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pivotTables/pivotTable1.xml" ContentType="application/vnd.openxmlformats-officedocument.spreadsheetml.pivotTable+xml"/>
  <Override PartName="/xl/customProperty5.bin" ContentType="application/vnd.openxmlformats-officedocument.spreadsheetml.customProperty"/>
  <Override PartName="/xl/customProperty6.bin" ContentType="application/vnd.openxmlformats-officedocument.spreadsheetml.customProperty"/>
  <Override PartName="/xl/tables/table1.xml" ContentType="application/vnd.openxmlformats-officedocument.spreadsheetml.table+xml"/>
  <Override PartName="/xl/queryTables/queryTable1.xml" ContentType="application/vnd.openxmlformats-officedocument.spreadsheetml.queryTable+xml"/>
  <Override PartName="/xl/customProperty7.bin" ContentType="application/vnd.openxmlformats-officedocument.spreadsheetml.customProperty"/>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User\Documents\INFORMES SDIS\DICIEMBRE\PAGINA WEB\"/>
    </mc:Choice>
  </mc:AlternateContent>
  <bookViews>
    <workbookView xWindow="0" yWindow="0" windowWidth="28800" windowHeight="12330" tabRatio="847" firstSheet="3" activeTab="8"/>
  </bookViews>
  <sheets>
    <sheet name="DATOS GRALES" sheetId="20" state="hidden" r:id="rId1"/>
    <sheet name="Base Pasivos 2022" sheetId="19" state="hidden" r:id="rId2"/>
    <sheet name="EJEC ORIG" sheetId="21" state="hidden" r:id="rId3"/>
    <sheet name="INSUMO VIG" sheetId="22" r:id="rId4"/>
    <sheet name="INSUMO RES" sheetId="23" r:id="rId5"/>
    <sheet name="Estado Presupuesto" sheetId="16" r:id="rId6"/>
    <sheet name="RESUMEN CIERRE" sheetId="24" r:id="rId7"/>
    <sheet name="EjecucionVigencia" sheetId="18" r:id="rId8"/>
    <sheet name="EjecucionReserva" sheetId="6" r:id="rId9"/>
    <sheet name="Resumen para Contratos" sheetId="17" state="hidden" r:id="rId10"/>
    <sheet name="DinamicaVigencia" sheetId="14" state="hidden" r:id="rId11"/>
    <sheet name="BDatosVigencia" sheetId="5" state="hidden" r:id="rId12"/>
    <sheet name="Control" sheetId="13" state="hidden" r:id="rId13"/>
  </sheets>
  <definedNames>
    <definedName name="_xlnm._FilterDatabase" localSheetId="1" hidden="1">'Base Pasivos 2022'!$A$4:$AG$4</definedName>
    <definedName name="_xlnm._FilterDatabase" localSheetId="2" hidden="1">'EJEC ORIG'!$B$2:$V$983</definedName>
    <definedName name="_xlnm._FilterDatabase" localSheetId="8" hidden="1">EjecucionReserva!$A$11:$L$69</definedName>
    <definedName name="_xlnm._FilterDatabase" localSheetId="7" hidden="1">EjecucionVigencia!$A$11:$V$181</definedName>
    <definedName name="_xlnm._FilterDatabase" localSheetId="3" hidden="1">'INSUMO VIG'!$B$2:$AF$2</definedName>
    <definedName name="_xlnm.Print_Area" localSheetId="8">EjecucionReserva!$B$1:$L$84</definedName>
    <definedName name="_xlnm.Print_Area" localSheetId="5">'Estado Presupuesto'!$B$1:$U$43</definedName>
    <definedName name="DatosExternos_1" localSheetId="11" hidden="1">BDatosVigencia!$A$1:$N$361</definedName>
    <definedName name="_xlnm.Print_Titles" localSheetId="8">EjecucionReserva!$1:$11</definedName>
    <definedName name="_xlnm.Print_Titles" localSheetId="7">EjecucionVigencia!$1:$11</definedName>
  </definedNames>
  <calcPr calcId="162913"/>
  <pivotCaches>
    <pivotCache cacheId="3"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2" i="16" l="1"/>
  <c r="G52" i="16" l="1"/>
  <c r="G115" i="18" l="1"/>
  <c r="F115" i="18"/>
  <c r="H115" i="18"/>
  <c r="I115" i="18"/>
  <c r="J115" i="18"/>
  <c r="K115" i="18"/>
  <c r="L115" i="18"/>
  <c r="M115" i="18"/>
  <c r="N115" i="18"/>
  <c r="O115" i="18"/>
  <c r="Q115" i="18"/>
  <c r="R115" i="18"/>
  <c r="T115" i="18"/>
  <c r="AA1383" i="19"/>
  <c r="AA1382" i="19"/>
  <c r="AA1381" i="19"/>
  <c r="AA1380" i="19"/>
  <c r="AA1379" i="19"/>
  <c r="AA1378" i="19"/>
  <c r="AA1377" i="19"/>
  <c r="AA1376" i="19"/>
  <c r="AA1375" i="19"/>
  <c r="AA1374" i="19"/>
  <c r="AA1373" i="19"/>
  <c r="AA1372" i="19"/>
  <c r="AA1371" i="19"/>
  <c r="AA1370" i="19"/>
  <c r="AA1369" i="19"/>
  <c r="AA1368" i="19"/>
  <c r="AA1367" i="19"/>
  <c r="AA1366" i="19"/>
  <c r="AA1365" i="19"/>
  <c r="AA1364" i="19"/>
  <c r="AA1363" i="19"/>
  <c r="AA1362" i="19"/>
  <c r="AA1361" i="19"/>
  <c r="AA1360" i="19"/>
  <c r="AA1359" i="19"/>
  <c r="AA1358" i="19"/>
  <c r="AA1357" i="19"/>
  <c r="AA1356" i="19"/>
  <c r="AA1355" i="19"/>
  <c r="AA1354" i="19"/>
  <c r="AA1353" i="19"/>
  <c r="AA1352" i="19"/>
  <c r="AA1351" i="19"/>
  <c r="AA1350" i="19"/>
  <c r="AA1349" i="19"/>
  <c r="AA1348" i="19"/>
  <c r="AA1347" i="19"/>
  <c r="AA1346" i="19"/>
  <c r="AA1345" i="19"/>
  <c r="AA1344" i="19"/>
  <c r="AA1343" i="19"/>
  <c r="AA1342" i="19"/>
  <c r="AA1341" i="19"/>
  <c r="AA1340" i="19"/>
  <c r="AA1339" i="19"/>
  <c r="AA1338" i="19"/>
  <c r="AA1337" i="19"/>
  <c r="AA1336" i="19"/>
  <c r="AA1335" i="19"/>
  <c r="AA1334" i="19"/>
  <c r="AA1333" i="19"/>
  <c r="AA1332" i="19"/>
  <c r="AA1331" i="19"/>
  <c r="AA1330" i="19"/>
  <c r="AA1329" i="19"/>
  <c r="AA1328" i="19"/>
  <c r="AA1327" i="19"/>
  <c r="AA1326" i="19"/>
  <c r="AA1325" i="19"/>
  <c r="AA1324" i="19"/>
  <c r="AA1323" i="19"/>
  <c r="AA1322" i="19"/>
  <c r="AA1321" i="19"/>
  <c r="AA1320" i="19"/>
  <c r="AA1319" i="19"/>
  <c r="AA1318" i="19"/>
  <c r="AA1317" i="19"/>
  <c r="AA1316" i="19"/>
  <c r="AA1315" i="19"/>
  <c r="AA1314" i="19"/>
  <c r="AA1313" i="19"/>
  <c r="AA1312" i="19"/>
  <c r="AA1311" i="19"/>
  <c r="AA1310" i="19"/>
  <c r="AA1309" i="19"/>
  <c r="AA1308" i="19"/>
  <c r="AA1307" i="19"/>
  <c r="AA1306" i="19"/>
  <c r="AA1305" i="19"/>
  <c r="AA1304" i="19"/>
  <c r="AA1303" i="19"/>
  <c r="AA1302" i="19"/>
  <c r="AA1301" i="19"/>
  <c r="AA1300" i="19"/>
  <c r="AA1299" i="19"/>
  <c r="AA1298" i="19"/>
  <c r="AA1297" i="19"/>
  <c r="AA1296" i="19"/>
  <c r="AA1295" i="19"/>
  <c r="AA1294" i="19"/>
  <c r="AA1293" i="19"/>
  <c r="AA1292" i="19"/>
  <c r="AA1291" i="19"/>
  <c r="AA1290" i="19"/>
  <c r="AA1289" i="19"/>
  <c r="AA1288" i="19"/>
  <c r="AA1287" i="19"/>
  <c r="AA1286" i="19"/>
  <c r="AA1285" i="19"/>
  <c r="AA1284" i="19"/>
  <c r="AA1283" i="19"/>
  <c r="AA1282" i="19"/>
  <c r="AA1281" i="19"/>
  <c r="AA1280" i="19"/>
  <c r="AA1279" i="19"/>
  <c r="AA1278" i="19"/>
  <c r="AA1277" i="19"/>
  <c r="AA1276" i="19"/>
  <c r="AA1275" i="19"/>
  <c r="AA1274" i="19"/>
  <c r="AA1273" i="19"/>
  <c r="AA1272" i="19"/>
  <c r="AA1271" i="19"/>
  <c r="AA1270" i="19"/>
  <c r="AA1269" i="19"/>
  <c r="AA1268" i="19"/>
  <c r="AA1267" i="19"/>
  <c r="AA1266" i="19"/>
  <c r="AA1265" i="19"/>
  <c r="AA1264" i="19"/>
  <c r="AA1263" i="19"/>
  <c r="AA1262" i="19"/>
  <c r="AA1261" i="19"/>
  <c r="AA1260" i="19"/>
  <c r="AA1259" i="19"/>
  <c r="AA1258" i="19"/>
  <c r="AA1257" i="19"/>
  <c r="AA1256" i="19"/>
  <c r="AA1255" i="19"/>
  <c r="AA1254" i="19"/>
  <c r="AA1253" i="19"/>
  <c r="AA1252" i="19"/>
  <c r="AA1251" i="19"/>
  <c r="AA1250" i="19"/>
  <c r="AA1249" i="19"/>
  <c r="AA1248" i="19"/>
  <c r="AA1247" i="19"/>
  <c r="AA1246" i="19"/>
  <c r="AA1245" i="19"/>
  <c r="AA1244" i="19"/>
  <c r="AA1243" i="19"/>
  <c r="AA1242" i="19"/>
  <c r="AA1241" i="19"/>
  <c r="AA1240" i="19"/>
  <c r="AA1239" i="19"/>
  <c r="AA1238" i="19"/>
  <c r="AA1237" i="19"/>
  <c r="AA1236" i="19"/>
  <c r="AA1235" i="19"/>
  <c r="AA1234" i="19"/>
  <c r="AA1233" i="19"/>
  <c r="AA1232" i="19"/>
  <c r="AA1231" i="19"/>
  <c r="AA1230" i="19"/>
  <c r="AA1229" i="19"/>
  <c r="AA1228" i="19"/>
  <c r="AA1227" i="19"/>
  <c r="AA1226" i="19"/>
  <c r="AA1225" i="19"/>
  <c r="AA1224" i="19"/>
  <c r="AA1223" i="19"/>
  <c r="AA1222" i="19"/>
  <c r="AA1221" i="19"/>
  <c r="AA1220" i="19"/>
  <c r="AA1219" i="19"/>
  <c r="AA1218" i="19"/>
  <c r="AA1217" i="19"/>
  <c r="AA1216" i="19"/>
  <c r="AA1215" i="19"/>
  <c r="AA1214" i="19"/>
  <c r="AA1213" i="19"/>
  <c r="AA1212" i="19"/>
  <c r="AA1211" i="19"/>
  <c r="AA1210" i="19"/>
  <c r="AA1209" i="19"/>
  <c r="AA1208" i="19"/>
  <c r="AA1207" i="19"/>
  <c r="AA1206" i="19"/>
  <c r="AA1205" i="19"/>
  <c r="AA1204" i="19"/>
  <c r="AA1203" i="19"/>
  <c r="AA1202" i="19"/>
  <c r="AA1201" i="19"/>
  <c r="AA1200" i="19"/>
  <c r="AA1199" i="19"/>
  <c r="AA1198" i="19"/>
  <c r="AA1197" i="19"/>
  <c r="AA1196" i="19"/>
  <c r="AA1195" i="19"/>
  <c r="AA1194" i="19"/>
  <c r="AA1193" i="19"/>
  <c r="AA1192" i="19"/>
  <c r="AA1191" i="19"/>
  <c r="AA1190" i="19"/>
  <c r="AA1189" i="19"/>
  <c r="AA1188" i="19"/>
  <c r="AA1187" i="19"/>
  <c r="AA1186" i="19"/>
  <c r="AA1185" i="19"/>
  <c r="AA1184" i="19"/>
  <c r="AA1183" i="19"/>
  <c r="AA1182" i="19"/>
  <c r="AA1181" i="19"/>
  <c r="AA1180" i="19"/>
  <c r="AA1179" i="19"/>
  <c r="AA1178" i="19"/>
  <c r="AA1177" i="19"/>
  <c r="AA1176" i="19"/>
  <c r="AA1175" i="19"/>
  <c r="AA1174" i="19"/>
  <c r="AA1173" i="19"/>
  <c r="AA1172" i="19"/>
  <c r="AA1171" i="19"/>
  <c r="AA1170" i="19"/>
  <c r="AA1169" i="19"/>
  <c r="AA1168" i="19"/>
  <c r="AA1167" i="19"/>
  <c r="AA1166" i="19"/>
  <c r="AA1165" i="19"/>
  <c r="AA1164" i="19"/>
  <c r="AA1163" i="19"/>
  <c r="AA1162" i="19"/>
  <c r="AA1161" i="19"/>
  <c r="AA1160" i="19"/>
  <c r="AA1159" i="19"/>
  <c r="AA1158" i="19"/>
  <c r="AA1157" i="19"/>
  <c r="AA1156" i="19"/>
  <c r="AA1155" i="19"/>
  <c r="AA1154" i="19"/>
  <c r="AA1153" i="19"/>
  <c r="AA1152" i="19"/>
  <c r="AA1151" i="19"/>
  <c r="AA1150" i="19"/>
  <c r="AA1149" i="19"/>
  <c r="AA1148" i="19"/>
  <c r="AA1147" i="19"/>
  <c r="AA1146" i="19"/>
  <c r="AA1145" i="19"/>
  <c r="AA1144" i="19"/>
  <c r="AA1143" i="19"/>
  <c r="AA1142" i="19"/>
  <c r="AA1141" i="19"/>
  <c r="AA1140" i="19"/>
  <c r="AA1139" i="19"/>
  <c r="AA1138" i="19"/>
  <c r="AA1137" i="19"/>
  <c r="AA1136" i="19"/>
  <c r="AA1135" i="19"/>
  <c r="AA1134" i="19"/>
  <c r="AA1133" i="19"/>
  <c r="AA1132" i="19"/>
  <c r="AA1131" i="19"/>
  <c r="AA1130" i="19"/>
  <c r="AA1129" i="19"/>
  <c r="AA1128" i="19"/>
  <c r="AA1127" i="19"/>
  <c r="AA1126" i="19"/>
  <c r="AA1125" i="19"/>
  <c r="AA1124" i="19"/>
  <c r="AA1123" i="19"/>
  <c r="AA1122" i="19"/>
  <c r="AA1121" i="19"/>
  <c r="AA1120" i="19"/>
  <c r="AA1119" i="19"/>
  <c r="AA1118" i="19"/>
  <c r="AA1117" i="19"/>
  <c r="AA1116" i="19"/>
  <c r="AA1115" i="19"/>
  <c r="AA1114" i="19"/>
  <c r="AA1113" i="19"/>
  <c r="AA1112" i="19"/>
  <c r="AA1111" i="19"/>
  <c r="AA1110" i="19"/>
  <c r="AA1109" i="19"/>
  <c r="AA1108" i="19"/>
  <c r="AA1107" i="19"/>
  <c r="AA1106" i="19"/>
  <c r="AA1105" i="19"/>
  <c r="AA1104" i="19"/>
  <c r="AA1103" i="19"/>
  <c r="AA1102" i="19"/>
  <c r="AA1101" i="19"/>
  <c r="AA1100" i="19"/>
  <c r="AA1099" i="19"/>
  <c r="AA1098" i="19"/>
  <c r="AA1097" i="19"/>
  <c r="AA1096" i="19"/>
  <c r="AA1095" i="19"/>
  <c r="AA1094" i="19"/>
  <c r="AA1093" i="19"/>
  <c r="AA1092" i="19"/>
  <c r="AA1091" i="19"/>
  <c r="AA1090" i="19"/>
  <c r="AA1089" i="19"/>
  <c r="AA1088" i="19"/>
  <c r="AA1087" i="19"/>
  <c r="AA1086" i="19"/>
  <c r="AA1085" i="19"/>
  <c r="AA1084" i="19"/>
  <c r="AA1083" i="19"/>
  <c r="AA1082" i="19"/>
  <c r="AA1081" i="19"/>
  <c r="AA1080" i="19"/>
  <c r="AA1079" i="19"/>
  <c r="AA1078" i="19"/>
  <c r="AA1077" i="19"/>
  <c r="AA1076" i="19"/>
  <c r="AA1075" i="19"/>
  <c r="AA1074" i="19"/>
  <c r="AA1073" i="19"/>
  <c r="AA1072" i="19"/>
  <c r="AA1071" i="19"/>
  <c r="AA1070" i="19"/>
  <c r="AA1069" i="19"/>
  <c r="AA1068" i="19"/>
  <c r="AA1067" i="19"/>
  <c r="AA1066" i="19"/>
  <c r="AA1065" i="19"/>
  <c r="AA1064" i="19"/>
  <c r="AA1063" i="19"/>
  <c r="AA1062" i="19"/>
  <c r="AA1061" i="19"/>
  <c r="AA1060" i="19"/>
  <c r="AA1059" i="19"/>
  <c r="AA1058" i="19"/>
  <c r="AA1057" i="19"/>
  <c r="AA1056" i="19"/>
  <c r="AA1055" i="19"/>
  <c r="AA1054" i="19"/>
  <c r="AA1053" i="19"/>
  <c r="AA1052" i="19"/>
  <c r="AA1051" i="19"/>
  <c r="AA1050" i="19"/>
  <c r="AA1049" i="19"/>
  <c r="AA1048" i="19"/>
  <c r="AA1047" i="19"/>
  <c r="AA1046" i="19"/>
  <c r="AA1045" i="19"/>
  <c r="AA1044" i="19"/>
  <c r="AA1043" i="19"/>
  <c r="AA1042" i="19"/>
  <c r="AA1041" i="19"/>
  <c r="AA1040" i="19"/>
  <c r="AA1039" i="19"/>
  <c r="AA1038" i="19"/>
  <c r="AA1037" i="19"/>
  <c r="AA1036" i="19"/>
  <c r="AA1035" i="19"/>
  <c r="AA1034" i="19"/>
  <c r="AA1033" i="19"/>
  <c r="AA1032" i="19"/>
  <c r="AA1031" i="19"/>
  <c r="AA1030" i="19"/>
  <c r="AA1029" i="19"/>
  <c r="AA1028" i="19"/>
  <c r="AA1027" i="19"/>
  <c r="AA1026" i="19"/>
  <c r="AA1025" i="19"/>
  <c r="AA1024" i="19"/>
  <c r="AA1023" i="19"/>
  <c r="AA1022" i="19"/>
  <c r="AA1021" i="19"/>
  <c r="AA1020" i="19"/>
  <c r="AA1019" i="19"/>
  <c r="AA1018" i="19"/>
  <c r="AA1017" i="19"/>
  <c r="AA1016" i="19"/>
  <c r="AA1015" i="19"/>
  <c r="AA1014" i="19"/>
  <c r="AA1013" i="19"/>
  <c r="AA1012" i="19"/>
  <c r="AA1011" i="19"/>
  <c r="AA1010" i="19"/>
  <c r="AA1009" i="19"/>
  <c r="AA1008" i="19"/>
  <c r="AA1007" i="19"/>
  <c r="AA1006" i="19"/>
  <c r="AA1005" i="19"/>
  <c r="AA1004" i="19"/>
  <c r="AA1003" i="19"/>
  <c r="AA1002" i="19"/>
  <c r="AA1001" i="19"/>
  <c r="AA1000" i="19"/>
  <c r="AA999" i="19"/>
  <c r="AA998" i="19"/>
  <c r="AA997" i="19"/>
  <c r="AA996" i="19"/>
  <c r="AA995" i="19"/>
  <c r="AA994" i="19"/>
  <c r="AA993" i="19"/>
  <c r="AA992" i="19"/>
  <c r="AA991" i="19"/>
  <c r="AA990" i="19"/>
  <c r="AA989" i="19"/>
  <c r="AA988" i="19"/>
  <c r="AA987" i="19"/>
  <c r="AA986" i="19"/>
  <c r="AA985" i="19"/>
  <c r="AA984" i="19"/>
  <c r="AA983" i="19"/>
  <c r="AA982" i="19"/>
  <c r="AA981" i="19"/>
  <c r="AA980" i="19"/>
  <c r="AA979" i="19"/>
  <c r="AA978" i="19"/>
  <c r="AA977" i="19"/>
  <c r="AA976" i="19"/>
  <c r="AA975" i="19"/>
  <c r="AA974" i="19"/>
  <c r="AA973" i="19"/>
  <c r="AA972" i="19"/>
  <c r="AA971" i="19"/>
  <c r="AA970" i="19"/>
  <c r="AA969" i="19"/>
  <c r="AA968" i="19"/>
  <c r="AA967" i="19"/>
  <c r="AA966" i="19"/>
  <c r="AA965" i="19"/>
  <c r="AA964" i="19"/>
  <c r="AA963" i="19"/>
  <c r="AA962" i="19"/>
  <c r="AA961" i="19"/>
  <c r="AA960" i="19"/>
  <c r="AA959" i="19"/>
  <c r="AA958" i="19"/>
  <c r="AA957" i="19"/>
  <c r="AA956" i="19"/>
  <c r="AA955" i="19"/>
  <c r="AA954" i="19"/>
  <c r="AA953" i="19"/>
  <c r="AA952" i="19"/>
  <c r="AA951" i="19"/>
  <c r="AA950" i="19"/>
  <c r="AA949" i="19"/>
  <c r="AA948" i="19"/>
  <c r="AA947" i="19"/>
  <c r="AA946" i="19"/>
  <c r="AA945" i="19"/>
  <c r="AA944" i="19"/>
  <c r="AA943" i="19"/>
  <c r="AA942" i="19"/>
  <c r="AA941" i="19"/>
  <c r="AA940" i="19"/>
  <c r="AA939" i="19"/>
  <c r="AA938" i="19"/>
  <c r="AA937" i="19"/>
  <c r="AA936" i="19"/>
  <c r="AA935" i="19"/>
  <c r="AA934" i="19"/>
  <c r="AA933" i="19"/>
  <c r="AA932" i="19"/>
  <c r="AA931" i="19"/>
  <c r="AA930" i="19"/>
  <c r="AA929" i="19"/>
  <c r="AA928" i="19"/>
  <c r="AA927" i="19"/>
  <c r="AA926" i="19"/>
  <c r="AA925" i="19"/>
  <c r="AA924" i="19"/>
  <c r="AA923" i="19"/>
  <c r="AA922" i="19"/>
  <c r="AA921" i="19"/>
  <c r="AA920" i="19"/>
  <c r="AA919" i="19"/>
  <c r="AA918" i="19"/>
  <c r="AA917" i="19"/>
  <c r="AA916" i="19"/>
  <c r="AA915" i="19"/>
  <c r="AA914" i="19"/>
  <c r="AA913" i="19"/>
  <c r="AA912" i="19"/>
  <c r="AA911" i="19"/>
  <c r="AA910" i="19"/>
  <c r="AA909" i="19"/>
  <c r="AA908" i="19"/>
  <c r="AA907" i="19"/>
  <c r="AA906" i="19"/>
  <c r="AA905" i="19"/>
  <c r="AA904" i="19"/>
  <c r="AA903" i="19"/>
  <c r="AA902" i="19"/>
  <c r="AA901" i="19"/>
  <c r="AA900" i="19"/>
  <c r="AA899" i="19"/>
  <c r="AA898" i="19"/>
  <c r="AA897" i="19"/>
  <c r="AA896" i="19"/>
  <c r="AA895" i="19"/>
  <c r="AA894" i="19"/>
  <c r="AA893" i="19"/>
  <c r="AA892" i="19"/>
  <c r="AA891" i="19"/>
  <c r="AA890" i="19"/>
  <c r="AA889" i="19"/>
  <c r="AA888" i="19"/>
  <c r="AA887" i="19"/>
  <c r="AA886" i="19"/>
  <c r="AA885" i="19"/>
  <c r="AA884" i="19"/>
  <c r="AA883" i="19"/>
  <c r="AA882" i="19"/>
  <c r="AA881" i="19"/>
  <c r="AA880" i="19"/>
  <c r="AA879" i="19"/>
  <c r="AA878" i="19"/>
  <c r="AA877" i="19"/>
  <c r="AA876" i="19"/>
  <c r="AA875" i="19"/>
  <c r="AA874" i="19"/>
  <c r="AA873" i="19"/>
  <c r="AA872" i="19"/>
  <c r="AA871" i="19"/>
  <c r="AA870" i="19"/>
  <c r="AA869" i="19"/>
  <c r="AA868" i="19"/>
  <c r="AA867" i="19"/>
  <c r="AA866" i="19"/>
  <c r="AA865" i="19"/>
  <c r="AA864" i="19"/>
  <c r="AA863" i="19"/>
  <c r="AA862" i="19"/>
  <c r="AA861" i="19"/>
  <c r="AA860" i="19"/>
  <c r="AA859" i="19"/>
  <c r="AA858" i="19"/>
  <c r="AA857" i="19"/>
  <c r="AA856" i="19"/>
  <c r="AA855" i="19"/>
  <c r="AA854" i="19"/>
  <c r="AA853" i="19"/>
  <c r="AA852" i="19"/>
  <c r="AA851" i="19"/>
  <c r="AA850" i="19"/>
  <c r="AA849" i="19"/>
  <c r="AA848" i="19"/>
  <c r="AA847" i="19"/>
  <c r="AA846" i="19"/>
  <c r="AA845" i="19"/>
  <c r="AA844" i="19"/>
  <c r="AA843" i="19"/>
  <c r="AA842" i="19"/>
  <c r="AA841" i="19"/>
  <c r="AA840" i="19"/>
  <c r="AA839" i="19"/>
  <c r="AA838" i="19"/>
  <c r="AA837" i="19"/>
  <c r="AA836" i="19"/>
  <c r="AA835" i="19"/>
  <c r="AA834" i="19"/>
  <c r="AA833" i="19"/>
  <c r="AA832" i="19"/>
  <c r="AA831" i="19"/>
  <c r="AA830" i="19"/>
  <c r="AA829" i="19"/>
  <c r="AA828" i="19"/>
  <c r="AA827" i="19"/>
  <c r="AA826" i="19"/>
  <c r="AA825" i="19"/>
  <c r="AA824" i="19"/>
  <c r="AA823" i="19"/>
  <c r="AA822" i="19"/>
  <c r="AA821" i="19"/>
  <c r="AA820" i="19"/>
  <c r="AA819" i="19"/>
  <c r="AA818" i="19"/>
  <c r="AA817" i="19"/>
  <c r="AA816" i="19"/>
  <c r="AA815" i="19"/>
  <c r="AA814" i="19"/>
  <c r="AA813" i="19"/>
  <c r="AA812" i="19"/>
  <c r="AA811" i="19"/>
  <c r="AA810" i="19"/>
  <c r="AA809" i="19"/>
  <c r="AA808" i="19"/>
  <c r="AA807" i="19"/>
  <c r="AA806" i="19"/>
  <c r="AA805" i="19"/>
  <c r="AA804" i="19"/>
  <c r="AA803" i="19"/>
  <c r="AA802" i="19"/>
  <c r="AA801" i="19"/>
  <c r="AA800" i="19"/>
  <c r="AA799" i="19"/>
  <c r="AA798" i="19"/>
  <c r="AA797" i="19"/>
  <c r="AA796" i="19"/>
  <c r="AA795" i="19"/>
  <c r="AA794" i="19"/>
  <c r="AA793" i="19"/>
  <c r="AA792" i="19"/>
  <c r="AA791" i="19"/>
  <c r="AA790" i="19"/>
  <c r="AA789" i="19"/>
  <c r="AA788" i="19"/>
  <c r="AA787" i="19"/>
  <c r="AA786" i="19"/>
  <c r="AA785" i="19"/>
  <c r="AA784" i="19"/>
  <c r="AA783" i="19"/>
  <c r="AA782" i="19"/>
  <c r="AA781" i="19"/>
  <c r="AA780" i="19"/>
  <c r="AA779" i="19"/>
  <c r="AA778" i="19"/>
  <c r="AA777" i="19"/>
  <c r="AA776" i="19"/>
  <c r="AA775" i="19"/>
  <c r="AA774" i="19"/>
  <c r="AA773" i="19"/>
  <c r="AA772" i="19"/>
  <c r="AA771" i="19"/>
  <c r="AA770" i="19"/>
  <c r="AA769" i="19"/>
  <c r="AA768" i="19"/>
  <c r="AA767" i="19"/>
  <c r="AA766" i="19"/>
  <c r="AA765" i="19"/>
  <c r="AA764" i="19"/>
  <c r="AA763" i="19"/>
  <c r="AA762" i="19"/>
  <c r="AA761" i="19"/>
  <c r="AA760" i="19"/>
  <c r="AA759" i="19"/>
  <c r="AA758" i="19"/>
  <c r="AA757" i="19"/>
  <c r="AA756" i="19"/>
  <c r="AA755" i="19"/>
  <c r="AA754" i="19"/>
  <c r="AA753" i="19"/>
  <c r="AA752" i="19"/>
  <c r="AA751" i="19"/>
  <c r="AA750" i="19"/>
  <c r="AA749" i="19"/>
  <c r="AA748" i="19"/>
  <c r="AA747" i="19"/>
  <c r="AA746" i="19"/>
  <c r="AA745" i="19"/>
  <c r="AA744" i="19"/>
  <c r="AA743" i="19"/>
  <c r="AA742" i="19"/>
  <c r="AA741" i="19"/>
  <c r="AA740" i="19"/>
  <c r="AA739" i="19"/>
  <c r="AA738" i="19"/>
  <c r="AA737" i="19"/>
  <c r="AA736" i="19"/>
  <c r="AA735" i="19"/>
  <c r="AA734" i="19"/>
  <c r="AA733" i="19"/>
  <c r="AA732" i="19"/>
  <c r="AA731" i="19"/>
  <c r="AA730" i="19"/>
  <c r="AA729" i="19"/>
  <c r="AA728" i="19"/>
  <c r="AA727" i="19"/>
  <c r="AA726" i="19"/>
  <c r="AA725" i="19"/>
  <c r="AA724" i="19"/>
  <c r="AA723" i="19"/>
  <c r="AA722" i="19"/>
  <c r="AA721" i="19"/>
  <c r="AA720" i="19"/>
  <c r="AA719" i="19"/>
  <c r="AA718" i="19"/>
  <c r="AA717" i="19"/>
  <c r="AA716" i="19"/>
  <c r="AA715" i="19"/>
  <c r="AA714" i="19"/>
  <c r="AA713" i="19"/>
  <c r="AA712" i="19"/>
  <c r="AA711" i="19"/>
  <c r="AA710" i="19"/>
  <c r="AA709" i="19"/>
  <c r="AA708" i="19"/>
  <c r="AA707" i="19"/>
  <c r="AA706" i="19"/>
  <c r="AA705" i="19"/>
  <c r="AA704" i="19"/>
  <c r="AA703" i="19"/>
  <c r="AA702" i="19"/>
  <c r="AA701" i="19"/>
  <c r="AA700" i="19"/>
  <c r="AA699" i="19"/>
  <c r="AA698" i="19"/>
  <c r="AA697" i="19"/>
  <c r="AA696" i="19"/>
  <c r="AA695" i="19"/>
  <c r="AA694" i="19"/>
  <c r="AA693" i="19"/>
  <c r="AA692" i="19"/>
  <c r="AA691" i="19"/>
  <c r="AA690" i="19"/>
  <c r="AA689" i="19"/>
  <c r="AA688" i="19"/>
  <c r="AA687" i="19"/>
  <c r="AA686" i="19"/>
  <c r="AA685" i="19"/>
  <c r="AA684" i="19"/>
  <c r="AA683" i="19"/>
  <c r="AA682" i="19"/>
  <c r="AA681" i="19"/>
  <c r="AA680" i="19"/>
  <c r="AA679" i="19"/>
  <c r="AA678" i="19"/>
  <c r="AA677" i="19"/>
  <c r="AA676" i="19"/>
  <c r="AA675" i="19"/>
  <c r="AA674" i="19"/>
  <c r="AA673" i="19"/>
  <c r="AA672" i="19"/>
  <c r="AA671" i="19"/>
  <c r="AA670" i="19"/>
  <c r="AA669" i="19"/>
  <c r="AA668" i="19"/>
  <c r="AA667" i="19"/>
  <c r="AA666" i="19"/>
  <c r="AA665" i="19"/>
  <c r="AA664" i="19"/>
  <c r="AA663" i="19"/>
  <c r="AA662" i="19"/>
  <c r="AA661" i="19"/>
  <c r="AA660" i="19"/>
  <c r="AA659" i="19"/>
  <c r="AA658" i="19"/>
  <c r="AA657" i="19"/>
  <c r="AA656" i="19"/>
  <c r="AA655" i="19"/>
  <c r="AA654" i="19"/>
  <c r="AA653" i="19"/>
  <c r="AA652" i="19"/>
  <c r="AA651" i="19"/>
  <c r="AA650" i="19"/>
  <c r="AA649" i="19"/>
  <c r="AA648" i="19"/>
  <c r="AA647" i="19"/>
  <c r="AA646" i="19"/>
  <c r="AA645" i="19"/>
  <c r="AA644" i="19"/>
  <c r="AA643" i="19"/>
  <c r="AA642" i="19"/>
  <c r="AA641" i="19"/>
  <c r="AA640" i="19"/>
  <c r="AA639" i="19"/>
  <c r="AA638" i="19"/>
  <c r="AA637" i="19"/>
  <c r="AA636" i="19"/>
  <c r="AA635" i="19"/>
  <c r="AA634" i="19"/>
  <c r="AA633" i="19"/>
  <c r="AA632" i="19"/>
  <c r="AA631" i="19"/>
  <c r="AA630" i="19"/>
  <c r="AA629" i="19"/>
  <c r="AA628" i="19"/>
  <c r="AA627" i="19"/>
  <c r="AA626" i="19"/>
  <c r="AA625" i="19"/>
  <c r="AA624" i="19"/>
  <c r="AA623" i="19"/>
  <c r="AA622" i="19"/>
  <c r="AA621" i="19"/>
  <c r="AA620" i="19"/>
  <c r="AA619" i="19"/>
  <c r="AA618" i="19"/>
  <c r="AA617" i="19"/>
  <c r="AA616" i="19"/>
  <c r="AA615" i="19"/>
  <c r="AA614" i="19"/>
  <c r="AA613" i="19"/>
  <c r="AA612" i="19"/>
  <c r="AA611" i="19"/>
  <c r="AA610" i="19"/>
  <c r="AA609" i="19"/>
  <c r="AA608" i="19"/>
  <c r="AA607" i="19"/>
  <c r="AA606" i="19"/>
  <c r="AA605" i="19"/>
  <c r="AA604" i="19"/>
  <c r="AA603" i="19"/>
  <c r="AA602" i="19"/>
  <c r="AA601" i="19"/>
  <c r="AA600" i="19"/>
  <c r="AA599" i="19"/>
  <c r="AA598" i="19"/>
  <c r="AA597" i="19"/>
  <c r="AA596" i="19"/>
  <c r="AA595" i="19"/>
  <c r="AA594" i="19"/>
  <c r="AA593" i="19"/>
  <c r="AA592" i="19"/>
  <c r="AA591" i="19"/>
  <c r="AA590" i="19"/>
  <c r="AA589" i="19"/>
  <c r="AA588" i="19"/>
  <c r="AA587" i="19"/>
  <c r="AA586" i="19"/>
  <c r="AA585" i="19"/>
  <c r="AA584" i="19"/>
  <c r="AA583" i="19"/>
  <c r="AA582" i="19"/>
  <c r="AA581" i="19"/>
  <c r="AA580" i="19"/>
  <c r="AA579" i="19"/>
  <c r="AA578" i="19"/>
  <c r="AA577" i="19"/>
  <c r="AA576" i="19"/>
  <c r="AA575" i="19"/>
  <c r="AA574" i="19"/>
  <c r="AA573" i="19"/>
  <c r="AA572" i="19"/>
  <c r="AA571" i="19"/>
  <c r="AA570" i="19"/>
  <c r="AA569" i="19"/>
  <c r="AA568" i="19"/>
  <c r="AA567" i="19"/>
  <c r="AA566" i="19"/>
  <c r="AA565" i="19"/>
  <c r="AA564" i="19"/>
  <c r="AA563" i="19"/>
  <c r="AA562" i="19"/>
  <c r="AA561" i="19"/>
  <c r="AA560" i="19"/>
  <c r="AA559" i="19"/>
  <c r="AA558" i="19"/>
  <c r="AA557" i="19"/>
  <c r="AA556" i="19"/>
  <c r="AA555" i="19"/>
  <c r="AA554" i="19"/>
  <c r="AA553" i="19"/>
  <c r="AA552" i="19"/>
  <c r="AA551" i="19"/>
  <c r="AA550" i="19"/>
  <c r="AA549" i="19"/>
  <c r="AA548" i="19"/>
  <c r="AA547" i="19"/>
  <c r="AA546" i="19"/>
  <c r="AA545" i="19"/>
  <c r="AA544" i="19"/>
  <c r="AA543" i="19"/>
  <c r="AA542" i="19"/>
  <c r="AA541" i="19"/>
  <c r="AA540" i="19"/>
  <c r="AA539" i="19"/>
  <c r="AA538" i="19"/>
  <c r="AA537" i="19"/>
  <c r="AA536" i="19"/>
  <c r="AA535" i="19"/>
  <c r="AA534" i="19"/>
  <c r="AA533" i="19"/>
  <c r="AA532" i="19"/>
  <c r="AA531" i="19"/>
  <c r="AA530" i="19"/>
  <c r="AA529" i="19"/>
  <c r="AA528" i="19"/>
  <c r="AA527" i="19"/>
  <c r="AA526" i="19"/>
  <c r="AA525" i="19"/>
  <c r="AA524" i="19"/>
  <c r="AA523" i="19"/>
  <c r="AA522" i="19"/>
  <c r="AA521" i="19"/>
  <c r="AA520" i="19"/>
  <c r="AA519" i="19"/>
  <c r="AA518" i="19"/>
  <c r="AA517" i="19"/>
  <c r="AA516" i="19"/>
  <c r="AA515" i="19"/>
  <c r="AA514" i="19"/>
  <c r="AA513" i="19"/>
  <c r="AA512" i="19"/>
  <c r="AA511" i="19"/>
  <c r="AA510" i="19"/>
  <c r="AA509" i="19"/>
  <c r="AA508" i="19"/>
  <c r="AA507" i="19"/>
  <c r="AA506" i="19"/>
  <c r="AA505" i="19"/>
  <c r="AA504" i="19"/>
  <c r="AA503" i="19"/>
  <c r="AA502" i="19"/>
  <c r="AA501" i="19"/>
  <c r="AA500" i="19"/>
  <c r="AA499" i="19"/>
  <c r="AA498" i="19"/>
  <c r="AA497" i="19"/>
  <c r="AA496" i="19"/>
  <c r="AA495" i="19"/>
  <c r="AA494" i="19"/>
  <c r="AA493" i="19"/>
  <c r="AA492" i="19"/>
  <c r="AA491" i="19"/>
  <c r="AA490" i="19"/>
  <c r="AA489" i="19"/>
  <c r="AA488" i="19"/>
  <c r="AA487" i="19"/>
  <c r="AA486" i="19"/>
  <c r="AA485" i="19"/>
  <c r="AA484" i="19"/>
  <c r="AA483" i="19"/>
  <c r="AA482" i="19"/>
  <c r="AA481" i="19"/>
  <c r="AA480" i="19"/>
  <c r="AA479" i="19"/>
  <c r="AA478" i="19"/>
  <c r="AA477" i="19"/>
  <c r="AA476" i="19"/>
  <c r="AA475" i="19"/>
  <c r="AA474" i="19"/>
  <c r="AA473" i="19"/>
  <c r="AA472" i="19"/>
  <c r="AA471" i="19"/>
  <c r="AA470" i="19"/>
  <c r="AA469" i="19"/>
  <c r="AA468" i="19"/>
  <c r="AA467" i="19"/>
  <c r="AA466" i="19"/>
  <c r="AA465" i="19"/>
  <c r="AA464" i="19"/>
  <c r="AA463" i="19"/>
  <c r="AA462" i="19"/>
  <c r="AA461" i="19"/>
  <c r="AA460" i="19"/>
  <c r="AA459" i="19"/>
  <c r="AA458" i="19"/>
  <c r="AA457" i="19"/>
  <c r="AA456" i="19"/>
  <c r="AA455" i="19"/>
  <c r="AA454" i="19"/>
  <c r="AA453" i="19"/>
  <c r="AA452" i="19"/>
  <c r="AA451" i="19"/>
  <c r="AA450" i="19"/>
  <c r="AA449" i="19"/>
  <c r="AA448" i="19"/>
  <c r="AA447" i="19"/>
  <c r="AA446" i="19"/>
  <c r="AA445" i="19"/>
  <c r="AA444" i="19"/>
  <c r="AA443" i="19"/>
  <c r="AA442" i="19"/>
  <c r="AA441" i="19"/>
  <c r="AA440" i="19"/>
  <c r="AA439" i="19"/>
  <c r="AA438" i="19"/>
  <c r="AA437" i="19"/>
  <c r="AA436" i="19"/>
  <c r="AA435" i="19"/>
  <c r="AA434" i="19"/>
  <c r="AA433" i="19"/>
  <c r="AA432" i="19"/>
  <c r="AA431" i="19"/>
  <c r="AA430" i="19"/>
  <c r="AA429" i="19"/>
  <c r="AA428" i="19"/>
  <c r="AA427" i="19"/>
  <c r="AA426" i="19"/>
  <c r="AA425" i="19"/>
  <c r="AA424" i="19"/>
  <c r="AA423" i="19"/>
  <c r="AA422" i="19"/>
  <c r="AA421" i="19"/>
  <c r="AA420" i="19"/>
  <c r="AA419" i="19"/>
  <c r="AA418" i="19"/>
  <c r="AA417" i="19"/>
  <c r="AA416" i="19"/>
  <c r="AA415" i="19"/>
  <c r="AA414" i="19"/>
  <c r="AA413" i="19"/>
  <c r="AA412" i="19"/>
  <c r="AA411" i="19"/>
  <c r="AA410" i="19"/>
  <c r="AA409" i="19"/>
  <c r="AA408" i="19"/>
  <c r="AA407" i="19"/>
  <c r="AA406" i="19"/>
  <c r="AA405" i="19"/>
  <c r="AA404" i="19"/>
  <c r="AA403" i="19"/>
  <c r="AA402" i="19"/>
  <c r="AA401" i="19"/>
  <c r="AA400" i="19"/>
  <c r="AA399" i="19"/>
  <c r="AA398" i="19"/>
  <c r="AA397" i="19"/>
  <c r="AA396" i="19"/>
  <c r="AA395" i="19"/>
  <c r="AA394" i="19"/>
  <c r="AA393" i="19"/>
  <c r="AA392" i="19"/>
  <c r="AA391" i="19"/>
  <c r="AA390" i="19"/>
  <c r="AA389" i="19"/>
  <c r="AA388" i="19"/>
  <c r="AA387" i="19"/>
  <c r="AA386" i="19"/>
  <c r="AA385" i="19"/>
  <c r="AA384" i="19"/>
  <c r="AA383" i="19"/>
  <c r="AA382" i="19"/>
  <c r="AA381" i="19"/>
  <c r="AA380" i="19"/>
  <c r="AA379" i="19"/>
  <c r="AA378" i="19"/>
  <c r="AA377" i="19"/>
  <c r="AA376" i="19"/>
  <c r="AA375" i="19"/>
  <c r="AA374" i="19"/>
  <c r="AA373" i="19"/>
  <c r="AA372" i="19"/>
  <c r="AA371" i="19"/>
  <c r="AA370" i="19"/>
  <c r="AA369" i="19"/>
  <c r="AA368" i="19"/>
  <c r="AA367" i="19"/>
  <c r="AA366" i="19"/>
  <c r="AA365" i="19"/>
  <c r="AA364" i="19"/>
  <c r="AA363" i="19"/>
  <c r="AA362" i="19"/>
  <c r="AA361" i="19"/>
  <c r="AA360" i="19"/>
  <c r="AA359" i="19"/>
  <c r="AA358" i="19"/>
  <c r="AA357" i="19"/>
  <c r="AA356" i="19"/>
  <c r="AA355" i="19"/>
  <c r="AA354" i="19"/>
  <c r="AA353" i="19"/>
  <c r="AA352" i="19"/>
  <c r="AA351" i="19"/>
  <c r="AA350" i="19"/>
  <c r="AA349" i="19"/>
  <c r="AA348" i="19"/>
  <c r="AA347" i="19"/>
  <c r="AA346" i="19"/>
  <c r="AA345" i="19"/>
  <c r="AA344" i="19"/>
  <c r="AA343" i="19"/>
  <c r="AA342" i="19"/>
  <c r="AA341" i="19"/>
  <c r="AA340" i="19"/>
  <c r="AA339" i="19"/>
  <c r="AA338" i="19"/>
  <c r="AA337" i="19"/>
  <c r="AA336" i="19"/>
  <c r="AA335" i="19"/>
  <c r="AA334" i="19"/>
  <c r="AA333" i="19"/>
  <c r="AA332" i="19"/>
  <c r="AA331" i="19"/>
  <c r="AA330" i="19"/>
  <c r="AA329" i="19"/>
  <c r="AA328" i="19"/>
  <c r="AA327" i="19"/>
  <c r="AA326" i="19"/>
  <c r="AA325" i="19"/>
  <c r="AA324" i="19"/>
  <c r="AA323" i="19"/>
  <c r="AA322" i="19"/>
  <c r="AA321" i="19"/>
  <c r="AA320" i="19"/>
  <c r="AA319" i="19"/>
  <c r="AA318" i="19"/>
  <c r="AA317" i="19"/>
  <c r="AA316" i="19"/>
  <c r="AA315" i="19"/>
  <c r="AA314" i="19"/>
  <c r="AA313" i="19"/>
  <c r="AA312" i="19"/>
  <c r="AA311" i="19"/>
  <c r="AA310" i="19"/>
  <c r="AA309" i="19"/>
  <c r="AA308" i="19"/>
  <c r="AA307" i="19"/>
  <c r="AA306" i="19"/>
  <c r="AA305" i="19"/>
  <c r="AA304" i="19"/>
  <c r="AA303" i="19"/>
  <c r="AA302" i="19"/>
  <c r="AA301" i="19"/>
  <c r="AA300" i="19"/>
  <c r="AA299" i="19"/>
  <c r="AA298" i="19"/>
  <c r="AA297" i="19"/>
  <c r="AA296" i="19"/>
  <c r="AA295" i="19"/>
  <c r="AA294" i="19"/>
  <c r="AA293" i="19"/>
  <c r="AA292" i="19"/>
  <c r="AA291" i="19"/>
  <c r="AA290" i="19"/>
  <c r="AA289" i="19"/>
  <c r="AA288" i="19"/>
  <c r="AA287" i="19"/>
  <c r="AA286" i="19"/>
  <c r="AA285" i="19"/>
  <c r="AA284" i="19"/>
  <c r="AA283" i="19"/>
  <c r="AA282" i="19"/>
  <c r="AA281" i="19"/>
  <c r="AA280" i="19"/>
  <c r="AA279" i="19"/>
  <c r="AA278" i="19"/>
  <c r="AA277" i="19"/>
  <c r="AA276" i="19"/>
  <c r="AA275" i="19"/>
  <c r="AA274" i="19"/>
  <c r="AA273" i="19"/>
  <c r="AA272" i="19"/>
  <c r="AA271" i="19"/>
  <c r="AA270" i="19"/>
  <c r="AA269" i="19"/>
  <c r="AA268" i="19"/>
  <c r="AA267" i="19"/>
  <c r="AA266" i="19"/>
  <c r="AA265" i="19"/>
  <c r="AA264" i="19"/>
  <c r="AA263" i="19"/>
  <c r="AA262" i="19"/>
  <c r="AA261" i="19"/>
  <c r="AA260" i="19"/>
  <c r="AA259" i="19"/>
  <c r="AA258" i="19"/>
  <c r="AA257" i="19"/>
  <c r="AA256" i="19"/>
  <c r="AA255" i="19"/>
  <c r="AA254" i="19"/>
  <c r="AA253" i="19"/>
  <c r="AA252" i="19"/>
  <c r="AA251" i="19"/>
  <c r="AA250" i="19"/>
  <c r="AA249" i="19"/>
  <c r="AA248" i="19"/>
  <c r="AA247" i="19"/>
  <c r="AA246" i="19"/>
  <c r="AA245" i="19"/>
  <c r="AA244" i="19"/>
  <c r="AA243" i="19"/>
  <c r="AA242" i="19"/>
  <c r="AA241" i="19"/>
  <c r="AA240" i="19"/>
  <c r="AA239" i="19"/>
  <c r="AA238" i="19"/>
  <c r="AA237" i="19"/>
  <c r="AA236" i="19"/>
  <c r="AA235" i="19"/>
  <c r="AA234" i="19"/>
  <c r="AA233" i="19"/>
  <c r="AA232" i="19"/>
  <c r="AA231" i="19"/>
  <c r="AA230" i="19"/>
  <c r="AA229" i="19"/>
  <c r="AA228" i="19"/>
  <c r="AA227" i="19"/>
  <c r="AA226" i="19"/>
  <c r="AA225" i="19"/>
  <c r="AA224" i="19"/>
  <c r="AA223" i="19"/>
  <c r="AA222" i="19"/>
  <c r="AA221" i="19"/>
  <c r="AA220" i="19"/>
  <c r="AA219" i="19"/>
  <c r="AA218" i="19"/>
  <c r="AA217" i="19"/>
  <c r="AA216" i="19"/>
  <c r="AA215" i="19"/>
  <c r="AA214" i="19"/>
  <c r="AA213" i="19"/>
  <c r="AA212" i="19"/>
  <c r="AA211" i="19"/>
  <c r="AA210" i="19"/>
  <c r="AA209" i="19"/>
  <c r="AA208" i="19"/>
  <c r="AA207" i="19"/>
  <c r="AA206" i="19"/>
  <c r="AA205" i="19"/>
  <c r="AA204" i="19"/>
  <c r="AA203" i="19"/>
  <c r="AA202" i="19"/>
  <c r="AA201" i="19"/>
  <c r="AA200" i="19"/>
  <c r="AA199" i="19"/>
  <c r="AA198" i="19"/>
  <c r="AA197" i="19"/>
  <c r="AA196" i="19"/>
  <c r="AA195" i="19"/>
  <c r="AA194" i="19"/>
  <c r="AA193" i="19"/>
  <c r="AA192" i="19"/>
  <c r="AA191" i="19"/>
  <c r="AA190" i="19"/>
  <c r="AA189" i="19"/>
  <c r="AA188" i="19"/>
  <c r="AA187" i="19"/>
  <c r="AA186" i="19"/>
  <c r="AA185" i="19"/>
  <c r="AA184" i="19"/>
  <c r="AA183" i="19"/>
  <c r="AA182" i="19"/>
  <c r="AA181" i="19"/>
  <c r="AA180" i="19"/>
  <c r="AA179" i="19"/>
  <c r="AA178" i="19"/>
  <c r="AA177" i="19"/>
  <c r="AA176" i="19"/>
  <c r="AA175" i="19"/>
  <c r="AA174" i="19"/>
  <c r="AA173" i="19"/>
  <c r="AA172" i="19"/>
  <c r="AA171" i="19"/>
  <c r="AA170" i="19"/>
  <c r="AA169" i="19"/>
  <c r="AA168" i="19"/>
  <c r="AA167" i="19"/>
  <c r="AA166" i="19"/>
  <c r="AA165" i="19"/>
  <c r="AA164" i="19"/>
  <c r="AA163" i="19"/>
  <c r="AA162" i="19"/>
  <c r="AA161" i="19"/>
  <c r="AA160" i="19"/>
  <c r="AA159" i="19"/>
  <c r="AA158" i="19"/>
  <c r="AA157" i="19"/>
  <c r="AA156" i="19"/>
  <c r="AA155" i="19"/>
  <c r="AA154" i="19"/>
  <c r="AA153" i="19"/>
  <c r="AA152" i="19"/>
  <c r="AA151" i="19"/>
  <c r="AA150" i="19"/>
  <c r="AA149" i="19"/>
  <c r="AA148" i="19"/>
  <c r="AA147" i="19"/>
  <c r="AA146" i="19"/>
  <c r="AA145" i="19"/>
  <c r="AA144" i="19"/>
  <c r="AA143" i="19"/>
  <c r="AA142" i="19"/>
  <c r="AA141" i="19"/>
  <c r="AA140" i="19"/>
  <c r="AA139" i="19"/>
  <c r="AA138" i="19"/>
  <c r="AA137" i="19"/>
  <c r="AA136" i="19"/>
  <c r="AA135" i="19"/>
  <c r="AA134" i="19"/>
  <c r="AA133" i="19"/>
  <c r="AA132" i="19"/>
  <c r="AA131" i="19"/>
  <c r="AA130" i="19"/>
  <c r="AA129" i="19"/>
  <c r="AA128" i="19"/>
  <c r="AA127" i="19"/>
  <c r="AA126" i="19"/>
  <c r="AA125" i="19"/>
  <c r="AA124" i="19"/>
  <c r="AA123" i="19"/>
  <c r="AA122" i="19"/>
  <c r="AA121" i="19"/>
  <c r="AA120" i="19"/>
  <c r="AA119" i="19"/>
  <c r="AA118" i="19"/>
  <c r="AA117" i="19"/>
  <c r="AA116" i="19"/>
  <c r="AA115" i="19"/>
  <c r="AA114" i="19"/>
  <c r="AA113" i="19"/>
  <c r="AA112" i="19"/>
  <c r="AA111" i="19"/>
  <c r="AA110" i="19"/>
  <c r="AA109" i="19"/>
  <c r="AA108" i="19"/>
  <c r="AA107" i="19"/>
  <c r="AA106" i="19"/>
  <c r="AA105" i="19"/>
  <c r="AA104" i="19"/>
  <c r="AA103" i="19"/>
  <c r="AA102" i="19"/>
  <c r="AA101" i="19"/>
  <c r="AA100" i="19"/>
  <c r="AA99" i="19"/>
  <c r="AA98" i="19"/>
  <c r="AA97" i="19"/>
  <c r="AA96" i="19"/>
  <c r="AA95" i="19"/>
  <c r="AA94" i="19"/>
  <c r="AA93" i="19"/>
  <c r="AA92" i="19"/>
  <c r="AA91" i="19"/>
  <c r="AA90" i="19"/>
  <c r="AA89" i="19"/>
  <c r="AA88" i="19"/>
  <c r="AA87" i="19"/>
  <c r="AA86" i="19"/>
  <c r="AA85" i="19"/>
  <c r="AA84" i="19"/>
  <c r="AA83" i="19"/>
  <c r="AA82" i="19"/>
  <c r="AA81" i="19"/>
  <c r="AA80" i="19"/>
  <c r="AA79" i="19"/>
  <c r="AA78" i="19"/>
  <c r="AA77" i="19"/>
  <c r="AA76" i="19"/>
  <c r="AA75" i="19"/>
  <c r="AA74" i="19"/>
  <c r="AA73" i="19"/>
  <c r="AA72" i="19"/>
  <c r="AA71" i="19"/>
  <c r="AA70" i="19"/>
  <c r="AA69" i="19"/>
  <c r="AA68" i="19"/>
  <c r="AA67" i="19"/>
  <c r="AA66" i="19"/>
  <c r="AA65" i="19"/>
  <c r="AA64" i="19"/>
  <c r="AA63" i="19"/>
  <c r="AA62" i="19"/>
  <c r="AA61" i="19"/>
  <c r="AA60" i="19"/>
  <c r="AA59" i="19"/>
  <c r="AA58" i="19"/>
  <c r="AA57" i="19"/>
  <c r="AA56" i="19"/>
  <c r="AA55" i="19"/>
  <c r="AA54" i="19"/>
  <c r="AA53" i="19"/>
  <c r="AA52" i="19"/>
  <c r="AA51" i="19"/>
  <c r="AA50" i="19"/>
  <c r="AA49" i="19"/>
  <c r="AA48" i="19"/>
  <c r="AA47" i="19"/>
  <c r="AA46" i="19"/>
  <c r="AA45" i="19"/>
  <c r="AA44" i="19"/>
  <c r="AA43" i="19"/>
  <c r="AA42" i="19"/>
  <c r="AA41" i="19"/>
  <c r="AA40" i="19"/>
  <c r="AA39" i="19"/>
  <c r="AA38" i="19"/>
  <c r="AA37" i="19"/>
  <c r="AA36" i="19"/>
  <c r="AA35" i="19"/>
  <c r="AA34" i="19"/>
  <c r="AA33" i="19"/>
  <c r="AA32" i="19"/>
  <c r="AA31" i="19"/>
  <c r="AA30" i="19"/>
  <c r="AA29" i="19"/>
  <c r="AA28" i="19"/>
  <c r="AA27" i="19"/>
  <c r="AA26" i="19"/>
  <c r="AA25" i="19"/>
  <c r="AA24" i="19"/>
  <c r="AA23" i="19"/>
  <c r="AA22" i="19"/>
  <c r="AA21" i="19"/>
  <c r="AA20" i="19"/>
  <c r="AA19" i="19"/>
  <c r="AA18" i="19"/>
  <c r="AA17" i="19"/>
  <c r="AA16" i="19"/>
  <c r="AA15" i="19"/>
  <c r="AA14" i="19"/>
  <c r="AA13" i="19"/>
  <c r="AA12" i="19"/>
  <c r="AA11" i="19"/>
  <c r="AA10" i="19"/>
  <c r="AA9" i="19"/>
  <c r="AA8" i="19"/>
  <c r="AA7" i="19"/>
  <c r="AA6" i="19"/>
  <c r="AA5" i="19"/>
  <c r="P115" i="18" l="1"/>
  <c r="S115" i="18"/>
  <c r="K11" i="16"/>
  <c r="I24" i="24" l="1"/>
  <c r="AG6" i="19" l="1"/>
  <c r="AG7" i="19"/>
  <c r="AG8" i="19"/>
  <c r="AG9" i="19"/>
  <c r="AG10" i="19"/>
  <c r="AG11" i="19"/>
  <c r="AG12" i="19"/>
  <c r="AG13" i="19"/>
  <c r="AG14" i="19"/>
  <c r="AG15" i="19"/>
  <c r="AG16" i="19"/>
  <c r="AG17" i="19"/>
  <c r="AG18" i="19"/>
  <c r="AG19" i="19"/>
  <c r="AG20" i="19"/>
  <c r="AG21" i="19"/>
  <c r="AG22" i="19"/>
  <c r="AG23" i="19"/>
  <c r="AG24" i="19"/>
  <c r="AG25" i="19"/>
  <c r="AG26" i="19"/>
  <c r="AG27" i="19"/>
  <c r="AG28" i="19"/>
  <c r="AG29" i="19"/>
  <c r="AG30" i="19"/>
  <c r="AG31" i="19"/>
  <c r="AG32" i="19"/>
  <c r="AG33" i="19"/>
  <c r="AG34" i="19"/>
  <c r="AG35" i="19"/>
  <c r="AG36" i="19"/>
  <c r="AG37" i="19"/>
  <c r="AG38" i="19"/>
  <c r="AG39" i="19"/>
  <c r="AG40" i="19"/>
  <c r="AG41" i="19"/>
  <c r="AG42" i="19"/>
  <c r="AG43" i="19"/>
  <c r="AG44" i="19"/>
  <c r="AG45" i="19"/>
  <c r="AG46" i="19"/>
  <c r="AG47" i="19"/>
  <c r="AG48" i="19"/>
  <c r="AG49" i="19"/>
  <c r="AG50" i="19"/>
  <c r="AG51" i="19"/>
  <c r="AG52" i="19"/>
  <c r="AG53" i="19"/>
  <c r="AG54" i="19"/>
  <c r="AG55" i="19"/>
  <c r="AG56" i="19"/>
  <c r="AG57" i="19"/>
  <c r="AG58" i="19"/>
  <c r="AG59" i="19"/>
  <c r="AG60" i="19"/>
  <c r="AG61" i="19"/>
  <c r="AG62" i="19"/>
  <c r="AG63" i="19"/>
  <c r="AG64" i="19"/>
  <c r="AG65" i="19"/>
  <c r="AG66" i="19"/>
  <c r="AG67" i="19"/>
  <c r="AG68" i="19"/>
  <c r="AG69" i="19"/>
  <c r="AG70" i="19"/>
  <c r="AG71" i="19"/>
  <c r="AG72" i="19"/>
  <c r="AG73" i="19"/>
  <c r="AG74" i="19"/>
  <c r="AG75" i="19"/>
  <c r="AG76" i="19"/>
  <c r="AG77" i="19"/>
  <c r="AG78" i="19"/>
  <c r="AG79" i="19"/>
  <c r="AG80" i="19"/>
  <c r="AG81" i="19"/>
  <c r="AG82" i="19"/>
  <c r="AG83" i="19"/>
  <c r="AG84" i="19"/>
  <c r="AG85" i="19"/>
  <c r="AG86" i="19"/>
  <c r="AG87" i="19"/>
  <c r="AG88" i="19"/>
  <c r="AG89" i="19"/>
  <c r="AG90" i="19"/>
  <c r="AG91" i="19"/>
  <c r="AG92" i="19"/>
  <c r="AG93" i="19"/>
  <c r="AG94" i="19"/>
  <c r="AG95" i="19"/>
  <c r="AG96" i="19"/>
  <c r="AG97" i="19"/>
  <c r="AG98" i="19"/>
  <c r="AG99" i="19"/>
  <c r="AG100" i="19"/>
  <c r="AG101" i="19"/>
  <c r="AG102" i="19"/>
  <c r="AG103" i="19"/>
  <c r="AG104" i="19"/>
  <c r="AG105" i="19"/>
  <c r="AG106" i="19"/>
  <c r="AG107" i="19"/>
  <c r="AG108" i="19"/>
  <c r="AG109" i="19"/>
  <c r="AG110" i="19"/>
  <c r="AG111" i="19"/>
  <c r="AG112" i="19"/>
  <c r="AG113" i="19"/>
  <c r="AG114" i="19"/>
  <c r="AG115" i="19"/>
  <c r="AG116" i="19"/>
  <c r="AG117" i="19"/>
  <c r="AG118" i="19"/>
  <c r="AG119" i="19"/>
  <c r="AG120" i="19"/>
  <c r="AG121" i="19"/>
  <c r="AG122" i="19"/>
  <c r="AG123" i="19"/>
  <c r="AG124" i="19"/>
  <c r="AG125" i="19"/>
  <c r="AG126" i="19"/>
  <c r="AG127" i="19"/>
  <c r="AG128" i="19"/>
  <c r="AG129" i="19"/>
  <c r="AG130" i="19"/>
  <c r="AG131" i="19"/>
  <c r="AG132" i="19"/>
  <c r="AG133" i="19"/>
  <c r="AG134" i="19"/>
  <c r="AG135" i="19"/>
  <c r="AG136" i="19"/>
  <c r="AG137" i="19"/>
  <c r="AG138" i="19"/>
  <c r="AG139" i="19"/>
  <c r="AG140" i="19"/>
  <c r="AG141" i="19"/>
  <c r="AG142" i="19"/>
  <c r="AG143" i="19"/>
  <c r="AG144" i="19"/>
  <c r="AG145" i="19"/>
  <c r="AG146" i="19"/>
  <c r="AG147" i="19"/>
  <c r="AG148" i="19"/>
  <c r="AG149" i="19"/>
  <c r="AG150" i="19"/>
  <c r="AG151" i="19"/>
  <c r="AG152" i="19"/>
  <c r="AG153" i="19"/>
  <c r="AG154" i="19"/>
  <c r="AG155" i="19"/>
  <c r="AG156" i="19"/>
  <c r="AG157" i="19"/>
  <c r="AG158" i="19"/>
  <c r="AG159" i="19"/>
  <c r="AG160" i="19"/>
  <c r="AG161" i="19"/>
  <c r="AG162" i="19"/>
  <c r="AG163" i="19"/>
  <c r="AG164" i="19"/>
  <c r="AG165" i="19"/>
  <c r="AG166" i="19"/>
  <c r="AG167" i="19"/>
  <c r="AG168" i="19"/>
  <c r="AG169" i="19"/>
  <c r="AG170" i="19"/>
  <c r="AG171" i="19"/>
  <c r="AG172" i="19"/>
  <c r="AG173" i="19"/>
  <c r="AG174" i="19"/>
  <c r="AG175" i="19"/>
  <c r="AG176" i="19"/>
  <c r="AG177" i="19"/>
  <c r="AG178" i="19"/>
  <c r="AG179" i="19"/>
  <c r="AG180" i="19"/>
  <c r="AG181" i="19"/>
  <c r="AG182" i="19"/>
  <c r="AG183" i="19"/>
  <c r="AG184" i="19"/>
  <c r="AG185" i="19"/>
  <c r="AG186" i="19"/>
  <c r="AG187" i="19"/>
  <c r="AG188" i="19"/>
  <c r="AG189" i="19"/>
  <c r="AG190" i="19"/>
  <c r="AG191" i="19"/>
  <c r="AG192" i="19"/>
  <c r="AG193" i="19"/>
  <c r="AG194" i="19"/>
  <c r="AG195" i="19"/>
  <c r="AG196" i="19"/>
  <c r="AG197" i="19"/>
  <c r="AG198" i="19"/>
  <c r="AG199" i="19"/>
  <c r="AG200" i="19"/>
  <c r="AG201" i="19"/>
  <c r="AG202" i="19"/>
  <c r="AG203" i="19"/>
  <c r="AG204" i="19"/>
  <c r="AG205" i="19"/>
  <c r="AG206" i="19"/>
  <c r="AG207" i="19"/>
  <c r="AG208" i="19"/>
  <c r="AG209" i="19"/>
  <c r="AG210" i="19"/>
  <c r="AG211" i="19"/>
  <c r="AG212" i="19"/>
  <c r="AG213" i="19"/>
  <c r="AG214" i="19"/>
  <c r="AG215" i="19"/>
  <c r="AG216" i="19"/>
  <c r="AG217" i="19"/>
  <c r="AG218" i="19"/>
  <c r="AG219" i="19"/>
  <c r="AG220" i="19"/>
  <c r="AG221" i="19"/>
  <c r="AG222" i="19"/>
  <c r="AG223" i="19"/>
  <c r="AG224" i="19"/>
  <c r="AG225" i="19"/>
  <c r="AG226" i="19"/>
  <c r="AG227" i="19"/>
  <c r="AG228" i="19"/>
  <c r="AG229" i="19"/>
  <c r="AG230" i="19"/>
  <c r="AG231" i="19"/>
  <c r="AG232" i="19"/>
  <c r="AG233" i="19"/>
  <c r="AG234" i="19"/>
  <c r="AG235" i="19"/>
  <c r="AG236" i="19"/>
  <c r="AG237" i="19"/>
  <c r="AG238" i="19"/>
  <c r="AG239" i="19"/>
  <c r="AG240" i="19"/>
  <c r="AG241" i="19"/>
  <c r="AG242" i="19"/>
  <c r="AG243" i="19"/>
  <c r="AG244" i="19"/>
  <c r="AG245" i="19"/>
  <c r="AG246" i="19"/>
  <c r="AG247" i="19"/>
  <c r="AG248" i="19"/>
  <c r="AG249" i="19"/>
  <c r="AG250" i="19"/>
  <c r="AG251" i="19"/>
  <c r="AG252" i="19"/>
  <c r="AG253" i="19"/>
  <c r="AG254" i="19"/>
  <c r="AG255" i="19"/>
  <c r="AG256" i="19"/>
  <c r="AG257" i="19"/>
  <c r="AG258" i="19"/>
  <c r="AG259" i="19"/>
  <c r="AG260" i="19"/>
  <c r="AG261" i="19"/>
  <c r="AG262" i="19"/>
  <c r="AG263" i="19"/>
  <c r="AG264" i="19"/>
  <c r="AG265" i="19"/>
  <c r="AG266" i="19"/>
  <c r="AG267" i="19"/>
  <c r="AG268" i="19"/>
  <c r="AG269" i="19"/>
  <c r="AG270" i="19"/>
  <c r="AG271" i="19"/>
  <c r="AG272" i="19"/>
  <c r="AG273" i="19"/>
  <c r="AG274" i="19"/>
  <c r="AG275" i="19"/>
  <c r="AG276" i="19"/>
  <c r="AG277" i="19"/>
  <c r="AG278" i="19"/>
  <c r="AG279" i="19"/>
  <c r="AG280" i="19"/>
  <c r="AG281" i="19"/>
  <c r="AG282" i="19"/>
  <c r="AG283" i="19"/>
  <c r="AG284" i="19"/>
  <c r="AG285" i="19"/>
  <c r="AG286" i="19"/>
  <c r="AG287" i="19"/>
  <c r="AG288" i="19"/>
  <c r="AG289" i="19"/>
  <c r="AG290" i="19"/>
  <c r="AG291" i="19"/>
  <c r="AG292" i="19"/>
  <c r="AG293" i="19"/>
  <c r="AG294" i="19"/>
  <c r="AG295" i="19"/>
  <c r="AG296" i="19"/>
  <c r="AG297" i="19"/>
  <c r="AG298" i="19"/>
  <c r="AG299" i="19"/>
  <c r="AG300" i="19"/>
  <c r="AG301" i="19"/>
  <c r="AG302" i="19"/>
  <c r="AG303" i="19"/>
  <c r="AG304" i="19"/>
  <c r="AG305" i="19"/>
  <c r="AG306" i="19"/>
  <c r="AG307" i="19"/>
  <c r="AG308" i="19"/>
  <c r="AG309" i="19"/>
  <c r="AG310" i="19"/>
  <c r="AG311" i="19"/>
  <c r="AG312" i="19"/>
  <c r="AG313" i="19"/>
  <c r="AG314" i="19"/>
  <c r="AG315" i="19"/>
  <c r="AG316" i="19"/>
  <c r="AG317" i="19"/>
  <c r="AG318" i="19"/>
  <c r="AG319" i="19"/>
  <c r="AG320" i="19"/>
  <c r="AG321" i="19"/>
  <c r="AG322" i="19"/>
  <c r="AG323" i="19"/>
  <c r="AG324" i="19"/>
  <c r="AG325" i="19"/>
  <c r="AG326" i="19"/>
  <c r="AG327" i="19"/>
  <c r="AG328" i="19"/>
  <c r="AG329" i="19"/>
  <c r="AG330" i="19"/>
  <c r="AG331" i="19"/>
  <c r="AG332" i="19"/>
  <c r="AG333" i="19"/>
  <c r="AG334" i="19"/>
  <c r="AG335" i="19"/>
  <c r="AG336" i="19"/>
  <c r="AG337" i="19"/>
  <c r="AG338" i="19"/>
  <c r="AG339" i="19"/>
  <c r="AG340" i="19"/>
  <c r="AG341" i="19"/>
  <c r="AG342" i="19"/>
  <c r="AG343" i="19"/>
  <c r="AG344" i="19"/>
  <c r="AG345" i="19"/>
  <c r="AG346" i="19"/>
  <c r="AG347" i="19"/>
  <c r="AG348" i="19"/>
  <c r="AG349" i="19"/>
  <c r="AG350" i="19"/>
  <c r="AG351" i="19"/>
  <c r="AG352" i="19"/>
  <c r="AG353" i="19"/>
  <c r="AG354" i="19"/>
  <c r="AG355" i="19"/>
  <c r="AG356" i="19"/>
  <c r="AG357" i="19"/>
  <c r="AG358" i="19"/>
  <c r="AG359" i="19"/>
  <c r="AG360" i="19"/>
  <c r="AG361" i="19"/>
  <c r="AG362" i="19"/>
  <c r="AG363" i="19"/>
  <c r="AG364" i="19"/>
  <c r="AG365" i="19"/>
  <c r="AG366" i="19"/>
  <c r="AG367" i="19"/>
  <c r="AG368" i="19"/>
  <c r="AG369" i="19"/>
  <c r="AG370" i="19"/>
  <c r="AG371" i="19"/>
  <c r="AG372" i="19"/>
  <c r="AG373" i="19"/>
  <c r="AG374" i="19"/>
  <c r="AG375" i="19"/>
  <c r="AG376" i="19"/>
  <c r="AG377" i="19"/>
  <c r="AG378" i="19"/>
  <c r="AG379" i="19"/>
  <c r="AG380" i="19"/>
  <c r="AG381" i="19"/>
  <c r="AG382" i="19"/>
  <c r="AG383" i="19"/>
  <c r="AG384" i="19"/>
  <c r="AG385" i="19"/>
  <c r="AG386" i="19"/>
  <c r="AG387" i="19"/>
  <c r="AG388" i="19"/>
  <c r="AG389" i="19"/>
  <c r="AG390" i="19"/>
  <c r="AG391" i="19"/>
  <c r="AG392" i="19"/>
  <c r="AG393" i="19"/>
  <c r="AG394" i="19"/>
  <c r="AG395" i="19"/>
  <c r="AG396" i="19"/>
  <c r="AG397" i="19"/>
  <c r="AG398" i="19"/>
  <c r="AG399" i="19"/>
  <c r="AG400" i="19"/>
  <c r="AG401" i="19"/>
  <c r="AG402" i="19"/>
  <c r="AG403" i="19"/>
  <c r="AG404" i="19"/>
  <c r="AG405" i="19"/>
  <c r="AG406" i="19"/>
  <c r="AG407" i="19"/>
  <c r="AG408" i="19"/>
  <c r="AG409" i="19"/>
  <c r="AG410" i="19"/>
  <c r="AG411" i="19"/>
  <c r="AG412" i="19"/>
  <c r="AG413" i="19"/>
  <c r="AG414" i="19"/>
  <c r="AG415" i="19"/>
  <c r="AG416" i="19"/>
  <c r="AG417" i="19"/>
  <c r="AG418" i="19"/>
  <c r="AG419" i="19"/>
  <c r="AG420" i="19"/>
  <c r="AG421" i="19"/>
  <c r="AG422" i="19"/>
  <c r="AG423" i="19"/>
  <c r="AG424" i="19"/>
  <c r="AG425" i="19"/>
  <c r="AG426" i="19"/>
  <c r="AG427" i="19"/>
  <c r="AG428" i="19"/>
  <c r="AG429" i="19"/>
  <c r="AG430" i="19"/>
  <c r="AG431" i="19"/>
  <c r="AG432" i="19"/>
  <c r="AG433" i="19"/>
  <c r="AG434" i="19"/>
  <c r="AG435" i="19"/>
  <c r="AG436" i="19"/>
  <c r="AG437" i="19"/>
  <c r="AG438" i="19"/>
  <c r="AG439" i="19"/>
  <c r="AG440" i="19"/>
  <c r="AG441" i="19"/>
  <c r="AG442" i="19"/>
  <c r="AG443" i="19"/>
  <c r="AG444" i="19"/>
  <c r="AG445" i="19"/>
  <c r="AG446" i="19"/>
  <c r="AG447" i="19"/>
  <c r="AG448" i="19"/>
  <c r="AG449" i="19"/>
  <c r="AG450" i="19"/>
  <c r="AG451" i="19"/>
  <c r="AG452" i="19"/>
  <c r="AG453" i="19"/>
  <c r="AG454" i="19"/>
  <c r="AG455" i="19"/>
  <c r="AG456" i="19"/>
  <c r="AG457" i="19"/>
  <c r="AG458" i="19"/>
  <c r="AG459" i="19"/>
  <c r="AG460" i="19"/>
  <c r="AG461" i="19"/>
  <c r="AG462" i="19"/>
  <c r="AG463" i="19"/>
  <c r="AG464" i="19"/>
  <c r="AG465" i="19"/>
  <c r="AG466" i="19"/>
  <c r="AG467" i="19"/>
  <c r="AG468" i="19"/>
  <c r="AG469" i="19"/>
  <c r="AG470" i="19"/>
  <c r="AG471" i="19"/>
  <c r="AG472" i="19"/>
  <c r="AG473" i="19"/>
  <c r="AG474" i="19"/>
  <c r="AG475" i="19"/>
  <c r="AG476" i="19"/>
  <c r="AG477" i="19"/>
  <c r="AG478" i="19"/>
  <c r="AG479" i="19"/>
  <c r="AG480" i="19"/>
  <c r="AG481" i="19"/>
  <c r="AG482" i="19"/>
  <c r="AG483" i="19"/>
  <c r="AG484" i="19"/>
  <c r="AG485" i="19"/>
  <c r="AG486" i="19"/>
  <c r="AG487" i="19"/>
  <c r="AG488" i="19"/>
  <c r="AG489" i="19"/>
  <c r="AG490" i="19"/>
  <c r="AG491" i="19"/>
  <c r="AG492" i="19"/>
  <c r="AG493" i="19"/>
  <c r="AG494" i="19"/>
  <c r="AG495" i="19"/>
  <c r="AG496" i="19"/>
  <c r="AG497" i="19"/>
  <c r="AG498" i="19"/>
  <c r="AG499" i="19"/>
  <c r="AG500" i="19"/>
  <c r="AG501" i="19"/>
  <c r="AG502" i="19"/>
  <c r="AG503" i="19"/>
  <c r="AG504" i="19"/>
  <c r="AG505" i="19"/>
  <c r="AG506" i="19"/>
  <c r="AG507" i="19"/>
  <c r="AG508" i="19"/>
  <c r="AG509" i="19"/>
  <c r="AG510" i="19"/>
  <c r="AG511" i="19"/>
  <c r="AG512" i="19"/>
  <c r="AG513" i="19"/>
  <c r="AG514" i="19"/>
  <c r="AG515" i="19"/>
  <c r="AG516" i="19"/>
  <c r="AG517" i="19"/>
  <c r="AG518" i="19"/>
  <c r="AG519" i="19"/>
  <c r="AG520" i="19"/>
  <c r="AG521" i="19"/>
  <c r="AG522" i="19"/>
  <c r="AG523" i="19"/>
  <c r="AG524" i="19"/>
  <c r="AG525" i="19"/>
  <c r="AG526" i="19"/>
  <c r="AG527" i="19"/>
  <c r="AG528" i="19"/>
  <c r="AG529" i="19"/>
  <c r="AG530" i="19"/>
  <c r="AG531" i="19"/>
  <c r="AG532" i="19"/>
  <c r="AG533" i="19"/>
  <c r="AG534" i="19"/>
  <c r="AG535" i="19"/>
  <c r="AG536" i="19"/>
  <c r="AG537" i="19"/>
  <c r="AG538" i="19"/>
  <c r="AG539" i="19"/>
  <c r="AG540" i="19"/>
  <c r="AG541" i="19"/>
  <c r="AG542" i="19"/>
  <c r="AG543" i="19"/>
  <c r="AG544" i="19"/>
  <c r="AG545" i="19"/>
  <c r="AG546" i="19"/>
  <c r="AG547" i="19"/>
  <c r="AG548" i="19"/>
  <c r="AG549" i="19"/>
  <c r="AG550" i="19"/>
  <c r="AG551" i="19"/>
  <c r="AG552" i="19"/>
  <c r="AG553" i="19"/>
  <c r="AG554" i="19"/>
  <c r="AG555" i="19"/>
  <c r="AG556" i="19"/>
  <c r="AG557" i="19"/>
  <c r="AG558" i="19"/>
  <c r="AG559" i="19"/>
  <c r="AG560" i="19"/>
  <c r="AG561" i="19"/>
  <c r="AG562" i="19"/>
  <c r="AG563" i="19"/>
  <c r="AG564" i="19"/>
  <c r="AG565" i="19"/>
  <c r="AG566" i="19"/>
  <c r="AG567" i="19"/>
  <c r="AG568" i="19"/>
  <c r="AG569" i="19"/>
  <c r="AG570" i="19"/>
  <c r="AG571" i="19"/>
  <c r="AG572" i="19"/>
  <c r="AG573" i="19"/>
  <c r="AG574" i="19"/>
  <c r="AG575" i="19"/>
  <c r="AG576" i="19"/>
  <c r="AG577" i="19"/>
  <c r="AG578" i="19"/>
  <c r="AG579" i="19"/>
  <c r="AG580" i="19"/>
  <c r="AG581" i="19"/>
  <c r="AG582" i="19"/>
  <c r="AG583" i="19"/>
  <c r="AG584" i="19"/>
  <c r="AG585" i="19"/>
  <c r="AG586" i="19"/>
  <c r="AG587" i="19"/>
  <c r="AG588" i="19"/>
  <c r="AG589" i="19"/>
  <c r="AG590" i="19"/>
  <c r="AG591" i="19"/>
  <c r="AG592" i="19"/>
  <c r="AG593" i="19"/>
  <c r="AG594" i="19"/>
  <c r="AG595" i="19"/>
  <c r="AG596" i="19"/>
  <c r="AG597" i="19"/>
  <c r="AG598" i="19"/>
  <c r="AG599" i="19"/>
  <c r="AG600" i="19"/>
  <c r="AG601" i="19"/>
  <c r="AG602" i="19"/>
  <c r="AG603" i="19"/>
  <c r="AG604" i="19"/>
  <c r="AG605" i="19"/>
  <c r="AG606" i="19"/>
  <c r="AG607" i="19"/>
  <c r="AG608" i="19"/>
  <c r="AG609" i="19"/>
  <c r="AG610" i="19"/>
  <c r="AG611" i="19"/>
  <c r="AG612" i="19"/>
  <c r="AG613" i="19"/>
  <c r="AG614" i="19"/>
  <c r="AG615" i="19"/>
  <c r="AG616" i="19"/>
  <c r="AG617" i="19"/>
  <c r="AG618" i="19"/>
  <c r="AG619" i="19"/>
  <c r="AG620" i="19"/>
  <c r="AG621" i="19"/>
  <c r="AG622" i="19"/>
  <c r="AG623" i="19"/>
  <c r="AG624" i="19"/>
  <c r="AG625" i="19"/>
  <c r="AG626" i="19"/>
  <c r="AG627" i="19"/>
  <c r="AG628" i="19"/>
  <c r="AG629" i="19"/>
  <c r="AG630" i="19"/>
  <c r="AG631" i="19"/>
  <c r="AG632" i="19"/>
  <c r="AG633" i="19"/>
  <c r="AG634" i="19"/>
  <c r="AG635" i="19"/>
  <c r="AG636" i="19"/>
  <c r="AG637" i="19"/>
  <c r="AG638" i="19"/>
  <c r="AG639" i="19"/>
  <c r="AG640" i="19"/>
  <c r="AG641" i="19"/>
  <c r="AG642" i="19"/>
  <c r="AG643" i="19"/>
  <c r="AG644" i="19"/>
  <c r="AG645" i="19"/>
  <c r="AG646" i="19"/>
  <c r="AG647" i="19"/>
  <c r="AG648" i="19"/>
  <c r="AG649" i="19"/>
  <c r="AG650" i="19"/>
  <c r="AG651" i="19"/>
  <c r="AG652" i="19"/>
  <c r="AG653" i="19"/>
  <c r="AG654" i="19"/>
  <c r="AG655" i="19"/>
  <c r="AG656" i="19"/>
  <c r="AG657" i="19"/>
  <c r="AG658" i="19"/>
  <c r="AG659" i="19"/>
  <c r="AG660" i="19"/>
  <c r="AG661" i="19"/>
  <c r="AG662" i="19"/>
  <c r="AG663" i="19"/>
  <c r="AG664" i="19"/>
  <c r="AG665" i="19"/>
  <c r="AG666" i="19"/>
  <c r="AG667" i="19"/>
  <c r="AG668" i="19"/>
  <c r="AG669" i="19"/>
  <c r="AG670" i="19"/>
  <c r="AG671" i="19"/>
  <c r="AG672" i="19"/>
  <c r="AG673" i="19"/>
  <c r="AG674" i="19"/>
  <c r="AG675" i="19"/>
  <c r="AG676" i="19"/>
  <c r="AG677" i="19"/>
  <c r="AG678" i="19"/>
  <c r="AG679" i="19"/>
  <c r="AG680" i="19"/>
  <c r="AG681" i="19"/>
  <c r="AG682" i="19"/>
  <c r="AG683" i="19"/>
  <c r="AG684" i="19"/>
  <c r="AG685" i="19"/>
  <c r="AG686" i="19"/>
  <c r="AG687" i="19"/>
  <c r="AG688" i="19"/>
  <c r="AG689" i="19"/>
  <c r="AG690" i="19"/>
  <c r="AG691" i="19"/>
  <c r="AG692" i="19"/>
  <c r="AG693" i="19"/>
  <c r="AG694" i="19"/>
  <c r="AG695" i="19"/>
  <c r="AG696" i="19"/>
  <c r="AG697" i="19"/>
  <c r="AG698" i="19"/>
  <c r="AG699" i="19"/>
  <c r="AG700" i="19"/>
  <c r="AG701" i="19"/>
  <c r="AG702" i="19"/>
  <c r="AG703" i="19"/>
  <c r="AG704" i="19"/>
  <c r="AG705" i="19"/>
  <c r="AG706" i="19"/>
  <c r="AG707" i="19"/>
  <c r="AG708" i="19"/>
  <c r="AG709" i="19"/>
  <c r="AG710" i="19"/>
  <c r="AG711" i="19"/>
  <c r="AG712" i="19"/>
  <c r="AG713" i="19"/>
  <c r="AG714" i="19"/>
  <c r="AG715" i="19"/>
  <c r="AG716" i="19"/>
  <c r="AG717" i="19"/>
  <c r="AG718" i="19"/>
  <c r="AG719" i="19"/>
  <c r="AG720" i="19"/>
  <c r="AG721" i="19"/>
  <c r="AG722" i="19"/>
  <c r="AG723" i="19"/>
  <c r="AG724" i="19"/>
  <c r="AG725" i="19"/>
  <c r="AG726" i="19"/>
  <c r="AG727" i="19"/>
  <c r="AG728" i="19"/>
  <c r="AG729" i="19"/>
  <c r="AG730" i="19"/>
  <c r="AG731" i="19"/>
  <c r="AG732" i="19"/>
  <c r="AG733" i="19"/>
  <c r="AG734" i="19"/>
  <c r="AG735" i="19"/>
  <c r="AG736" i="19"/>
  <c r="AG737" i="19"/>
  <c r="AG738" i="19"/>
  <c r="AG739" i="19"/>
  <c r="AG740" i="19"/>
  <c r="AG741" i="19"/>
  <c r="AG742" i="19"/>
  <c r="AG743" i="19"/>
  <c r="AG744" i="19"/>
  <c r="AG745" i="19"/>
  <c r="AG746" i="19"/>
  <c r="AG747" i="19"/>
  <c r="AG748" i="19"/>
  <c r="AG749" i="19"/>
  <c r="AG750" i="19"/>
  <c r="AG751" i="19"/>
  <c r="AG752" i="19"/>
  <c r="AG753" i="19"/>
  <c r="AG754" i="19"/>
  <c r="AG755" i="19"/>
  <c r="AG756" i="19"/>
  <c r="AG757" i="19"/>
  <c r="AG758" i="19"/>
  <c r="AG759" i="19"/>
  <c r="AG760" i="19"/>
  <c r="AG761" i="19"/>
  <c r="AG762" i="19"/>
  <c r="AG763" i="19"/>
  <c r="AG764" i="19"/>
  <c r="AG765" i="19"/>
  <c r="AG766" i="19"/>
  <c r="AG767" i="19"/>
  <c r="AG768" i="19"/>
  <c r="AG769" i="19"/>
  <c r="AG770" i="19"/>
  <c r="AG771" i="19"/>
  <c r="AG772" i="19"/>
  <c r="AG773" i="19"/>
  <c r="AG774" i="19"/>
  <c r="AG775" i="19"/>
  <c r="AG776" i="19"/>
  <c r="AG777" i="19"/>
  <c r="AG778" i="19"/>
  <c r="AG779" i="19"/>
  <c r="AG780" i="19"/>
  <c r="AG781" i="19"/>
  <c r="AG782" i="19"/>
  <c r="AG783" i="19"/>
  <c r="AG784" i="19"/>
  <c r="AG785" i="19"/>
  <c r="AG786" i="19"/>
  <c r="AG787" i="19"/>
  <c r="AG788" i="19"/>
  <c r="AG789" i="19"/>
  <c r="AG790" i="19"/>
  <c r="AG791" i="19"/>
  <c r="AG792" i="19"/>
  <c r="AG793" i="19"/>
  <c r="AG794" i="19"/>
  <c r="AG795" i="19"/>
  <c r="AG796" i="19"/>
  <c r="AG797" i="19"/>
  <c r="AG798" i="19"/>
  <c r="AG799" i="19"/>
  <c r="AG800" i="19"/>
  <c r="AG801" i="19"/>
  <c r="AG802" i="19"/>
  <c r="AG803" i="19"/>
  <c r="AG804" i="19"/>
  <c r="AG805" i="19"/>
  <c r="AG806" i="19"/>
  <c r="AG807" i="19"/>
  <c r="AG808" i="19"/>
  <c r="AG809" i="19"/>
  <c r="AG810" i="19"/>
  <c r="AG811" i="19"/>
  <c r="AG812" i="19"/>
  <c r="AG813" i="19"/>
  <c r="AG814" i="19"/>
  <c r="AG815" i="19"/>
  <c r="AG816" i="19"/>
  <c r="AG817" i="19"/>
  <c r="AG818" i="19"/>
  <c r="AG819" i="19"/>
  <c r="AG820" i="19"/>
  <c r="AG821" i="19"/>
  <c r="AG822" i="19"/>
  <c r="AG823" i="19"/>
  <c r="AG824" i="19"/>
  <c r="AG825" i="19"/>
  <c r="AG826" i="19"/>
  <c r="AG827" i="19"/>
  <c r="AG828" i="19"/>
  <c r="AG829" i="19"/>
  <c r="AG830" i="19"/>
  <c r="AG831" i="19"/>
  <c r="AG832" i="19"/>
  <c r="AG833" i="19"/>
  <c r="AG834" i="19"/>
  <c r="AG835" i="19"/>
  <c r="AG836" i="19"/>
  <c r="AG837" i="19"/>
  <c r="AG838" i="19"/>
  <c r="AG839" i="19"/>
  <c r="AG840" i="19"/>
  <c r="AG841" i="19"/>
  <c r="AG842" i="19"/>
  <c r="AG843" i="19"/>
  <c r="AG844" i="19"/>
  <c r="AG845" i="19"/>
  <c r="AG846" i="19"/>
  <c r="AG847" i="19"/>
  <c r="AG848" i="19"/>
  <c r="AG849" i="19"/>
  <c r="AG850" i="19"/>
  <c r="AG851" i="19"/>
  <c r="AG852" i="19"/>
  <c r="AG853" i="19"/>
  <c r="AG854" i="19"/>
  <c r="AG855" i="19"/>
  <c r="AG856" i="19"/>
  <c r="AG857" i="19"/>
  <c r="AG858" i="19"/>
  <c r="AG859" i="19"/>
  <c r="AG860" i="19"/>
  <c r="AG861" i="19"/>
  <c r="AG862" i="19"/>
  <c r="AG863" i="19"/>
  <c r="AG864" i="19"/>
  <c r="AG865" i="19"/>
  <c r="AG866" i="19"/>
  <c r="AG867" i="19"/>
  <c r="AG868" i="19"/>
  <c r="AG869" i="19"/>
  <c r="AG870" i="19"/>
  <c r="AG871" i="19"/>
  <c r="AG872" i="19"/>
  <c r="AG873" i="19"/>
  <c r="AG874" i="19"/>
  <c r="AG875" i="19"/>
  <c r="AG876" i="19"/>
  <c r="AG877" i="19"/>
  <c r="AG878" i="19"/>
  <c r="AG879" i="19"/>
  <c r="AG880" i="19"/>
  <c r="AG881" i="19"/>
  <c r="AG882" i="19"/>
  <c r="AG883" i="19"/>
  <c r="AG884" i="19"/>
  <c r="AG885" i="19"/>
  <c r="AG886" i="19"/>
  <c r="AG887" i="19"/>
  <c r="AG888" i="19"/>
  <c r="AG889" i="19"/>
  <c r="AG890" i="19"/>
  <c r="AG891" i="19"/>
  <c r="AG892" i="19"/>
  <c r="AG893" i="19"/>
  <c r="AG894" i="19"/>
  <c r="AG895" i="19"/>
  <c r="AG896" i="19"/>
  <c r="AG897" i="19"/>
  <c r="AG898" i="19"/>
  <c r="AG899" i="19"/>
  <c r="AG900" i="19"/>
  <c r="AG901" i="19"/>
  <c r="AG902" i="19"/>
  <c r="AG903" i="19"/>
  <c r="AG904" i="19"/>
  <c r="AG905" i="19"/>
  <c r="AG906" i="19"/>
  <c r="AG907" i="19"/>
  <c r="AG908" i="19"/>
  <c r="AG909" i="19"/>
  <c r="AG910" i="19"/>
  <c r="AG911" i="19"/>
  <c r="AG912" i="19"/>
  <c r="AG913" i="19"/>
  <c r="AG914" i="19"/>
  <c r="AG915" i="19"/>
  <c r="AG916" i="19"/>
  <c r="AG917" i="19"/>
  <c r="AG918" i="19"/>
  <c r="AG919" i="19"/>
  <c r="AG920" i="19"/>
  <c r="AG921" i="19"/>
  <c r="AG922" i="19"/>
  <c r="AG923" i="19"/>
  <c r="AG924" i="19"/>
  <c r="AG925" i="19"/>
  <c r="AG926" i="19"/>
  <c r="AG927" i="19"/>
  <c r="AG928" i="19"/>
  <c r="AG929" i="19"/>
  <c r="AG930" i="19"/>
  <c r="AG931" i="19"/>
  <c r="AG932" i="19"/>
  <c r="AG933" i="19"/>
  <c r="AG934" i="19"/>
  <c r="AG935" i="19"/>
  <c r="AG936" i="19"/>
  <c r="AG937" i="19"/>
  <c r="AG938" i="19"/>
  <c r="AG939" i="19"/>
  <c r="AG940" i="19"/>
  <c r="AG941" i="19"/>
  <c r="AG942" i="19"/>
  <c r="AG943" i="19"/>
  <c r="AG944" i="19"/>
  <c r="AG945" i="19"/>
  <c r="AG946" i="19"/>
  <c r="AG947" i="19"/>
  <c r="AG948" i="19"/>
  <c r="AG949" i="19"/>
  <c r="AG950" i="19"/>
  <c r="AG951" i="19"/>
  <c r="AG952" i="19"/>
  <c r="AG953" i="19"/>
  <c r="AG954" i="19"/>
  <c r="AG955" i="19"/>
  <c r="AG956" i="19"/>
  <c r="AG957" i="19"/>
  <c r="AG958" i="19"/>
  <c r="AG959" i="19"/>
  <c r="AG960" i="19"/>
  <c r="AG961" i="19"/>
  <c r="AG962" i="19"/>
  <c r="AG963" i="19"/>
  <c r="AG964" i="19"/>
  <c r="AG965" i="19"/>
  <c r="AG966" i="19"/>
  <c r="AG967" i="19"/>
  <c r="AG968" i="19"/>
  <c r="AG969" i="19"/>
  <c r="AG970" i="19"/>
  <c r="AG971" i="19"/>
  <c r="AG972" i="19"/>
  <c r="AG973" i="19"/>
  <c r="AG974" i="19"/>
  <c r="AG975" i="19"/>
  <c r="AG976" i="19"/>
  <c r="AG977" i="19"/>
  <c r="AG978" i="19"/>
  <c r="AG979" i="19"/>
  <c r="AG980" i="19"/>
  <c r="AG981" i="19"/>
  <c r="AG982" i="19"/>
  <c r="AG983" i="19"/>
  <c r="AG984" i="19"/>
  <c r="AG985" i="19"/>
  <c r="AG986" i="19"/>
  <c r="AG987" i="19"/>
  <c r="AG988" i="19"/>
  <c r="AG989" i="19"/>
  <c r="AG990" i="19"/>
  <c r="AG991" i="19"/>
  <c r="AG992" i="19"/>
  <c r="AG993" i="19"/>
  <c r="AG994" i="19"/>
  <c r="AG995" i="19"/>
  <c r="AG996" i="19"/>
  <c r="AG997" i="19"/>
  <c r="AG998" i="19"/>
  <c r="AG999" i="19"/>
  <c r="AG1000" i="19"/>
  <c r="AG1001" i="19"/>
  <c r="AG1002" i="19"/>
  <c r="AG1003" i="19"/>
  <c r="AG1004" i="19"/>
  <c r="AG1005" i="19"/>
  <c r="AG1006" i="19"/>
  <c r="AG1007" i="19"/>
  <c r="AG1008" i="19"/>
  <c r="AG1009" i="19"/>
  <c r="AG1010" i="19"/>
  <c r="AG1011" i="19"/>
  <c r="AG1012" i="19"/>
  <c r="AG1013" i="19"/>
  <c r="AG1014" i="19"/>
  <c r="AG1015" i="19"/>
  <c r="AG1016" i="19"/>
  <c r="AG1017" i="19"/>
  <c r="AG1018" i="19"/>
  <c r="AG1019" i="19"/>
  <c r="AG1020" i="19"/>
  <c r="AG1021" i="19"/>
  <c r="AG1022" i="19"/>
  <c r="AG1023" i="19"/>
  <c r="AG1024" i="19"/>
  <c r="AG1025" i="19"/>
  <c r="AG1026" i="19"/>
  <c r="AG1027" i="19"/>
  <c r="AG1028" i="19"/>
  <c r="AG1029" i="19"/>
  <c r="AG1030" i="19"/>
  <c r="AG1031" i="19"/>
  <c r="AG1032" i="19"/>
  <c r="AG1033" i="19"/>
  <c r="AG1034" i="19"/>
  <c r="AG1035" i="19"/>
  <c r="AG1036" i="19"/>
  <c r="AG1037" i="19"/>
  <c r="AG1038" i="19"/>
  <c r="AG1039" i="19"/>
  <c r="AG1040" i="19"/>
  <c r="AG1041" i="19"/>
  <c r="AG1042" i="19"/>
  <c r="AG1043" i="19"/>
  <c r="AG1044" i="19"/>
  <c r="AG1045" i="19"/>
  <c r="AG1046" i="19"/>
  <c r="AG1047" i="19"/>
  <c r="AG1048" i="19"/>
  <c r="AG1049" i="19"/>
  <c r="AG1050" i="19"/>
  <c r="AG1051" i="19"/>
  <c r="AG1052" i="19"/>
  <c r="AG1053" i="19"/>
  <c r="AG1054" i="19"/>
  <c r="AG1055" i="19"/>
  <c r="AG1056" i="19"/>
  <c r="AG1057" i="19"/>
  <c r="AG1058" i="19"/>
  <c r="AG1059" i="19"/>
  <c r="AG1060" i="19"/>
  <c r="AG1061" i="19"/>
  <c r="AG1062" i="19"/>
  <c r="AG1063" i="19"/>
  <c r="AG1064" i="19"/>
  <c r="AG1065" i="19"/>
  <c r="AG1066" i="19"/>
  <c r="AG1067" i="19"/>
  <c r="AG1068" i="19"/>
  <c r="AG1069" i="19"/>
  <c r="AG1070" i="19"/>
  <c r="AG1071" i="19"/>
  <c r="AG1072" i="19"/>
  <c r="AG1073" i="19"/>
  <c r="AG1074" i="19"/>
  <c r="AG1075" i="19"/>
  <c r="AG1076" i="19"/>
  <c r="AG1077" i="19"/>
  <c r="AG1078" i="19"/>
  <c r="AG1079" i="19"/>
  <c r="AG1080" i="19"/>
  <c r="AG1081" i="19"/>
  <c r="AG1082" i="19"/>
  <c r="AG1083" i="19"/>
  <c r="AG1084" i="19"/>
  <c r="AG1085" i="19"/>
  <c r="AG1086" i="19"/>
  <c r="AG1087" i="19"/>
  <c r="AG1088" i="19"/>
  <c r="AG1089" i="19"/>
  <c r="AG1090" i="19"/>
  <c r="AG1091" i="19"/>
  <c r="AG1092" i="19"/>
  <c r="AG1093" i="19"/>
  <c r="AG1094" i="19"/>
  <c r="AG1095" i="19"/>
  <c r="AG1096" i="19"/>
  <c r="AG1097" i="19"/>
  <c r="AG1098" i="19"/>
  <c r="AG1099" i="19"/>
  <c r="AG1100" i="19"/>
  <c r="AG1101" i="19"/>
  <c r="AG1102" i="19"/>
  <c r="AG1103" i="19"/>
  <c r="AG1104" i="19"/>
  <c r="AG1105" i="19"/>
  <c r="AG1106" i="19"/>
  <c r="AG1107" i="19"/>
  <c r="AG1108" i="19"/>
  <c r="AG1109" i="19"/>
  <c r="AG1110" i="19"/>
  <c r="AG1111" i="19"/>
  <c r="AG1112" i="19"/>
  <c r="AG1113" i="19"/>
  <c r="AG1114" i="19"/>
  <c r="AG1115" i="19"/>
  <c r="AG1116" i="19"/>
  <c r="AG1117" i="19"/>
  <c r="AG1118" i="19"/>
  <c r="AG1119" i="19"/>
  <c r="AG1120" i="19"/>
  <c r="AG1121" i="19"/>
  <c r="AG1122" i="19"/>
  <c r="AG1123" i="19"/>
  <c r="AG1124" i="19"/>
  <c r="AG1125" i="19"/>
  <c r="AG1126" i="19"/>
  <c r="AG1127" i="19"/>
  <c r="AG1128" i="19"/>
  <c r="AG1129" i="19"/>
  <c r="AG1130" i="19"/>
  <c r="AG1131" i="19"/>
  <c r="AG1132" i="19"/>
  <c r="AG1133" i="19"/>
  <c r="AG1134" i="19"/>
  <c r="AG1135" i="19"/>
  <c r="AG1136" i="19"/>
  <c r="AG1137" i="19"/>
  <c r="AG1138" i="19"/>
  <c r="AG1139" i="19"/>
  <c r="AG1140" i="19"/>
  <c r="AG1141" i="19"/>
  <c r="AG1142" i="19"/>
  <c r="AG1143" i="19"/>
  <c r="AG1144" i="19"/>
  <c r="AG1145" i="19"/>
  <c r="AG1146" i="19"/>
  <c r="AG1147" i="19"/>
  <c r="AG1148" i="19"/>
  <c r="AG1149" i="19"/>
  <c r="AG1150" i="19"/>
  <c r="AG1151" i="19"/>
  <c r="AG1152" i="19"/>
  <c r="AG1153" i="19"/>
  <c r="AG1154" i="19"/>
  <c r="AG1155" i="19"/>
  <c r="AG1156" i="19"/>
  <c r="AG1157" i="19"/>
  <c r="AG1158" i="19"/>
  <c r="AG1159" i="19"/>
  <c r="AG1160" i="19"/>
  <c r="AG1161" i="19"/>
  <c r="AG1162" i="19"/>
  <c r="AG1163" i="19"/>
  <c r="AG1164" i="19"/>
  <c r="AG1165" i="19"/>
  <c r="AG1166" i="19"/>
  <c r="AG1167" i="19"/>
  <c r="AG1168" i="19"/>
  <c r="AG1169" i="19"/>
  <c r="AG1170" i="19"/>
  <c r="AG1171" i="19"/>
  <c r="AG1172" i="19"/>
  <c r="AG1173" i="19"/>
  <c r="AG1174" i="19"/>
  <c r="AG1175" i="19"/>
  <c r="AG1176" i="19"/>
  <c r="AG1177" i="19"/>
  <c r="AG1178" i="19"/>
  <c r="AG1179" i="19"/>
  <c r="AG1180" i="19"/>
  <c r="AG1181" i="19"/>
  <c r="AG1182" i="19"/>
  <c r="AG1183" i="19"/>
  <c r="AG1184" i="19"/>
  <c r="AG1185" i="19"/>
  <c r="AG1186" i="19"/>
  <c r="AG1187" i="19"/>
  <c r="AG1188" i="19"/>
  <c r="AG1189" i="19"/>
  <c r="AG1190" i="19"/>
  <c r="AG1191" i="19"/>
  <c r="AG1192" i="19"/>
  <c r="AG1193" i="19"/>
  <c r="AG1194" i="19"/>
  <c r="AG1195" i="19"/>
  <c r="AG1196" i="19"/>
  <c r="AG1197" i="19"/>
  <c r="AG1198" i="19"/>
  <c r="AG1199" i="19"/>
  <c r="AG1200" i="19"/>
  <c r="AG1201" i="19"/>
  <c r="AG1202" i="19"/>
  <c r="AG1203" i="19"/>
  <c r="AG1204" i="19"/>
  <c r="AG1205" i="19"/>
  <c r="AG1206" i="19"/>
  <c r="AG1207" i="19"/>
  <c r="AG1208" i="19"/>
  <c r="AG1209" i="19"/>
  <c r="AG1210" i="19"/>
  <c r="AG1211" i="19"/>
  <c r="AG1212" i="19"/>
  <c r="AG1213" i="19"/>
  <c r="AG1214" i="19"/>
  <c r="AG1215" i="19"/>
  <c r="AG1216" i="19"/>
  <c r="AG1217" i="19"/>
  <c r="AG1218" i="19"/>
  <c r="AG1219" i="19"/>
  <c r="AG1220" i="19"/>
  <c r="AG1221" i="19"/>
  <c r="AG1222" i="19"/>
  <c r="AG1223" i="19"/>
  <c r="AG1224" i="19"/>
  <c r="AG1225" i="19"/>
  <c r="AG1226" i="19"/>
  <c r="AG1227" i="19"/>
  <c r="AG1228" i="19"/>
  <c r="AG1229" i="19"/>
  <c r="AG1230" i="19"/>
  <c r="AG1231" i="19"/>
  <c r="AG1232" i="19"/>
  <c r="AG1233" i="19"/>
  <c r="AG1234" i="19"/>
  <c r="AG1235" i="19"/>
  <c r="AG1236" i="19"/>
  <c r="AG1237" i="19"/>
  <c r="AG1238" i="19"/>
  <c r="AG1239" i="19"/>
  <c r="AG1240" i="19"/>
  <c r="AG1241" i="19"/>
  <c r="AG1242" i="19"/>
  <c r="AG1243" i="19"/>
  <c r="AG1244" i="19"/>
  <c r="AG1245" i="19"/>
  <c r="AG1246" i="19"/>
  <c r="AG1247" i="19"/>
  <c r="AG1248" i="19"/>
  <c r="AG1249" i="19"/>
  <c r="AG1250" i="19"/>
  <c r="AG1251" i="19"/>
  <c r="AG1252" i="19"/>
  <c r="AG1253" i="19"/>
  <c r="AG1254" i="19"/>
  <c r="AG1255" i="19"/>
  <c r="AG1256" i="19"/>
  <c r="AG1257" i="19"/>
  <c r="AG1258" i="19"/>
  <c r="AG1259" i="19"/>
  <c r="AG1260" i="19"/>
  <c r="AG1261" i="19"/>
  <c r="AG1262" i="19"/>
  <c r="AG1263" i="19"/>
  <c r="AG1264" i="19"/>
  <c r="AG1265" i="19"/>
  <c r="AG1266" i="19"/>
  <c r="AG1267" i="19"/>
  <c r="AG1268" i="19"/>
  <c r="AG1269" i="19"/>
  <c r="AG1270" i="19"/>
  <c r="AG1271" i="19"/>
  <c r="AG1272" i="19"/>
  <c r="AG1273" i="19"/>
  <c r="AG1274" i="19"/>
  <c r="AG1275" i="19"/>
  <c r="AG1276" i="19"/>
  <c r="AG1277" i="19"/>
  <c r="AG1278" i="19"/>
  <c r="AG1279" i="19"/>
  <c r="AG1280" i="19"/>
  <c r="AG1281" i="19"/>
  <c r="AG1282" i="19"/>
  <c r="AG1283" i="19"/>
  <c r="AG1284" i="19"/>
  <c r="AG1285" i="19"/>
  <c r="AG1286" i="19"/>
  <c r="AG1287" i="19"/>
  <c r="AG1288" i="19"/>
  <c r="AG1289" i="19"/>
  <c r="AG1290" i="19"/>
  <c r="AG1291" i="19"/>
  <c r="AG1292" i="19"/>
  <c r="AG1293" i="19"/>
  <c r="AG1294" i="19"/>
  <c r="AG1295" i="19"/>
  <c r="AG1296" i="19"/>
  <c r="AG1297" i="19"/>
  <c r="AG1298" i="19"/>
  <c r="AG1299" i="19"/>
  <c r="AG1300" i="19"/>
  <c r="AG1301" i="19"/>
  <c r="AG1302" i="19"/>
  <c r="AG1303" i="19"/>
  <c r="AG1304" i="19"/>
  <c r="AG1305" i="19"/>
  <c r="AG1306" i="19"/>
  <c r="AG1307" i="19"/>
  <c r="AG1308" i="19"/>
  <c r="AG1309" i="19"/>
  <c r="AG1310" i="19"/>
  <c r="AG1311" i="19"/>
  <c r="AG1312" i="19"/>
  <c r="AG1313" i="19"/>
  <c r="AG1314" i="19"/>
  <c r="AG1315" i="19"/>
  <c r="AG1316" i="19"/>
  <c r="AG1317" i="19"/>
  <c r="AG1318" i="19"/>
  <c r="AG1319" i="19"/>
  <c r="AG1320" i="19"/>
  <c r="AG1321" i="19"/>
  <c r="AG1322" i="19"/>
  <c r="AG1323" i="19"/>
  <c r="AG1324" i="19"/>
  <c r="AG1325" i="19"/>
  <c r="AG1326" i="19"/>
  <c r="AG1327" i="19"/>
  <c r="AG1328" i="19"/>
  <c r="AG1329" i="19"/>
  <c r="AG1330" i="19"/>
  <c r="AG1331" i="19"/>
  <c r="AG1332" i="19"/>
  <c r="AG1333" i="19"/>
  <c r="AG1334" i="19"/>
  <c r="AG1335" i="19"/>
  <c r="AG1336" i="19"/>
  <c r="AG1337" i="19"/>
  <c r="AG1338" i="19"/>
  <c r="AG1339" i="19"/>
  <c r="AG1340" i="19"/>
  <c r="AG1341" i="19"/>
  <c r="AG1342" i="19"/>
  <c r="AG1343" i="19"/>
  <c r="AG1344" i="19"/>
  <c r="AG1345" i="19"/>
  <c r="AG1346" i="19"/>
  <c r="AG1347" i="19"/>
  <c r="AG1348" i="19"/>
  <c r="AG1349" i="19"/>
  <c r="AG1350" i="19"/>
  <c r="AG1351" i="19"/>
  <c r="AG1352" i="19"/>
  <c r="AG1353" i="19"/>
  <c r="AG1354" i="19"/>
  <c r="AG1355" i="19"/>
  <c r="AG1356" i="19"/>
  <c r="AG1357" i="19"/>
  <c r="AG1358" i="19"/>
  <c r="AG1359" i="19"/>
  <c r="AG1360" i="19"/>
  <c r="AG1361" i="19"/>
  <c r="AG1362" i="19"/>
  <c r="AG1363" i="19"/>
  <c r="AG1364" i="19"/>
  <c r="AG1365" i="19"/>
  <c r="AG1366" i="19"/>
  <c r="AG1367" i="19"/>
  <c r="AG1368" i="19"/>
  <c r="AG1369" i="19"/>
  <c r="AG1370" i="19"/>
  <c r="AG1371" i="19"/>
  <c r="AG1372" i="19"/>
  <c r="AG1373" i="19"/>
  <c r="AG1374" i="19"/>
  <c r="AG1375" i="19"/>
  <c r="AG1376" i="19"/>
  <c r="AG1377" i="19"/>
  <c r="AG1378" i="19"/>
  <c r="AG1379" i="19"/>
  <c r="AG1380" i="19"/>
  <c r="AG1381" i="19"/>
  <c r="AG1382" i="19"/>
  <c r="AG1383" i="19"/>
  <c r="AG5" i="19"/>
  <c r="F92" i="18" l="1"/>
  <c r="G92" i="18"/>
  <c r="H92" i="18"/>
  <c r="I92" i="18"/>
  <c r="J92" i="18"/>
  <c r="K92" i="18"/>
  <c r="L92" i="18"/>
  <c r="M92" i="18"/>
  <c r="N92" i="18"/>
  <c r="O92" i="18"/>
  <c r="Q92" i="18"/>
  <c r="R92" i="18"/>
  <c r="T92" i="18"/>
  <c r="A92" i="18"/>
  <c r="T91" i="18"/>
  <c r="R91" i="18"/>
  <c r="Q91" i="18"/>
  <c r="O91" i="18"/>
  <c r="O90" i="18" s="1"/>
  <c r="N91" i="18"/>
  <c r="M91" i="18"/>
  <c r="L91" i="18"/>
  <c r="K91" i="18"/>
  <c r="J91" i="18"/>
  <c r="I91" i="18"/>
  <c r="H91" i="18"/>
  <c r="G91" i="18"/>
  <c r="F91" i="18"/>
  <c r="C91" i="18"/>
  <c r="A91" i="18"/>
  <c r="C90" i="18"/>
  <c r="A90" i="18"/>
  <c r="T130" i="18"/>
  <c r="R130" i="18"/>
  <c r="Q130" i="18"/>
  <c r="O130" i="18"/>
  <c r="N130" i="18"/>
  <c r="M130" i="18"/>
  <c r="L130" i="18"/>
  <c r="K130" i="18"/>
  <c r="J130" i="18"/>
  <c r="I130" i="18"/>
  <c r="H130" i="18"/>
  <c r="G130" i="18"/>
  <c r="F130" i="18"/>
  <c r="T129" i="18"/>
  <c r="R129" i="18"/>
  <c r="Q129" i="18"/>
  <c r="O129" i="18"/>
  <c r="N129" i="18"/>
  <c r="M129" i="18"/>
  <c r="L129" i="18"/>
  <c r="K129" i="18"/>
  <c r="J129" i="18"/>
  <c r="I129" i="18"/>
  <c r="H129" i="18"/>
  <c r="G129" i="18"/>
  <c r="F129" i="18"/>
  <c r="T128" i="18"/>
  <c r="I90" i="18" l="1"/>
  <c r="F90" i="18"/>
  <c r="H90" i="18"/>
  <c r="J90" i="18"/>
  <c r="K90" i="18"/>
  <c r="P90" i="18" s="1"/>
  <c r="Q90" i="18"/>
  <c r="N90" i="18"/>
  <c r="P92" i="18"/>
  <c r="T90" i="18"/>
  <c r="R90" i="18"/>
  <c r="L90" i="18"/>
  <c r="G90" i="18"/>
  <c r="S92" i="18"/>
  <c r="M90" i="18"/>
  <c r="R128" i="18"/>
  <c r="S129" i="18"/>
  <c r="L128" i="18"/>
  <c r="Q128" i="18"/>
  <c r="F128" i="18"/>
  <c r="N128" i="18"/>
  <c r="I128" i="18"/>
  <c r="H128" i="18"/>
  <c r="P129" i="18"/>
  <c r="J128" i="18"/>
  <c r="S91" i="18"/>
  <c r="O128" i="18"/>
  <c r="P91" i="18"/>
  <c r="M128" i="18"/>
  <c r="S130" i="18"/>
  <c r="G128" i="18"/>
  <c r="K128" i="18"/>
  <c r="P130" i="18"/>
  <c r="S90" i="18" l="1"/>
  <c r="S128" i="18"/>
  <c r="P128" i="18"/>
  <c r="T181" i="18" l="1"/>
  <c r="R181" i="18"/>
  <c r="Q181" i="18"/>
  <c r="O181" i="18"/>
  <c r="N181" i="18"/>
  <c r="M181" i="18"/>
  <c r="L181" i="18"/>
  <c r="K181" i="18"/>
  <c r="J181" i="18"/>
  <c r="I181" i="18"/>
  <c r="H181" i="18"/>
  <c r="G181" i="18"/>
  <c r="F181" i="18"/>
  <c r="T179" i="18"/>
  <c r="R179" i="18"/>
  <c r="Q179" i="18"/>
  <c r="O179" i="18"/>
  <c r="N179" i="18"/>
  <c r="M179" i="18"/>
  <c r="L179" i="18"/>
  <c r="K179" i="18"/>
  <c r="J179" i="18"/>
  <c r="I179" i="18"/>
  <c r="H179" i="18"/>
  <c r="G179" i="18"/>
  <c r="F179" i="18"/>
  <c r="T178" i="18"/>
  <c r="R178" i="18"/>
  <c r="Q178" i="18"/>
  <c r="O178" i="18"/>
  <c r="N178" i="18"/>
  <c r="M178" i="18"/>
  <c r="L178" i="18"/>
  <c r="K178" i="18"/>
  <c r="J178" i="18"/>
  <c r="I178" i="18"/>
  <c r="H178" i="18"/>
  <c r="G178" i="18"/>
  <c r="F178" i="18"/>
  <c r="T176" i="18"/>
  <c r="R176" i="18"/>
  <c r="Q176" i="18"/>
  <c r="O176" i="18"/>
  <c r="N176" i="18"/>
  <c r="M176" i="18"/>
  <c r="L176" i="18"/>
  <c r="K176" i="18"/>
  <c r="J176" i="18"/>
  <c r="I176" i="18"/>
  <c r="H176" i="18"/>
  <c r="G176" i="18"/>
  <c r="F176" i="18"/>
  <c r="T173" i="18"/>
  <c r="R173" i="18"/>
  <c r="Q173" i="18"/>
  <c r="O173" i="18"/>
  <c r="N173" i="18"/>
  <c r="M173" i="18"/>
  <c r="L173" i="18"/>
  <c r="K173" i="18"/>
  <c r="J173" i="18"/>
  <c r="I173" i="18"/>
  <c r="H173" i="18"/>
  <c r="G173" i="18"/>
  <c r="F173" i="18"/>
  <c r="T170" i="18"/>
  <c r="R170" i="18"/>
  <c r="Q170" i="18"/>
  <c r="O170" i="18"/>
  <c r="N170" i="18"/>
  <c r="M170" i="18"/>
  <c r="L170" i="18"/>
  <c r="K170" i="18"/>
  <c r="J170" i="18"/>
  <c r="I170" i="18"/>
  <c r="H170" i="18"/>
  <c r="G170" i="18"/>
  <c r="F170" i="18"/>
  <c r="T168" i="18"/>
  <c r="R168" i="18"/>
  <c r="Q168" i="18"/>
  <c r="O168" i="18"/>
  <c r="N168" i="18"/>
  <c r="M168" i="18"/>
  <c r="L168" i="18"/>
  <c r="K168" i="18"/>
  <c r="J168" i="18"/>
  <c r="I168" i="18"/>
  <c r="H168" i="18"/>
  <c r="G168" i="18"/>
  <c r="F168" i="18"/>
  <c r="T166" i="18"/>
  <c r="R166" i="18"/>
  <c r="Q166" i="18"/>
  <c r="O166" i="18"/>
  <c r="N166" i="18"/>
  <c r="M166" i="18"/>
  <c r="L166" i="18"/>
  <c r="K166" i="18"/>
  <c r="J166" i="18"/>
  <c r="I166" i="18"/>
  <c r="H166" i="18"/>
  <c r="G166" i="18"/>
  <c r="F166" i="18"/>
  <c r="T165" i="18"/>
  <c r="R165" i="18"/>
  <c r="Q165" i="18"/>
  <c r="O165" i="18"/>
  <c r="N165" i="18"/>
  <c r="M165" i="18"/>
  <c r="L165" i="18"/>
  <c r="K165" i="18"/>
  <c r="J165" i="18"/>
  <c r="I165" i="18"/>
  <c r="H165" i="18"/>
  <c r="G165" i="18"/>
  <c r="F165" i="18"/>
  <c r="T164" i="18"/>
  <c r="R164" i="18"/>
  <c r="Q164" i="18"/>
  <c r="O164" i="18"/>
  <c r="N164" i="18"/>
  <c r="M164" i="18"/>
  <c r="L164" i="18"/>
  <c r="K164" i="18"/>
  <c r="J164" i="18"/>
  <c r="I164" i="18"/>
  <c r="H164" i="18"/>
  <c r="G164" i="18"/>
  <c r="F164" i="18"/>
  <c r="T163" i="18"/>
  <c r="R163" i="18"/>
  <c r="Q163" i="18"/>
  <c r="O163" i="18"/>
  <c r="N163" i="18"/>
  <c r="M163" i="18"/>
  <c r="L163" i="18"/>
  <c r="K163" i="18"/>
  <c r="J163" i="18"/>
  <c r="I163" i="18"/>
  <c r="H163" i="18"/>
  <c r="G163" i="18"/>
  <c r="F163" i="18"/>
  <c r="T162" i="18"/>
  <c r="R162" i="18"/>
  <c r="Q162" i="18"/>
  <c r="O162" i="18"/>
  <c r="N162" i="18"/>
  <c r="M162" i="18"/>
  <c r="L162" i="18"/>
  <c r="K162" i="18"/>
  <c r="J162" i="18"/>
  <c r="I162" i="18"/>
  <c r="H162" i="18"/>
  <c r="G162" i="18"/>
  <c r="F162" i="18"/>
  <c r="T161" i="18"/>
  <c r="R161" i="18"/>
  <c r="Q161" i="18"/>
  <c r="O161" i="18"/>
  <c r="N161" i="18"/>
  <c r="M161" i="18"/>
  <c r="L161" i="18"/>
  <c r="K161" i="18"/>
  <c r="J161" i="18"/>
  <c r="I161" i="18"/>
  <c r="P19" i="16" s="1"/>
  <c r="H161" i="18"/>
  <c r="G161" i="18"/>
  <c r="F161" i="18"/>
  <c r="T160" i="18"/>
  <c r="R160" i="18"/>
  <c r="Q160" i="18"/>
  <c r="O160" i="18"/>
  <c r="N160" i="18"/>
  <c r="M160" i="18"/>
  <c r="L160" i="18"/>
  <c r="K160" i="18"/>
  <c r="J160" i="18"/>
  <c r="I160" i="18"/>
  <c r="H160" i="18"/>
  <c r="G160" i="18"/>
  <c r="F160" i="18"/>
  <c r="T158" i="18"/>
  <c r="R158" i="18"/>
  <c r="Q158" i="18"/>
  <c r="O158" i="18"/>
  <c r="N158" i="18"/>
  <c r="M158" i="18"/>
  <c r="L158" i="18"/>
  <c r="K158" i="18"/>
  <c r="J158" i="18"/>
  <c r="I158" i="18"/>
  <c r="H158" i="18"/>
  <c r="G158" i="18"/>
  <c r="F158" i="18"/>
  <c r="T157" i="18"/>
  <c r="R157" i="18"/>
  <c r="Q157" i="18"/>
  <c r="O157" i="18"/>
  <c r="N157" i="18"/>
  <c r="M157" i="18"/>
  <c r="L157" i="18"/>
  <c r="K157" i="18"/>
  <c r="J157" i="18"/>
  <c r="I157" i="18"/>
  <c r="H157" i="18"/>
  <c r="G157" i="18"/>
  <c r="F157" i="18"/>
  <c r="T155" i="18"/>
  <c r="R155" i="18"/>
  <c r="Q155" i="18"/>
  <c r="O155" i="18"/>
  <c r="N155" i="18"/>
  <c r="M155" i="18"/>
  <c r="L155" i="18"/>
  <c r="K155" i="18"/>
  <c r="J155" i="18"/>
  <c r="I155" i="18"/>
  <c r="H155" i="18"/>
  <c r="G155" i="18"/>
  <c r="F155" i="18"/>
  <c r="T154" i="18"/>
  <c r="R154" i="18"/>
  <c r="Q154" i="18"/>
  <c r="O154" i="18"/>
  <c r="N154" i="18"/>
  <c r="M154" i="18"/>
  <c r="L154" i="18"/>
  <c r="K154" i="18"/>
  <c r="J154" i="18"/>
  <c r="I154" i="18"/>
  <c r="H154" i="18"/>
  <c r="G154" i="18"/>
  <c r="F154" i="18"/>
  <c r="T148" i="18"/>
  <c r="R148" i="18"/>
  <c r="Q148" i="18"/>
  <c r="O148" i="18"/>
  <c r="N148" i="18"/>
  <c r="M148" i="18"/>
  <c r="L148" i="18"/>
  <c r="K148" i="18"/>
  <c r="J148" i="18"/>
  <c r="I148" i="18"/>
  <c r="H148" i="18"/>
  <c r="G148" i="18"/>
  <c r="F148" i="18"/>
  <c r="T146" i="18"/>
  <c r="R146" i="18"/>
  <c r="Q146" i="18"/>
  <c r="O146" i="18"/>
  <c r="N146" i="18"/>
  <c r="M146" i="18"/>
  <c r="L146" i="18"/>
  <c r="K146" i="18"/>
  <c r="J146" i="18"/>
  <c r="I146" i="18"/>
  <c r="H146" i="18"/>
  <c r="G146" i="18"/>
  <c r="F146" i="18"/>
  <c r="T145" i="18"/>
  <c r="R145" i="18"/>
  <c r="Q145" i="18"/>
  <c r="O145" i="18"/>
  <c r="N145" i="18"/>
  <c r="M145" i="18"/>
  <c r="L145" i="18"/>
  <c r="K145" i="18"/>
  <c r="J145" i="18"/>
  <c r="I145" i="18"/>
  <c r="H145" i="18"/>
  <c r="G145" i="18"/>
  <c r="F145" i="18"/>
  <c r="T144" i="18"/>
  <c r="R144" i="18"/>
  <c r="Q144" i="18"/>
  <c r="O144" i="18"/>
  <c r="N144" i="18"/>
  <c r="M144" i="18"/>
  <c r="L144" i="18"/>
  <c r="K144" i="18"/>
  <c r="J144" i="18"/>
  <c r="I144" i="18"/>
  <c r="H144" i="18"/>
  <c r="G144" i="18"/>
  <c r="F144" i="18"/>
  <c r="T143" i="18"/>
  <c r="R143" i="18"/>
  <c r="Q143" i="18"/>
  <c r="O143" i="18"/>
  <c r="N143" i="18"/>
  <c r="M143" i="18"/>
  <c r="L143" i="18"/>
  <c r="K143" i="18"/>
  <c r="J143" i="18"/>
  <c r="I143" i="18"/>
  <c r="H143" i="18"/>
  <c r="G143" i="18"/>
  <c r="F143" i="18"/>
  <c r="T141" i="18"/>
  <c r="R141" i="18"/>
  <c r="Q141" i="18"/>
  <c r="O141" i="18"/>
  <c r="N141" i="18"/>
  <c r="M141" i="18"/>
  <c r="L141" i="18"/>
  <c r="K141" i="18"/>
  <c r="J141" i="18"/>
  <c r="I141" i="18"/>
  <c r="H141" i="18"/>
  <c r="G141" i="18"/>
  <c r="F141" i="18"/>
  <c r="T138" i="18"/>
  <c r="R138" i="18"/>
  <c r="Q138" i="18"/>
  <c r="O138" i="18"/>
  <c r="N138" i="18"/>
  <c r="M138" i="18"/>
  <c r="L138" i="18"/>
  <c r="K138" i="18"/>
  <c r="J138" i="18"/>
  <c r="I138" i="18"/>
  <c r="H138" i="18"/>
  <c r="G138" i="18"/>
  <c r="F138" i="18"/>
  <c r="T137" i="18"/>
  <c r="R137" i="18"/>
  <c r="Q137" i="18"/>
  <c r="O137" i="18"/>
  <c r="N137" i="18"/>
  <c r="M137" i="18"/>
  <c r="L137" i="18"/>
  <c r="K137" i="18"/>
  <c r="J137" i="18"/>
  <c r="I137" i="18"/>
  <c r="H137" i="18"/>
  <c r="G137" i="18"/>
  <c r="F137" i="18"/>
  <c r="T136" i="18"/>
  <c r="R136" i="18"/>
  <c r="Q136" i="18"/>
  <c r="O136" i="18"/>
  <c r="N136" i="18"/>
  <c r="M136" i="18"/>
  <c r="L136" i="18"/>
  <c r="K136" i="18"/>
  <c r="J136" i="18"/>
  <c r="I136" i="18"/>
  <c r="H136" i="18"/>
  <c r="G136" i="18"/>
  <c r="F136" i="18"/>
  <c r="T134" i="18"/>
  <c r="R134" i="18"/>
  <c r="Q134" i="18"/>
  <c r="O134" i="18"/>
  <c r="N134" i="18"/>
  <c r="M134" i="18"/>
  <c r="L134" i="18"/>
  <c r="K134" i="18"/>
  <c r="J134" i="18"/>
  <c r="I134" i="18"/>
  <c r="H134" i="18"/>
  <c r="G134" i="18"/>
  <c r="F134" i="18"/>
  <c r="T133" i="18"/>
  <c r="R133" i="18"/>
  <c r="Q133" i="18"/>
  <c r="O133" i="18"/>
  <c r="N133" i="18"/>
  <c r="M133" i="18"/>
  <c r="L133" i="18"/>
  <c r="K133" i="18"/>
  <c r="J133" i="18"/>
  <c r="I133" i="18"/>
  <c r="H133" i="18"/>
  <c r="G133" i="18"/>
  <c r="F133" i="18"/>
  <c r="T132" i="18"/>
  <c r="R132" i="18"/>
  <c r="Q132" i="18"/>
  <c r="O132" i="18"/>
  <c r="N132" i="18"/>
  <c r="M132" i="18"/>
  <c r="L132" i="18"/>
  <c r="K132" i="18"/>
  <c r="J132" i="18"/>
  <c r="I132" i="18"/>
  <c r="H132" i="18"/>
  <c r="G132" i="18"/>
  <c r="F132" i="18"/>
  <c r="T127" i="18"/>
  <c r="R127" i="18"/>
  <c r="Q127" i="18"/>
  <c r="O127" i="18"/>
  <c r="N127" i="18"/>
  <c r="M127" i="18"/>
  <c r="L127" i="18"/>
  <c r="K127" i="18"/>
  <c r="J127" i="18"/>
  <c r="I127" i="18"/>
  <c r="H127" i="18"/>
  <c r="G127" i="18"/>
  <c r="F127" i="18"/>
  <c r="T126" i="18"/>
  <c r="R126" i="18"/>
  <c r="Q126" i="18"/>
  <c r="O126" i="18"/>
  <c r="N126" i="18"/>
  <c r="M126" i="18"/>
  <c r="L126" i="18"/>
  <c r="K126" i="18"/>
  <c r="J126" i="18"/>
  <c r="I126" i="18"/>
  <c r="H126" i="18"/>
  <c r="G126" i="18"/>
  <c r="F126" i="18"/>
  <c r="T125" i="18"/>
  <c r="R125" i="18"/>
  <c r="Q125" i="18"/>
  <c r="O125" i="18"/>
  <c r="N125" i="18"/>
  <c r="M125" i="18"/>
  <c r="L125" i="18"/>
  <c r="K125" i="18"/>
  <c r="J125" i="18"/>
  <c r="I125" i="18"/>
  <c r="H125" i="18"/>
  <c r="G125" i="18"/>
  <c r="F125" i="18"/>
  <c r="T124" i="18"/>
  <c r="R124" i="18"/>
  <c r="Q124" i="18"/>
  <c r="O124" i="18"/>
  <c r="N124" i="18"/>
  <c r="M124" i="18"/>
  <c r="L124" i="18"/>
  <c r="K124" i="18"/>
  <c r="J124" i="18"/>
  <c r="I124" i="18"/>
  <c r="H124" i="18"/>
  <c r="G124" i="18"/>
  <c r="F124" i="18"/>
  <c r="T122" i="18"/>
  <c r="R122" i="18"/>
  <c r="Q122" i="18"/>
  <c r="O122" i="18"/>
  <c r="N122" i="18"/>
  <c r="M122" i="18"/>
  <c r="L122" i="18"/>
  <c r="K122" i="18"/>
  <c r="J122" i="18"/>
  <c r="I122" i="18"/>
  <c r="H122" i="18"/>
  <c r="G122" i="18"/>
  <c r="F122" i="18"/>
  <c r="T121" i="18"/>
  <c r="R121" i="18"/>
  <c r="Q121" i="18"/>
  <c r="O121" i="18"/>
  <c r="N121" i="18"/>
  <c r="M121" i="18"/>
  <c r="L121" i="18"/>
  <c r="K121" i="18"/>
  <c r="J121" i="18"/>
  <c r="I121" i="18"/>
  <c r="H121" i="18"/>
  <c r="G121" i="18"/>
  <c r="F121" i="18"/>
  <c r="T120" i="18"/>
  <c r="R120" i="18"/>
  <c r="Q120" i="18"/>
  <c r="O120" i="18"/>
  <c r="N120" i="18"/>
  <c r="M120" i="18"/>
  <c r="L120" i="18"/>
  <c r="K120" i="18"/>
  <c r="J120" i="18"/>
  <c r="I120" i="18"/>
  <c r="H120" i="18"/>
  <c r="G120" i="18"/>
  <c r="F120" i="18"/>
  <c r="T119" i="18"/>
  <c r="R119" i="18"/>
  <c r="Q119" i="18"/>
  <c r="O119" i="18"/>
  <c r="N119" i="18"/>
  <c r="M119" i="18"/>
  <c r="L119" i="18"/>
  <c r="K119" i="18"/>
  <c r="J119" i="18"/>
  <c r="I119" i="18"/>
  <c r="H119" i="18"/>
  <c r="G119" i="18"/>
  <c r="F119" i="18"/>
  <c r="T118" i="18"/>
  <c r="R118" i="18"/>
  <c r="Q118" i="18"/>
  <c r="O118" i="18"/>
  <c r="N118" i="18"/>
  <c r="M118" i="18"/>
  <c r="L118" i="18"/>
  <c r="K118" i="18"/>
  <c r="J118" i="18"/>
  <c r="I118" i="18"/>
  <c r="H118" i="18"/>
  <c r="G118" i="18"/>
  <c r="F118" i="18"/>
  <c r="T116" i="18"/>
  <c r="R116" i="18"/>
  <c r="Q116" i="18"/>
  <c r="O116" i="18"/>
  <c r="N116" i="18"/>
  <c r="M116" i="18"/>
  <c r="L116" i="18"/>
  <c r="K116" i="18"/>
  <c r="J116" i="18"/>
  <c r="I116" i="18"/>
  <c r="H116" i="18"/>
  <c r="G116" i="18"/>
  <c r="F116" i="18"/>
  <c r="T114" i="18"/>
  <c r="R114" i="18"/>
  <c r="Q114" i="18"/>
  <c r="O114" i="18"/>
  <c r="N114" i="18"/>
  <c r="M114" i="18"/>
  <c r="L114" i="18"/>
  <c r="K114" i="18"/>
  <c r="J114" i="18"/>
  <c r="I114" i="18"/>
  <c r="H114" i="18"/>
  <c r="G114" i="18"/>
  <c r="F114" i="18"/>
  <c r="T111" i="18"/>
  <c r="R111" i="18"/>
  <c r="Q111" i="18"/>
  <c r="O111" i="18"/>
  <c r="N111" i="18"/>
  <c r="M111" i="18"/>
  <c r="L111" i="18"/>
  <c r="K111" i="18"/>
  <c r="J111" i="18"/>
  <c r="I111" i="18"/>
  <c r="H111" i="18"/>
  <c r="G111" i="18"/>
  <c r="F111" i="18"/>
  <c r="T110" i="18"/>
  <c r="R110" i="18"/>
  <c r="Q110" i="18"/>
  <c r="O110" i="18"/>
  <c r="N110" i="18"/>
  <c r="M110" i="18"/>
  <c r="L110" i="18"/>
  <c r="K110" i="18"/>
  <c r="J110" i="18"/>
  <c r="I110" i="18"/>
  <c r="H110" i="18"/>
  <c r="G110" i="18"/>
  <c r="F110" i="18"/>
  <c r="T108" i="18"/>
  <c r="R108" i="18"/>
  <c r="Q108" i="18"/>
  <c r="O108" i="18"/>
  <c r="N108" i="18"/>
  <c r="M108" i="18"/>
  <c r="L108" i="18"/>
  <c r="K108" i="18"/>
  <c r="J108" i="18"/>
  <c r="I108" i="18"/>
  <c r="H108" i="18"/>
  <c r="G108" i="18"/>
  <c r="F108" i="18"/>
  <c r="T106" i="18"/>
  <c r="T105" i="18" s="1"/>
  <c r="R106" i="18"/>
  <c r="Q106" i="18"/>
  <c r="O106" i="18"/>
  <c r="N106" i="18"/>
  <c r="M106" i="18"/>
  <c r="L106" i="18"/>
  <c r="K106" i="18"/>
  <c r="J106" i="18"/>
  <c r="I106" i="18"/>
  <c r="H106" i="18"/>
  <c r="G106" i="18"/>
  <c r="F106" i="18"/>
  <c r="T104" i="18"/>
  <c r="R104" i="18"/>
  <c r="Q104" i="18"/>
  <c r="O104" i="18"/>
  <c r="N104" i="18"/>
  <c r="M104" i="18"/>
  <c r="L104" i="18"/>
  <c r="K104" i="18"/>
  <c r="J104" i="18"/>
  <c r="I104" i="18"/>
  <c r="H104" i="18"/>
  <c r="G104" i="18"/>
  <c r="F104" i="18"/>
  <c r="T103" i="18"/>
  <c r="R103" i="18"/>
  <c r="Q103" i="18"/>
  <c r="O103" i="18"/>
  <c r="N103" i="18"/>
  <c r="M103" i="18"/>
  <c r="L103" i="18"/>
  <c r="K103" i="18"/>
  <c r="J103" i="18"/>
  <c r="I103" i="18"/>
  <c r="H103" i="18"/>
  <c r="G103" i="18"/>
  <c r="F103" i="18"/>
  <c r="T101" i="18"/>
  <c r="R101" i="18"/>
  <c r="Q101" i="18"/>
  <c r="O101" i="18"/>
  <c r="N101" i="18"/>
  <c r="M101" i="18"/>
  <c r="L101" i="18"/>
  <c r="K101" i="18"/>
  <c r="J101" i="18"/>
  <c r="I101" i="18"/>
  <c r="H101" i="18"/>
  <c r="G101" i="18"/>
  <c r="F101" i="18"/>
  <c r="T96" i="18"/>
  <c r="R96" i="18"/>
  <c r="Q96" i="18"/>
  <c r="O96" i="18"/>
  <c r="N96" i="18"/>
  <c r="M96" i="18"/>
  <c r="L96" i="18"/>
  <c r="K96" i="18"/>
  <c r="J96" i="18"/>
  <c r="I96" i="18"/>
  <c r="H96" i="18"/>
  <c r="G96" i="18"/>
  <c r="F96" i="18"/>
  <c r="T94" i="18"/>
  <c r="R94" i="18"/>
  <c r="Q94" i="18"/>
  <c r="O94" i="18"/>
  <c r="N94" i="18"/>
  <c r="M94" i="18"/>
  <c r="L94" i="18"/>
  <c r="K94" i="18"/>
  <c r="J94" i="18"/>
  <c r="I94" i="18"/>
  <c r="H94" i="18"/>
  <c r="G94" i="18"/>
  <c r="F94" i="18"/>
  <c r="T89" i="18"/>
  <c r="R89" i="18"/>
  <c r="Q89" i="18"/>
  <c r="O89" i="18"/>
  <c r="N89" i="18"/>
  <c r="M89" i="18"/>
  <c r="L89" i="18"/>
  <c r="K89" i="18"/>
  <c r="J89" i="18"/>
  <c r="I89" i="18"/>
  <c r="H89" i="18"/>
  <c r="G89" i="18"/>
  <c r="F89" i="18"/>
  <c r="T85" i="18"/>
  <c r="R85" i="18"/>
  <c r="Q85" i="18"/>
  <c r="O85" i="18"/>
  <c r="N85" i="18"/>
  <c r="M85" i="18"/>
  <c r="L85" i="18"/>
  <c r="K85" i="18"/>
  <c r="J85" i="18"/>
  <c r="I85" i="18"/>
  <c r="H85" i="18"/>
  <c r="G85" i="18"/>
  <c r="F85" i="18"/>
  <c r="T84" i="18"/>
  <c r="R84" i="18"/>
  <c r="Q84" i="18"/>
  <c r="O84" i="18"/>
  <c r="N84" i="18"/>
  <c r="M84" i="18"/>
  <c r="L84" i="18"/>
  <c r="K84" i="18"/>
  <c r="J84" i="18"/>
  <c r="I84" i="18"/>
  <c r="H84" i="18"/>
  <c r="G84" i="18"/>
  <c r="F84" i="18"/>
  <c r="T82" i="18"/>
  <c r="R82" i="18"/>
  <c r="Q82" i="18"/>
  <c r="O82" i="18"/>
  <c r="N82" i="18"/>
  <c r="M82" i="18"/>
  <c r="L82" i="18"/>
  <c r="K82" i="18"/>
  <c r="J82" i="18"/>
  <c r="I82" i="18"/>
  <c r="H82" i="18"/>
  <c r="G82" i="18"/>
  <c r="F82" i="18"/>
  <c r="T80" i="18"/>
  <c r="R80" i="18"/>
  <c r="Q80" i="18"/>
  <c r="O80" i="18"/>
  <c r="N80" i="18"/>
  <c r="M80" i="18"/>
  <c r="L80" i="18"/>
  <c r="K80" i="18"/>
  <c r="J80" i="18"/>
  <c r="I80" i="18"/>
  <c r="H80" i="18"/>
  <c r="G80" i="18"/>
  <c r="F80" i="18"/>
  <c r="T79" i="18"/>
  <c r="R79" i="18"/>
  <c r="Q79" i="18"/>
  <c r="O79" i="18"/>
  <c r="N79" i="18"/>
  <c r="M79" i="18"/>
  <c r="L79" i="18"/>
  <c r="K79" i="18"/>
  <c r="J79" i="18"/>
  <c r="I79" i="18"/>
  <c r="H79" i="18"/>
  <c r="G79" i="18"/>
  <c r="F79" i="18"/>
  <c r="T78" i="18"/>
  <c r="R78" i="18"/>
  <c r="Q78" i="18"/>
  <c r="O78" i="18"/>
  <c r="N78" i="18"/>
  <c r="M78" i="18"/>
  <c r="L78" i="18"/>
  <c r="K78" i="18"/>
  <c r="J78" i="18"/>
  <c r="I78" i="18"/>
  <c r="H78" i="18"/>
  <c r="G78" i="18"/>
  <c r="F78" i="18"/>
  <c r="T75" i="18"/>
  <c r="R75" i="18"/>
  <c r="Q75" i="18"/>
  <c r="O75" i="18"/>
  <c r="N75" i="18"/>
  <c r="M75" i="18"/>
  <c r="L75" i="18"/>
  <c r="K75" i="18"/>
  <c r="J75" i="18"/>
  <c r="I75" i="18"/>
  <c r="H75" i="18"/>
  <c r="G75" i="18"/>
  <c r="F75" i="18"/>
  <c r="T70" i="18"/>
  <c r="R70" i="18"/>
  <c r="Q70" i="18"/>
  <c r="O70" i="18"/>
  <c r="N70" i="18"/>
  <c r="M70" i="18"/>
  <c r="L70" i="18"/>
  <c r="K70" i="18"/>
  <c r="J70" i="18"/>
  <c r="I70" i="18"/>
  <c r="H70" i="18"/>
  <c r="G70" i="18"/>
  <c r="F70" i="18"/>
  <c r="T65" i="18"/>
  <c r="R65" i="18"/>
  <c r="Q65" i="18"/>
  <c r="O65" i="18"/>
  <c r="N65" i="18"/>
  <c r="M65" i="18"/>
  <c r="L65" i="18"/>
  <c r="K65" i="18"/>
  <c r="J65" i="18"/>
  <c r="I65" i="18"/>
  <c r="H65" i="18"/>
  <c r="G65" i="18"/>
  <c r="F65" i="18"/>
  <c r="T63" i="18"/>
  <c r="R63" i="18"/>
  <c r="Q63" i="18"/>
  <c r="O63" i="18"/>
  <c r="N63" i="18"/>
  <c r="M63" i="18"/>
  <c r="L63" i="18"/>
  <c r="K63" i="18"/>
  <c r="J63" i="18"/>
  <c r="I63" i="18"/>
  <c r="H63" i="18"/>
  <c r="G63" i="18"/>
  <c r="F63" i="18"/>
  <c r="T57" i="18"/>
  <c r="R57" i="18"/>
  <c r="Q57" i="18"/>
  <c r="O57" i="18"/>
  <c r="N57" i="18"/>
  <c r="M57" i="18"/>
  <c r="L57" i="18"/>
  <c r="K57" i="18"/>
  <c r="J57" i="18"/>
  <c r="I57" i="18"/>
  <c r="H57" i="18"/>
  <c r="G57" i="18"/>
  <c r="F57" i="18"/>
  <c r="T56" i="18"/>
  <c r="R56" i="18"/>
  <c r="Q56" i="18"/>
  <c r="O56" i="18"/>
  <c r="N56" i="18"/>
  <c r="M56" i="18"/>
  <c r="L56" i="18"/>
  <c r="K56" i="18"/>
  <c r="J56" i="18"/>
  <c r="I56" i="18"/>
  <c r="H56" i="18"/>
  <c r="G56" i="18"/>
  <c r="F56" i="18"/>
  <c r="T55" i="18"/>
  <c r="R55" i="18"/>
  <c r="Q55" i="18"/>
  <c r="O55" i="18"/>
  <c r="N55" i="18"/>
  <c r="M55" i="18"/>
  <c r="L55" i="18"/>
  <c r="K55" i="18"/>
  <c r="J55" i="18"/>
  <c r="I55" i="18"/>
  <c r="H55" i="18"/>
  <c r="G55" i="18"/>
  <c r="F55" i="18"/>
  <c r="T54" i="18"/>
  <c r="R54" i="18"/>
  <c r="Q54" i="18"/>
  <c r="O54" i="18"/>
  <c r="N54" i="18"/>
  <c r="M54" i="18"/>
  <c r="L54" i="18"/>
  <c r="K54" i="18"/>
  <c r="J54" i="18"/>
  <c r="I54" i="18"/>
  <c r="H54" i="18"/>
  <c r="G54" i="18"/>
  <c r="F54" i="18"/>
  <c r="T53" i="18"/>
  <c r="R53" i="18"/>
  <c r="Q53" i="18"/>
  <c r="O53" i="18"/>
  <c r="N53" i="18"/>
  <c r="M53" i="18"/>
  <c r="L53" i="18"/>
  <c r="K53" i="18"/>
  <c r="J53" i="18"/>
  <c r="I53" i="18"/>
  <c r="H53" i="18"/>
  <c r="G53" i="18"/>
  <c r="F53" i="18"/>
  <c r="T52" i="18"/>
  <c r="R52" i="18"/>
  <c r="Q52" i="18"/>
  <c r="O52" i="18"/>
  <c r="N52" i="18"/>
  <c r="M52" i="18"/>
  <c r="L52" i="18"/>
  <c r="K52" i="18"/>
  <c r="J52" i="18"/>
  <c r="I52" i="18"/>
  <c r="H52" i="18"/>
  <c r="G52" i="18"/>
  <c r="F52" i="18"/>
  <c r="T49" i="18"/>
  <c r="R49" i="18"/>
  <c r="Q49" i="18"/>
  <c r="O49" i="18"/>
  <c r="N49" i="18"/>
  <c r="M49" i="18"/>
  <c r="L49" i="18"/>
  <c r="K49" i="18"/>
  <c r="J49" i="18"/>
  <c r="I49" i="18"/>
  <c r="H49" i="18"/>
  <c r="G49" i="18"/>
  <c r="F49" i="18"/>
  <c r="T48" i="18"/>
  <c r="R48" i="18"/>
  <c r="Q48" i="18"/>
  <c r="O48" i="18"/>
  <c r="N48" i="18"/>
  <c r="M48" i="18"/>
  <c r="L48" i="18"/>
  <c r="K48" i="18"/>
  <c r="J48" i="18"/>
  <c r="I48" i="18"/>
  <c r="H48" i="18"/>
  <c r="G48" i="18"/>
  <c r="F48" i="18"/>
  <c r="T47" i="18"/>
  <c r="R47" i="18"/>
  <c r="Q47" i="18"/>
  <c r="O47" i="18"/>
  <c r="N47" i="18"/>
  <c r="M47" i="18"/>
  <c r="L47" i="18"/>
  <c r="K47" i="18"/>
  <c r="J47" i="18"/>
  <c r="I47" i="18"/>
  <c r="H47" i="18"/>
  <c r="G47" i="18"/>
  <c r="F47" i="18"/>
  <c r="T46" i="18"/>
  <c r="R46" i="18"/>
  <c r="Q46" i="18"/>
  <c r="O46" i="18"/>
  <c r="N46" i="18"/>
  <c r="M46" i="18"/>
  <c r="L46" i="18"/>
  <c r="K46" i="18"/>
  <c r="J46" i="18"/>
  <c r="I46" i="18"/>
  <c r="H46" i="18"/>
  <c r="G46" i="18"/>
  <c r="F46" i="18"/>
  <c r="T45" i="18"/>
  <c r="R45" i="18"/>
  <c r="Q45" i="18"/>
  <c r="O45" i="18"/>
  <c r="N45" i="18"/>
  <c r="M45" i="18"/>
  <c r="L45" i="18"/>
  <c r="K45" i="18"/>
  <c r="J45" i="18"/>
  <c r="I45" i="18"/>
  <c r="H45" i="18"/>
  <c r="G45" i="18"/>
  <c r="F45" i="18"/>
  <c r="T43" i="18"/>
  <c r="R43" i="18"/>
  <c r="Q43" i="18"/>
  <c r="O43" i="18"/>
  <c r="N43" i="18"/>
  <c r="M43" i="18"/>
  <c r="L43" i="18"/>
  <c r="K43" i="18"/>
  <c r="J43" i="18"/>
  <c r="I43" i="18"/>
  <c r="H43" i="18"/>
  <c r="G43" i="18"/>
  <c r="F43" i="18"/>
  <c r="T41" i="18"/>
  <c r="R41" i="18"/>
  <c r="Q41" i="18"/>
  <c r="O41" i="18"/>
  <c r="N41" i="18"/>
  <c r="M41" i="18"/>
  <c r="L41" i="18"/>
  <c r="K41" i="18"/>
  <c r="J41" i="18"/>
  <c r="I41" i="18"/>
  <c r="H41" i="18"/>
  <c r="G41" i="18"/>
  <c r="F41" i="18"/>
  <c r="T40" i="18"/>
  <c r="R40" i="18"/>
  <c r="Q40" i="18"/>
  <c r="O40" i="18"/>
  <c r="N40" i="18"/>
  <c r="M40" i="18"/>
  <c r="L40" i="18"/>
  <c r="K40" i="18"/>
  <c r="J40" i="18"/>
  <c r="I40" i="18"/>
  <c r="H40" i="18"/>
  <c r="G40" i="18"/>
  <c r="F40" i="18"/>
  <c r="T38" i="18"/>
  <c r="R38" i="18"/>
  <c r="Q38" i="18"/>
  <c r="O38" i="18"/>
  <c r="N38" i="18"/>
  <c r="M38" i="18"/>
  <c r="L38" i="18"/>
  <c r="K38" i="18"/>
  <c r="J38" i="18"/>
  <c r="I38" i="18"/>
  <c r="H38" i="18"/>
  <c r="G38" i="18"/>
  <c r="F38" i="18"/>
  <c r="T37" i="18"/>
  <c r="R37" i="18"/>
  <c r="Q37" i="18"/>
  <c r="O37" i="18"/>
  <c r="N37" i="18"/>
  <c r="M37" i="18"/>
  <c r="L37" i="18"/>
  <c r="K37" i="18"/>
  <c r="J37" i="18"/>
  <c r="I37" i="18"/>
  <c r="H37" i="18"/>
  <c r="G37" i="18"/>
  <c r="F37" i="18"/>
  <c r="T35" i="18"/>
  <c r="R35" i="18"/>
  <c r="Q35" i="18"/>
  <c r="O35" i="18"/>
  <c r="N35" i="18"/>
  <c r="M35" i="18"/>
  <c r="L35" i="18"/>
  <c r="K35" i="18"/>
  <c r="J35" i="18"/>
  <c r="I35" i="18"/>
  <c r="H35" i="18"/>
  <c r="G35" i="18"/>
  <c r="F35" i="18"/>
  <c r="T34" i="18"/>
  <c r="R34" i="18"/>
  <c r="Q34" i="18"/>
  <c r="O34" i="18"/>
  <c r="N34" i="18"/>
  <c r="M34" i="18"/>
  <c r="L34" i="18"/>
  <c r="K34" i="18"/>
  <c r="J34" i="18"/>
  <c r="I34" i="18"/>
  <c r="H34" i="18"/>
  <c r="G34" i="18"/>
  <c r="F34" i="18"/>
  <c r="T31" i="18"/>
  <c r="R31" i="18"/>
  <c r="Q31" i="18"/>
  <c r="O31" i="18"/>
  <c r="N31" i="18"/>
  <c r="M31" i="18"/>
  <c r="L31" i="18"/>
  <c r="K31" i="18"/>
  <c r="J31" i="18"/>
  <c r="I31" i="18"/>
  <c r="H31" i="18"/>
  <c r="G31" i="18"/>
  <c r="F31" i="18"/>
  <c r="T29" i="18"/>
  <c r="R29" i="18"/>
  <c r="Q29" i="18"/>
  <c r="O29" i="18"/>
  <c r="N29" i="18"/>
  <c r="M29" i="18"/>
  <c r="L29" i="18"/>
  <c r="K29" i="18"/>
  <c r="J29" i="18"/>
  <c r="I29" i="18"/>
  <c r="H29" i="18"/>
  <c r="G29" i="18"/>
  <c r="F29" i="18"/>
  <c r="T27" i="18"/>
  <c r="R27" i="18"/>
  <c r="Q27" i="18"/>
  <c r="O27" i="18"/>
  <c r="N27" i="18"/>
  <c r="M27" i="18"/>
  <c r="L27" i="18"/>
  <c r="K27" i="18"/>
  <c r="J27" i="18"/>
  <c r="I27" i="18"/>
  <c r="H27" i="18"/>
  <c r="G27" i="18"/>
  <c r="F27" i="18"/>
  <c r="T26" i="18"/>
  <c r="R26" i="18"/>
  <c r="Q26" i="18"/>
  <c r="O26" i="18"/>
  <c r="N26" i="18"/>
  <c r="M26" i="18"/>
  <c r="L26" i="18"/>
  <c r="K26" i="18"/>
  <c r="J26" i="18"/>
  <c r="I26" i="18"/>
  <c r="H26" i="18"/>
  <c r="G26" i="18"/>
  <c r="F26" i="18"/>
  <c r="T25" i="18"/>
  <c r="R25" i="18"/>
  <c r="Q25" i="18"/>
  <c r="O25" i="18"/>
  <c r="N25" i="18"/>
  <c r="M25" i="18"/>
  <c r="L25" i="18"/>
  <c r="K25" i="18"/>
  <c r="J25" i="18"/>
  <c r="I25" i="18"/>
  <c r="H25" i="18"/>
  <c r="G25" i="18"/>
  <c r="F25" i="18"/>
  <c r="T23" i="18"/>
  <c r="R23" i="18"/>
  <c r="Q23" i="18"/>
  <c r="O23" i="18"/>
  <c r="N23" i="18"/>
  <c r="M23" i="18"/>
  <c r="L23" i="18"/>
  <c r="K23" i="18"/>
  <c r="J23" i="18"/>
  <c r="I23" i="18"/>
  <c r="H23" i="18"/>
  <c r="G23" i="18"/>
  <c r="F23" i="18"/>
  <c r="T22" i="18"/>
  <c r="R22" i="18"/>
  <c r="Q22" i="18"/>
  <c r="O22" i="18"/>
  <c r="N22" i="18"/>
  <c r="M22" i="18"/>
  <c r="L22" i="18"/>
  <c r="K22" i="18"/>
  <c r="J22" i="18"/>
  <c r="I22" i="18"/>
  <c r="H22" i="18"/>
  <c r="G22" i="18"/>
  <c r="F22" i="18"/>
  <c r="T21" i="18"/>
  <c r="R21" i="18"/>
  <c r="Q21" i="18"/>
  <c r="O21" i="18"/>
  <c r="N21" i="18"/>
  <c r="M21" i="18"/>
  <c r="L21" i="18"/>
  <c r="K21" i="18"/>
  <c r="J21" i="18"/>
  <c r="I21" i="18"/>
  <c r="H21" i="18"/>
  <c r="G21" i="18"/>
  <c r="F21" i="18"/>
  <c r="T20" i="18"/>
  <c r="R20" i="18"/>
  <c r="Q20" i="18"/>
  <c r="O20" i="18"/>
  <c r="N20" i="18"/>
  <c r="M20" i="18"/>
  <c r="L20" i="18"/>
  <c r="K20" i="18"/>
  <c r="J20" i="18"/>
  <c r="I20" i="18"/>
  <c r="H20" i="18"/>
  <c r="G20" i="18"/>
  <c r="F20" i="18"/>
  <c r="T19" i="18"/>
  <c r="R19" i="18"/>
  <c r="Q19" i="18"/>
  <c r="O19" i="18"/>
  <c r="N19" i="18"/>
  <c r="M19" i="18"/>
  <c r="L19" i="18"/>
  <c r="K19" i="18"/>
  <c r="J19" i="18"/>
  <c r="I19" i="18"/>
  <c r="H19" i="18"/>
  <c r="G19" i="18"/>
  <c r="F19" i="18"/>
  <c r="T18" i="18"/>
  <c r="R18" i="18"/>
  <c r="Q18" i="18"/>
  <c r="O18" i="18"/>
  <c r="N18" i="18"/>
  <c r="M18" i="18"/>
  <c r="L18" i="18"/>
  <c r="K18" i="18"/>
  <c r="J18" i="18"/>
  <c r="I18" i="18"/>
  <c r="H18" i="18"/>
  <c r="G18" i="18"/>
  <c r="F18" i="18"/>
  <c r="K113" i="18" l="1"/>
  <c r="G113" i="18"/>
  <c r="O113" i="18"/>
  <c r="I113" i="18"/>
  <c r="R113" i="18"/>
  <c r="L113" i="18"/>
  <c r="M113" i="18"/>
  <c r="H113" i="18"/>
  <c r="Q113" i="18"/>
  <c r="J113" i="18"/>
  <c r="N113" i="18"/>
  <c r="T113" i="18"/>
  <c r="T109" i="18"/>
  <c r="T102" i="18"/>
  <c r="C85" i="18"/>
  <c r="A79" i="18"/>
  <c r="S85" i="18" l="1"/>
  <c r="P85" i="18"/>
  <c r="S79" i="18"/>
  <c r="P79" i="18"/>
  <c r="O26" i="24"/>
  <c r="I26" i="24"/>
  <c r="O25" i="24"/>
  <c r="I25" i="24"/>
  <c r="O24" i="24"/>
  <c r="C13" i="18" l="1"/>
  <c r="C16" i="18"/>
  <c r="C158" i="18"/>
  <c r="C157" i="18"/>
  <c r="C156" i="18"/>
  <c r="C155" i="18"/>
  <c r="C154" i="18"/>
  <c r="C153" i="18"/>
  <c r="C152" i="18"/>
  <c r="C151" i="18"/>
  <c r="C150" i="18"/>
  <c r="C149" i="18"/>
  <c r="C148" i="18"/>
  <c r="C147" i="18"/>
  <c r="C146" i="18"/>
  <c r="C145" i="18"/>
  <c r="C144" i="18"/>
  <c r="C143" i="18"/>
  <c r="C142" i="18"/>
  <c r="C141" i="18"/>
  <c r="C140" i="18"/>
  <c r="C139" i="18"/>
  <c r="C138" i="18"/>
  <c r="C137" i="18"/>
  <c r="C136" i="18"/>
  <c r="C135" i="18"/>
  <c r="C134" i="18"/>
  <c r="C133" i="18"/>
  <c r="C132" i="18"/>
  <c r="C131" i="18"/>
  <c r="C127" i="18"/>
  <c r="C126" i="18"/>
  <c r="C125" i="18"/>
  <c r="C124" i="18"/>
  <c r="C123" i="18"/>
  <c r="C122" i="18"/>
  <c r="C121" i="18"/>
  <c r="C120" i="18"/>
  <c r="C119" i="18"/>
  <c r="C118" i="18"/>
  <c r="C117" i="18"/>
  <c r="C116" i="18"/>
  <c r="C114" i="18"/>
  <c r="C113" i="18"/>
  <c r="C112" i="18"/>
  <c r="C111" i="18"/>
  <c r="C110" i="18"/>
  <c r="C109" i="18"/>
  <c r="C108" i="18"/>
  <c r="C107" i="18"/>
  <c r="C106" i="18"/>
  <c r="C105" i="18"/>
  <c r="C104" i="18"/>
  <c r="C103" i="18"/>
  <c r="C102" i="18"/>
  <c r="C101" i="18"/>
  <c r="C100" i="18"/>
  <c r="C84" i="18"/>
  <c r="C83" i="18"/>
  <c r="C82" i="18"/>
  <c r="C81" i="18"/>
  <c r="C80" i="18"/>
  <c r="C70" i="18"/>
  <c r="C69" i="18"/>
  <c r="C68" i="18"/>
  <c r="C67" i="18"/>
  <c r="C66" i="18"/>
  <c r="C181" i="18"/>
  <c r="C180" i="18"/>
  <c r="C179" i="18"/>
  <c r="C178" i="18"/>
  <c r="C177" i="18"/>
  <c r="C176" i="18"/>
  <c r="C175" i="18"/>
  <c r="C174" i="18"/>
  <c r="C173" i="18"/>
  <c r="C172" i="18"/>
  <c r="C171" i="18"/>
  <c r="C170" i="18"/>
  <c r="C169" i="18"/>
  <c r="C168" i="18"/>
  <c r="C167" i="18"/>
  <c r="C166" i="18"/>
  <c r="C165" i="18"/>
  <c r="C164" i="18"/>
  <c r="C163" i="18"/>
  <c r="C162" i="18"/>
  <c r="C161" i="18"/>
  <c r="C160" i="18"/>
  <c r="C159" i="18"/>
  <c r="A145" i="18" l="1"/>
  <c r="A80" i="18"/>
  <c r="F113" i="18" l="1"/>
  <c r="S122" i="18"/>
  <c r="P122" i="18"/>
  <c r="P114" i="18"/>
  <c r="P116" i="18"/>
  <c r="S145" i="18"/>
  <c r="P80" i="18"/>
  <c r="P145" i="18"/>
  <c r="S114" i="18"/>
  <c r="S116" i="18"/>
  <c r="S80" i="18"/>
  <c r="S111" i="18"/>
  <c r="P111" i="18"/>
  <c r="S113" i="18" l="1"/>
  <c r="P113" i="18"/>
  <c r="R109" i="18" l="1"/>
  <c r="Q109" i="18"/>
  <c r="O109" i="18"/>
  <c r="N109" i="18"/>
  <c r="M109" i="18"/>
  <c r="L109" i="18"/>
  <c r="K109" i="18"/>
  <c r="J109" i="18"/>
  <c r="I109" i="18"/>
  <c r="H109" i="18"/>
  <c r="G109" i="18"/>
  <c r="F109" i="18"/>
  <c r="T83" i="18"/>
  <c r="R83" i="18"/>
  <c r="Q83" i="18"/>
  <c r="O83" i="18"/>
  <c r="N83" i="18"/>
  <c r="M83" i="18"/>
  <c r="L83" i="18"/>
  <c r="K83" i="18"/>
  <c r="J83" i="18"/>
  <c r="I83" i="18"/>
  <c r="H83" i="18"/>
  <c r="G83" i="18"/>
  <c r="F83" i="18"/>
  <c r="T77" i="18"/>
  <c r="R77" i="18"/>
  <c r="Q77" i="18"/>
  <c r="O77" i="18"/>
  <c r="N77" i="18"/>
  <c r="M77" i="18"/>
  <c r="L77" i="18"/>
  <c r="K77" i="18"/>
  <c r="J77" i="18"/>
  <c r="I77" i="18"/>
  <c r="H77" i="18"/>
  <c r="G77" i="18"/>
  <c r="F77" i="18"/>
  <c r="R142" i="18" l="1"/>
  <c r="H142" i="18"/>
  <c r="Q142" i="18"/>
  <c r="K142" i="18"/>
  <c r="L142" i="18"/>
  <c r="M142" i="18"/>
  <c r="F142" i="18"/>
  <c r="N142" i="18"/>
  <c r="G142" i="18"/>
  <c r="O142" i="18"/>
  <c r="I142" i="18"/>
  <c r="J142" i="18"/>
  <c r="T142" i="18"/>
  <c r="G117" i="18"/>
  <c r="K117" i="18"/>
  <c r="O117" i="18"/>
  <c r="H117" i="18"/>
  <c r="L117" i="18"/>
  <c r="Q117" i="18"/>
  <c r="I117" i="18"/>
  <c r="M117" i="18"/>
  <c r="R117" i="18"/>
  <c r="F117" i="18"/>
  <c r="J117" i="18"/>
  <c r="N117" i="18"/>
  <c r="T117" i="18"/>
  <c r="P117" i="18" l="1"/>
  <c r="P137" i="18"/>
  <c r="S137" i="18"/>
  <c r="S138" i="18"/>
  <c r="P121" i="18"/>
  <c r="P138" i="18"/>
  <c r="S121" i="18"/>
  <c r="R105" i="18"/>
  <c r="Q105" i="18"/>
  <c r="O105" i="18"/>
  <c r="N105" i="18"/>
  <c r="M105" i="18"/>
  <c r="L105" i="18"/>
  <c r="J105" i="18"/>
  <c r="I105" i="18"/>
  <c r="H105" i="18"/>
  <c r="G105" i="18"/>
  <c r="F105" i="18"/>
  <c r="T81" i="18"/>
  <c r="R81" i="18"/>
  <c r="Q81" i="18"/>
  <c r="O81" i="18"/>
  <c r="N81" i="18"/>
  <c r="M81" i="18"/>
  <c r="L81" i="18"/>
  <c r="K81" i="18"/>
  <c r="J81" i="18"/>
  <c r="I81" i="18"/>
  <c r="H81" i="18"/>
  <c r="G81" i="18"/>
  <c r="F81" i="18"/>
  <c r="F69" i="18"/>
  <c r="F68" i="18" s="1"/>
  <c r="F67" i="18" s="1"/>
  <c r="F66" i="18" s="1"/>
  <c r="G69" i="18"/>
  <c r="G68" i="18" s="1"/>
  <c r="G67" i="18" s="1"/>
  <c r="G66" i="18" s="1"/>
  <c r="H69" i="18"/>
  <c r="H68" i="18" s="1"/>
  <c r="H67" i="18" s="1"/>
  <c r="H66" i="18" s="1"/>
  <c r="I69" i="18"/>
  <c r="I68" i="18" s="1"/>
  <c r="I67" i="18" s="1"/>
  <c r="I66" i="18" s="1"/>
  <c r="J69" i="18"/>
  <c r="J68" i="18" s="1"/>
  <c r="J67" i="18" s="1"/>
  <c r="J66" i="18" s="1"/>
  <c r="K69" i="18"/>
  <c r="K68" i="18" s="1"/>
  <c r="K67" i="18" s="1"/>
  <c r="K66" i="18" s="1"/>
  <c r="L69" i="18"/>
  <c r="L68" i="18" s="1"/>
  <c r="L67" i="18" s="1"/>
  <c r="L66" i="18" s="1"/>
  <c r="M69" i="18"/>
  <c r="N69" i="18"/>
  <c r="N68" i="18" s="1"/>
  <c r="N67" i="18" s="1"/>
  <c r="N66" i="18" s="1"/>
  <c r="Q69" i="18"/>
  <c r="Q68" i="18" s="1"/>
  <c r="Q67" i="18" s="1"/>
  <c r="Q66" i="18" s="1"/>
  <c r="R69" i="18"/>
  <c r="T69" i="18"/>
  <c r="T68" i="18" s="1"/>
  <c r="T67" i="18" s="1"/>
  <c r="T66" i="18" s="1"/>
  <c r="M68" i="18" l="1"/>
  <c r="P110" i="18"/>
  <c r="P70" i="18"/>
  <c r="S109" i="18"/>
  <c r="S110" i="18"/>
  <c r="P106" i="18"/>
  <c r="S106" i="18"/>
  <c r="K105" i="18"/>
  <c r="S105" i="18" s="1"/>
  <c r="S83" i="18"/>
  <c r="P81" i="18"/>
  <c r="P84" i="18"/>
  <c r="S82" i="18"/>
  <c r="S81" i="18"/>
  <c r="S84" i="18"/>
  <c r="P83" i="18"/>
  <c r="P82" i="18"/>
  <c r="S69" i="18"/>
  <c r="R68" i="18"/>
  <c r="S70" i="18"/>
  <c r="O69" i="18"/>
  <c r="M67" i="18" l="1"/>
  <c r="P109" i="18"/>
  <c r="P105" i="18"/>
  <c r="R67" i="18"/>
  <c r="S68" i="18"/>
  <c r="P69" i="18"/>
  <c r="O68" i="18"/>
  <c r="M66" i="18" l="1"/>
  <c r="P68" i="18"/>
  <c r="O67" i="18"/>
  <c r="S67" i="18"/>
  <c r="R66" i="18"/>
  <c r="S66" i="18" s="1"/>
  <c r="P67" i="18" l="1"/>
  <c r="O66" i="18"/>
  <c r="P66" i="18" s="1"/>
  <c r="Z3" i="19" l="1"/>
  <c r="X3" i="19"/>
  <c r="P33" i="16" l="1"/>
  <c r="L69" i="6"/>
  <c r="L68" i="6" s="1"/>
  <c r="J69" i="6"/>
  <c r="J68" i="6" s="1"/>
  <c r="I69" i="6"/>
  <c r="I68" i="6" s="1"/>
  <c r="H69" i="6"/>
  <c r="H68" i="6" s="1"/>
  <c r="G69" i="6"/>
  <c r="G68" i="6" s="1"/>
  <c r="F69" i="6"/>
  <c r="F68" i="6" s="1"/>
  <c r="E69" i="6"/>
  <c r="E68" i="6" s="1"/>
  <c r="L67" i="6"/>
  <c r="J67" i="6"/>
  <c r="I67" i="6"/>
  <c r="H67" i="6"/>
  <c r="G67" i="6"/>
  <c r="F67" i="6"/>
  <c r="E67" i="6"/>
  <c r="L66" i="6"/>
  <c r="J66" i="6"/>
  <c r="I66" i="6"/>
  <c r="H66" i="6"/>
  <c r="G66" i="6"/>
  <c r="F66" i="6"/>
  <c r="E66" i="6"/>
  <c r="L58" i="6"/>
  <c r="L57" i="6" s="1"/>
  <c r="J58" i="6"/>
  <c r="J57" i="6" s="1"/>
  <c r="I58" i="6"/>
  <c r="I57" i="6" s="1"/>
  <c r="H58" i="6"/>
  <c r="G58" i="6"/>
  <c r="G57" i="6" s="1"/>
  <c r="F58" i="6"/>
  <c r="F57" i="6" s="1"/>
  <c r="E58" i="6"/>
  <c r="E57" i="6" s="1"/>
  <c r="L56" i="6"/>
  <c r="L55" i="6" s="1"/>
  <c r="J56" i="6"/>
  <c r="J55" i="6" s="1"/>
  <c r="I56" i="6"/>
  <c r="I55" i="6" s="1"/>
  <c r="H56" i="6"/>
  <c r="H55" i="6" s="1"/>
  <c r="G56" i="6"/>
  <c r="G55" i="6" s="1"/>
  <c r="F56" i="6"/>
  <c r="F55" i="6" s="1"/>
  <c r="E56" i="6"/>
  <c r="E55" i="6" s="1"/>
  <c r="L54" i="6"/>
  <c r="J54" i="6"/>
  <c r="I54" i="6"/>
  <c r="H54" i="6"/>
  <c r="G54" i="6"/>
  <c r="F54" i="6"/>
  <c r="E54" i="6"/>
  <c r="L53" i="6"/>
  <c r="J53" i="6"/>
  <c r="I53" i="6"/>
  <c r="H53" i="6"/>
  <c r="G53" i="6"/>
  <c r="F53" i="6"/>
  <c r="E53" i="6"/>
  <c r="L52" i="6"/>
  <c r="J52" i="6"/>
  <c r="I52" i="6"/>
  <c r="H52" i="6"/>
  <c r="G52" i="6"/>
  <c r="F52" i="6"/>
  <c r="E52" i="6"/>
  <c r="L51" i="6"/>
  <c r="J51" i="6"/>
  <c r="I51" i="6"/>
  <c r="H51" i="6"/>
  <c r="G51" i="6"/>
  <c r="F51" i="6"/>
  <c r="E51" i="6"/>
  <c r="L50" i="6"/>
  <c r="J50" i="6"/>
  <c r="I50" i="6"/>
  <c r="H50" i="6"/>
  <c r="G50" i="6"/>
  <c r="F50" i="6"/>
  <c r="E50" i="6"/>
  <c r="L49" i="6"/>
  <c r="J49" i="6"/>
  <c r="I49" i="6"/>
  <c r="H49" i="6"/>
  <c r="G49" i="6"/>
  <c r="F49" i="6"/>
  <c r="E49" i="6"/>
  <c r="L48" i="6"/>
  <c r="J48" i="6"/>
  <c r="I48" i="6"/>
  <c r="H48" i="6"/>
  <c r="G48" i="6"/>
  <c r="F48" i="6"/>
  <c r="E48" i="6"/>
  <c r="E46" i="6"/>
  <c r="F46" i="6"/>
  <c r="G46" i="6"/>
  <c r="H46" i="6"/>
  <c r="I46" i="6"/>
  <c r="J46" i="6"/>
  <c r="L46" i="6"/>
  <c r="E43" i="6"/>
  <c r="F43" i="6"/>
  <c r="G43" i="6"/>
  <c r="H43" i="6"/>
  <c r="I43" i="6"/>
  <c r="J43" i="6"/>
  <c r="L43" i="6"/>
  <c r="E45" i="6"/>
  <c r="F45" i="6"/>
  <c r="G45" i="6"/>
  <c r="H45" i="6"/>
  <c r="I45" i="6"/>
  <c r="J45" i="6"/>
  <c r="L45" i="6"/>
  <c r="L42" i="6"/>
  <c r="J42" i="6"/>
  <c r="I42" i="6"/>
  <c r="H42" i="6"/>
  <c r="G42" i="6"/>
  <c r="G41" i="6" s="1"/>
  <c r="F42" i="6"/>
  <c r="E42" i="6"/>
  <c r="L14" i="6"/>
  <c r="L15" i="6"/>
  <c r="L18" i="6"/>
  <c r="J18" i="6"/>
  <c r="I18" i="6"/>
  <c r="H18" i="6"/>
  <c r="G18" i="6"/>
  <c r="F18" i="6"/>
  <c r="E18" i="6"/>
  <c r="L17" i="6"/>
  <c r="J17" i="6"/>
  <c r="I17" i="6"/>
  <c r="H17" i="6"/>
  <c r="G17" i="6"/>
  <c r="F17" i="6"/>
  <c r="E17" i="6"/>
  <c r="L16" i="6"/>
  <c r="J16" i="6"/>
  <c r="I16" i="6"/>
  <c r="H16" i="6"/>
  <c r="G16" i="6"/>
  <c r="F16" i="6"/>
  <c r="E16" i="6"/>
  <c r="J15" i="6"/>
  <c r="J14" i="6" s="1"/>
  <c r="I15" i="6"/>
  <c r="I14" i="6" s="1"/>
  <c r="H15" i="6"/>
  <c r="H14" i="6" s="1"/>
  <c r="G15" i="6"/>
  <c r="G14" i="6" s="1"/>
  <c r="F15" i="6"/>
  <c r="F14" i="6" s="1"/>
  <c r="E15" i="6"/>
  <c r="E14" i="6" s="1"/>
  <c r="L64" i="6"/>
  <c r="J64" i="6"/>
  <c r="J63" i="6" s="1"/>
  <c r="I64" i="6"/>
  <c r="I63" i="6" s="1"/>
  <c r="H64" i="6"/>
  <c r="H63" i="6" s="1"/>
  <c r="G64" i="6"/>
  <c r="G63" i="6" s="1"/>
  <c r="F64" i="6"/>
  <c r="F63" i="6" s="1"/>
  <c r="E64" i="6"/>
  <c r="L61" i="6"/>
  <c r="J61" i="6"/>
  <c r="I61" i="6"/>
  <c r="H61" i="6"/>
  <c r="G61" i="6"/>
  <c r="F61" i="6"/>
  <c r="E61" i="6"/>
  <c r="L36" i="6"/>
  <c r="J36" i="6"/>
  <c r="I36" i="6"/>
  <c r="H36" i="6"/>
  <c r="G36" i="6"/>
  <c r="F36" i="6"/>
  <c r="E36" i="6"/>
  <c r="L35" i="6"/>
  <c r="J35" i="6"/>
  <c r="I35" i="6"/>
  <c r="H35" i="6"/>
  <c r="G35" i="6"/>
  <c r="F35" i="6"/>
  <c r="E35" i="6"/>
  <c r="L34" i="6"/>
  <c r="J34" i="6"/>
  <c r="I34" i="6"/>
  <c r="H34" i="6"/>
  <c r="G34" i="6"/>
  <c r="F34" i="6"/>
  <c r="E34" i="6"/>
  <c r="L33" i="6"/>
  <c r="J33" i="6"/>
  <c r="I33" i="6"/>
  <c r="H33" i="6"/>
  <c r="G33" i="6"/>
  <c r="F33" i="6"/>
  <c r="E33" i="6"/>
  <c r="L31" i="6"/>
  <c r="J31" i="6"/>
  <c r="I31" i="6"/>
  <c r="H31" i="6"/>
  <c r="G31" i="6"/>
  <c r="F31" i="6"/>
  <c r="E31" i="6"/>
  <c r="L30" i="6"/>
  <c r="J30" i="6"/>
  <c r="I30" i="6"/>
  <c r="H30" i="6"/>
  <c r="G30" i="6"/>
  <c r="F30" i="6"/>
  <c r="E30" i="6"/>
  <c r="L27" i="6"/>
  <c r="J27" i="6"/>
  <c r="J26" i="6" s="1"/>
  <c r="J25" i="6" s="1"/>
  <c r="I27" i="6"/>
  <c r="I26" i="6" s="1"/>
  <c r="I25" i="6" s="1"/>
  <c r="H27" i="6"/>
  <c r="H26" i="6" s="1"/>
  <c r="H25" i="6" s="1"/>
  <c r="G27" i="6"/>
  <c r="G26" i="6" s="1"/>
  <c r="G25" i="6" s="1"/>
  <c r="F27" i="6"/>
  <c r="F26" i="6" s="1"/>
  <c r="F25" i="6" s="1"/>
  <c r="E27" i="6"/>
  <c r="L23" i="6"/>
  <c r="L22" i="6" s="1"/>
  <c r="L21" i="6" s="1"/>
  <c r="L20" i="6" s="1"/>
  <c r="J23" i="6"/>
  <c r="I23" i="6"/>
  <c r="H23" i="6"/>
  <c r="G23" i="6"/>
  <c r="F23" i="6"/>
  <c r="E23" i="6"/>
  <c r="E41" i="6" l="1"/>
  <c r="L41" i="6"/>
  <c r="I65" i="6"/>
  <c r="I62" i="6" s="1"/>
  <c r="E65" i="6"/>
  <c r="I41" i="6"/>
  <c r="H44" i="6"/>
  <c r="I44" i="6"/>
  <c r="E44" i="6"/>
  <c r="G65" i="6"/>
  <c r="G62" i="6" s="1"/>
  <c r="L65" i="6"/>
  <c r="F65" i="6"/>
  <c r="F62" i="6" s="1"/>
  <c r="J65" i="6"/>
  <c r="J62" i="6" s="1"/>
  <c r="L44" i="6"/>
  <c r="G44" i="6"/>
  <c r="J44" i="6"/>
  <c r="F44" i="6"/>
  <c r="H65" i="6"/>
  <c r="H62" i="6" s="1"/>
  <c r="F41" i="6"/>
  <c r="K58" i="6"/>
  <c r="K67" i="6"/>
  <c r="K69" i="6"/>
  <c r="K68" i="6"/>
  <c r="K66" i="6"/>
  <c r="K55" i="6"/>
  <c r="K56" i="6"/>
  <c r="H57" i="6"/>
  <c r="K57" i="6" s="1"/>
  <c r="F47" i="6"/>
  <c r="G47" i="6"/>
  <c r="H47" i="6"/>
  <c r="L47" i="6"/>
  <c r="K49" i="6"/>
  <c r="K53" i="6"/>
  <c r="K48" i="6"/>
  <c r="E47" i="6"/>
  <c r="I47" i="6"/>
  <c r="K52" i="6"/>
  <c r="K51" i="6"/>
  <c r="J47" i="6"/>
  <c r="H41" i="6"/>
  <c r="K50" i="6"/>
  <c r="K54" i="6"/>
  <c r="K42" i="6"/>
  <c r="J41" i="6"/>
  <c r="K46" i="6"/>
  <c r="K45" i="6"/>
  <c r="K43" i="6"/>
  <c r="K16" i="6"/>
  <c r="K14" i="6"/>
  <c r="K17" i="6"/>
  <c r="K15" i="6"/>
  <c r="K18" i="6"/>
  <c r="AA3" i="19"/>
  <c r="P34" i="16" l="1"/>
  <c r="Q34" i="16"/>
  <c r="E40" i="6"/>
  <c r="K44" i="6"/>
  <c r="I40" i="6"/>
  <c r="G40" i="6"/>
  <c r="L40" i="6"/>
  <c r="H40" i="6"/>
  <c r="K41" i="6"/>
  <c r="J40" i="6"/>
  <c r="F40" i="6"/>
  <c r="K47" i="6"/>
  <c r="W34" i="16" l="1"/>
  <c r="K40" i="6"/>
  <c r="A42" i="23"/>
  <c r="A120" i="23"/>
  <c r="L12" i="16"/>
  <c r="K12" i="16"/>
  <c r="J12" i="16"/>
  <c r="L11" i="16"/>
  <c r="J11" i="16"/>
  <c r="L10" i="16"/>
  <c r="K10" i="16"/>
  <c r="J10" i="16"/>
  <c r="L9" i="16"/>
  <c r="K9" i="16"/>
  <c r="J9" i="16"/>
  <c r="L8" i="16"/>
  <c r="K8" i="16"/>
  <c r="J8" i="16"/>
  <c r="L7" i="16"/>
  <c r="K7" i="16"/>
  <c r="J7" i="16"/>
  <c r="A34" i="23"/>
  <c r="A35" i="23"/>
  <c r="A36" i="23"/>
  <c r="A37" i="23"/>
  <c r="A38" i="23"/>
  <c r="A39" i="23"/>
  <c r="A40" i="23"/>
  <c r="A41"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01" i="23"/>
  <c r="A102" i="23"/>
  <c r="A103" i="23"/>
  <c r="A104" i="23"/>
  <c r="A105" i="23"/>
  <c r="A106" i="23"/>
  <c r="A107" i="23"/>
  <c r="A108" i="23"/>
  <c r="A109" i="23"/>
  <c r="A110" i="23"/>
  <c r="A111" i="23"/>
  <c r="A112" i="23"/>
  <c r="A113" i="23"/>
  <c r="A114" i="23"/>
  <c r="A115" i="23"/>
  <c r="A116" i="23"/>
  <c r="A117" i="23"/>
  <c r="A118" i="23"/>
  <c r="A119" i="23"/>
  <c r="A121" i="23"/>
  <c r="A122" i="23"/>
  <c r="A123" i="23"/>
  <c r="A124" i="23"/>
  <c r="A125" i="23"/>
  <c r="A126" i="23"/>
  <c r="A127" i="23"/>
  <c r="A128" i="23"/>
  <c r="A3" i="23"/>
  <c r="A4" i="23"/>
  <c r="A5" i="23"/>
  <c r="A6"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S40" i="16"/>
  <c r="T40" i="16" s="1"/>
  <c r="S38" i="16"/>
  <c r="S33" i="16"/>
  <c r="S27" i="16"/>
  <c r="S24" i="16"/>
  <c r="S18" i="16"/>
  <c r="Q40" i="16"/>
  <c r="P40" i="16"/>
  <c r="Q38" i="16"/>
  <c r="P38" i="16"/>
  <c r="Q33" i="16"/>
  <c r="W33" i="16" s="1"/>
  <c r="Q27" i="16"/>
  <c r="P27" i="16"/>
  <c r="Q24" i="16"/>
  <c r="P24" i="16"/>
  <c r="Q18" i="16"/>
  <c r="P18" i="16"/>
  <c r="T18" i="16" l="1"/>
  <c r="T24" i="16"/>
  <c r="T27" i="16"/>
  <c r="T33" i="16"/>
  <c r="T38" i="16"/>
  <c r="W38" i="16"/>
  <c r="W40" i="16"/>
  <c r="W27" i="16"/>
  <c r="W24" i="16"/>
  <c r="N8" i="16"/>
  <c r="J41" i="16"/>
  <c r="L41" i="16"/>
  <c r="K41" i="16"/>
  <c r="K18" i="16"/>
  <c r="J20" i="16"/>
  <c r="L22" i="16"/>
  <c r="K25" i="16"/>
  <c r="J28" i="16"/>
  <c r="L30" i="16"/>
  <c r="K33" i="16"/>
  <c r="J36" i="16"/>
  <c r="L38" i="16"/>
  <c r="J40" i="16"/>
  <c r="K20" i="16"/>
  <c r="J23" i="16"/>
  <c r="L25" i="16"/>
  <c r="K28" i="16"/>
  <c r="J31" i="16"/>
  <c r="L33" i="16"/>
  <c r="K36" i="16"/>
  <c r="L37" i="16"/>
  <c r="J39" i="16"/>
  <c r="K40" i="16"/>
  <c r="L18" i="16"/>
  <c r="K19" i="16"/>
  <c r="L20" i="16"/>
  <c r="J22" i="16"/>
  <c r="K23" i="16"/>
  <c r="L24" i="16"/>
  <c r="J26" i="16"/>
  <c r="K27" i="16"/>
  <c r="L28" i="16"/>
  <c r="J30" i="16"/>
  <c r="K31" i="16"/>
  <c r="L32" i="16"/>
  <c r="J34" i="16"/>
  <c r="K35" i="16"/>
  <c r="L36" i="16"/>
  <c r="J38" i="16"/>
  <c r="K39" i="16"/>
  <c r="L40" i="16"/>
  <c r="K21" i="16"/>
  <c r="J24" i="16"/>
  <c r="L26" i="16"/>
  <c r="K29" i="16"/>
  <c r="J32" i="16"/>
  <c r="L34" i="16"/>
  <c r="K37" i="16"/>
  <c r="J19" i="16"/>
  <c r="L21" i="16"/>
  <c r="K24" i="16"/>
  <c r="J27" i="16"/>
  <c r="L29" i="16"/>
  <c r="K32" i="16"/>
  <c r="J35" i="16"/>
  <c r="J18" i="16"/>
  <c r="L19" i="16"/>
  <c r="J21" i="16"/>
  <c r="K22" i="16"/>
  <c r="L23" i="16"/>
  <c r="J25" i="16"/>
  <c r="K26" i="16"/>
  <c r="L27" i="16"/>
  <c r="J29" i="16"/>
  <c r="K30" i="16"/>
  <c r="L31" i="16"/>
  <c r="J33" i="16"/>
  <c r="K34" i="16"/>
  <c r="L35" i="16"/>
  <c r="J37" i="16"/>
  <c r="K38" i="16"/>
  <c r="L39" i="16"/>
  <c r="R40" i="16"/>
  <c r="R24" i="16"/>
  <c r="R27" i="16"/>
  <c r="R38" i="16"/>
  <c r="R33" i="16"/>
  <c r="A181" i="18"/>
  <c r="A180" i="18"/>
  <c r="S146" i="18" l="1"/>
  <c r="P146" i="18"/>
  <c r="L30" i="18" l="1"/>
  <c r="M30" i="18"/>
  <c r="Q30" i="18"/>
  <c r="R30" i="18"/>
  <c r="G42" i="18"/>
  <c r="H42" i="18"/>
  <c r="I42" i="18"/>
  <c r="J42" i="18"/>
  <c r="K42" i="18"/>
  <c r="L42" i="18"/>
  <c r="M42" i="18"/>
  <c r="N42" i="18"/>
  <c r="O42" i="18"/>
  <c r="Q42" i="18"/>
  <c r="R42" i="18"/>
  <c r="G44" i="18"/>
  <c r="H44" i="18"/>
  <c r="I44" i="18"/>
  <c r="J44" i="18"/>
  <c r="K44" i="18"/>
  <c r="L44" i="18"/>
  <c r="M44" i="18"/>
  <c r="N44" i="18"/>
  <c r="O44" i="18"/>
  <c r="Q44" i="18"/>
  <c r="R44" i="18"/>
  <c r="G62" i="18"/>
  <c r="H62" i="18"/>
  <c r="I62" i="18"/>
  <c r="J62" i="18"/>
  <c r="K62" i="18"/>
  <c r="L62" i="18"/>
  <c r="M62" i="18"/>
  <c r="N62" i="18"/>
  <c r="O62" i="18"/>
  <c r="Q62" i="18"/>
  <c r="R62" i="18"/>
  <c r="G64" i="18"/>
  <c r="H64" i="18"/>
  <c r="I64" i="18"/>
  <c r="J64" i="18"/>
  <c r="K64" i="18"/>
  <c r="L64" i="18"/>
  <c r="M64" i="18"/>
  <c r="N64" i="18"/>
  <c r="O64" i="18"/>
  <c r="Q64" i="18"/>
  <c r="R64" i="18"/>
  <c r="G74" i="18"/>
  <c r="G73" i="18" s="1"/>
  <c r="H74" i="18"/>
  <c r="H73" i="18" s="1"/>
  <c r="I74" i="18"/>
  <c r="I73" i="18" s="1"/>
  <c r="J74" i="18"/>
  <c r="J73" i="18" s="1"/>
  <c r="K74" i="18"/>
  <c r="K73" i="18" s="1"/>
  <c r="L74" i="18"/>
  <c r="L73" i="18" s="1"/>
  <c r="M74" i="18"/>
  <c r="N74" i="18"/>
  <c r="N73" i="18" s="1"/>
  <c r="Q74" i="18"/>
  <c r="Q73" i="18" s="1"/>
  <c r="G76" i="18"/>
  <c r="H76" i="18"/>
  <c r="I76" i="18"/>
  <c r="J76" i="18"/>
  <c r="K76" i="18"/>
  <c r="L76" i="18"/>
  <c r="M76" i="18"/>
  <c r="N76" i="18"/>
  <c r="Q76" i="18"/>
  <c r="G88" i="18"/>
  <c r="H88" i="18"/>
  <c r="I88" i="18"/>
  <c r="J88" i="18"/>
  <c r="K88" i="18"/>
  <c r="L88" i="18"/>
  <c r="M88" i="18"/>
  <c r="N88" i="18"/>
  <c r="Q88" i="18"/>
  <c r="G93" i="18"/>
  <c r="H93" i="18"/>
  <c r="I93" i="18"/>
  <c r="J93" i="18"/>
  <c r="K93" i="18"/>
  <c r="L93" i="18"/>
  <c r="M93" i="18"/>
  <c r="N93" i="18"/>
  <c r="Q93" i="18"/>
  <c r="G95" i="18"/>
  <c r="H95" i="18"/>
  <c r="I95" i="18"/>
  <c r="J95" i="18"/>
  <c r="K95" i="18"/>
  <c r="L95" i="18"/>
  <c r="M95" i="18"/>
  <c r="N95" i="18"/>
  <c r="Q95" i="18"/>
  <c r="F100" i="18"/>
  <c r="G100" i="18"/>
  <c r="H100" i="18"/>
  <c r="I100" i="18"/>
  <c r="J100" i="18"/>
  <c r="K100" i="18"/>
  <c r="L100" i="18"/>
  <c r="M100" i="18"/>
  <c r="N100" i="18"/>
  <c r="Q100" i="18"/>
  <c r="G107" i="18"/>
  <c r="H107" i="18"/>
  <c r="I107" i="18"/>
  <c r="J107" i="18"/>
  <c r="K107" i="18"/>
  <c r="L107" i="18"/>
  <c r="M107" i="18"/>
  <c r="N107" i="18"/>
  <c r="Q107" i="18"/>
  <c r="F135" i="18"/>
  <c r="G135" i="18"/>
  <c r="H135" i="18"/>
  <c r="I135" i="18"/>
  <c r="J135" i="18"/>
  <c r="K135" i="18"/>
  <c r="L135" i="18"/>
  <c r="M135" i="18"/>
  <c r="N135" i="18"/>
  <c r="O135" i="18"/>
  <c r="Q135" i="18"/>
  <c r="R135" i="18"/>
  <c r="T135" i="18"/>
  <c r="G140" i="18"/>
  <c r="H140" i="18"/>
  <c r="I140" i="18"/>
  <c r="J140" i="18"/>
  <c r="K140" i="18"/>
  <c r="L140" i="18"/>
  <c r="M140" i="18"/>
  <c r="N140" i="18"/>
  <c r="Q140" i="18"/>
  <c r="G147" i="18"/>
  <c r="H147" i="18"/>
  <c r="I147" i="18"/>
  <c r="J147" i="18"/>
  <c r="K147" i="18"/>
  <c r="L147" i="18"/>
  <c r="M147" i="18"/>
  <c r="N147" i="18"/>
  <c r="Q147" i="18"/>
  <c r="P36" i="16"/>
  <c r="P37" i="16"/>
  <c r="P28" i="16"/>
  <c r="P35" i="16"/>
  <c r="P31" i="16"/>
  <c r="P20" i="16"/>
  <c r="P29" i="16"/>
  <c r="F167" i="18"/>
  <c r="G167" i="18"/>
  <c r="H167" i="18"/>
  <c r="J167" i="18"/>
  <c r="K167" i="18"/>
  <c r="L167" i="18"/>
  <c r="M167" i="18"/>
  <c r="N167" i="18"/>
  <c r="Q167" i="18"/>
  <c r="F169" i="18"/>
  <c r="G169" i="18"/>
  <c r="H169" i="18"/>
  <c r="J169" i="18"/>
  <c r="K169" i="18"/>
  <c r="L169" i="18"/>
  <c r="M169" i="18"/>
  <c r="N169" i="18"/>
  <c r="Q169" i="18"/>
  <c r="G172" i="18"/>
  <c r="G171" i="18" s="1"/>
  <c r="H172" i="18"/>
  <c r="H171" i="18" s="1"/>
  <c r="J172" i="18"/>
  <c r="J171" i="18" s="1"/>
  <c r="K172" i="18"/>
  <c r="K171" i="18" s="1"/>
  <c r="L172" i="18"/>
  <c r="L171" i="18" s="1"/>
  <c r="M172" i="18"/>
  <c r="M171" i="18" s="1"/>
  <c r="N172" i="18"/>
  <c r="N171" i="18" s="1"/>
  <c r="Q172" i="18"/>
  <c r="Q171" i="18" s="1"/>
  <c r="G175" i="18"/>
  <c r="H175" i="18"/>
  <c r="J175" i="18"/>
  <c r="K175" i="18"/>
  <c r="L175" i="18"/>
  <c r="M175" i="18"/>
  <c r="N175" i="18"/>
  <c r="Q175" i="18"/>
  <c r="P26" i="16"/>
  <c r="F180" i="18"/>
  <c r="G180" i="18"/>
  <c r="H180" i="18"/>
  <c r="J180" i="18"/>
  <c r="K180" i="18"/>
  <c r="L180" i="18"/>
  <c r="M180" i="18"/>
  <c r="N180" i="18"/>
  <c r="Q180" i="18"/>
  <c r="M73" i="18" l="1"/>
  <c r="M72" i="18" s="1"/>
  <c r="L87" i="18"/>
  <c r="K87" i="18"/>
  <c r="Q87" i="18"/>
  <c r="G87" i="18"/>
  <c r="J87" i="18"/>
  <c r="I87" i="18"/>
  <c r="H87" i="18"/>
  <c r="N87" i="18"/>
  <c r="M87" i="18"/>
  <c r="H139" i="18"/>
  <c r="F123" i="18"/>
  <c r="G139" i="18"/>
  <c r="Q72" i="18"/>
  <c r="L72" i="18"/>
  <c r="H72" i="18"/>
  <c r="K72" i="18"/>
  <c r="G72" i="18"/>
  <c r="N72" i="18"/>
  <c r="J72" i="18"/>
  <c r="I72" i="18"/>
  <c r="P11" i="16" s="1"/>
  <c r="M156" i="18"/>
  <c r="N156" i="18"/>
  <c r="F156" i="18"/>
  <c r="P133" i="18"/>
  <c r="P125" i="18"/>
  <c r="P134" i="18"/>
  <c r="K156" i="18"/>
  <c r="L156" i="18"/>
  <c r="P120" i="18"/>
  <c r="G156" i="18"/>
  <c r="P119" i="18"/>
  <c r="P104" i="18"/>
  <c r="H156" i="18"/>
  <c r="Q156" i="18"/>
  <c r="J156" i="18"/>
  <c r="S127" i="18"/>
  <c r="S125" i="18"/>
  <c r="S119" i="18"/>
  <c r="S104" i="18"/>
  <c r="S133" i="18"/>
  <c r="T131" i="18"/>
  <c r="T100" i="18"/>
  <c r="T93" i="18"/>
  <c r="T76" i="18"/>
  <c r="T51" i="18"/>
  <c r="T50" i="18" s="1"/>
  <c r="T44" i="18"/>
  <c r="T39" i="18"/>
  <c r="T30" i="18"/>
  <c r="T28" i="18" s="1"/>
  <c r="T24" i="18"/>
  <c r="T180" i="18"/>
  <c r="T167" i="18"/>
  <c r="S144" i="18"/>
  <c r="S134" i="18"/>
  <c r="S126" i="18"/>
  <c r="S120" i="18"/>
  <c r="T177" i="18"/>
  <c r="T169" i="18"/>
  <c r="T140" i="18"/>
  <c r="T107" i="18"/>
  <c r="T95" i="18"/>
  <c r="T88" i="18"/>
  <c r="T74" i="18"/>
  <c r="T73" i="18" s="1"/>
  <c r="T64" i="18"/>
  <c r="T62" i="18"/>
  <c r="T33" i="18"/>
  <c r="T172" i="18"/>
  <c r="T171" i="18" s="1"/>
  <c r="T175" i="18"/>
  <c r="Q177" i="18"/>
  <c r="Q174" i="18" s="1"/>
  <c r="M177" i="18"/>
  <c r="M174" i="18" s="1"/>
  <c r="M39" i="18"/>
  <c r="I39" i="18"/>
  <c r="O33" i="18"/>
  <c r="G33" i="18"/>
  <c r="K24" i="18"/>
  <c r="K17" i="18" s="1"/>
  <c r="P23" i="18"/>
  <c r="M33" i="18"/>
  <c r="I33" i="18"/>
  <c r="M28" i="18"/>
  <c r="M24" i="18"/>
  <c r="I24" i="18"/>
  <c r="I17" i="18" s="1"/>
  <c r="O39" i="18"/>
  <c r="K39" i="18"/>
  <c r="G39" i="18"/>
  <c r="O36" i="18"/>
  <c r="G36" i="18"/>
  <c r="R33" i="18"/>
  <c r="R24" i="18"/>
  <c r="R180" i="18"/>
  <c r="S180" i="18" s="1"/>
  <c r="S34" i="16"/>
  <c r="T34" i="16" s="1"/>
  <c r="S181" i="18"/>
  <c r="S26" i="16"/>
  <c r="S179" i="18"/>
  <c r="L177" i="18"/>
  <c r="L174" i="18" s="1"/>
  <c r="H177" i="18"/>
  <c r="H174" i="18" s="1"/>
  <c r="S39" i="16"/>
  <c r="S176" i="18"/>
  <c r="R175" i="18"/>
  <c r="S23" i="16"/>
  <c r="R167" i="18"/>
  <c r="S167" i="18" s="1"/>
  <c r="S168" i="18"/>
  <c r="S29" i="16"/>
  <c r="S164" i="18"/>
  <c r="S20" i="16"/>
  <c r="S163" i="18"/>
  <c r="S28" i="16"/>
  <c r="S165" i="18"/>
  <c r="S19" i="16"/>
  <c r="S161" i="18"/>
  <c r="S160" i="18"/>
  <c r="R159" i="18"/>
  <c r="S25" i="16"/>
  <c r="N159" i="18"/>
  <c r="J159" i="18"/>
  <c r="F159" i="18"/>
  <c r="L153" i="18"/>
  <c r="H153" i="18"/>
  <c r="L139" i="18"/>
  <c r="L131" i="18"/>
  <c r="H131" i="18"/>
  <c r="L123" i="18"/>
  <c r="H123" i="18"/>
  <c r="L102" i="18"/>
  <c r="L99" i="18" s="1"/>
  <c r="H102" i="18"/>
  <c r="H99" i="18" s="1"/>
  <c r="L61" i="18"/>
  <c r="H61" i="18"/>
  <c r="H60" i="18" s="1"/>
  <c r="L51" i="18"/>
  <c r="L50" i="18" s="1"/>
  <c r="H51" i="18"/>
  <c r="H50" i="18" s="1"/>
  <c r="L39" i="18"/>
  <c r="H39" i="18"/>
  <c r="L36" i="18"/>
  <c r="H36" i="18"/>
  <c r="L33" i="18"/>
  <c r="H33" i="18"/>
  <c r="L28" i="18"/>
  <c r="L24" i="18"/>
  <c r="L17" i="18" s="1"/>
  <c r="H24" i="18"/>
  <c r="H17" i="18" s="1"/>
  <c r="G24" i="18"/>
  <c r="G17" i="18" s="1"/>
  <c r="O24" i="18"/>
  <c r="O17" i="18" s="1"/>
  <c r="K33" i="18"/>
  <c r="K36" i="18"/>
  <c r="P181" i="18"/>
  <c r="O180" i="18"/>
  <c r="P180" i="18" s="1"/>
  <c r="I180" i="18"/>
  <c r="Q41" i="16"/>
  <c r="P178" i="18"/>
  <c r="O177" i="18"/>
  <c r="K177" i="18"/>
  <c r="K174" i="18" s="1"/>
  <c r="G177" i="18"/>
  <c r="G174" i="18" s="1"/>
  <c r="I175" i="18"/>
  <c r="P39" i="16"/>
  <c r="P173" i="18"/>
  <c r="O172" i="18"/>
  <c r="O171" i="18" s="1"/>
  <c r="Q30" i="16"/>
  <c r="Q22" i="16"/>
  <c r="P170" i="18"/>
  <c r="O169" i="18"/>
  <c r="P169" i="18" s="1"/>
  <c r="P23" i="16"/>
  <c r="I167" i="18"/>
  <c r="Q31" i="16"/>
  <c r="R31" i="16" s="1"/>
  <c r="P162" i="18"/>
  <c r="Q35" i="16"/>
  <c r="R35" i="16" s="1"/>
  <c r="P166" i="18"/>
  <c r="Q159" i="18"/>
  <c r="M159" i="18"/>
  <c r="P25" i="16"/>
  <c r="I159" i="18"/>
  <c r="Q32" i="16"/>
  <c r="P157" i="18"/>
  <c r="O156" i="18"/>
  <c r="P158" i="18"/>
  <c r="Q37" i="16"/>
  <c r="R37" i="16" s="1"/>
  <c r="Q36" i="16"/>
  <c r="R36" i="16" s="1"/>
  <c r="P155" i="18"/>
  <c r="O153" i="18"/>
  <c r="Q21" i="16"/>
  <c r="P154" i="18"/>
  <c r="K153" i="18"/>
  <c r="G153" i="18"/>
  <c r="O147" i="18"/>
  <c r="P147" i="18" s="1"/>
  <c r="P148" i="18"/>
  <c r="P144" i="18"/>
  <c r="P143" i="18"/>
  <c r="K139" i="18"/>
  <c r="O140" i="18"/>
  <c r="P141" i="18"/>
  <c r="P135" i="18"/>
  <c r="P136" i="18"/>
  <c r="O131" i="18"/>
  <c r="P132" i="18"/>
  <c r="K131" i="18"/>
  <c r="G131" i="18"/>
  <c r="P127" i="18"/>
  <c r="P126" i="18"/>
  <c r="O123" i="18"/>
  <c r="P124" i="18"/>
  <c r="K123" i="18"/>
  <c r="G123" i="18"/>
  <c r="P118" i="18"/>
  <c r="O107" i="18"/>
  <c r="P108" i="18"/>
  <c r="O102" i="18"/>
  <c r="P103" i="18"/>
  <c r="K102" i="18"/>
  <c r="K99" i="18" s="1"/>
  <c r="G102" i="18"/>
  <c r="G99" i="18" s="1"/>
  <c r="O100" i="18"/>
  <c r="P100" i="18" s="1"/>
  <c r="P101" i="18"/>
  <c r="O95" i="18"/>
  <c r="P96" i="18"/>
  <c r="O93" i="18"/>
  <c r="P94" i="18"/>
  <c r="O88" i="18"/>
  <c r="P89" i="18"/>
  <c r="O76" i="18"/>
  <c r="P78" i="18"/>
  <c r="O74" i="18"/>
  <c r="O73" i="18" s="1"/>
  <c r="P75" i="18"/>
  <c r="O61" i="18"/>
  <c r="K61" i="18"/>
  <c r="G61" i="18"/>
  <c r="G60" i="18" s="1"/>
  <c r="P55" i="18"/>
  <c r="K51" i="18"/>
  <c r="K50" i="18" s="1"/>
  <c r="G51" i="18"/>
  <c r="G50" i="18" s="1"/>
  <c r="S41" i="16"/>
  <c r="T41" i="16" s="1"/>
  <c r="R177" i="18"/>
  <c r="S178" i="18"/>
  <c r="N177" i="18"/>
  <c r="N174" i="18" s="1"/>
  <c r="J177" i="18"/>
  <c r="J174" i="18" s="1"/>
  <c r="F177" i="18"/>
  <c r="R172" i="18"/>
  <c r="R171" i="18" s="1"/>
  <c r="S173" i="18"/>
  <c r="S30" i="16"/>
  <c r="T30" i="16" s="1"/>
  <c r="R169" i="18"/>
  <c r="S169" i="18" s="1"/>
  <c r="S22" i="16"/>
  <c r="T22" i="16" s="1"/>
  <c r="S170" i="18"/>
  <c r="S31" i="16"/>
  <c r="S162" i="18"/>
  <c r="S35" i="16"/>
  <c r="S166" i="18"/>
  <c r="L159" i="18"/>
  <c r="H159" i="18"/>
  <c r="S32" i="16"/>
  <c r="R156" i="18"/>
  <c r="S157" i="18"/>
  <c r="S37" i="16"/>
  <c r="S158" i="18"/>
  <c r="S36" i="16"/>
  <c r="S155" i="18"/>
  <c r="S154" i="18"/>
  <c r="R153" i="18"/>
  <c r="S21" i="16"/>
  <c r="N153" i="18"/>
  <c r="J153" i="18"/>
  <c r="T153" i="18"/>
  <c r="F153" i="18"/>
  <c r="R147" i="18"/>
  <c r="S147" i="18" s="1"/>
  <c r="S148" i="18"/>
  <c r="T147" i="18"/>
  <c r="F147" i="18"/>
  <c r="S143" i="18"/>
  <c r="N139" i="18"/>
  <c r="J139" i="18"/>
  <c r="R140" i="18"/>
  <c r="S141" i="18"/>
  <c r="S135" i="18"/>
  <c r="S136" i="18"/>
  <c r="R131" i="18"/>
  <c r="S132" i="18"/>
  <c r="N131" i="18"/>
  <c r="J131" i="18"/>
  <c r="F131" i="18"/>
  <c r="R123" i="18"/>
  <c r="S124" i="18"/>
  <c r="N123" i="18"/>
  <c r="J123" i="18"/>
  <c r="S118" i="18"/>
  <c r="R107" i="18"/>
  <c r="S108" i="18"/>
  <c r="R102" i="18"/>
  <c r="S103" i="18"/>
  <c r="N102" i="18"/>
  <c r="N99" i="18" s="1"/>
  <c r="J102" i="18"/>
  <c r="J99" i="18" s="1"/>
  <c r="R100" i="18"/>
  <c r="S100" i="18" s="1"/>
  <c r="S101" i="18"/>
  <c r="R95" i="18"/>
  <c r="S96" i="18"/>
  <c r="R93" i="18"/>
  <c r="S94" i="18"/>
  <c r="R88" i="18"/>
  <c r="S89" i="18"/>
  <c r="R76" i="18"/>
  <c r="S78" i="18"/>
  <c r="R74" i="18"/>
  <c r="R73" i="18" s="1"/>
  <c r="S75" i="18"/>
  <c r="R61" i="18"/>
  <c r="N61" i="18"/>
  <c r="J61" i="18"/>
  <c r="R51" i="18"/>
  <c r="R50" i="18" s="1"/>
  <c r="N51" i="18"/>
  <c r="N50" i="18" s="1"/>
  <c r="J51" i="18"/>
  <c r="J50" i="18" s="1"/>
  <c r="R39" i="18"/>
  <c r="N39" i="18"/>
  <c r="J39" i="18"/>
  <c r="N36" i="18"/>
  <c r="J36" i="18"/>
  <c r="N33" i="18"/>
  <c r="J33" i="18"/>
  <c r="N24" i="18"/>
  <c r="N17" i="18" s="1"/>
  <c r="J24" i="18"/>
  <c r="J17" i="18" s="1"/>
  <c r="Q26" i="16"/>
  <c r="R26" i="16" s="1"/>
  <c r="P179" i="18"/>
  <c r="P41" i="16"/>
  <c r="I177" i="18"/>
  <c r="O175" i="18"/>
  <c r="P176" i="18"/>
  <c r="Q39" i="16"/>
  <c r="I172" i="18"/>
  <c r="I171" i="18" s="1"/>
  <c r="P30" i="16"/>
  <c r="W30" i="16" s="1"/>
  <c r="P22" i="16"/>
  <c r="I169" i="18"/>
  <c r="O167" i="18"/>
  <c r="P167" i="18" s="1"/>
  <c r="Q23" i="16"/>
  <c r="P168" i="18"/>
  <c r="Q29" i="16"/>
  <c r="R29" i="16" s="1"/>
  <c r="P164" i="18"/>
  <c r="Q20" i="16"/>
  <c r="R20" i="16" s="1"/>
  <c r="P163" i="18"/>
  <c r="P165" i="18"/>
  <c r="Q28" i="16"/>
  <c r="R28" i="16" s="1"/>
  <c r="Q19" i="16"/>
  <c r="R19" i="16" s="1"/>
  <c r="P161" i="18"/>
  <c r="O159" i="18"/>
  <c r="Q25" i="16"/>
  <c r="P160" i="18"/>
  <c r="K159" i="18"/>
  <c r="G159" i="18"/>
  <c r="I156" i="18"/>
  <c r="P32" i="16"/>
  <c r="Q153" i="18"/>
  <c r="M153" i="18"/>
  <c r="I153" i="18"/>
  <c r="P21" i="16"/>
  <c r="Q139" i="18"/>
  <c r="M139" i="18"/>
  <c r="I139" i="18"/>
  <c r="Q131" i="18"/>
  <c r="M131" i="18"/>
  <c r="I131" i="18"/>
  <c r="Q123" i="18"/>
  <c r="M123" i="18"/>
  <c r="I123" i="18"/>
  <c r="Q102" i="18"/>
  <c r="Q99" i="18" s="1"/>
  <c r="M102" i="18"/>
  <c r="I102" i="18"/>
  <c r="I99" i="18" s="1"/>
  <c r="Q61" i="18"/>
  <c r="M61" i="18"/>
  <c r="I61" i="18"/>
  <c r="Q51" i="18"/>
  <c r="Q50" i="18" s="1"/>
  <c r="M51" i="18"/>
  <c r="I51" i="18"/>
  <c r="I50" i="18" s="1"/>
  <c r="Q39" i="18"/>
  <c r="Q36" i="18"/>
  <c r="Q33" i="18"/>
  <c r="Q28" i="18"/>
  <c r="Q24" i="18"/>
  <c r="I36" i="18"/>
  <c r="M36" i="18"/>
  <c r="R36" i="18"/>
  <c r="T36" i="18"/>
  <c r="O51" i="18"/>
  <c r="O50" i="18" s="1"/>
  <c r="P53" i="18"/>
  <c r="R28" i="18"/>
  <c r="P19" i="18"/>
  <c r="P63" i="18"/>
  <c r="S27" i="18"/>
  <c r="S35" i="18"/>
  <c r="S46" i="18"/>
  <c r="S52" i="18"/>
  <c r="S54" i="18"/>
  <c r="S56" i="18"/>
  <c r="P52" i="18"/>
  <c r="S20" i="18"/>
  <c r="P54" i="18"/>
  <c r="P56" i="18"/>
  <c r="P25" i="18"/>
  <c r="P31" i="18"/>
  <c r="S37" i="18"/>
  <c r="P38" i="18"/>
  <c r="P41" i="18"/>
  <c r="S47" i="18"/>
  <c r="P48" i="18"/>
  <c r="S23" i="18"/>
  <c r="S19" i="18"/>
  <c r="S21" i="18"/>
  <c r="P43" i="18"/>
  <c r="S31" i="18"/>
  <c r="P57" i="18"/>
  <c r="S63" i="18"/>
  <c r="S43" i="18"/>
  <c r="P26" i="18"/>
  <c r="P29" i="18"/>
  <c r="P34" i="18"/>
  <c r="P47" i="18"/>
  <c r="S55" i="18"/>
  <c r="S57" i="18"/>
  <c r="P65" i="18"/>
  <c r="S26" i="18"/>
  <c r="S29" i="18"/>
  <c r="S65" i="18"/>
  <c r="S53" i="18"/>
  <c r="P22" i="18"/>
  <c r="S38" i="18"/>
  <c r="S41" i="18"/>
  <c r="S48" i="18"/>
  <c r="P20" i="18"/>
  <c r="P37" i="18"/>
  <c r="P40" i="18"/>
  <c r="P45" i="18"/>
  <c r="P49" i="18"/>
  <c r="S22" i="18"/>
  <c r="S25" i="18"/>
  <c r="S34" i="18"/>
  <c r="S40" i="18"/>
  <c r="S45" i="18"/>
  <c r="P21" i="18"/>
  <c r="S49" i="18"/>
  <c r="P46" i="18"/>
  <c r="P27" i="18"/>
  <c r="P35" i="18"/>
  <c r="T42" i="18"/>
  <c r="F32" i="16"/>
  <c r="F31" i="16"/>
  <c r="F30" i="16"/>
  <c r="G32" i="16"/>
  <c r="G31" i="16"/>
  <c r="G30" i="16"/>
  <c r="G29" i="16"/>
  <c r="F29" i="16"/>
  <c r="T37" i="16" l="1"/>
  <c r="T31" i="16"/>
  <c r="V31" i="16" s="1"/>
  <c r="T32" i="16"/>
  <c r="T25" i="16"/>
  <c r="V25" i="16" s="1"/>
  <c r="T20" i="16"/>
  <c r="V20" i="16" s="1"/>
  <c r="T39" i="16"/>
  <c r="T36" i="16"/>
  <c r="V36" i="16" s="1"/>
  <c r="T35" i="16"/>
  <c r="V35" i="16" s="1"/>
  <c r="T29" i="16"/>
  <c r="V29" i="16" s="1"/>
  <c r="P17" i="16"/>
  <c r="T19" i="16"/>
  <c r="T26" i="16"/>
  <c r="V26" i="16" s="1"/>
  <c r="T21" i="16"/>
  <c r="V21" i="16" s="1"/>
  <c r="T23" i="16"/>
  <c r="V23" i="16" s="1"/>
  <c r="T28" i="16"/>
  <c r="V28" i="16" s="1"/>
  <c r="V32" i="16"/>
  <c r="V37" i="16"/>
  <c r="W32" i="16"/>
  <c r="W21" i="16"/>
  <c r="W41" i="16"/>
  <c r="W22" i="16"/>
  <c r="M99" i="18"/>
  <c r="M98" i="18" s="1"/>
  <c r="M17" i="18"/>
  <c r="M16" i="18" s="1"/>
  <c r="W28" i="16"/>
  <c r="M50" i="18"/>
  <c r="W39" i="16"/>
  <c r="W37" i="16"/>
  <c r="W20" i="16"/>
  <c r="W25" i="16"/>
  <c r="W23" i="16"/>
  <c r="W35" i="16"/>
  <c r="W19" i="16"/>
  <c r="W29" i="16"/>
  <c r="W26" i="16"/>
  <c r="W31" i="16"/>
  <c r="W36" i="16"/>
  <c r="N112" i="18"/>
  <c r="T87" i="18"/>
  <c r="R112" i="18"/>
  <c r="M112" i="18"/>
  <c r="R87" i="18"/>
  <c r="G112" i="18"/>
  <c r="O87" i="18"/>
  <c r="K112" i="18"/>
  <c r="Q112" i="18"/>
  <c r="J112" i="18"/>
  <c r="F112" i="18"/>
  <c r="H112" i="18"/>
  <c r="I112" i="18"/>
  <c r="O112" i="18"/>
  <c r="L112" i="18"/>
  <c r="N98" i="18"/>
  <c r="N97" i="18" s="1"/>
  <c r="K98" i="18"/>
  <c r="K97" i="18" s="1"/>
  <c r="Q98" i="18"/>
  <c r="Q97" i="18" s="1"/>
  <c r="J98" i="18"/>
  <c r="J97" i="18" s="1"/>
  <c r="G98" i="18"/>
  <c r="G97" i="18" s="1"/>
  <c r="L98" i="18"/>
  <c r="L97" i="18" s="1"/>
  <c r="I98" i="18"/>
  <c r="I97" i="18" s="1"/>
  <c r="H98" i="18"/>
  <c r="H97" i="18" s="1"/>
  <c r="T72" i="18"/>
  <c r="O72" i="18"/>
  <c r="Q60" i="18"/>
  <c r="Q59" i="18" s="1"/>
  <c r="N60" i="18"/>
  <c r="N59" i="18" s="1"/>
  <c r="O60" i="18"/>
  <c r="O59" i="18" s="1"/>
  <c r="Q9" i="16" s="1"/>
  <c r="L60" i="18"/>
  <c r="L59" i="18" s="1"/>
  <c r="G59" i="18"/>
  <c r="I60" i="18"/>
  <c r="I59" i="18" s="1"/>
  <c r="P9" i="16" s="1"/>
  <c r="R60" i="18"/>
  <c r="R59" i="18" s="1"/>
  <c r="S9" i="16" s="1"/>
  <c r="M60" i="18"/>
  <c r="J60" i="18"/>
  <c r="J59" i="18" s="1"/>
  <c r="R72" i="18"/>
  <c r="K60" i="18"/>
  <c r="K59" i="18" s="1"/>
  <c r="H59" i="18"/>
  <c r="V19" i="16"/>
  <c r="S17" i="16"/>
  <c r="R174" i="18"/>
  <c r="P156" i="18"/>
  <c r="S156" i="18"/>
  <c r="J152" i="18"/>
  <c r="J151" i="18" s="1"/>
  <c r="J150" i="18" s="1"/>
  <c r="J149" i="18" s="1"/>
  <c r="R139" i="18"/>
  <c r="G32" i="18"/>
  <c r="T99" i="18"/>
  <c r="T98" i="18" s="1"/>
  <c r="T97" i="18" s="1"/>
  <c r="O32" i="18"/>
  <c r="N152" i="18"/>
  <c r="N151" i="18" s="1"/>
  <c r="N150" i="18" s="1"/>
  <c r="N149" i="18" s="1"/>
  <c r="T123" i="18"/>
  <c r="T112" i="18" s="1"/>
  <c r="G152" i="18"/>
  <c r="G151" i="18" s="1"/>
  <c r="G150" i="18" s="1"/>
  <c r="G149" i="18" s="1"/>
  <c r="I32" i="18"/>
  <c r="T139" i="18"/>
  <c r="R25" i="16"/>
  <c r="J32" i="18"/>
  <c r="T61" i="18"/>
  <c r="T159" i="18"/>
  <c r="T17" i="18"/>
  <c r="T16" i="18" s="1"/>
  <c r="T156" i="18"/>
  <c r="M32" i="18"/>
  <c r="T174" i="18"/>
  <c r="R23" i="16"/>
  <c r="F152" i="18"/>
  <c r="K32" i="18"/>
  <c r="R32" i="18"/>
  <c r="L16" i="18"/>
  <c r="M152" i="18"/>
  <c r="M151" i="18" s="1"/>
  <c r="H32" i="18"/>
  <c r="L32" i="18"/>
  <c r="O174" i="18"/>
  <c r="Q32" i="18"/>
  <c r="Q152" i="18"/>
  <c r="Q151" i="18" s="1"/>
  <c r="Q150" i="18" s="1"/>
  <c r="Q149" i="18" s="1"/>
  <c r="T32" i="18"/>
  <c r="I152" i="18"/>
  <c r="S131" i="18"/>
  <c r="I174" i="18"/>
  <c r="R39" i="16"/>
  <c r="L152" i="18"/>
  <c r="L151" i="18" s="1"/>
  <c r="L150" i="18" s="1"/>
  <c r="L149" i="18" s="1"/>
  <c r="N32" i="18"/>
  <c r="V41" i="16"/>
  <c r="R152" i="18"/>
  <c r="S153" i="18"/>
  <c r="V22" i="16"/>
  <c r="K152" i="18"/>
  <c r="K151" i="18" s="1"/>
  <c r="K150" i="18" s="1"/>
  <c r="K149" i="18" s="1"/>
  <c r="V39" i="16"/>
  <c r="P159" i="18"/>
  <c r="O99" i="18"/>
  <c r="P131" i="18"/>
  <c r="R30" i="16"/>
  <c r="H152" i="18"/>
  <c r="H151" i="18" s="1"/>
  <c r="H150" i="18" s="1"/>
  <c r="H149" i="18" s="1"/>
  <c r="V30" i="16"/>
  <c r="R21" i="16"/>
  <c r="R32" i="16"/>
  <c r="R41" i="16"/>
  <c r="V34" i="16"/>
  <c r="R99" i="18"/>
  <c r="O139" i="18"/>
  <c r="P153" i="18"/>
  <c r="O152" i="18"/>
  <c r="R22" i="16"/>
  <c r="R34" i="16"/>
  <c r="S159" i="18"/>
  <c r="P3" i="19"/>
  <c r="F19" i="16"/>
  <c r="G19" i="16"/>
  <c r="F20" i="16"/>
  <c r="G20" i="16"/>
  <c r="F21" i="16"/>
  <c r="G21" i="16"/>
  <c r="F22" i="16"/>
  <c r="G22" i="16"/>
  <c r="F23" i="16"/>
  <c r="G23" i="16"/>
  <c r="G40" i="16"/>
  <c r="F40" i="16"/>
  <c r="G41" i="16"/>
  <c r="F41" i="16"/>
  <c r="F39" i="16"/>
  <c r="G39" i="16"/>
  <c r="G38" i="16"/>
  <c r="F38" i="16"/>
  <c r="F34" i="16"/>
  <c r="G34" i="16"/>
  <c r="F35" i="16"/>
  <c r="G35" i="16"/>
  <c r="F36" i="16"/>
  <c r="G36" i="16"/>
  <c r="F37" i="16"/>
  <c r="G37" i="16"/>
  <c r="G33" i="16"/>
  <c r="F33" i="16"/>
  <c r="F28" i="16"/>
  <c r="G28" i="16"/>
  <c r="G27" i="16"/>
  <c r="F27" i="16"/>
  <c r="F25" i="16"/>
  <c r="G25" i="16"/>
  <c r="F26" i="16"/>
  <c r="G26" i="16"/>
  <c r="G24" i="16"/>
  <c r="F24" i="16"/>
  <c r="G18" i="16"/>
  <c r="F18" i="16"/>
  <c r="H7" i="16"/>
  <c r="G10" i="16"/>
  <c r="G11" i="16"/>
  <c r="G12" i="16"/>
  <c r="G9" i="16"/>
  <c r="F10" i="16"/>
  <c r="F11" i="16"/>
  <c r="F12" i="16"/>
  <c r="F9" i="16"/>
  <c r="T9" i="16" l="1"/>
  <c r="N86" i="18"/>
  <c r="N71" i="18" s="1"/>
  <c r="N58" i="18" s="1"/>
  <c r="H27" i="16"/>
  <c r="L8" i="24"/>
  <c r="M16" i="24" s="1"/>
  <c r="L25" i="24" s="1"/>
  <c r="N25" i="24" s="1"/>
  <c r="W9" i="16"/>
  <c r="J8" i="24"/>
  <c r="K16" i="24" s="1"/>
  <c r="M97" i="18"/>
  <c r="M86" i="18" s="1"/>
  <c r="M59" i="18"/>
  <c r="M150" i="18"/>
  <c r="L86" i="18"/>
  <c r="L71" i="18" s="1"/>
  <c r="L58" i="18" s="1"/>
  <c r="G86" i="18"/>
  <c r="G71" i="18" s="1"/>
  <c r="G58" i="18" s="1"/>
  <c r="J86" i="18"/>
  <c r="J71" i="18" s="1"/>
  <c r="J58" i="18" s="1"/>
  <c r="Q86" i="18"/>
  <c r="Q71" i="18" s="1"/>
  <c r="Q58" i="18" s="1"/>
  <c r="T86" i="18"/>
  <c r="K86" i="18"/>
  <c r="K71" i="18" s="1"/>
  <c r="K58" i="18" s="1"/>
  <c r="H86" i="18"/>
  <c r="H71" i="18" s="1"/>
  <c r="H58" i="18" s="1"/>
  <c r="I86" i="18"/>
  <c r="P12" i="16" s="1"/>
  <c r="R98" i="18"/>
  <c r="R97" i="18" s="1"/>
  <c r="O98" i="18"/>
  <c r="O97" i="18" s="1"/>
  <c r="T60" i="18"/>
  <c r="T59" i="18" s="1"/>
  <c r="R151" i="18"/>
  <c r="R150" i="18" s="1"/>
  <c r="R149" i="18" s="1"/>
  <c r="M15" i="18"/>
  <c r="T15" i="18"/>
  <c r="T14" i="18" s="1"/>
  <c r="L15" i="18"/>
  <c r="L14" i="18" s="1"/>
  <c r="T152" i="18"/>
  <c r="T151" i="18" s="1"/>
  <c r="T150" i="18" s="1"/>
  <c r="T149" i="18" s="1"/>
  <c r="P152" i="18"/>
  <c r="I151" i="18"/>
  <c r="I150" i="18" s="1"/>
  <c r="I149" i="18" s="1"/>
  <c r="S152" i="18"/>
  <c r="Q11" i="16"/>
  <c r="W11" i="16" s="1"/>
  <c r="O151" i="18"/>
  <c r="O150" i="18" s="1"/>
  <c r="O149" i="18" s="1"/>
  <c r="S11" i="16"/>
  <c r="F17" i="16"/>
  <c r="C8" i="24" s="1"/>
  <c r="C16" i="24" s="1"/>
  <c r="C25" i="24" s="1"/>
  <c r="H9" i="16"/>
  <c r="H36" i="16"/>
  <c r="H33" i="16"/>
  <c r="H39" i="16"/>
  <c r="H31" i="16"/>
  <c r="H29" i="16"/>
  <c r="H25" i="16"/>
  <c r="H41" i="16"/>
  <c r="H34" i="16"/>
  <c r="M18" i="16"/>
  <c r="H37" i="16"/>
  <c r="H35" i="16"/>
  <c r="H32" i="16"/>
  <c r="H30" i="16"/>
  <c r="H28" i="16"/>
  <c r="H26" i="16"/>
  <c r="H21" i="16"/>
  <c r="H18" i="16"/>
  <c r="H20" i="16"/>
  <c r="H23" i="16"/>
  <c r="H19" i="16"/>
  <c r="H22" i="16"/>
  <c r="N18" i="16"/>
  <c r="H12" i="16"/>
  <c r="R18" i="16"/>
  <c r="H11" i="16"/>
  <c r="H10" i="16"/>
  <c r="G17" i="16"/>
  <c r="D8" i="24" s="1"/>
  <c r="D16" i="24" s="1"/>
  <c r="D25" i="24" s="1"/>
  <c r="G8" i="16"/>
  <c r="G6" i="16" s="1"/>
  <c r="D7" i="24" s="1"/>
  <c r="D15" i="24" s="1"/>
  <c r="D24" i="24" s="1"/>
  <c r="F8" i="16"/>
  <c r="F6" i="16" s="1"/>
  <c r="C7" i="24" s="1"/>
  <c r="C15" i="24" s="1"/>
  <c r="C24" i="24" s="1"/>
  <c r="T11" i="16" l="1"/>
  <c r="M149" i="18"/>
  <c r="M71" i="18"/>
  <c r="M14" i="18"/>
  <c r="O86" i="18"/>
  <c r="Q12" i="16" s="1"/>
  <c r="W12" i="16" s="1"/>
  <c r="R86" i="18"/>
  <c r="S12" i="16" s="1"/>
  <c r="I71" i="18"/>
  <c r="P10" i="16" s="1"/>
  <c r="T71" i="18"/>
  <c r="T58" i="18" s="1"/>
  <c r="T13" i="18" s="1"/>
  <c r="T12" i="18" s="1"/>
  <c r="L13" i="18"/>
  <c r="L12" i="18" s="1"/>
  <c r="L7" i="18" s="1"/>
  <c r="H6" i="16"/>
  <c r="E7" i="24" s="1"/>
  <c r="E15" i="24" s="1"/>
  <c r="E24" i="24" s="1"/>
  <c r="G43" i="16"/>
  <c r="D9" i="24" s="1"/>
  <c r="D17" i="24" s="1"/>
  <c r="D26" i="24" s="1"/>
  <c r="F43" i="16"/>
  <c r="C9" i="24" s="1"/>
  <c r="C17" i="24" s="1"/>
  <c r="C26" i="24" s="1"/>
  <c r="H8" i="16"/>
  <c r="T12" i="16" l="1"/>
  <c r="M58" i="18"/>
  <c r="O71" i="18"/>
  <c r="Q10" i="16" s="1"/>
  <c r="W10" i="16" s="1"/>
  <c r="R71" i="18"/>
  <c r="R58" i="18" s="1"/>
  <c r="S8" i="16" s="1"/>
  <c r="I58" i="18"/>
  <c r="P8" i="16" s="1"/>
  <c r="H43" i="16"/>
  <c r="E9" i="24" s="1"/>
  <c r="E17" i="24" s="1"/>
  <c r="E26" i="24" s="1"/>
  <c r="AB2" i="19"/>
  <c r="AC163" i="19"/>
  <c r="AC210" i="19"/>
  <c r="AC233" i="19"/>
  <c r="O58" i="18" l="1"/>
  <c r="Q8" i="16" s="1"/>
  <c r="W8" i="16" s="1"/>
  <c r="M13" i="18"/>
  <c r="S10" i="16"/>
  <c r="T10" i="16" s="1"/>
  <c r="AC4" i="19"/>
  <c r="T8" i="16" l="1"/>
  <c r="M12" i="18"/>
  <c r="M29" i="16"/>
  <c r="M23" i="16"/>
  <c r="L17" i="16"/>
  <c r="M41" i="16"/>
  <c r="M31" i="16"/>
  <c r="M26" i="16"/>
  <c r="M21" i="16"/>
  <c r="M25" i="16"/>
  <c r="M20" i="16"/>
  <c r="N28" i="16"/>
  <c r="N41" i="16"/>
  <c r="N35" i="16"/>
  <c r="M30" i="16"/>
  <c r="M35" i="16"/>
  <c r="M32" i="16"/>
  <c r="M28" i="16"/>
  <c r="N22" i="16"/>
  <c r="M37" i="16"/>
  <c r="N23" i="16"/>
  <c r="N32" i="16"/>
  <c r="N26" i="16"/>
  <c r="N20" i="16"/>
  <c r="M22" i="16"/>
  <c r="N21" i="16"/>
  <c r="M34" i="16"/>
  <c r="N31" i="16"/>
  <c r="N25" i="16"/>
  <c r="M36" i="16"/>
  <c r="N37" i="16"/>
  <c r="N30" i="16"/>
  <c r="N36" i="16"/>
  <c r="N39" i="16"/>
  <c r="N34" i="16"/>
  <c r="N29" i="16"/>
  <c r="M39" i="16"/>
  <c r="M7" i="18" l="1"/>
  <c r="O2"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O256" i="5"/>
  <c r="O257" i="5"/>
  <c r="O258" i="5"/>
  <c r="O259" i="5"/>
  <c r="O260" i="5"/>
  <c r="O261" i="5"/>
  <c r="O262" i="5"/>
  <c r="O263" i="5"/>
  <c r="O264" i="5"/>
  <c r="O265" i="5"/>
  <c r="O266" i="5"/>
  <c r="O267" i="5"/>
  <c r="O268" i="5"/>
  <c r="O269" i="5"/>
  <c r="O270" i="5"/>
  <c r="O271" i="5"/>
  <c r="O272" i="5"/>
  <c r="O273" i="5"/>
  <c r="O274" i="5"/>
  <c r="O275" i="5"/>
  <c r="O276" i="5"/>
  <c r="O277" i="5"/>
  <c r="O278" i="5"/>
  <c r="O279" i="5"/>
  <c r="O280" i="5"/>
  <c r="O281" i="5"/>
  <c r="O282" i="5"/>
  <c r="O283" i="5"/>
  <c r="O284" i="5"/>
  <c r="O285" i="5"/>
  <c r="O286" i="5"/>
  <c r="O287" i="5"/>
  <c r="O288" i="5"/>
  <c r="O289" i="5"/>
  <c r="O290" i="5"/>
  <c r="O291" i="5"/>
  <c r="O292" i="5"/>
  <c r="O293" i="5"/>
  <c r="O294" i="5"/>
  <c r="O295" i="5"/>
  <c r="O296" i="5"/>
  <c r="O297" i="5"/>
  <c r="O298" i="5"/>
  <c r="O299" i="5"/>
  <c r="O300" i="5"/>
  <c r="O301" i="5"/>
  <c r="O302" i="5"/>
  <c r="O303" i="5"/>
  <c r="O304" i="5"/>
  <c r="O305" i="5"/>
  <c r="O306" i="5"/>
  <c r="O307" i="5"/>
  <c r="O308" i="5"/>
  <c r="O309" i="5"/>
  <c r="O310" i="5"/>
  <c r="O311" i="5"/>
  <c r="O312" i="5"/>
  <c r="O313" i="5"/>
  <c r="O314" i="5"/>
  <c r="O315" i="5"/>
  <c r="O316" i="5"/>
  <c r="O317" i="5"/>
  <c r="O318" i="5"/>
  <c r="O319" i="5"/>
  <c r="O320" i="5"/>
  <c r="O321" i="5"/>
  <c r="O322" i="5"/>
  <c r="O323" i="5"/>
  <c r="O324" i="5"/>
  <c r="O325" i="5"/>
  <c r="O326" i="5"/>
  <c r="O327" i="5"/>
  <c r="O328" i="5"/>
  <c r="O329" i="5"/>
  <c r="O330" i="5"/>
  <c r="O331" i="5"/>
  <c r="O332" i="5"/>
  <c r="O333" i="5"/>
  <c r="O334" i="5"/>
  <c r="O335" i="5"/>
  <c r="O336" i="5"/>
  <c r="O337" i="5"/>
  <c r="O338" i="5"/>
  <c r="O339" i="5"/>
  <c r="O340" i="5"/>
  <c r="O341" i="5"/>
  <c r="O342" i="5"/>
  <c r="O343" i="5"/>
  <c r="O344" i="5"/>
  <c r="O345" i="5"/>
  <c r="O346" i="5"/>
  <c r="O347" i="5"/>
  <c r="O348" i="5"/>
  <c r="O349" i="5"/>
  <c r="O350" i="5"/>
  <c r="O351" i="5"/>
  <c r="O352" i="5"/>
  <c r="O353" i="5"/>
  <c r="O354" i="5"/>
  <c r="O355" i="5"/>
  <c r="O356" i="5"/>
  <c r="O357" i="5"/>
  <c r="O358" i="5"/>
  <c r="O359" i="5"/>
  <c r="O360" i="5"/>
  <c r="O361" i="5"/>
  <c r="C96" i="18"/>
  <c r="C94" i="18"/>
  <c r="C89" i="18"/>
  <c r="C75" i="18"/>
  <c r="C78" i="18"/>
  <c r="L32" i="6"/>
  <c r="I32" i="6"/>
  <c r="H32" i="6"/>
  <c r="G32" i="6"/>
  <c r="F32" i="6"/>
  <c r="E32" i="6"/>
  <c r="L26" i="6" l="1"/>
  <c r="L25" i="6" s="1"/>
  <c r="K27" i="6"/>
  <c r="K34" i="6"/>
  <c r="K31" i="6"/>
  <c r="K36" i="6"/>
  <c r="F22" i="6"/>
  <c r="F21" i="6" s="1"/>
  <c r="F20" i="6" s="1"/>
  <c r="L29" i="6"/>
  <c r="L28" i="6" s="1"/>
  <c r="I29" i="6"/>
  <c r="I28" i="6" s="1"/>
  <c r="I24" i="6" s="1"/>
  <c r="G22" i="6"/>
  <c r="G21" i="6" s="1"/>
  <c r="G20" i="6" s="1"/>
  <c r="K33" i="6"/>
  <c r="I22" i="6"/>
  <c r="I21" i="6" s="1"/>
  <c r="I20" i="6" s="1"/>
  <c r="F29" i="6"/>
  <c r="F28" i="6" s="1"/>
  <c r="F24" i="6" s="1"/>
  <c r="K23" i="6"/>
  <c r="G29" i="6"/>
  <c r="G28" i="6" s="1"/>
  <c r="G24" i="6" s="1"/>
  <c r="H22" i="6"/>
  <c r="H21" i="6" s="1"/>
  <c r="H20" i="6" s="1"/>
  <c r="K35" i="6"/>
  <c r="H29" i="6"/>
  <c r="H28" i="6" s="1"/>
  <c r="H24" i="6" s="1"/>
  <c r="K30" i="6"/>
  <c r="J22" i="6"/>
  <c r="J32" i="6"/>
  <c r="K32" i="6" s="1"/>
  <c r="E22" i="6"/>
  <c r="E21" i="6" s="1"/>
  <c r="E20" i="6" s="1"/>
  <c r="E26" i="6"/>
  <c r="E25" i="6" s="1"/>
  <c r="E29" i="6"/>
  <c r="E28" i="6" s="1"/>
  <c r="L24" i="6" l="1"/>
  <c r="L19" i="6" s="1"/>
  <c r="L13" i="6" s="1"/>
  <c r="F19" i="6"/>
  <c r="F13" i="6" s="1"/>
  <c r="G19" i="6"/>
  <c r="G13" i="6" s="1"/>
  <c r="K26" i="6"/>
  <c r="I19" i="6"/>
  <c r="I13" i="6" s="1"/>
  <c r="H19" i="6"/>
  <c r="H13" i="6" s="1"/>
  <c r="J29" i="6"/>
  <c r="K22" i="6"/>
  <c r="J21" i="6"/>
  <c r="K29" i="6" l="1"/>
  <c r="J28" i="6"/>
  <c r="J24" i="6" s="1"/>
  <c r="E24" i="6"/>
  <c r="E19" i="6" s="1"/>
  <c r="K25" i="6"/>
  <c r="K21" i="6"/>
  <c r="J20" i="6"/>
  <c r="K28" i="6" l="1"/>
  <c r="E13" i="6"/>
  <c r="K24" i="6"/>
  <c r="K20" i="6"/>
  <c r="J19" i="6" l="1"/>
  <c r="K19" i="6" l="1"/>
  <c r="J13" i="6"/>
  <c r="K13" i="6" l="1"/>
  <c r="E60" i="6"/>
  <c r="E59" i="6" s="1"/>
  <c r="F60" i="6"/>
  <c r="F59" i="6" s="1"/>
  <c r="F39" i="6" s="1"/>
  <c r="G60" i="6"/>
  <c r="G59" i="6" s="1"/>
  <c r="G39" i="6" s="1"/>
  <c r="H60" i="6"/>
  <c r="H59" i="6" s="1"/>
  <c r="H39" i="6" s="1"/>
  <c r="I60" i="6"/>
  <c r="I59" i="6" s="1"/>
  <c r="I39" i="6" s="1"/>
  <c r="L60" i="6"/>
  <c r="L59" i="6" s="1"/>
  <c r="E63" i="6"/>
  <c r="E62" i="6" s="1"/>
  <c r="L63" i="6"/>
  <c r="L62" i="6" s="1"/>
  <c r="C99" i="18"/>
  <c r="C65" i="18"/>
  <c r="C63" i="18"/>
  <c r="C31" i="18"/>
  <c r="C26" i="18"/>
  <c r="C25" i="18"/>
  <c r="C98" i="18"/>
  <c r="C95" i="18"/>
  <c r="C93" i="18"/>
  <c r="C88" i="18"/>
  <c r="C77" i="18"/>
  <c r="C74" i="18"/>
  <c r="C64" i="18"/>
  <c r="C62" i="18"/>
  <c r="C53" i="18"/>
  <c r="C52" i="18"/>
  <c r="C45" i="18"/>
  <c r="C43" i="18"/>
  <c r="C41" i="18"/>
  <c r="C40" i="18"/>
  <c r="C38" i="18"/>
  <c r="C37" i="18"/>
  <c r="C35" i="18"/>
  <c r="C34" i="18"/>
  <c r="C30" i="18"/>
  <c r="C29" i="18"/>
  <c r="C27" i="18"/>
  <c r="C24" i="18"/>
  <c r="C23" i="18"/>
  <c r="C22" i="18"/>
  <c r="C21" i="18"/>
  <c r="C20" i="18"/>
  <c r="C19" i="18"/>
  <c r="C18" i="18"/>
  <c r="C97" i="18"/>
  <c r="C87" i="18"/>
  <c r="C76" i="18"/>
  <c r="C73" i="18"/>
  <c r="C61" i="18"/>
  <c r="C57" i="18"/>
  <c r="C56" i="18"/>
  <c r="C55" i="18"/>
  <c r="C54" i="18"/>
  <c r="C51" i="18"/>
  <c r="C49" i="18"/>
  <c r="C48" i="18"/>
  <c r="C47" i="18"/>
  <c r="C46" i="18"/>
  <c r="C44" i="18"/>
  <c r="C42" i="18"/>
  <c r="C39" i="18"/>
  <c r="C36" i="18"/>
  <c r="C33" i="18"/>
  <c r="C28" i="18"/>
  <c r="C17" i="18"/>
  <c r="C86" i="18"/>
  <c r="C72" i="18"/>
  <c r="C60" i="18"/>
  <c r="C50" i="18"/>
  <c r="C32" i="18"/>
  <c r="C71" i="18"/>
  <c r="C59" i="18"/>
  <c r="C15" i="18"/>
  <c r="C58" i="18"/>
  <c r="C14" i="18"/>
  <c r="C12" i="18"/>
  <c r="A179" i="18"/>
  <c r="A178" i="18"/>
  <c r="A177" i="18"/>
  <c r="A176" i="18"/>
  <c r="A175" i="18"/>
  <c r="A174" i="18"/>
  <c r="A173" i="18"/>
  <c r="A172" i="18"/>
  <c r="A171" i="18"/>
  <c r="A151" i="18"/>
  <c r="A150" i="18"/>
  <c r="A149" i="18"/>
  <c r="A146" i="18"/>
  <c r="A144" i="18"/>
  <c r="A143" i="18"/>
  <c r="A142" i="18"/>
  <c r="A141" i="18"/>
  <c r="A140" i="18"/>
  <c r="A139" i="18"/>
  <c r="A127" i="18"/>
  <c r="A126" i="18"/>
  <c r="A125" i="18"/>
  <c r="A124" i="18"/>
  <c r="A123" i="18"/>
  <c r="A120" i="18"/>
  <c r="A119" i="18"/>
  <c r="A118" i="18"/>
  <c r="A117" i="18"/>
  <c r="A112" i="18"/>
  <c r="A108" i="18"/>
  <c r="A107" i="18"/>
  <c r="A104" i="18"/>
  <c r="A103" i="18"/>
  <c r="A102" i="18"/>
  <c r="A99" i="18"/>
  <c r="A98" i="18"/>
  <c r="A97" i="18"/>
  <c r="A96" i="18"/>
  <c r="A95" i="18"/>
  <c r="A94" i="18"/>
  <c r="A93" i="18"/>
  <c r="A89" i="18"/>
  <c r="A88" i="18"/>
  <c r="A87" i="18"/>
  <c r="A86" i="18"/>
  <c r="A78" i="18"/>
  <c r="A77" i="18"/>
  <c r="A76" i="18"/>
  <c r="A75" i="18"/>
  <c r="A74" i="18"/>
  <c r="A73" i="18"/>
  <c r="A72" i="18"/>
  <c r="A71"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L39" i="6" l="1"/>
  <c r="E39" i="6"/>
  <c r="K63" i="6"/>
  <c r="K64" i="6"/>
  <c r="J60" i="6"/>
  <c r="K60" i="6" s="1"/>
  <c r="K61" i="6"/>
  <c r="H38" i="6" l="1"/>
  <c r="H37" i="6" s="1"/>
  <c r="H12" i="6" s="1"/>
  <c r="G38" i="6"/>
  <c r="G37" i="6" s="1"/>
  <c r="G12" i="6" s="1"/>
  <c r="F38" i="6"/>
  <c r="F37" i="6" s="1"/>
  <c r="F12" i="6" s="1"/>
  <c r="L38" i="6"/>
  <c r="L37" i="6" s="1"/>
  <c r="L12" i="6" s="1"/>
  <c r="I38" i="6"/>
  <c r="I37" i="6" s="1"/>
  <c r="I12" i="6" s="1"/>
  <c r="E38" i="6"/>
  <c r="E37" i="6" s="1"/>
  <c r="E12" i="6" s="1"/>
  <c r="K65" i="6"/>
  <c r="J59" i="6"/>
  <c r="K62" i="6"/>
  <c r="P18" i="18"/>
  <c r="S18" i="18"/>
  <c r="Q17" i="18"/>
  <c r="O30" i="18"/>
  <c r="N30" i="18"/>
  <c r="N28" i="18" s="1"/>
  <c r="N16" i="18" s="1"/>
  <c r="N15" i="18" s="1"/>
  <c r="N14" i="18" s="1"/>
  <c r="N13" i="18" s="1"/>
  <c r="N12" i="18" s="1"/>
  <c r="K30" i="18"/>
  <c r="K28" i="18" s="1"/>
  <c r="K16" i="18" s="1"/>
  <c r="K15" i="18" s="1"/>
  <c r="K14" i="18" s="1"/>
  <c r="K13" i="18" s="1"/>
  <c r="K12" i="18" s="1"/>
  <c r="J30" i="18"/>
  <c r="J28" i="18" s="1"/>
  <c r="J16" i="18" s="1"/>
  <c r="J15" i="18" s="1"/>
  <c r="J14" i="18" s="1"/>
  <c r="J13" i="18" s="1"/>
  <c r="J12" i="18" s="1"/>
  <c r="I30" i="18"/>
  <c r="I28" i="18" s="1"/>
  <c r="I16" i="18" s="1"/>
  <c r="I15" i="18" s="1"/>
  <c r="I14" i="18" s="1"/>
  <c r="H30" i="18"/>
  <c r="H28" i="18" s="1"/>
  <c r="G30" i="18"/>
  <c r="G28" i="18" s="1"/>
  <c r="G16" i="18" s="1"/>
  <c r="G15" i="18" s="1"/>
  <c r="G14" i="18" s="1"/>
  <c r="G13" i="18" s="1"/>
  <c r="G12" i="18" s="1"/>
  <c r="F175" i="18"/>
  <c r="F174" i="18" s="1"/>
  <c r="F172" i="18"/>
  <c r="F171" i="18" s="1"/>
  <c r="F140" i="18"/>
  <c r="F139" i="18" s="1"/>
  <c r="F107" i="18"/>
  <c r="F102" i="18"/>
  <c r="F99" i="18" s="1"/>
  <c r="F95" i="18"/>
  <c r="F93" i="18"/>
  <c r="F88" i="18"/>
  <c r="F76" i="18"/>
  <c r="F74" i="18"/>
  <c r="F73" i="18" s="1"/>
  <c r="F64" i="18"/>
  <c r="F62" i="18"/>
  <c r="F51" i="18"/>
  <c r="F50" i="18" s="1"/>
  <c r="F44" i="18"/>
  <c r="F42" i="18"/>
  <c r="F39" i="18"/>
  <c r="F36" i="18"/>
  <c r="F33" i="18"/>
  <c r="F30" i="18"/>
  <c r="F28" i="18" s="1"/>
  <c r="F24" i="18"/>
  <c r="F17" i="18" s="1"/>
  <c r="O28" i="18" l="1"/>
  <c r="F87" i="18"/>
  <c r="I13" i="18"/>
  <c r="I12" i="18" s="1"/>
  <c r="P7" i="16"/>
  <c r="P6" i="16" s="1"/>
  <c r="P43" i="16" s="1"/>
  <c r="P44" i="16" s="1"/>
  <c r="F98" i="18"/>
  <c r="F97" i="18" s="1"/>
  <c r="F32" i="18"/>
  <c r="F72" i="18"/>
  <c r="H16" i="18"/>
  <c r="H15" i="18" s="1"/>
  <c r="H14" i="18" s="1"/>
  <c r="H13" i="18" s="1"/>
  <c r="H12" i="18" s="1"/>
  <c r="K59" i="6"/>
  <c r="J39" i="6"/>
  <c r="K39" i="6" s="1"/>
  <c r="F151" i="18"/>
  <c r="F61" i="18"/>
  <c r="P39" i="18"/>
  <c r="P36" i="18"/>
  <c r="P64" i="18"/>
  <c r="P77" i="18"/>
  <c r="P42" i="18"/>
  <c r="P140" i="18"/>
  <c r="P95" i="18"/>
  <c r="S77" i="18"/>
  <c r="P44" i="18"/>
  <c r="P88" i="18"/>
  <c r="P107" i="18"/>
  <c r="P123" i="18"/>
  <c r="S44" i="18"/>
  <c r="S88" i="18"/>
  <c r="S117" i="18"/>
  <c r="S123" i="18"/>
  <c r="P172" i="18"/>
  <c r="P74" i="18"/>
  <c r="P99" i="18"/>
  <c r="P102" i="18"/>
  <c r="P28" i="18"/>
  <c r="P30" i="18"/>
  <c r="S28" i="18"/>
  <c r="S30" i="18"/>
  <c r="S95" i="18"/>
  <c r="S33" i="18"/>
  <c r="S62" i="18"/>
  <c r="S74" i="18"/>
  <c r="S99" i="18"/>
  <c r="S102" i="18"/>
  <c r="S172" i="18"/>
  <c r="R17" i="18"/>
  <c r="S17" i="18" s="1"/>
  <c r="S24" i="18"/>
  <c r="S175" i="18"/>
  <c r="S36" i="18"/>
  <c r="S64" i="18"/>
  <c r="S107" i="18"/>
  <c r="P175" i="18"/>
  <c r="S39" i="18"/>
  <c r="P33" i="18"/>
  <c r="P62" i="18"/>
  <c r="S42" i="18"/>
  <c r="S140" i="18"/>
  <c r="P50" i="18"/>
  <c r="P51" i="18"/>
  <c r="P142" i="18"/>
  <c r="P17" i="18"/>
  <c r="P24" i="18"/>
  <c r="P93" i="18"/>
  <c r="S50" i="18"/>
  <c r="S51" i="18"/>
  <c r="S93" i="18"/>
  <c r="S142" i="18"/>
  <c r="Q16" i="18"/>
  <c r="F16" i="18"/>
  <c r="O16" i="18" l="1"/>
  <c r="P16" i="18" s="1"/>
  <c r="F86" i="18"/>
  <c r="F60" i="18"/>
  <c r="F59" i="18" s="1"/>
  <c r="F15" i="18"/>
  <c r="F14" i="18" s="1"/>
  <c r="P171" i="18"/>
  <c r="S171" i="18"/>
  <c r="J38" i="6"/>
  <c r="K38" i="6" s="1"/>
  <c r="P112" i="18"/>
  <c r="P73" i="18"/>
  <c r="P32" i="18"/>
  <c r="S112" i="18"/>
  <c r="R16" i="18"/>
  <c r="S16" i="18" s="1"/>
  <c r="P177" i="18"/>
  <c r="P139" i="18"/>
  <c r="S139" i="18"/>
  <c r="S76" i="18"/>
  <c r="P87" i="18"/>
  <c r="P61" i="18"/>
  <c r="S73" i="18"/>
  <c r="S177" i="18"/>
  <c r="S32" i="18"/>
  <c r="S61" i="18"/>
  <c r="P76" i="18"/>
  <c r="S87" i="18"/>
  <c r="F150" i="18"/>
  <c r="F149" i="18" s="1"/>
  <c r="Q15" i="18"/>
  <c r="Q14" i="18" s="1"/>
  <c r="J7" i="24" l="1"/>
  <c r="K15" i="24" s="1"/>
  <c r="J24" i="24" s="1"/>
  <c r="J26" i="24" s="1"/>
  <c r="J9" i="24"/>
  <c r="K17" i="24" s="1"/>
  <c r="O15" i="18"/>
  <c r="P98" i="18"/>
  <c r="J37" i="6"/>
  <c r="S98" i="18"/>
  <c r="Q13" i="18"/>
  <c r="R15" i="18"/>
  <c r="R14" i="18" s="1"/>
  <c r="S7" i="16" s="1"/>
  <c r="S174" i="18"/>
  <c r="P72" i="18"/>
  <c r="S72" i="18"/>
  <c r="P174" i="18"/>
  <c r="S151" i="18"/>
  <c r="F71" i="18"/>
  <c r="F58" i="18" s="1"/>
  <c r="F13" i="18" s="1"/>
  <c r="O14" i="18" l="1"/>
  <c r="S97" i="18"/>
  <c r="P97" i="18"/>
  <c r="P15" i="18"/>
  <c r="K37" i="6"/>
  <c r="J12" i="6"/>
  <c r="S86" i="18"/>
  <c r="K7" i="18"/>
  <c r="Q12" i="18"/>
  <c r="Q7" i="18" s="1"/>
  <c r="S15" i="18"/>
  <c r="P60" i="18"/>
  <c r="P151" i="18"/>
  <c r="R13" i="18"/>
  <c r="S60" i="18"/>
  <c r="S149" i="18"/>
  <c r="S150" i="18"/>
  <c r="G7" i="18"/>
  <c r="J7" i="18"/>
  <c r="N7" i="18"/>
  <c r="H7" i="18"/>
  <c r="Q7" i="16" l="1"/>
  <c r="O13" i="18"/>
  <c r="K12" i="6"/>
  <c r="P86" i="18"/>
  <c r="F12" i="18"/>
  <c r="I7" i="18"/>
  <c r="S14" i="18"/>
  <c r="P14" i="18"/>
  <c r="S59" i="18"/>
  <c r="P59" i="18"/>
  <c r="P149" i="18"/>
  <c r="P150" i="18"/>
  <c r="S71" i="18"/>
  <c r="Q17" i="16"/>
  <c r="T17" i="16" s="1"/>
  <c r="K17" i="16"/>
  <c r="J17" i="16"/>
  <c r="F8" i="24" s="1"/>
  <c r="F16" i="24" s="1"/>
  <c r="F25" i="24" s="1"/>
  <c r="F44" i="16"/>
  <c r="M17" i="16" l="1"/>
  <c r="W7" i="16"/>
  <c r="T7" i="16"/>
  <c r="K8" i="24"/>
  <c r="L16" i="24" s="1"/>
  <c r="K25" i="24" s="1"/>
  <c r="M25" i="24" s="1"/>
  <c r="W17" i="16"/>
  <c r="O12" i="18"/>
  <c r="F7" i="18"/>
  <c r="H8" i="24"/>
  <c r="H16" i="24" s="1"/>
  <c r="P13" i="18"/>
  <c r="N19" i="16"/>
  <c r="P71" i="18"/>
  <c r="Q6" i="16"/>
  <c r="S58" i="18"/>
  <c r="H17" i="16"/>
  <c r="E8" i="24" s="1"/>
  <c r="E16" i="24" s="1"/>
  <c r="E25" i="24" s="1"/>
  <c r="M19" i="16"/>
  <c r="H25" i="24" l="1"/>
  <c r="I16" i="24"/>
  <c r="K7" i="24"/>
  <c r="L15" i="24" s="1"/>
  <c r="K24" i="24" s="1"/>
  <c r="M24" i="24" s="1"/>
  <c r="W6" i="16"/>
  <c r="P58" i="18"/>
  <c r="S6" i="16" s="1"/>
  <c r="T6" i="16" s="1"/>
  <c r="R12" i="18"/>
  <c r="R7" i="18" s="1"/>
  <c r="S13" i="18"/>
  <c r="J6" i="16"/>
  <c r="N17" i="16"/>
  <c r="G8" i="24" s="1"/>
  <c r="G16" i="24" s="1"/>
  <c r="G25" i="24" s="1"/>
  <c r="D4" i="17"/>
  <c r="R17" i="16"/>
  <c r="D6" i="17"/>
  <c r="L7" i="24" l="1"/>
  <c r="M15" i="24" s="1"/>
  <c r="L24" i="24" s="1"/>
  <c r="N24" i="24" s="1"/>
  <c r="N8" i="24"/>
  <c r="O16" i="24" s="1"/>
  <c r="P16" i="24" s="1"/>
  <c r="V17" i="16"/>
  <c r="D8" i="17"/>
  <c r="M8" i="24"/>
  <c r="N16" i="24" s="1"/>
  <c r="J43" i="16"/>
  <c r="F9" i="24" s="1"/>
  <c r="F17" i="24" s="1"/>
  <c r="F26" i="24" s="1"/>
  <c r="F7" i="24"/>
  <c r="F15" i="24" s="1"/>
  <c r="F24" i="24" s="1"/>
  <c r="P12" i="18"/>
  <c r="P7" i="18" s="1"/>
  <c r="O7" i="18"/>
  <c r="V11" i="16"/>
  <c r="M11" i="16"/>
  <c r="N11" i="16"/>
  <c r="V9" i="16" l="1"/>
  <c r="R11" i="16"/>
  <c r="M9" i="16"/>
  <c r="N9" i="16"/>
  <c r="R12" i="16" l="1"/>
  <c r="V12" i="16"/>
  <c r="V7" i="16"/>
  <c r="R9" i="16"/>
  <c r="L6" i="16"/>
  <c r="M12" i="16"/>
  <c r="N12" i="16"/>
  <c r="M7" i="16"/>
  <c r="N7" i="16"/>
  <c r="K6" i="16" l="1"/>
  <c r="K43" i="16" s="1"/>
  <c r="K44" i="16" s="1"/>
  <c r="V10" i="16"/>
  <c r="D5" i="17"/>
  <c r="R10" i="16"/>
  <c r="R7" i="16"/>
  <c r="Q43" i="16"/>
  <c r="S43" i="16"/>
  <c r="J44" i="16"/>
  <c r="M10" i="16"/>
  <c r="N10" i="16"/>
  <c r="T43" i="16" l="1"/>
  <c r="S44" i="16"/>
  <c r="L9" i="24"/>
  <c r="M17" i="24" s="1"/>
  <c r="L26" i="24" s="1"/>
  <c r="N26" i="24" s="1"/>
  <c r="R43" i="16"/>
  <c r="M9" i="24" s="1"/>
  <c r="N17" i="24" s="1"/>
  <c r="K9" i="24"/>
  <c r="L17" i="24" s="1"/>
  <c r="K26" i="24" s="1"/>
  <c r="M26" i="24" s="1"/>
  <c r="Q44" i="16"/>
  <c r="V8" i="16"/>
  <c r="R8" i="16"/>
  <c r="D7" i="17"/>
  <c r="R6" i="16"/>
  <c r="M8" i="16"/>
  <c r="N7" i="24" l="1"/>
  <c r="O15" i="24" s="1"/>
  <c r="P15" i="24" s="1"/>
  <c r="V6" i="16"/>
  <c r="D9" i="17"/>
  <c r="M7" i="24"/>
  <c r="N15" i="24" s="1"/>
  <c r="N9" i="24"/>
  <c r="O17" i="24" s="1"/>
  <c r="P17" i="24" s="1"/>
  <c r="S12" i="18"/>
  <c r="S7" i="18" s="1"/>
  <c r="M6" i="16"/>
  <c r="H7" i="24" s="1"/>
  <c r="H15" i="24" s="1"/>
  <c r="L43" i="16"/>
  <c r="M43" i="16" s="1"/>
  <c r="N6" i="16"/>
  <c r="G7" i="24" s="1"/>
  <c r="G15" i="24" s="1"/>
  <c r="G24" i="24" s="1"/>
  <c r="H24" i="24" l="1"/>
  <c r="I15" i="24"/>
  <c r="H9" i="24"/>
  <c r="H17" i="24" s="1"/>
  <c r="L44" i="16"/>
  <c r="N43" i="16"/>
  <c r="H26" i="24" l="1"/>
  <c r="I17" i="24"/>
  <c r="N44" i="16"/>
  <c r="G9" i="24"/>
  <c r="G17" i="24" s="1"/>
  <c r="G26" i="24" s="1"/>
</calcChain>
</file>

<file path=xl/connections.xml><?xml version="1.0" encoding="utf-8"?>
<connections xmlns="http://schemas.openxmlformats.org/spreadsheetml/2006/main">
  <connection id="1" keepAlive="1" name="Consulta - Ejecución Presupuestal Gastos C (2)" description="Conexión a la consulta 'Ejecución Presupuestal Gastos C (2)' en el libro." type="5" refreshedVersion="7" background="1" saveData="1">
    <dbPr connection="Provider=Microsoft.Mashup.OleDb.1;Data Source=$Workbook$;Location=&quot;Ejecución Presupuestal Gastos C (2)&quot;;Extended Properties=&quot;&quot;" command="SELECT * FROM [Ejecución Presupuestal Gastos C (2)]"/>
  </connection>
  <connection id="2" keepAlive="1" name="Consulta - RADICADOS" description="Conexión a la consulta 'RADICADOS' en el libro." type="5" refreshedVersion="7" background="1" saveData="1">
    <dbPr connection="Provider=Microsoft.Mashup.OleDb.1;Data Source=$Workbook$;Location=RADICADOS;Extended Properties=&quot;&quot;" command="SELECT * FROM [RADICADOS]"/>
  </connection>
  <connection id="3" keepAlive="1" name="Consulta - Sheet1" description="Conexión a la consulta 'Sheet1' en el libro." type="5" refreshedVersion="6" background="1" saveData="1">
    <dbPr connection="Provider=Microsoft.Mashup.OleDb.1;Data Source=$Workbook$;Location=Sheet1;Extended Properties=&quot;&quot;" command="SELECT * FROM [Sheet1]"/>
  </connection>
</connections>
</file>

<file path=xl/sharedStrings.xml><?xml version="1.0" encoding="utf-8"?>
<sst xmlns="http://schemas.openxmlformats.org/spreadsheetml/2006/main" count="26781" uniqueCount="3762">
  <si>
    <t>Proyectos "Bogotá Mejor Para Todos"</t>
  </si>
  <si>
    <t>DEPENDENCIA RESPONSABLE</t>
  </si>
  <si>
    <t>SUCURSAL</t>
  </si>
  <si>
    <t>DESCRIPCION</t>
  </si>
  <si>
    <t>DIRECCIÓN GESTIÓN CORPORATIVA</t>
  </si>
  <si>
    <t>109 - Una ciudad para las familias</t>
  </si>
  <si>
    <t>DIRECCIÓN POBLACIONAL</t>
  </si>
  <si>
    <t>185 - Integración eficiente y transparente para todos</t>
  </si>
  <si>
    <t>DIRECCIÓN DE NUTRICIÓN Y ABASTECIMIENTO</t>
  </si>
  <si>
    <t>200 - Viviendo el territorio</t>
  </si>
  <si>
    <t>DIRECCIÓN TERRITORIAL</t>
  </si>
  <si>
    <t>101 - Prevención y atención de la maternidad y la paternidad temprana</t>
  </si>
  <si>
    <t>DIRECCIÓN DE ANALISIS Y DISEÑO ESTRATEGICO</t>
  </si>
  <si>
    <t>102 - Desarrollo  integral  desde  la  gestación  hasta  la  adolescencia</t>
  </si>
  <si>
    <t xml:space="preserve">SUBSECRETARÍA </t>
  </si>
  <si>
    <t>104 - Bogotá te nutre</t>
  </si>
  <si>
    <t>106 - Envejecimiento digno, activo y feliz</t>
  </si>
  <si>
    <t>105 - Distrito diverso</t>
  </si>
  <si>
    <t>137 - Espacios de Integración Social</t>
  </si>
  <si>
    <t>108 - Prevención y atención integral del fenómeno de habitabilidad en calle</t>
  </si>
  <si>
    <t>107 - Por una ciudad incluyente y sin barreras</t>
  </si>
  <si>
    <t>112 - Distrito joven</t>
  </si>
  <si>
    <t>137 - Gestión institucional y fortalecimiento del talento humano</t>
  </si>
  <si>
    <t>192 - Integración digital y de conocimiento para la inclusión social</t>
  </si>
  <si>
    <t>Proyectos "Un Nuevo Contrato Social y Ambiental"</t>
  </si>
  <si>
    <t>Prevención de la Maternidad y la Paternidad Temprana y el embarazo infantil en Bogotá</t>
  </si>
  <si>
    <t>Mejoramiento de la capacidad de respuesta institucional de las Comisarías de Familia en Bogotá</t>
  </si>
  <si>
    <t>Contribución a la protección de los derechos de las familias especialmente de sus integrantes afectados por la violencia intrafamiliar en la ciudad de Bogotá</t>
  </si>
  <si>
    <t>Generación de Oportunidades para el Desarrollo Integral de la Niñez y la Adolescencia de Bogotá</t>
  </si>
  <si>
    <t>Fortalecimiento de las oportunidades de  inclusión de las personas con discapacidad y sus familias, cuidadores-as en Bogotá</t>
  </si>
  <si>
    <t>Implementación de  estrategias y servicios integrales para el abordaje del fenómeno de habitabilidad en calle en Bogotá</t>
  </si>
  <si>
    <t>Generación Jóvenes con derechos en Bogota</t>
  </si>
  <si>
    <t>Compromiso con el envejecimiento activo y una Bogotá cuidadora e incluyente.</t>
  </si>
  <si>
    <t>Compromiso por una alimentación integral en Bogotá</t>
  </si>
  <si>
    <t>Compromiso social por la diversidad en Bogotá</t>
  </si>
  <si>
    <t>Implementar una estrategia de territorios cuidadores en Bogotá</t>
  </si>
  <si>
    <t>Servicio de atención a la población proveniente de flujos migratorios mixtos en Bogotá</t>
  </si>
  <si>
    <t>Fortalecimiento de los procesos territoriales y la construcción de respuestas integradoras e innovadoras en los territorios de la Bogotá – Región.</t>
  </si>
  <si>
    <t>Implementacion de una estrategia de acompañamiento a hogares con mayor pobreza evidente y oculta de  Bogotá</t>
  </si>
  <si>
    <t>Fortalecimiento de la Gestión Institucional y Desarrollo Integral del Talento Humano en Bogotá</t>
  </si>
  <si>
    <t>Suministro de espacios adecuados, inclusivos y seguros para el desarrollo social integral en Bogotá</t>
  </si>
  <si>
    <t>Fortalecimiento Institucional para una Gestión Pública Efectiva y Transparente en la Ciudad de Bogotá</t>
  </si>
  <si>
    <t>Fortalecimiento de la gestión de la información y el conocimiento con enfoque participativo y territorial</t>
  </si>
  <si>
    <t>7753-Prevención de la Maternidad y la Paternidad Temprana y el embarazo infantil en Bogotá</t>
  </si>
  <si>
    <t>7564-Mejoramiento de la capacidad de respuesta institucional de las Comisarías de Familia en Bogotá</t>
  </si>
  <si>
    <t>7752-Contribución a la protección de los derechos de las familias especialmente de sus integrantes afectados por la violencia intrafamiliar en la ciudad de Bogotá</t>
  </si>
  <si>
    <t>7744-Generación de Oportunidades para el Desarrollo Integral de la Niñez y la Adolescencia de Bogotá</t>
  </si>
  <si>
    <t>7771-Fortalecimiento de las oportunidades de  inclusión de las personas con discapacidad y sus familias, cuidadores-as en Bogotá</t>
  </si>
  <si>
    <t>7757-Implementación de  estrategias y servicios integrales para el abordaje del fenómeno de habitabilidad en calle en Bogotá</t>
  </si>
  <si>
    <t>7740-Generación Jóvenes con derechos en Bogota</t>
  </si>
  <si>
    <t>7770-Compromiso con el envejecimiento activo y una Bogotá cuidadora e incluyente.</t>
  </si>
  <si>
    <t>7745-Compromiso por una alimentación integral en Bogotá</t>
  </si>
  <si>
    <t>7756-Compromiso social por la diversidad en Bogotá</t>
  </si>
  <si>
    <t>7749-Implementar una estrategia de territorios cuidadores en Bogotá</t>
  </si>
  <si>
    <t>7730-Servicio de atención a la población proveniente de flujos migratorios mixtos en Bogotá</t>
  </si>
  <si>
    <t>7735-Fortalecimiento de los procesos territoriales y la construcción de respuestas integradoras e innovadoras en los territorios de la Bogotá – Región.</t>
  </si>
  <si>
    <t>7768-Implementacion de una estrategia de acompañamiento a hogares con mayor pobreza evidente y oculta de  Bogotá</t>
  </si>
  <si>
    <t>7748-Fortalecimiento de la Gestión Institucional y Desarrollo Integral del Talento Humano en Bogotá</t>
  </si>
  <si>
    <t>7565-Suministro de espacios adecuados, inclusivos y seguros para el desarrollo social integral en Bogotá</t>
  </si>
  <si>
    <t>7733-Fortalecimiento Institucional para una Gestión Pública Efectiva y Transparente en la Ciudad de Bogotá</t>
  </si>
  <si>
    <t>7741-Fortalecimiento de la gestión de la información y el conocimiento con enfoque participativo y territorial</t>
  </si>
  <si>
    <t>Pago pasivo 1</t>
  </si>
  <si>
    <t>Pago pasivo 2</t>
  </si>
  <si>
    <t>SUBDIRECCIÓN</t>
  </si>
  <si>
    <t>RECURSOS</t>
  </si>
  <si>
    <t>PI</t>
  </si>
  <si>
    <t>CÓDIGO PRESUPUESTAL</t>
  </si>
  <si>
    <t>NOMBRE</t>
  </si>
  <si>
    <t>FUENTE</t>
  </si>
  <si>
    <t>Nº CDP</t>
  </si>
  <si>
    <t>Nº CRP</t>
  </si>
  <si>
    <t>FECHA CRP</t>
  </si>
  <si>
    <t>BENEFICIARIO</t>
  </si>
  <si>
    <t>NIT/CC</t>
  </si>
  <si>
    <t>TIPO CONTRATO</t>
  </si>
  <si>
    <t>Nº CONTRATO</t>
  </si>
  <si>
    <t>AÑO CEL CTO -RES-OF</t>
  </si>
  <si>
    <t>VALOR DEL PASIVO EXIGIBLE</t>
  </si>
  <si>
    <t>ACTA FENECIMIENTO</t>
  </si>
  <si>
    <t>Número Res recon</t>
  </si>
  <si>
    <t>Fecha
Res recon</t>
  </si>
  <si>
    <t>Res pago Número</t>
  </si>
  <si>
    <t>Fecha Res pago</t>
  </si>
  <si>
    <t>No ORDEN DE PAGO</t>
  </si>
  <si>
    <t>FECHA PAGO</t>
  </si>
  <si>
    <t>VALOR PAGADO</t>
  </si>
  <si>
    <t xml:space="preserve">ACTA DE LIBERACIÓN No. </t>
  </si>
  <si>
    <t>SALDO LIBERADO</t>
  </si>
  <si>
    <t>SALDO FINAL</t>
  </si>
  <si>
    <t>OBSERVACIONES</t>
  </si>
  <si>
    <t>SUBDIRECCION DE PLANTAS FISICAS</t>
  </si>
  <si>
    <t xml:space="preserve">INVERSIÓN </t>
  </si>
  <si>
    <t>000_PI</t>
  </si>
  <si>
    <t>3-3-7-13-06-49-0514-00</t>
  </si>
  <si>
    <t>Fortalecimiento de la gestión institucional</t>
  </si>
  <si>
    <t>UNION TEMPORAL LVE-JVE</t>
  </si>
  <si>
    <t>CONVENIO DE ASOCIACION</t>
  </si>
  <si>
    <t>ACTA 2010</t>
  </si>
  <si>
    <t>Acta de Liberación No. 13 de 2022</t>
  </si>
  <si>
    <t>ACTA DE LIBERACIÓN SALDOS PRESCRITOS DICIEMBRE 2022</t>
  </si>
  <si>
    <t>SUBDIRECCION PARA LA INFANCIA</t>
  </si>
  <si>
    <t>3-3-1-13-01-14-0497-00</t>
  </si>
  <si>
    <t>0497 - INFANCIA Y ADOLESCENCIA FELIZ Y PROTEGIDA INTEGRALMENTE</t>
  </si>
  <si>
    <t>02-168</t>
  </si>
  <si>
    <t xml:space="preserve">ASOCIACION CONDUCEME  </t>
  </si>
  <si>
    <t>ACTA 2013</t>
  </si>
  <si>
    <t>3-3-1-14-01-01-0735-104</t>
  </si>
  <si>
    <t>104 - Desarrollo integral de la primera infancia en Bogotá</t>
  </si>
  <si>
    <t>02-31</t>
  </si>
  <si>
    <t>ASOCIACION PARA EL DESARROLLO HUMANO CREANDO CAMINOS CASA LOMA</t>
  </si>
  <si>
    <t>CONTRATO PARA IMPULSAR PROGRAMAS Y ACTIVIDADES DE INTERES PUBLICO</t>
  </si>
  <si>
    <t>ACTA 2014</t>
  </si>
  <si>
    <t>Infancia y adolescencia feliz y protegida integralmente</t>
  </si>
  <si>
    <t>MONICA ALEXANDRA PULIDO MOGOLLON</t>
  </si>
  <si>
    <t>CONTRATO DE PRESTACION DE SERVICIOS DE APOYO A LA GESTION</t>
  </si>
  <si>
    <t>ACTA 2009</t>
  </si>
  <si>
    <t>Tiempo oportuno para los niños y las niñas, desde la gestación hasta los 5 años de edad</t>
  </si>
  <si>
    <t>ASOCJICOMUNITARIO ASOVIVITO</t>
  </si>
  <si>
    <t>ACTA 2006</t>
  </si>
  <si>
    <t xml:space="preserve"> CONTRATO  PARA  EL  IMPULSO  DE PROGRAMAS Y ACTIVIDADES DE INTERES  PUBLICO</t>
  </si>
  <si>
    <t>ACTA 2007</t>
  </si>
  <si>
    <t>01-12</t>
  </si>
  <si>
    <t>DIANA MILENA RUIZ CHAPARRO</t>
  </si>
  <si>
    <t>CONTRATO DE PRESTACION DE SERVICIOS PROFESIONALES</t>
  </si>
  <si>
    <t>SUBDIRECCION PARA LA  VEJEZ</t>
  </si>
  <si>
    <t>Atención para el bienestar de la persona mayor en pobreza en Bogotá, D.C.</t>
  </si>
  <si>
    <t>CLAUDIA ISABEL SERRANO OTERO</t>
  </si>
  <si>
    <t>DIANA ALEXANDRA CANASTO GARCIA</t>
  </si>
  <si>
    <t>ASOCIACION PROMOTORA DE PROYECTOS SERVICIOS Y ASESORIAS CULTURALES SOCIALES Y ADMINISTRATIVAS - PROACTIVA</t>
  </si>
  <si>
    <t xml:space="preserve">CONTRATO DE CONTRATO PARA EL IMPULSO DE PROGRAMAS Y ACTIVIDADES DE INTERES PUBLICO </t>
  </si>
  <si>
    <t>ACTA 2012</t>
  </si>
  <si>
    <t>XIMENA  ACOSTA VELEZ</t>
  </si>
  <si>
    <t>ACCIONES PARA EL PROGRESO COMUNIDAD INDIVIDUO Y FAMILIA COINFA</t>
  </si>
  <si>
    <t>HOPE WORLD WIDE COLOMBIA</t>
  </si>
  <si>
    <t>0735-104 DESARROLLO INTEGRAL DE LA PRIMERA INFANCIA EN BOGOTÁ.</t>
  </si>
  <si>
    <t xml:space="preserve">ASOCIACION PARA EL DESARROLLO HUMANO CREANDO CAMINOS CASA LOMA  </t>
  </si>
  <si>
    <t xml:space="preserve"> CONTRATO PARA EL IMPULSO DE PROGRAMAS Y ACTIVIDADES DE INTERES PUBLICO </t>
  </si>
  <si>
    <t>FUNDACION SALVEMOS EL MEDIO AMBIENTE FUNAMBIENTE</t>
  </si>
  <si>
    <t>Acta de Liberación No. 6 de 2022</t>
  </si>
  <si>
    <t>Res. 0736 del 22/03/22022 Pérdida de competencia</t>
  </si>
  <si>
    <t>NIDIA PATRICIA ROJAS HUERTAS</t>
  </si>
  <si>
    <t>Un compromiso de protección integral con los niños y las niñas trabajadores y en riesgo de vinculación laboral</t>
  </si>
  <si>
    <t>CORPORACION PARA EL DESARROLLO INTEGRAL PROYECCION SOCIAL</t>
  </si>
  <si>
    <t>La liquidación presenta error en la información financiera, no concuerda el valor del crp , con el estado financiero de la liquidación. El supervisor ha solicitado lineamento al grupo de liquidaciones para concluir con el saneamiento presupuestal dada la fecha de la legalización de la liquidación a espera de la respuesta. ( la liquidacion reporta ejecucion 100% de los recursos, sin pagos y/o liberaciones en la liquidación  pero existe saldo en un crp )</t>
  </si>
  <si>
    <t>GLORIA YANETH ANGULO AVENDAÑO</t>
  </si>
  <si>
    <t>HOSPITAL SAN BLAS II NIVEL DE ATENCION E.S.E.</t>
  </si>
  <si>
    <t>Acta de Liberación No. 2 de 2022</t>
  </si>
  <si>
    <t>Res. 2697 2021 - Pérdida de competencia</t>
  </si>
  <si>
    <t>SUBDIRECCION DE ABASTECIMIENTO</t>
  </si>
  <si>
    <t>3-3-1-13-01-04-0515-00</t>
  </si>
  <si>
    <t>0515 - INSTITUCIONALIZACION DE LA POLITICA PUBLICA DE SEGURIDAD ALIMENTARIA Y NUTRICIONAL</t>
  </si>
  <si>
    <t>3-3-1-14-01-09-0730-151</t>
  </si>
  <si>
    <t>151 - Alimentando capacidades: Desarrollo de habilidades y apoyo alimentario para superar condiciones de vulnerabilidad</t>
  </si>
  <si>
    <t xml:space="preserve">ASOCIACION PARA EL DESARROLLO INTEGRAL COMUNITARIO DEL BARRIO LA CABAÑA  </t>
  </si>
  <si>
    <t>Seguridad alimentaria y nutricional DABS</t>
  </si>
  <si>
    <t>CLAUDIA ESPERANZA SILVA CORDERO</t>
  </si>
  <si>
    <t>CONTRATO DE PRESTACION DE SERVICIOS</t>
  </si>
  <si>
    <t>ACTA 2008</t>
  </si>
  <si>
    <t>Sin información</t>
  </si>
  <si>
    <t>Comedores comunitarios: un medio para restablecer el derecho a la alimentación</t>
  </si>
  <si>
    <t>FUNDACION SOCIAL Y DE DESARROLLO COMUNITARIO - FUNDESCOM</t>
  </si>
  <si>
    <t>Institucionalización de la política pública de seguridad alimentaria y nutricional</t>
  </si>
  <si>
    <t>UNION TEMPORAL FONTANAR</t>
  </si>
  <si>
    <t xml:space="preserve">COOPERATIVA MULTIACTIVA DE LA UNIVERSIDAD NACIONAL DE COLOMBIA  </t>
  </si>
  <si>
    <t xml:space="preserve">FUNDACION PARA VOLVER A VIVIR  </t>
  </si>
  <si>
    <t>OPCIONES BURSATILES DE COLOMBIA S A</t>
  </si>
  <si>
    <t>CONTRATO DE MANDATO</t>
  </si>
  <si>
    <t xml:space="preserve">ASOCIACION PARA EL DESARROLLO INTEGRAL DE LA COMUNIDAD CASA VECINAL SAN VICENTE FERRER ASDINCOFER  </t>
  </si>
  <si>
    <t>CONTRATO  PARA  EL  IMPULSO  DE PROGRAMAS Y ACTIVIDADES DE INTERES  PUBLICO</t>
  </si>
  <si>
    <t>0730-151 ALIMENTANDO CAPACIDADES.: DESARROLLO DE HABILIDADES Y APOYO ALIMENTARIO PARA SUPERAR CONDICIONES DE VULNERABILIDAD</t>
  </si>
  <si>
    <t xml:space="preserve">COOPERATIVA DE TRABAJO ASOCIADO AMIGOS DE LA RONDA DEL RIO  </t>
  </si>
  <si>
    <t>Acta de Liberacíón No. 13 de 2022</t>
  </si>
  <si>
    <t>FUNDACION SOCIAL Y DESARROLLO COMUNITARIO FUNDESCOM</t>
  </si>
  <si>
    <t>SE ENCUENTRA EN ACTA DE LIQUIDACIÓN</t>
  </si>
  <si>
    <t xml:space="preserve">ASOCIACIÓN POPULAR RENACER ASPORE    </t>
  </si>
  <si>
    <t>FUNDACION AMOR Y VIDA POR COLOMBIA</t>
  </si>
  <si>
    <t>CORPORACION PARA EL DESARROLLO HUMANO Y SOCIAL - CODEHSO</t>
  </si>
  <si>
    <t xml:space="preserve">CASA VECINAL LOS BULLICIOSOS DEL BARRIO LA CONCEPCION DE BOSA </t>
  </si>
  <si>
    <t>ASOCIACION PARA EL DESARROLLO INTEGRAL DE LA COMUNIDAD DEL BARRIO LA LIBERTAD</t>
  </si>
  <si>
    <t>COOPERATIVA MULTIACTIVA DE LA UNIVERSIDAD NACIONAL DE COLOMBIA</t>
  </si>
  <si>
    <t xml:space="preserve">UNION  TEMPORAL  SONRIENDOLE  A  COLOMBIA </t>
  </si>
  <si>
    <t xml:space="preserve">ASOCIACION PARA EL DESARROLLO INTEGRAL COMUNITARIO LA GRANCOLOMBIA  </t>
  </si>
  <si>
    <t>Acfa de Liberación No. 13 de 2022</t>
  </si>
  <si>
    <t>ASOCIACION PARA EL DESARROLLO INTEGRAL DE LA COMUNIDAD CASA VECINAL ISRAELITA</t>
  </si>
  <si>
    <t>ACTA 2015</t>
  </si>
  <si>
    <t>SANDRO ENRIQUE MORA MEDINA</t>
  </si>
  <si>
    <t>DIRECCION POBLACIONAL-DISCAPACIDAD</t>
  </si>
  <si>
    <t>3-3-1-14-01-05-0721-125</t>
  </si>
  <si>
    <t>125 - Atención integral a personas con discapacidad, familias y ciudadores: cerrando brechas</t>
  </si>
  <si>
    <t>YOLANDA  ECHEVERRIA ORDOÑEZ</t>
  </si>
  <si>
    <t xml:space="preserve">En proceso de revisión Subdirección Localde  Kennerdy, quien esta a cargo de gestionar la liquidación. </t>
  </si>
  <si>
    <t>3-3-1-14-01-05-0742-126</t>
  </si>
  <si>
    <t>126 - Atención integral para personas mayores: disminuyendo la discriminación y la segregación socioeconómica</t>
  </si>
  <si>
    <t>EDICSON ANDRES VARELA LEAL</t>
  </si>
  <si>
    <t>En proyección estado final</t>
  </si>
  <si>
    <t>UNION TEMPORAL BOGOTA ALIMENTA</t>
  </si>
  <si>
    <t>MARTA LUPE AMAGUAÑA PICUASI</t>
  </si>
  <si>
    <t xml:space="preserve"> la liquidación presenta un error dado que no quedo incluido un crp en el análisis financiero de la época.  El supervisor ha solicitado lineamento al grupo de liquidaciones para concluir con el saneamiento presupuestal dada la fecha de la legalización de la liquidación a espera de la respuesta</t>
  </si>
  <si>
    <t>ELBA BERENICE CUELLAR MARULANDA</t>
  </si>
  <si>
    <t>Contratos/ Convenios liquidados sin concluir el trámite de pago: El contratista  no ha entregado soportes para pago (el saldo es a favor)/fallecido. A la fecha la  familia no ha realizado  las acciones pertinentes que se requieren para legalizar este pago, tales como iniciar un juicio de sucesión y allegar el fallo del juicio de sucesión.De igual manera se ha solicitado al grupo de liquidaciones lineamiento con relación a estos casos con la finalidad de concluir con el saneamiento presupuestal dada la fecha de la legalización de la liquidación a espera de la respuesta.</t>
  </si>
  <si>
    <t>SANDRA INES BECERRA GONZALEZ</t>
  </si>
  <si>
    <t>ACTA 2016</t>
  </si>
  <si>
    <t>Contratos/ Convenios liquidados sin concluir el trámite de pago:  El contratista no ha entregado soportes para pago (el saldo es a favor). De igual manera se ha solicitado al grupo de liquidaciones lineamiento con relación a estos casos con la finalidad de concluir con el saneamiento presupuestal dada la fecha de la legalización de la liquidación a espera de la respuesta</t>
  </si>
  <si>
    <t>3-3-1-14-01-01-0739-103</t>
  </si>
  <si>
    <t>103 - Construcciones dignas adecuadas y seguras</t>
  </si>
  <si>
    <t>ASOCIACION PARA EL DESARROLLO INTEGRAL DE LA COMUNIDAD VILLA DE LOS COMUNEROS</t>
  </si>
  <si>
    <t>CONTRATO DE ARRENDAMIENTO</t>
  </si>
  <si>
    <t>MOBO ARCHITECTS S A S</t>
  </si>
  <si>
    <t>CONTRATO DE CONSULTORIA</t>
  </si>
  <si>
    <t>PAGO DICIEMBRE 2022</t>
  </si>
  <si>
    <t>CENTRO DE ATENCION INTEGRAL UT FERVOR - CONSOLIDAR</t>
  </si>
  <si>
    <t>Acta de Liberación No. 7 de 2022</t>
  </si>
  <si>
    <t>ACTA JULIO 2022</t>
  </si>
  <si>
    <t>FUNDACION SOCIAL BOGOTA 2000</t>
  </si>
  <si>
    <t>3-3-1-14-01-05-0760-125</t>
  </si>
  <si>
    <t>125 - Protección integral y desarrollo de capacidades de niños, niñas y adolescentes</t>
  </si>
  <si>
    <t>EDISON FAVIAN OSMA GOMEZ</t>
  </si>
  <si>
    <t>FUNDACION "FUNDANGEL" UN ANGEL EN TUS MANOS</t>
  </si>
  <si>
    <t>Res. 3229 14-12-22 Pérdida de competencia</t>
  </si>
  <si>
    <t>POLLOS SAVICOL S A</t>
  </si>
  <si>
    <t>OPERACION DE MERCADO ABIERTO</t>
  </si>
  <si>
    <t>JULY ANDREA RUIZ RODRIGUEZ</t>
  </si>
  <si>
    <t>Resolución No 800 del 12-06-2018 - Ejecutoriada el 31/07/2018</t>
  </si>
  <si>
    <t>YISSETH CAROLINA ORTEGA JIMENEZ</t>
  </si>
  <si>
    <t>ACTA 2017</t>
  </si>
  <si>
    <t>LADY ANDREA PULIDO GOMEZ</t>
  </si>
  <si>
    <t>JOSUE  BUENDIA PUYO</t>
  </si>
  <si>
    <t>SUBDIRECCION PARA LA ADULTEZ</t>
  </si>
  <si>
    <t>3-3-1-14-01-05-0743-124</t>
  </si>
  <si>
    <t>DIANA KATHERINE ARIAS SANCHEZ</t>
  </si>
  <si>
    <t>CORPORACION COMUNIDAD ACTIVA SOCIAL CORPORACION COMUNIDAD ACTIVA AMBIENTAL CORPORACION COMUNIDAD ACTIVA VEEDURIA</t>
  </si>
  <si>
    <t>CORPORACION COMUNITARIA DE APOYO A LA SOCIEDAD  ASAC</t>
  </si>
  <si>
    <t>SUBDIRECCION  GESTION INTEGRAL LOCAL</t>
  </si>
  <si>
    <t>3-3-1-14-03-25-0753-220</t>
  </si>
  <si>
    <t>MARIA LILIANA CHARRY RESTREPO</t>
  </si>
  <si>
    <t>El pasivo corresponde a una contratista fallecida, la liquidación se realizó en el año 2018, para poder pagar el saldo los familiares deben presentar el juicio de sucesión. Se les ha escrito y llamado en reiteradas ocasiones y no dan respuesta. El último escrito se realizó en el mes de marzo desde Monica Naranjo con radicado S2022024790 de fecha 11032022. A la fecha no se ha recibido respuesta.</t>
  </si>
  <si>
    <t>SUBDIRECCION  ADMINISTRATIVA Y FINANCIERA</t>
  </si>
  <si>
    <t>3-3-1-14-03-31-0750-235</t>
  </si>
  <si>
    <t>IVONNE ADRIANA DIAZ CRUZ</t>
  </si>
  <si>
    <t>3-3-1-15-01-02-1096-102</t>
  </si>
  <si>
    <t>SUSANA  GARCIA FAJARDO</t>
  </si>
  <si>
    <t>Contratos/ Convenios liquidados sin concluir el trámite de pago: fallecido no ha entregado soportes para pago (el saldo es a favor). A la fecha la  familia no ha realizado  las acciones pertinentes que se requieren para legalizar este pago, tales como iniciar un juicio de sucesión y allegar el fallo del juicio de sucesión. De igual manera se ha solicitado al grupo de liquidaciones lineamiento con relación a estos casos con la finalidad de concluir con el saneamiento presupuestal dada la fecha de la legalización de la liquidación a espera de la respuesta</t>
  </si>
  <si>
    <t>3-3-1-15-01-03-1098-104</t>
  </si>
  <si>
    <t>FUNDACIÓN AYUDANDO AYUDAR LA MANO QUE APOYA</t>
  </si>
  <si>
    <t>FUNDACION CENTRO DE APOYO INTEGRAL LA LUZ DEL MUNDO</t>
  </si>
  <si>
    <t>ORDEN DE RELIGIOSAS ADORATRICES DE COLOMBIA</t>
  </si>
  <si>
    <t>ACTA JUNIO 2022</t>
  </si>
  <si>
    <t>CORPORACION PARA EL DESARROLLO INTEGRAL HUMANO CORDIN</t>
  </si>
  <si>
    <t>3-3-1-15-01-03-1113-107</t>
  </si>
  <si>
    <t>KAREN YOHANA OLARTE RUEDA</t>
  </si>
  <si>
    <t>La excontratista desistio del Saldo a favor. Pendiente realizar liquidación unilateral o verificar con liquidaciones paso a seguir.</t>
  </si>
  <si>
    <t>JEIMMY CATALINA BEJARANO NOVOA</t>
  </si>
  <si>
    <t>PAGO SEPTIEMBRE 2022</t>
  </si>
  <si>
    <t>FUNDACION CULTURAL ANDRES FELIPE</t>
  </si>
  <si>
    <t>PAGO AGOSTO 2022</t>
  </si>
  <si>
    <t>FUNDACION NACIONAL PARA ANCIANOS Y NIÑOS DESAMPARADOS</t>
  </si>
  <si>
    <t>PAGO OCTUBRE 2022</t>
  </si>
  <si>
    <t>102 - Desarrollo integral desde la gestación hasta la adolescencia</t>
  </si>
  <si>
    <t>ASOCIACION PARA EL DESARROLLO SOCIAL OBREROS DE LA FE</t>
  </si>
  <si>
    <t>Contratos/ Convenios liquidados sin concluir el trámite de pago:El asociado no ha entregado soportes para pago (el saldo es a favor). De igual manera se ha solicitado al grupo de liquidaciones lineamiento con relación a estos casos con la finalidad de concluir con el saneamiento presupuestal dada la fecha de la legalización de la liquidación a espera de la respuesta</t>
  </si>
  <si>
    <t>SUBDIRECCION DE TALENTO HUMANO</t>
  </si>
  <si>
    <t>FUNCIONAMIENTO</t>
  </si>
  <si>
    <t>O2120202</t>
  </si>
  <si>
    <t>3-1-2-02-12-00-0000-00</t>
  </si>
  <si>
    <t>Salud Ocupacional</t>
  </si>
  <si>
    <t>QUALITAS SALUD LIMITADA</t>
  </si>
  <si>
    <t>ACTA 2018</t>
  </si>
  <si>
    <t>Acta de Liberación No. 12 de 2022</t>
  </si>
  <si>
    <t>ACTA NOVIEMBRE 2022</t>
  </si>
  <si>
    <t>ADRIANA MARIA ROMERO CARDENAS</t>
  </si>
  <si>
    <t>CARMEN MARIA SERRANO SERRANO</t>
  </si>
  <si>
    <t>Acta de Liberación No. 8 de 2022</t>
  </si>
  <si>
    <t>ACTA AGOSTO 2022</t>
  </si>
  <si>
    <t>DANIELA  ARANGO COLORADO</t>
  </si>
  <si>
    <t>JUNTA DE ACCION COMUNAL BARRIO  ALMIRANTE PADILLA</t>
  </si>
  <si>
    <t>CORREAGRO S.A</t>
  </si>
  <si>
    <t>CONTRATO DE COMISION</t>
  </si>
  <si>
    <t>En proceso de liquidación</t>
  </si>
  <si>
    <t>FUNDACION PARA EL DESARROLLO INFANTIL SOCIAL Y CULTURAL IWOKE</t>
  </si>
  <si>
    <t>LUISA FERNANDA LANCHEROS PARRA</t>
  </si>
  <si>
    <t>JOSE VICENTE MORENO BENAVIDES</t>
  </si>
  <si>
    <t>SANDRA MIREYA REYES CLAVIJO</t>
  </si>
  <si>
    <t>FINALIZO EL 17 DE DICIEMBRE DE 2017.  PERDIDA DE COMPETENCIA 16 DE JUNIO DE 2020.</t>
  </si>
  <si>
    <t>ANDREA BIBIANA VELANDIA BERMUDEZ</t>
  </si>
  <si>
    <t>Liquidado unilateralmente - Resolución No. 1056 del 3 JULIO de 2020 y publicado en Secop I</t>
  </si>
  <si>
    <t>3-3-1-15-02-16-1103-137</t>
  </si>
  <si>
    <t>DISEÑO CONCRETO SAS</t>
  </si>
  <si>
    <t>LEONARDO  MUNEVAR PULIDO</t>
  </si>
  <si>
    <t>PERDIO COMPETENCIA, SE ENVIARÁ REQUERIMIENTO A LA LOCALIDAD EN EL MES DE MAYO, CON EL FIN DE PROYECTAR RESPECTIVO ACTO ADMINISTRATIVO</t>
  </si>
  <si>
    <t>CONSORCIO INTERVENTORES ASOCIADOS</t>
  </si>
  <si>
    <t>PAGO MAYO 2022</t>
  </si>
  <si>
    <t>CONSULTORIA ESTRUCTURAL Y DE CONSTRUCCION S A S</t>
  </si>
  <si>
    <t>O2120201</t>
  </si>
  <si>
    <t>3-1-2-01-01-00-0000-00</t>
  </si>
  <si>
    <t>Dotación</t>
  </si>
  <si>
    <t>CARLOS AUGUSTO GARCIA CAICEDO</t>
  </si>
  <si>
    <t>CONTRATO DE SUMINISTRO</t>
  </si>
  <si>
    <t>ACTA 2019</t>
  </si>
  <si>
    <t>El área encargada es Talento humano  estima la liquidación el 30 de diciembre de 2022</t>
  </si>
  <si>
    <t>INVERSIONES GIRATELL GIRALDO S.C.A.</t>
  </si>
  <si>
    <t>CAJA DE COMPENSACION FAMILIAR - COMPENSAR</t>
  </si>
  <si>
    <t>3-1-2-02-09-01-0000-00</t>
  </si>
  <si>
    <t>Capacitación Interna</t>
  </si>
  <si>
    <t>VENTAS Y MARCAS S A S</t>
  </si>
  <si>
    <t>3-3-1-15-02-16-1118-137</t>
  </si>
  <si>
    <t>CINDY JULIETH MONTAÑEZ GUILLEN</t>
  </si>
  <si>
    <t>CLAUDIA SARELA PEREZ ACOSTA</t>
  </si>
  <si>
    <t>ORLANDO  RUEDA DIAZ</t>
  </si>
  <si>
    <t>Se radicará en el mes de julio del 2022 en Contratación. En tramite elaboración informe final de supervisión</t>
  </si>
  <si>
    <t>JUDY ASTRID MARTINEZ PEÑA</t>
  </si>
  <si>
    <t>Se radicará en el mes de julio del 2022 en Liquidaciones. En tramite elaboración informe final de supervisión</t>
  </si>
  <si>
    <t>3-3-1-15-01-03-1099-106</t>
  </si>
  <si>
    <t>01-44</t>
  </si>
  <si>
    <t>MARCELA  ROMANO CASTAÑEDA</t>
  </si>
  <si>
    <t>En proyección estado final - localidad</t>
  </si>
  <si>
    <t>3-3-1-15-01-03-1108-108</t>
  </si>
  <si>
    <t>1-197</t>
  </si>
  <si>
    <t>DEIBER ALEXANDER JIMENEZ RUIZ</t>
  </si>
  <si>
    <t>JOSE OLMES PLAZA</t>
  </si>
  <si>
    <t>SANTIAGO  SANCHEZ BENAVIDES</t>
  </si>
  <si>
    <t>1-284</t>
  </si>
  <si>
    <t>RUBY  QUIJANO FRISNEDA</t>
  </si>
  <si>
    <t>MARCELA JOHANA GIL CANO</t>
  </si>
  <si>
    <t>MARIA FERNANDA RAMIREZ LOPEZ</t>
  </si>
  <si>
    <t>JENNY TATIANA VACA TIQUE</t>
  </si>
  <si>
    <t>Acta de Liberación No. 9 de 2022</t>
  </si>
  <si>
    <t>ACTA SEPTIEMBRE 2022</t>
  </si>
  <si>
    <t>SUBDIRECCION PARA LA JUVENTUD</t>
  </si>
  <si>
    <t>3-3-1-15-01-05-1116-112</t>
  </si>
  <si>
    <t>KAREN NATHALIA MONTES MORALES</t>
  </si>
  <si>
    <t>No radicado</t>
  </si>
  <si>
    <t>CORPORACION ORIENTAR PARA CRECER</t>
  </si>
  <si>
    <t>MARLENY DELI YALANDA CUCHILLO</t>
  </si>
  <si>
    <t>JULIETH ANDREA TAPIERO NIÑO</t>
  </si>
  <si>
    <t>CARLOS  ARTURO MORA</t>
  </si>
  <si>
    <t>MARITZA  PINEDA AVELLANEDA</t>
  </si>
  <si>
    <t>ACTA JULIO 2021</t>
  </si>
  <si>
    <t>DIANA CAROLINA DIAZ MERA</t>
  </si>
  <si>
    <t>RODRIGO ANDRES TORRENTE GONZALEZ</t>
  </si>
  <si>
    <t>FUNDACION NUEVA VIDA PARA UN PAIS LIBRE  FUNDIPAL</t>
  </si>
  <si>
    <t>3-3-1-15-07-45-1092-200</t>
  </si>
  <si>
    <t>SUBDIRECCION PARA LA  FAMILIA</t>
  </si>
  <si>
    <t>3-3-1-15-01-03-1086-109</t>
  </si>
  <si>
    <t>ALL IN SERVICE SAS</t>
  </si>
  <si>
    <t>ACEPTACION DE OFERTA</t>
  </si>
  <si>
    <t>JOSHUA NICOLAS PULIDO GARNICA</t>
  </si>
  <si>
    <t>ALIMENTOS Y SERVICIOS M.C SAS</t>
  </si>
  <si>
    <t>01-177</t>
  </si>
  <si>
    <t>EFRAIN CARLOS ANDOQUE ZUMAETA</t>
  </si>
  <si>
    <t>FINALIZO EL 3 EL FEBRERO DE 2019- PERDIDA DE COMPETENCIA 2 DE AGOSTO DE 2021.</t>
  </si>
  <si>
    <t>DIANA MARCELA GOMEZ TRIBALDOS</t>
  </si>
  <si>
    <t>Acta de Liberación No. 1 de 2022</t>
  </si>
  <si>
    <t>ACTA ENERO 2022</t>
  </si>
  <si>
    <t>FUNDACION ARQUITECTONICA ESPERANZA AMBIENTAL</t>
  </si>
  <si>
    <t>Acta de Liberación No. 4 de 2022</t>
  </si>
  <si>
    <t>ACTA ABRIL 2022</t>
  </si>
  <si>
    <t>C I ALLIANCE S A</t>
  </si>
  <si>
    <t>FUNDACIÓN REMA RESTAURANDO CON MANOS DE AMOR</t>
  </si>
  <si>
    <t>INGENIERIA DE BOMBAS Y PLANTAS SAS</t>
  </si>
  <si>
    <t>JHON JAIRO GUERRERO BARBOSA</t>
  </si>
  <si>
    <t xml:space="preserve">SUBDIRECCION DE DISEÑO EVALUACION Y SISTEMATIZACION </t>
  </si>
  <si>
    <t>3-3-1-15-07-44-1168-192</t>
  </si>
  <si>
    <t>NEX COMPUTER SAS</t>
  </si>
  <si>
    <t>ESTA EN ESTRUCTURACION DE ALCANCE AL INFORME FINAL, POR ERROR EN LA LIQUIDACION YA EFECTUADA DADO QUE EL SALDO NO ERA POR RINTEGRAR AL TESORO SINO QUE CORRESPONDE A LIBERACION A FAVOR DE LA SDIS</t>
  </si>
  <si>
    <t>FE Y ALEGRIA DE COLOMBIA</t>
  </si>
  <si>
    <t>CODENSA S. A. ESP</t>
  </si>
  <si>
    <t>OFICIO</t>
  </si>
  <si>
    <t xml:space="preserve">AUN NO SE CUENTA CON ACTA DE ENTREGA FINAL PARA PROCEDER CON LA LIBERACION O PAGO </t>
  </si>
  <si>
    <t>CORPORACION SOR TERESA DE CALCUTA</t>
  </si>
  <si>
    <t>ASOCIACION NUEVA COLOMBIA ASONUCOL</t>
  </si>
  <si>
    <t>ACTA FEBRERO 2022</t>
  </si>
  <si>
    <t>CORPORACION RAZON DE SER</t>
  </si>
  <si>
    <t>POSITIVA COMPAÑIA DE SEGUROS SA</t>
  </si>
  <si>
    <t>RESOLUCION</t>
  </si>
  <si>
    <t>Recopilación de Información</t>
  </si>
  <si>
    <t>INVERSIONES GUERFOR S.A.</t>
  </si>
  <si>
    <t>CONTRATO DE COMPRAVENTA</t>
  </si>
  <si>
    <t>COOPERATIVA MULTIACTIVA BIENES Y SERVICIOS</t>
  </si>
  <si>
    <t>CONGREGACION SIERVAS DE CRISTO SACERDOTE</t>
  </si>
  <si>
    <t>FUNDACION SOCIAL EL ENCUENTRO</t>
  </si>
  <si>
    <t>Acta de Liberación No. 11 de 2022</t>
  </si>
  <si>
    <t>FUNDACION UN NUEVO AMANECER</t>
  </si>
  <si>
    <t>CONSORCIO NUTRICION  VIDA Y SALUD</t>
  </si>
  <si>
    <t>MERCADO Y BOLSA S.A.</t>
  </si>
  <si>
    <t>Acta de Liberación No. 3 de 2022</t>
  </si>
  <si>
    <t>ACTA MARZO 2022</t>
  </si>
  <si>
    <t>1-182</t>
  </si>
  <si>
    <t>GRUPO EMPRESARIAL JL SEFAIR S.A.S.</t>
  </si>
  <si>
    <t>PAGO MARZO 2022</t>
  </si>
  <si>
    <t>MIGUEL QUIJANO Y COMPAÑIA S A</t>
  </si>
  <si>
    <t>DANNA VANESSA HERNANDEZ BELTRAN</t>
  </si>
  <si>
    <t>Liquidado - Publiacada en Secop ll 13/8/21 Saldo a favor SDIS. Pendiente liberación de recursos. En seguimiento.</t>
  </si>
  <si>
    <t>3000859491</t>
  </si>
  <si>
    <t>FUNDACION BIOPSICOSOCIAL FURAMOR</t>
  </si>
  <si>
    <t>ASOCIACION DE INTEGRACION COMUNITARIA</t>
  </si>
  <si>
    <t>3000562544</t>
  </si>
  <si>
    <t>PAGO JULIO 2022</t>
  </si>
  <si>
    <t>PAGO JUNIO 2022</t>
  </si>
  <si>
    <t>CORPORACION SIEMBRA FUTURO</t>
  </si>
  <si>
    <t>ASOCIACION MUJER CABEZA DE FAMILIA SAN CARLOS</t>
  </si>
  <si>
    <t>ASOCIACION DE PADRES PRONUTRICION NIÑOS DEL FUTURO APRONIF</t>
  </si>
  <si>
    <t>CORPORACION SUAZA CONFORMACION Y FORTALECIMIENTO DE GRUPOS SOCIALES UNA PROPUESTA  ALTERNATIVA DE DESARROLLO</t>
  </si>
  <si>
    <t>ASOCIACION DE MUJERES MUJER Y CIUDAD-AMUCI</t>
  </si>
  <si>
    <t>CORPORACION ASIS DE COLOMBIA</t>
  </si>
  <si>
    <t>UNION TEMPORAL MUJERES M Y G POR UN MEJOR MAÑANA</t>
  </si>
  <si>
    <t>ASOCIACION DE HOGARES SI A LA VIDA</t>
  </si>
  <si>
    <t>JULIAN FELIPE BUITRAGO VACCA</t>
  </si>
  <si>
    <t>PAGO ABRIL 2022</t>
  </si>
  <si>
    <t>FUNDACION SOCIAL PARA EL DESARROLLO HUMANO</t>
  </si>
  <si>
    <t>3000859402</t>
  </si>
  <si>
    <t>FUNDACION SEMILLITAS DE AMOR</t>
  </si>
  <si>
    <t>CARMEN LUZ SARMIENTO ARIZA</t>
  </si>
  <si>
    <t>CLARA EUGENIA AREVALO DELGADO</t>
  </si>
  <si>
    <t>Liquidado - Publicada en Secop, pendiente  hacer seguimiento de liberación de recursos</t>
  </si>
  <si>
    <t>SISTEMAS Y DISTRIBUCIONES FORMACON LTDA</t>
  </si>
  <si>
    <t>ORDEN DE COMPRA</t>
  </si>
  <si>
    <t>REDCOMPUTO LIMITADA</t>
  </si>
  <si>
    <t>SELCOMP INGENIERIA S A S (SISTEMAS Y ELECTRONICA DE COMPUTADORES)</t>
  </si>
  <si>
    <t>MAP INGENIEROS Y/O MARIA FERNANDA CORTES E U</t>
  </si>
  <si>
    <t>Fecha Estimada Radicación 01/12/2022. En revisión TH</t>
  </si>
  <si>
    <t>CAROL VIVIANA PRECIADO CASTAÑO</t>
  </si>
  <si>
    <t>IMCOLMEDICA S A</t>
  </si>
  <si>
    <t xml:space="preserve">FUNDACION ALIMENTANDO SUEÑOS					</t>
  </si>
  <si>
    <t>PARROQUIA BEATO JUAN BAUTISTA SCALABRINI</t>
  </si>
  <si>
    <t>3000214410</t>
  </si>
  <si>
    <t>FUNDACION SOLIDARIA CREER</t>
  </si>
  <si>
    <t>FUNDACION PASOS FIRMES</t>
  </si>
  <si>
    <t>PAGO NOVIEMBRE 2022</t>
  </si>
  <si>
    <t>FUNDACION MARIA PAZ</t>
  </si>
  <si>
    <t>3000859492</t>
  </si>
  <si>
    <t>3000562543</t>
  </si>
  <si>
    <t>FUNDACION PARA EL DESARROLLO SOCIAL ORIENTE</t>
  </si>
  <si>
    <t>CORPORACION PARA LA INTEGRACION COMUNITARIA LA COMETA</t>
  </si>
  <si>
    <t>ORDEN MINISTROS DE LOS ENFERMOS</t>
  </si>
  <si>
    <t>3000284192</t>
  </si>
  <si>
    <t xml:space="preserve">ASOCIACION INTEGRAL PARA LA PAZ			</t>
  </si>
  <si>
    <t>CORPORACION VIENTOS DEL PORVENIR</t>
  </si>
  <si>
    <t xml:space="preserve">JUNTA DE ACCION COMUNAL DEL BARRIO ALTOS DEL POBLADO DE LA LOCALIDAD 04 SAN CRISTOBAL	</t>
  </si>
  <si>
    <t>CORPORACION CONSTRUYAMOS EL FUTURO</t>
  </si>
  <si>
    <t>ASOCIACION DE LIDERES COMUNITARIOS ARMACUD</t>
  </si>
  <si>
    <t xml:space="preserve">FUNDACION GESTORA INTEGRAL CONSTRUYENDO SENTIDO HUMANO					</t>
  </si>
  <si>
    <t>CORPORACION PARA EL DESARROLLO SOCIAL Y COMUNITARIO LA SIEMBRA</t>
  </si>
  <si>
    <t>3000284681</t>
  </si>
  <si>
    <t>FUNDACION PASTORAL SOCIAL MANOS UNIDAS</t>
  </si>
  <si>
    <t>FUNDACION FABRICANDO SUEÑOS</t>
  </si>
  <si>
    <t>3000214411</t>
  </si>
  <si>
    <t>FUNDACION ONG PROGRAMA TEJIENDO LOGROS</t>
  </si>
  <si>
    <t>3000859403</t>
  </si>
  <si>
    <t>3000214412</t>
  </si>
  <si>
    <t>CORPORACION COMUNITARIA LIBRES PARA COOPERAR</t>
  </si>
  <si>
    <t>LUZ MARINA REYES GONZALEZ</t>
  </si>
  <si>
    <t>ACTA 2020</t>
  </si>
  <si>
    <t>Liquidado - Publicada en Secop, pendiente  hacer seguimiento para liberación de recursos</t>
  </si>
  <si>
    <t>DERCY JANETH SANCHEZ TORRES</t>
  </si>
  <si>
    <t>CESAR DAVID RAMIREZ APONTE</t>
  </si>
  <si>
    <t>ERIKA JAZMIN TOVAR GONZALEZ</t>
  </si>
  <si>
    <t>Consolidación de documentos de expediente para liquidación</t>
  </si>
  <si>
    <t>CHRISTIAN DAVID NAVARRO LOZADA</t>
  </si>
  <si>
    <t>JEISSON MARIO ANDRADE MACHADO</t>
  </si>
  <si>
    <t>FELIX ARTURO POLO MARTINEZ</t>
  </si>
  <si>
    <t>EN PROCESO DE INCUMPLIMIENTO</t>
  </si>
  <si>
    <t>WENDY JOHANA QUIROGA PETEVI</t>
  </si>
  <si>
    <t>HEIDY BRIYITH GRACIA MARTINEZ</t>
  </si>
  <si>
    <t>JUAN CARLOS ARBELAEZ MURILLO</t>
  </si>
  <si>
    <t>LIQUIDACION DEVUELTA EN ACTUALIZACIÓN DE POLIZA DE LO CONTRARIO LIQUIDACIÓN UNILATERAL</t>
  </si>
  <si>
    <t>ZULEIMA ASTRITH MANCERA SILVA</t>
  </si>
  <si>
    <t>ECK MANUEL IGNACIO RIVERA ALDANA</t>
  </si>
  <si>
    <t>GABRIEL EDUARDO PARRA HERNANDEZ</t>
  </si>
  <si>
    <t>En Proyección de la Liquidación - LOCALIDAD</t>
  </si>
  <si>
    <t>FERNAN  ORJUELA CARVAJAL</t>
  </si>
  <si>
    <t>3-1-2-02-02-06-0000-000</t>
  </si>
  <si>
    <t>Capacitación</t>
  </si>
  <si>
    <t>FUNDACION TECNOLOGICA ALBERTO MERANI</t>
  </si>
  <si>
    <t>ELIANA JINETH SIERRA ROA</t>
  </si>
  <si>
    <t>MARIA CAMILA PINTO SOLORZANO</t>
  </si>
  <si>
    <t>DIEGO FERNANDO LONDOÑO CASTAÑO</t>
  </si>
  <si>
    <t>JOSE REINEL SANDOVAL GALLEGO</t>
  </si>
  <si>
    <t>AURA MERCEDES JALAFF RAMIREZ</t>
  </si>
  <si>
    <t>Se radicará en Contratación en mayo del 2022</t>
  </si>
  <si>
    <t>ODILIO  MARTIN TORRES</t>
  </si>
  <si>
    <t>JENNY PAOLA CHISCO CASTILLO</t>
  </si>
  <si>
    <t>KAREN LIZETH TORRES ECHEVERRI</t>
  </si>
  <si>
    <t>HERNAN MAURICIO CARDOZO GORDILLO</t>
  </si>
  <si>
    <t>ANA KARINA LENIS ROMAN</t>
  </si>
  <si>
    <t>ISAIAS ENRIQUE VILLA MURILLO</t>
  </si>
  <si>
    <t>REPRESENTACIONES E INVERSIONES ELITE LIM ITADA</t>
  </si>
  <si>
    <t>Acta de Liberación No. 5 de 2022</t>
  </si>
  <si>
    <t>ACTA MAYO 2022</t>
  </si>
  <si>
    <t>OSCAR HUMBERTO LOZANO PEDREROS</t>
  </si>
  <si>
    <t>UNION TEMPORAL SOLUCIONES MICROSOFT 2017</t>
  </si>
  <si>
    <t>RAUL ALFONSO CHAVEZ RUBIANO</t>
  </si>
  <si>
    <t>DIANA MARCELA CAUCALI BELTRAN</t>
  </si>
  <si>
    <t>Se radicará en el mes de junio del 2022 en Liquidaciones. En tramite elaboración informe final de supervisión</t>
  </si>
  <si>
    <t>ANDREA JULIANA RODRIGUEZ PEÑARANDA</t>
  </si>
  <si>
    <t>JESSICA PAOLA ACUÑA LOPERA</t>
  </si>
  <si>
    <t>FERNANDO MIGUEL CORMANE TAMAYO</t>
  </si>
  <si>
    <t>JOSE RICARDO MORENO TINJACA</t>
  </si>
  <si>
    <t>FABIAN MAURICIO MAHECHA LOPEZ</t>
  </si>
  <si>
    <t>HERNAN RICARDO VASQUEZ ZAPATA</t>
  </si>
  <si>
    <t>SERGIO ANDRES ARANGO MELGUIZO</t>
  </si>
  <si>
    <t>OSCAR IVAN BRUGES ORTEGA</t>
  </si>
  <si>
    <t>ANYI VANESSA CORONADO CAMACHO</t>
  </si>
  <si>
    <t>DILIA PAOLA RODRIGUEZ GOMEZ</t>
  </si>
  <si>
    <t>YORDY  VELEZ HENAO</t>
  </si>
  <si>
    <t>RUBY JOHANNA GALEANO ECHEVERRIA</t>
  </si>
  <si>
    <t>DEISY MIREYA PARRA CAICEDO</t>
  </si>
  <si>
    <t>MONICA LIZETH MEJIA PARADA</t>
  </si>
  <si>
    <t>CAROLINA PAOLA NAVAS CASAS</t>
  </si>
  <si>
    <t>JAIME LEONARDO CAMARGO RAMIREZ</t>
  </si>
  <si>
    <t>MARLEN  RUIZ LARA</t>
  </si>
  <si>
    <t>EN RECOPILACIÓN DE INFORMACIÓN/ VISITA A LA SUBDIRECCIÓN DE USME POR EL PROFESIONAL JAIRO ACOSTA, EL 07/04/2022 E INFORMAN QUE NO HAN REALIZADO LIQUIDACIÓN, INICIARAN EL PROCESO DE LIQUIDACIÓN.</t>
  </si>
  <si>
    <t>JORGE  GONZALEZ MAHECHA</t>
  </si>
  <si>
    <t>OSCAR JULIAN TORRES VASQUEZ</t>
  </si>
  <si>
    <t>JULIETH LILIANA SANCHEZ VARGAS</t>
  </si>
  <si>
    <t>Se radicó carpeta (Rad: I2022013514) y se trasladó al área de liquidaciones el 20/04/2022. Fue requerido un alcance en el cual se está trabajando.</t>
  </si>
  <si>
    <t>NUBIA MILENA GOMEZ PINILLA</t>
  </si>
  <si>
    <t xml:space="preserve">En proceso de revisión Subd. Local Tunjuelito, quien esta a cargo de gestionar la liquidación. </t>
  </si>
  <si>
    <t>ELSY YURANY ACOSTA MOLINA</t>
  </si>
  <si>
    <t>MARIA INES TORRES PINTO</t>
  </si>
  <si>
    <t>RAFAEL ALBERTO PATIÑO TAFUR</t>
  </si>
  <si>
    <t>3000562957</t>
  </si>
  <si>
    <t>ANA TERESA PERALTA DE COMBITA</t>
  </si>
  <si>
    <t>HECTOR IVAN ARREDONDO VELEZ</t>
  </si>
  <si>
    <t>DORIS YANETH BARRIGA HERNANDEZ</t>
  </si>
  <si>
    <t>OLGA LUCIA GONZALEZ CORTES</t>
  </si>
  <si>
    <t>LEYDI PATRICIA RAMIREZ ALDANA</t>
  </si>
  <si>
    <t>JHON HENRY SAENZ AMBITO</t>
  </si>
  <si>
    <t>PEDRO ANDRES ROJAS ROJAS</t>
  </si>
  <si>
    <t>KATHERINE SHIRLEY GARAY ROJAS</t>
  </si>
  <si>
    <t>WINNY JOHANA MOSQUERA PALACIOS</t>
  </si>
  <si>
    <t>LUIS ANDRES PACHECO RODRIGUEZ</t>
  </si>
  <si>
    <t>YULY ANDREA LEON BUSTOS</t>
  </si>
  <si>
    <t>RAFAEL  AGAMEZ PINEDA</t>
  </si>
  <si>
    <t>DIEGO MAURICIO AYALA TORRES</t>
  </si>
  <si>
    <t>HANS ALEXANDER CRUZ LOZANO</t>
  </si>
  <si>
    <t>ELVIRA EUFEMIA FREYLE VANGRIEKEN</t>
  </si>
  <si>
    <t>EDISON DE JESUS NARVAEZ GUETE</t>
  </si>
  <si>
    <t>DIEGO FERNANDO VARGAS GARZON</t>
  </si>
  <si>
    <t>ANDRES FELIPE PEREA CORDOBA</t>
  </si>
  <si>
    <t>RAUL ANDRES TRIANA MEDINA</t>
  </si>
  <si>
    <t>OTONIEL  GAMBOA ARENAS</t>
  </si>
  <si>
    <t>MARTHA CECILIA GONZALEZ MUÑOZ</t>
  </si>
  <si>
    <t>NANCY YANETH GARAVITO HORTUA</t>
  </si>
  <si>
    <t>FREDY DUVIAN LOPEZ MORALES</t>
  </si>
  <si>
    <t>LUZ DARY RAMIREZ BERNAL</t>
  </si>
  <si>
    <t>ELIANA PATRICIA VASQUEZ ZULUAGA</t>
  </si>
  <si>
    <t>FREDESLINA  FLOREZ VARGAS</t>
  </si>
  <si>
    <t>ESTEVE AMAURY COY MORENO</t>
  </si>
  <si>
    <t>FERNANDO  OSPINA MARIN</t>
  </si>
  <si>
    <t>LA SOLICITUD DE LIQUIDACION RADICADA EN EL GRUPO DE LIQUIDACIONES EL 13 DE ABRIL DE 2022, A LA PAR SE ESTA SURTIENDO TRAMITE DE INCUMPLIMIENTO POR NO DEVOLUCION DE INVENTARIO LO CUAL PODRA AFECTAR EL VALOR ADEUDADO SEGÚN SE REALICE CRUCE DE CUENTAS</t>
  </si>
  <si>
    <t>YERLY VIVIANA VALERO GRAJALES</t>
  </si>
  <si>
    <t>Liquidado - Publicada en Secop ll 13/09/21. En Tramite de liberación de recursos. En seguimiento</t>
  </si>
  <si>
    <t>PATRICIA ANDREA AGUIAR GUZMAN</t>
  </si>
  <si>
    <t>ACTA OCTUBRE 2022</t>
  </si>
  <si>
    <t>JAIRO ARNOY ROJAS MORALES</t>
  </si>
  <si>
    <t>OLGA LUCIA GOMEZ CORREDOR</t>
  </si>
  <si>
    <t>JORGE ANDRES VALENZUELA MENDEZ</t>
  </si>
  <si>
    <t>Se requiere verificar como se realizaron los pagos mes a mes</t>
  </si>
  <si>
    <t>INSTITUTO DISTRITAL PARA LA PROTECCION D E LA NIÑEZ Y DE LA JUVENTUD</t>
  </si>
  <si>
    <t>CONVENIO INTERADMINISTRATIVO</t>
  </si>
  <si>
    <t>KARINA  GIRALDO BUSTOS</t>
  </si>
  <si>
    <t>JUAN CARLOS CORONADO RINCON</t>
  </si>
  <si>
    <t>Según información suministrada por la subdirección local de Usaquen, no se ha realizado esta liquidación</t>
  </si>
  <si>
    <t>MILLIE JULIETA CORTES GALVIS</t>
  </si>
  <si>
    <t>LIZ VANESSA PINEDA CRUZ</t>
  </si>
  <si>
    <t>DIANA DEL PILAR ROJAS JIMENEZ</t>
  </si>
  <si>
    <t>ANDREA  BOLAÑOS GALINDO</t>
  </si>
  <si>
    <t>JANNA MARITZA ALFONSO REMOLINA</t>
  </si>
  <si>
    <t>LEIDY MIREYA BRICEÑO MORA</t>
  </si>
  <si>
    <t>MONICA JAZMIN MILLAN PEREZ</t>
  </si>
  <si>
    <t>EN RECOPILACIÓN DE INFORMACIÓN/VISITA A LA SUBDIRECCIÓN DE USME POR EL PROFESIONAL JAIRO ACOSTA, EL 07/04/2022 E INFORMAN QUE NO HAN REALIZADO LIQUIDACIÓN, INICIARAN EL PROCESO DE LIQUIDACIÓN.</t>
  </si>
  <si>
    <t>GLADYS LILIANA MENDOZA PORRAS</t>
  </si>
  <si>
    <t>3000660460</t>
  </si>
  <si>
    <t>SINDY LORENA CORTES RODRIGUEZ</t>
  </si>
  <si>
    <t>ARMANDO  SUAREZ ACOSTA</t>
  </si>
  <si>
    <t>LUIS JAVIER BECERRA MEJIA</t>
  </si>
  <si>
    <t>YEIMMY CAROLINA LOZANO ROA</t>
  </si>
  <si>
    <t>HAMMER AUGUSTO ARIAS BERMUDEZ</t>
  </si>
  <si>
    <t>YENNY PAOLA ALVARADO SERRATO</t>
  </si>
  <si>
    <t>JOSE LAURENCIO ARIAS GOMEZ</t>
  </si>
  <si>
    <t>DEYANIRA  AMORTEGUI MUÑOZ</t>
  </si>
  <si>
    <t>CESAR CAMILO HERNANDEZ SALINAS</t>
  </si>
  <si>
    <t>JUAN PABLO VEGA ARIZA</t>
  </si>
  <si>
    <t>CLAUDIA PATRICIA MOLINA AGUILERA</t>
  </si>
  <si>
    <t>MARIANO HUMBERTO BRICEÑO LEON</t>
  </si>
  <si>
    <t>NELSON ENRIQUE CONTRERAS RODRIGUEZ</t>
  </si>
  <si>
    <t>3000473494</t>
  </si>
  <si>
    <t>LUIS OBDULIO PINEDA CELIS</t>
  </si>
  <si>
    <t>Pendiente documentos para pago</t>
  </si>
  <si>
    <t>JHORMAN ANDRES ESTEPA PANQUEVA</t>
  </si>
  <si>
    <t>LUIS CARLOS CADENA GARZON</t>
  </si>
  <si>
    <t>CELMIRA  GONZALEZ SANCHEZ</t>
  </si>
  <si>
    <t>ANYI LEIDY ROA ROJAS</t>
  </si>
  <si>
    <t>ALEXANDER  RODRIGUEZ ARIAS</t>
  </si>
  <si>
    <t>EVILA DOLORES SAPUYES NAVARRO</t>
  </si>
  <si>
    <t>GIORGOS  PAPADOPULOS LEON</t>
  </si>
  <si>
    <t>MICHEL ANDRES SALAMANCA RAMIREZ</t>
  </si>
  <si>
    <t>GABRIEL IVAN CORDOBA CORREDOR</t>
  </si>
  <si>
    <t>JENNIFER  QUINTANA ARIAS</t>
  </si>
  <si>
    <t>MARCY YURANY CAMPOS CASTIBLANCO</t>
  </si>
  <si>
    <t>JUAN CARLOS JARAMILLO CHICUNQUE</t>
  </si>
  <si>
    <t>ROSA ANGELICA BOTELLO YAÑEZ</t>
  </si>
  <si>
    <t>EDGAR  POLANIA CUELLAR</t>
  </si>
  <si>
    <t>ALBA LUZ MARTINEZ SALAZAR</t>
  </si>
  <si>
    <t>JESSICA PAOLA SERRANO VARGAS</t>
  </si>
  <si>
    <t>PABLO FABIAN FONSECA CAMARGO</t>
  </si>
  <si>
    <t>ALEJANDRA  LONDOÑO ALMEYDA</t>
  </si>
  <si>
    <t>ANGELA JULIETH SOLANO GARCIA</t>
  </si>
  <si>
    <t>ELKIN MAURICIO LOPEZ ANTOLINEZ</t>
  </si>
  <si>
    <t>CARLOS FERNANDO CASTAÑEDA RAMIREZ</t>
  </si>
  <si>
    <t>EVELINA ALEJANDRA AGUDELO CHICA</t>
  </si>
  <si>
    <t>FAHIZULY  MONROY CASTELLANOS</t>
  </si>
  <si>
    <t>LAURA VERONICA ZAFRA TORRES</t>
  </si>
  <si>
    <t>SANDRA PATRICIA CASALLAS PULIDO</t>
  </si>
  <si>
    <t>PAOLA ANDREA GOMEZ REDONDO</t>
  </si>
  <si>
    <t>RUBEN ORLANDO MONROY APONTE</t>
  </si>
  <si>
    <t>Pendiente acta aclaratoria liquidación</t>
  </si>
  <si>
    <t>DIRLIS YALEMA MUÑOZ JIMENEZ</t>
  </si>
  <si>
    <t>MANFRED  PEREA RIVAS</t>
  </si>
  <si>
    <t>GLORIA PATRICIA SALAZAR RODRIGUEZ</t>
  </si>
  <si>
    <t>NATHALI VIVIANA ANGARITA BLANCO</t>
  </si>
  <si>
    <t>DAVID LEONARDO CHAVES BELTRAN</t>
  </si>
  <si>
    <t>ANA MARIA LONDOÑO LLANOS</t>
  </si>
  <si>
    <t>CESAR HORACIO MORENO</t>
  </si>
  <si>
    <t>AURA SUSANA MARTINEZ PEREZ</t>
  </si>
  <si>
    <t>En proceso de revisión con la  Sub. Local San Cristobal. Quien esta a cargo del proceso  de gestiona la liquidación.</t>
  </si>
  <si>
    <t>JAZMIN  CORREDOR MARTINEZ</t>
  </si>
  <si>
    <t>SANDRA PATRICIA ESCALANTE CARDONA</t>
  </si>
  <si>
    <t>Liiquidación en poder de la subdireccion para la discapacidad</t>
  </si>
  <si>
    <t>LUZ ADRIANA RODRIGUEZ GARZON</t>
  </si>
  <si>
    <t>LINA MARCELA BELLO GONZALEZ</t>
  </si>
  <si>
    <t>ANA LUCIA YATE DE TAPIERO</t>
  </si>
  <si>
    <t>ACTA DICIEMBRE 2022</t>
  </si>
  <si>
    <t>DIANA MARCELA PEREZ CORTES</t>
  </si>
  <si>
    <t>KATRIN LORENA  GUERRERO CORTES</t>
  </si>
  <si>
    <t>LORENA  CUCHIMAQUE URQUIZA</t>
  </si>
  <si>
    <t>YINA PAOLA PENAGOS CALLEJAS</t>
  </si>
  <si>
    <t>GLADYS CELINA SALAZAR RODRIGUEZ</t>
  </si>
  <si>
    <t xml:space="preserve">Contratos/ Convenios liquidados sin concluir el trámite de pago: el supervisor remitio correo la contratista indicando si desea realziar el cobro del valor o renuncial al mismo , en espera respuetsa </t>
  </si>
  <si>
    <t>YENY PAOLA LATORRE POSADA</t>
  </si>
  <si>
    <t>3000463920</t>
  </si>
  <si>
    <t>JOHANA ANDREA ORTEGA MUÑOZ</t>
  </si>
  <si>
    <t>RUTH MARIA GALVIS HERNANDEZ</t>
  </si>
  <si>
    <t>BLANCA HERMINIA PLAZAS GONZALEZ</t>
  </si>
  <si>
    <t>DAVID HUMBERTO SILVA MURILLO</t>
  </si>
  <si>
    <t>MARIA YISELA CARRANZA</t>
  </si>
  <si>
    <t>YONY ARLEY SANCHEZ BARRETO</t>
  </si>
  <si>
    <t>MARIA EUGENIA DIAZ SANCHEZ</t>
  </si>
  <si>
    <t>JENY ALEXANDRA ALTAMIRANO MAYA</t>
  </si>
  <si>
    <t>CLAUDIA YURANY ESPITIA CASTILLO</t>
  </si>
  <si>
    <t>3000660464</t>
  </si>
  <si>
    <t>CARMELINA  CHAVARRO OLARTE</t>
  </si>
  <si>
    <t>3000735856</t>
  </si>
  <si>
    <t>ANGELA MARIA CARABALI SINISTERRA</t>
  </si>
  <si>
    <t>PAULA ALEJANDRA CERQUERA VELASQUEZ</t>
  </si>
  <si>
    <t>GLORIA EUGENIA FERNANDEZ MORALES</t>
  </si>
  <si>
    <t>CARLOS ALBERTO GONZALEZ MANUNGA</t>
  </si>
  <si>
    <t>En Proyección de la Liquidación</t>
  </si>
  <si>
    <t>BRANDON STEVENS MORENO PENA</t>
  </si>
  <si>
    <t>NATALIA  PASIMINIO PEÑA</t>
  </si>
  <si>
    <t>YENIFER KATERIN DIAZ CASTAÑEDA</t>
  </si>
  <si>
    <t>LEIDY YULIANA CADENA MAYORGA</t>
  </si>
  <si>
    <t>SANDRA YAMILE MONTERO BERNAL</t>
  </si>
  <si>
    <t>KAREN JULIETH SANDOVAL CASALLAS</t>
  </si>
  <si>
    <t>LUZ YANETH ACOSTA GUIO</t>
  </si>
  <si>
    <t>3000214469</t>
  </si>
  <si>
    <t>ALEXIS  SIERRA RAMOS</t>
  </si>
  <si>
    <t>ELIZABETH  ORDOÑEZ ROJAS</t>
  </si>
  <si>
    <t>MAYRA ALEJANDRA RAMIREZ MONCALEANO</t>
  </si>
  <si>
    <t>3000213747</t>
  </si>
  <si>
    <t>ANA PATRICIA AVENDAÑO HUERTAS</t>
  </si>
  <si>
    <t>ROSALBA  FIGUEROA</t>
  </si>
  <si>
    <t>IVONNE JOHANA FORI MARTINEZ</t>
  </si>
  <si>
    <t>ELICENIA EDITH GOMEZ IBAÑEZ</t>
  </si>
  <si>
    <t>ASOCIACION INTEGRAL PARA LA PAZ</t>
  </si>
  <si>
    <t>FUNDACION GESTORA INTEGRAL CONSTRUYENDO SENTIDO HUMANO</t>
  </si>
  <si>
    <t>FUNDACION INTEGRAL PARA EL DESARROLLO HU MANO FIPADH</t>
  </si>
  <si>
    <t>DOMINICAS HIJAS DE NUESTRA SEÑORA DE NAZ ARETH</t>
  </si>
  <si>
    <t>INSTITUTO DISTRITAL DE RECREACION Y DEPO RTE</t>
  </si>
  <si>
    <t>FUNDACION INSTITUTO TECNOLOGICO DEL SUR</t>
  </si>
  <si>
    <t>CORPORACIN DE ACCIN SOCIAL MONSEÑOR GERA</t>
  </si>
  <si>
    <t>ASOCIACION SOLIDARIDAD FUERZA DE LO PEQU EÑO</t>
  </si>
  <si>
    <t>CORPORACION PARA EL DESARROLLO COMUNITAR IO LA SIEMBRA</t>
  </si>
  <si>
    <t>CORPORACION COMEDORES Y TIENDAS MANA</t>
  </si>
  <si>
    <t>COOPERATIVA MULTIACTIVA BIENES Y SERVICI OS</t>
  </si>
  <si>
    <t>CORPORACION COMUNITARIA LIBRES PARA COOP ERAR</t>
  </si>
  <si>
    <t>ASOCIACION DE LIDERES COMUNITARIOS ARMAC UD</t>
  </si>
  <si>
    <t>ASOCIACION COMUNITARIA LA ESPERANZA</t>
  </si>
  <si>
    <t>COOPERATIVA MULTIACTIVA RAPIASEOS DE COL OMBIA</t>
  </si>
  <si>
    <t>FUNDACION ALIMENTANDO SUEÑOS</t>
  </si>
  <si>
    <t>FUNDACION HOGAR SAN FRANCISCO DE ASIS</t>
  </si>
  <si>
    <t>INSTITUTO HERMANAS FRANCISCANAS DE SANTA CLARA</t>
  </si>
  <si>
    <t>FUNDACION PARA EL DESARROLLO INTEGRAL DE L NIÑO ESPECIAL FUNDINES</t>
  </si>
  <si>
    <t>FUNDACION NUEVA VIDA PARA UN PAIS LIBRE FUNDIPAL</t>
  </si>
  <si>
    <t xml:space="preserve">1337/ 2949 </t>
  </si>
  <si>
    <t>28/06/2022 - 2949 09/11/2022</t>
  </si>
  <si>
    <t>1949/ 3199</t>
  </si>
  <si>
    <t>19/08/2022 - 3199 09/12/2022</t>
  </si>
  <si>
    <t>3000816929 - 3001027913</t>
  </si>
  <si>
    <t>10/10/2022 - 14/12/2022</t>
  </si>
  <si>
    <t>Acta de Liberación No. 5 de 2022 / Acta Aclaratoria 10 de 2022</t>
  </si>
  <si>
    <t>PAGO OCTUBRE 2022 $308.542.920 - PAGO DICIEMBRE 2022 $65.866.505</t>
  </si>
  <si>
    <t>BENEFICENCIA DE CUNDINAMARCA</t>
  </si>
  <si>
    <t>CONTRATOS INTERADMINISTRATIVOS</t>
  </si>
  <si>
    <t>3-1-2-02-02-08-0000-000</t>
  </si>
  <si>
    <t>CONSORCIO SIGMA M&amp;R 2018</t>
  </si>
  <si>
    <t>CONTRATO DE OBRA</t>
  </si>
  <si>
    <t>OBRA ALTOS DE ZUQUE, REVISION DE DOCUMENTACION POR PARTE DE INTERVENTORIA</t>
  </si>
  <si>
    <t>INVERSIONES G&amp;R S.A.S</t>
  </si>
  <si>
    <t>3000563197</t>
  </si>
  <si>
    <t>INVERMOHES S A S</t>
  </si>
  <si>
    <t xml:space="preserve">01-07 </t>
  </si>
  <si>
    <t>CIVING INGENIEROS CONTRATISTAS S.A.S.</t>
  </si>
  <si>
    <t>PANAMERICANA FORMAS E IMPRESOS S.A.</t>
  </si>
  <si>
    <t xml:space="preserve">LIBERACION MENOR VALOR EN LA ORDEN DE COMPRA </t>
  </si>
  <si>
    <t>3-1-2-02-02-07-0000-000</t>
  </si>
  <si>
    <t>Bienestar e incentivos</t>
  </si>
  <si>
    <t>CARLOS GILDARDO GUEVARA GUTIERREZ</t>
  </si>
  <si>
    <t>SIGLO DATA SAS</t>
  </si>
  <si>
    <t>CONSORCIO ARBECI JARDINES</t>
  </si>
  <si>
    <t>OBRA ACACIAS - PRESUNTO INCUMPLIMIENTO. OFICINA ASESORA JURIDICA NO HA DADO RESPUESTA DEL PRESUNTO INCUMPLIMIENTO 25 DE MAYO Y EL 1 DE JULIO DE 2021 FUERON RADICADOS LOS DOCUMENTOS.</t>
  </si>
  <si>
    <t>SANDRA MILENA RIAÑO PARRA</t>
  </si>
  <si>
    <t>KAREN LILIANA SALAZAR MUÑOZ</t>
  </si>
  <si>
    <t>JAVIER IVAN FAJARDO RODRIGUEZ</t>
  </si>
  <si>
    <t>JUAN CARLOS MACHUCA ARIAS</t>
  </si>
  <si>
    <t>CLAUDIA XIMENA GUZMAN PEÑA</t>
  </si>
  <si>
    <t>WILLIAM ANDRES CAMPOS SABOYA</t>
  </si>
  <si>
    <t>En proceso de revisión con Sub. Local  Martires, quien esta a cargo de gestionar la liquidación. En comunicación con la subdirección de Martires, esta expresa que no se ha adelantado la liquidación</t>
  </si>
  <si>
    <t>MARIA LUCELLY ARISTIZABAL ARISTIZABAL</t>
  </si>
  <si>
    <t>EN RECOPILACIÓN DE INFORMACIÓN/VISITA POR EL PROFESIONAL JAIRO ACOSTA, EL 31/03/2022 E INFORMAN QUE NO HAN REALIZADO LIQUIDACIÓN</t>
  </si>
  <si>
    <t>ANDRES FELIPE PINEDA ACOSTA</t>
  </si>
  <si>
    <t>JOHN JAIDER FUENTES RAMOS</t>
  </si>
  <si>
    <t>ACTA JUNIO 2021</t>
  </si>
  <si>
    <t>VIRLEIDA MARGARITA TRESPALACIO GUARDO</t>
  </si>
  <si>
    <t>MARIA ANGELICA PEÑUELA RODRIGUEZ</t>
  </si>
  <si>
    <t>En proceso de revisión Sub. Local Puente Aranda, quien esta a cargo de gestionar la liquidación. En una visita a la subdirección de Puente Aranda, allí se manifiesta que no se tiene información sobre la liquidación de ese contrato</t>
  </si>
  <si>
    <t>DERLEY ALEJANDRO GARCIA CARDENAS</t>
  </si>
  <si>
    <t>Saldo a pagar familiares contratista fallecido. A la espera de instrucción al respecto</t>
  </si>
  <si>
    <t>CAJA DE COMPENSACION FAMILIAR COMPENSAR</t>
  </si>
  <si>
    <t>3-1-2-02-02-01-0003-000</t>
  </si>
  <si>
    <t>Servicios de transporte de carga</t>
  </si>
  <si>
    <t>USA POSTAL S A</t>
  </si>
  <si>
    <t xml:space="preserve">La encargada de la liquidación es Sandra Huertas se  radicará el 10 de mayo </t>
  </si>
  <si>
    <t>CONSORCIO C&amp;M-BDO 2018</t>
  </si>
  <si>
    <t>ANA MARIA AMAYA ANGARITA</t>
  </si>
  <si>
    <t>ACTA AGOSTO 2021</t>
  </si>
  <si>
    <t>YUBER ETTIE MERCADO CUESTA</t>
  </si>
  <si>
    <t>Se proyecta liquidación para el segundo trimestre del año 2022</t>
  </si>
  <si>
    <t>CONSORCIO CANASTAS 2018</t>
  </si>
  <si>
    <t>CABILDO INDIGENA INGA DE BOGOTA D.C.</t>
  </si>
  <si>
    <t>En trámite de pago/liberación</t>
  </si>
  <si>
    <t>GPS ELECTRONICS LTDA</t>
  </si>
  <si>
    <t>Se va a realizar acta aclaratoria a la liquidación por el saldo a liberar.</t>
  </si>
  <si>
    <t>CODENSA S.A. ESP</t>
  </si>
  <si>
    <t>CABILDO INDIGENA MUISCA DE SUBA</t>
  </si>
  <si>
    <t>ROSALBA  BAUTISTA PARADA</t>
  </si>
  <si>
    <t>LUISA FERNANDA ZUÑIGA ANTOLINEZ</t>
  </si>
  <si>
    <t>COMISIONISTAS FINANCIEROS AGROPECUARIOS SA</t>
  </si>
  <si>
    <t>3-1-2-02-01-01-0006-000</t>
  </si>
  <si>
    <t>Dotación (prendas de vestir y calzado)</t>
  </si>
  <si>
    <t>ERNESTO POVEDA Y COMPAÑIA S.A.S</t>
  </si>
  <si>
    <t xml:space="preserve">El área encargada es Talento humano  estima la liquidación en julio </t>
  </si>
  <si>
    <t>INVERSIONES SARHEM DE COLOMBIA S.A.S.</t>
  </si>
  <si>
    <t>YUDY JIMENA GAITAN GUAJE</t>
  </si>
  <si>
    <t>JONATHAN  GUERRERO RAMOS</t>
  </si>
  <si>
    <t>3-1-2-02-02-01-0001-000</t>
  </si>
  <si>
    <t>Alojamiento; servicios de suministros de comidas y bebidas</t>
  </si>
  <si>
    <t>SUPPLER S.A.S</t>
  </si>
  <si>
    <t>El encargado de la liquidación es  David Zapata, pendiente de confirmacion el pago de multa del proveedor</t>
  </si>
  <si>
    <t>NELSON ALBERTO COBOS HERNANDEZ</t>
  </si>
  <si>
    <t>3-3-1-15-01-01-1093-101</t>
  </si>
  <si>
    <t>ORGANIZACION DE ESTADOS IBEROAMERICANOS O.E.I.</t>
  </si>
  <si>
    <t>CONVENIO DE COOPERACION</t>
  </si>
  <si>
    <t>KAREN JULIETTE CABRERA RICO</t>
  </si>
  <si>
    <t>GESCOM SAS.</t>
  </si>
  <si>
    <t>3-1-2-02-02-03-0003-003</t>
  </si>
  <si>
    <t>Servicios de diseño y desarrollo de la tecnología de la información (TI)</t>
  </si>
  <si>
    <t>SUMIMAS S A S</t>
  </si>
  <si>
    <t>COLOMBIANA DE SERVICIOS COMEDORES &amp; SUMI NISTROS SAS</t>
  </si>
  <si>
    <t>LABORATORIO UNIDSALUD SAS</t>
  </si>
  <si>
    <t>EL 21 DE ABRIL SE SOLICITA LA RADICACION DE LIQUIDACION AL AREA DEL SUPERVISOR</t>
  </si>
  <si>
    <t>UNION TEMPORAL LSR 2017</t>
  </si>
  <si>
    <t xml:space="preserve">La liquidación fue firmada el 01/04/2022.  Pendiente acta aclaratoria. Responsable liquidación: Sandra Huertas - SAF </t>
  </si>
  <si>
    <t>ASOCIACION GENERADORA DE BIENESTAR SHOW KIDS</t>
  </si>
  <si>
    <t>SECRETARIA DISTRITAL DE INTEGRACION SOCI AL</t>
  </si>
  <si>
    <t>RELACION DE AUTORIZACION</t>
  </si>
  <si>
    <t>COMPAÑIA ALIMENTICIA S A S - EN REORGANI ZACION</t>
  </si>
  <si>
    <t>EASYCLEAN G&amp;E S.A.S.</t>
  </si>
  <si>
    <t>Liquidación radicada el 15/10/2021. Devuelta para ajustes el 28/03/2022. Se esta validando datos con el proveedor</t>
  </si>
  <si>
    <t>RAFAEL ANTONIO SALAMANCA</t>
  </si>
  <si>
    <t>COMERCIALIZADORA VIMEL LTDA</t>
  </si>
  <si>
    <t>PLASTICOS MQ S A S</t>
  </si>
  <si>
    <t>DISTRIBUIDORA NISSI E U</t>
  </si>
  <si>
    <t>Subdirección para la vejez, en conformación de expediente contractual para radicar la liquidación.</t>
  </si>
  <si>
    <t>LA LIQUIDACIÓN LA TIENE VEJEZ</t>
  </si>
  <si>
    <t>GUSTAVO ADOLFO TORRES DUARTE</t>
  </si>
  <si>
    <t>TELVAL S.A.S</t>
  </si>
  <si>
    <t>GAVINCO INGENIEROS CONSULTORES S A S</t>
  </si>
  <si>
    <t>CONTRATO DE INTERVENTORIA</t>
  </si>
  <si>
    <t>INTERVENTORIA GRANADA SUR, CONTRATO DE OBRA SE ENCUENTRA EN PROCESO DE LIQUIDACIÓN-UNA VEZ LIQUIDADO SE PROCEDE A LA LIQUIDACIÓN DE LA INTERVENTORIA</t>
  </si>
  <si>
    <t>GRUPO EMPRESARIAL JL SEFAIR SAS</t>
  </si>
  <si>
    <t>DOBOCOL SAS</t>
  </si>
  <si>
    <t>NIDYA LUCIA BOHORQUEZ GARIBELLO</t>
  </si>
  <si>
    <t>Liquidado - Publicación Secop  02-06-2021 . Pendiente seguimiento para finalizar proceso con liquidaciones.</t>
  </si>
  <si>
    <t>3-1-2-02-02-01-0006-001</t>
  </si>
  <si>
    <t>Servicios de mensajería</t>
  </si>
  <si>
    <t>SERVICIOS POSTALES NACIONALES S A</t>
  </si>
  <si>
    <t xml:space="preserve">El encargado de la liquidación es  David Zapata, se  radicará en julio </t>
  </si>
  <si>
    <t>COMERCIALIZADORA, SERVICIOS Y MANTENIMIE NTO "DICXON ALEXANDER PATIÑO MORENO" SA</t>
  </si>
  <si>
    <t>INGYEMEL PROFESIONALES J&amp;H S.A.S</t>
  </si>
  <si>
    <t>Se radicará en el mes de junio del 2022 en Contratación. En tramite elaboración informe final de supervisión</t>
  </si>
  <si>
    <t>TU SERVICIO FITNESS S.A.S</t>
  </si>
  <si>
    <t>SODECOL GROUP SAS</t>
  </si>
  <si>
    <t>INDUSERVICIOS C.J. S.A.S.</t>
  </si>
  <si>
    <t>Contrato liquidado, resolución 999 del 15/07/2021. Se remitió liquidación a Financiera para liberación de saldo.</t>
  </si>
  <si>
    <t>DISTRIBUIDORA Y PAPELERIA VENEPLAST LTDA</t>
  </si>
  <si>
    <t>INDUSTRIAL DE EXTINTORES LTDA</t>
  </si>
  <si>
    <t>ATSEI DE COLOMBIA LIMITADA</t>
  </si>
  <si>
    <t>ASCENSORES SCHINDLER DE COLOMBIA S A S</t>
  </si>
  <si>
    <t>FUNDACION ARQUITECTONICA ESPERANZA AMBIE NTAL</t>
  </si>
  <si>
    <t>FRICON SOLUCIONES SAS</t>
  </si>
  <si>
    <t>GRUPO GEMLSA SAS</t>
  </si>
  <si>
    <t>PROGRESO SERVICIOS INDUSTRIALES SAS</t>
  </si>
  <si>
    <t>JOHN JAIRO GUERRERO BARBOSA</t>
  </si>
  <si>
    <t>CONSORCIO PROARCO LFE</t>
  </si>
  <si>
    <t>01-345</t>
  </si>
  <si>
    <t>UNION TEMPORAL TRANSPORTES INTEGRADOS</t>
  </si>
  <si>
    <t>ACTA 2021</t>
  </si>
  <si>
    <t>UNION TEMPORAL SOFT IG.3</t>
  </si>
  <si>
    <t>JONATHAN DIXON CENDALES TRIBALDOS</t>
  </si>
  <si>
    <t>CONSORCIO BOGOTA TE NUTRE 2019</t>
  </si>
  <si>
    <t xml:space="preserve">Aún está en proceso de liquidación de los contratos de comedores 2019 y por lo tanto, no se puede liquidar </t>
  </si>
  <si>
    <t>CENTRO FERRETERO MAFER S A S</t>
  </si>
  <si>
    <t>FLOR MARIA GARZON PERILLA</t>
  </si>
  <si>
    <t>LUZ JAZBLEIDY ARANDA MARTINEZ</t>
  </si>
  <si>
    <t>CAROLINA  DURAN NEGRETE</t>
  </si>
  <si>
    <t>UNION TEMPORAL INTERVENTORIA SDI 2017</t>
  </si>
  <si>
    <t>COMIAGRO S.A.</t>
  </si>
  <si>
    <t>El encargado de la liquidación es  Miguel Garcia, radicada en liquidaciones 22 de Abril- Aldemar Bonilla</t>
  </si>
  <si>
    <t>Se radicó liquidación el 22/04/2022.</t>
  </si>
  <si>
    <t>MARIA PAULA ROJAS AMAYA</t>
  </si>
  <si>
    <t>3-1-2-02-02-02-0001-008</t>
  </si>
  <si>
    <t>Servicios de seguros contra incendio, terremoto o sustracción</t>
  </si>
  <si>
    <t>AXA COLPATRIA SEGUROS SA</t>
  </si>
  <si>
    <t>CONTRATO DE SEGUROS</t>
  </si>
  <si>
    <t xml:space="preserve">El encargado de la liquidación es  Oscar Mesa, Radicación en liquidaciones en el mes de Junio </t>
  </si>
  <si>
    <t>7748</t>
  </si>
  <si>
    <t>3-3-1-16-05-56-7748-000</t>
  </si>
  <si>
    <t>Fortalecimiento de la gestión institucional y desarrollo integral del talento humano en Bogotá</t>
  </si>
  <si>
    <t>UNION TEMPORAL SDIS KV</t>
  </si>
  <si>
    <t>Se radicó en Contratación el 22/04/2022</t>
  </si>
  <si>
    <t>3-3-1-16-01-06-7771-000</t>
  </si>
  <si>
    <t>Fortalecimiento de las oportunidades de inclusión de las personas con discapacidad, familias y sus cuidadores-as en Bogotá</t>
  </si>
  <si>
    <t>LINA JOHANA HIGUERA NAVARRO</t>
  </si>
  <si>
    <t xml:space="preserve">Liquidación en proyección / Se proyecta para tercer trimestre </t>
  </si>
  <si>
    <t>ESPECIAL CARGO S A S</t>
  </si>
  <si>
    <t xml:space="preserve">Radicación en el mes de julio </t>
  </si>
  <si>
    <t>VIVIAN ANDREA DD'ERLEE CASTRO</t>
  </si>
  <si>
    <t>Liquidación en proyección / Se proyecta para cuarto trimestre</t>
  </si>
  <si>
    <t>7745</t>
  </si>
  <si>
    <t>3-3-1-16-01-06-7745-000</t>
  </si>
  <si>
    <t>FUNDACION SOCIAL PARA EL DESARROLLO HUMA NO</t>
  </si>
  <si>
    <t>SUBDIRECCION  PARA LA IDENTIFICACIÓN, CARACTERIZACIÓN E INTEGRACIÓN</t>
  </si>
  <si>
    <t>7730</t>
  </si>
  <si>
    <t>3-3-1-16-01-04-7730-000</t>
  </si>
  <si>
    <t>CONVETUR S A S</t>
  </si>
  <si>
    <t>El contrato tuvo un proceso de incumplimiento en el que en primera instancia el contratista fue sancionado en el mes de diciembre de 2021, el contratista presento un recurso de apelación en marzo de 2022, este recurso esta pendiente de salir el fallo. Una vez salga el fallo definitivo se debe proceder a liquidar el contrato y pagar o liberar el saldo según se determine.</t>
  </si>
  <si>
    <t>UNION TEMPORAL ALIMENTACION SERVICIAL</t>
  </si>
  <si>
    <t>SCAIN ADMINISTRACION E INGENIERIA SAS</t>
  </si>
  <si>
    <t>EDISON ALEXANDER MELO PINZON</t>
  </si>
  <si>
    <t xml:space="preserve">SUBDIRECCIÓN DE INVESTIGACIÓN E INFORMACIÓN - SUBDIRECCIÓN DE DISEÑO EVALUACION Y SISTEMATIZACION </t>
  </si>
  <si>
    <t>7741</t>
  </si>
  <si>
    <t>3-3-1-16-05-51-7741-000</t>
  </si>
  <si>
    <t>Fortalecimiento de la gestión de la información y el conocimiento con enfoque participativo y territorial de la Secretaria Distrital de Integración Social en Bogotá</t>
  </si>
  <si>
    <t>JUAN CARLOS BENAVIDES</t>
  </si>
  <si>
    <t>LIBERACIÓN LIMITE PLAZO JULIO 31 DE 2020</t>
  </si>
  <si>
    <t>MICHAEL ANDRES GACHA CORTES</t>
  </si>
  <si>
    <t>MARIA DEL PILAR BUITRAGO QUEMBA</t>
  </si>
  <si>
    <t>Se radicó en Contratación el 3/03/2022</t>
  </si>
  <si>
    <t>7770</t>
  </si>
  <si>
    <t>3-3-1-16-01-06-7770-000</t>
  </si>
  <si>
    <t>Compromiso con el envejecimiento activo y una Bogotá cuidadora e incluyente</t>
  </si>
  <si>
    <t>ANGELA JOHANNA ROJAS GAMBA</t>
  </si>
  <si>
    <t>WOLFGANG EDGAR MELGAREJO MORENO</t>
  </si>
  <si>
    <t xml:space="preserve">Radicada a liquidaciones </t>
  </si>
  <si>
    <t>JOSE FERNANDO MILLAN CRUZ</t>
  </si>
  <si>
    <t>7565</t>
  </si>
  <si>
    <t>3-3-1-16-01-06-7565-000</t>
  </si>
  <si>
    <t>CONSORCIO DAIMCO-MASTER</t>
  </si>
  <si>
    <t xml:space="preserve">INTERVENTORÍA ACACIAS - PRESUNTO INCUMPLIMIENTO OBRA HASTA TANTO NO SE LIQUIDE  NO PUEDO LIQUIDAR LA INTERVENTORÍA, ESCRIBIO LA INTERVENTORÍA RECLAMANDO QUE LA FALTA DE AGILIDAD DE LA ENTIDAD LOS ESTÁ PERJUDICANDO </t>
  </si>
  <si>
    <t>MAGDALENA INES CORREA HENAO</t>
  </si>
  <si>
    <t>CLAUDIA PATRICIA RONCANCIO MELGAREJO</t>
  </si>
  <si>
    <t>YINA TATIANA VEGA MOLINA</t>
  </si>
  <si>
    <t>JUAN PABLO DIAZ GUTIERREZ</t>
  </si>
  <si>
    <t>JUANA VALENTINA ARANGO JAIQUEL</t>
  </si>
  <si>
    <t>ELSA  TORRES ARENALES</t>
  </si>
  <si>
    <t>INTERVENTORIA ALTOS DE ZUQUE , HASTA TANTO NO SE LIQUIDE OBRA NO ES PROCEDENTE LA LIQUIDACIÓN DE LA INTERVENTORÍA</t>
  </si>
  <si>
    <t>MARIA CAMILA LEQUIZAMON SALGADO</t>
  </si>
  <si>
    <t>FREDY ALEXANDER PEÑA GOMEZ</t>
  </si>
  <si>
    <t>ABI ZAYURI VERGARA RODRIGUEZ</t>
  </si>
  <si>
    <t>VIVIANA  CAMELO DIAZ</t>
  </si>
  <si>
    <t>ADRIANA PATRICIA SANCHEZ SALGADO</t>
  </si>
  <si>
    <t>133011605510000007741</t>
  </si>
  <si>
    <t>SANTIAGO  SANDOVAL BAUTISTA</t>
  </si>
  <si>
    <t>133011601060000007745</t>
  </si>
  <si>
    <t>ROCIO  SANTAMARIA QUINTERO</t>
  </si>
  <si>
    <t>ERWIN MAURICIO RODRIGUEZ GUERRERO</t>
  </si>
  <si>
    <t>Radicado en Corporativa para liberación</t>
  </si>
  <si>
    <t>133011605560000007748</t>
  </si>
  <si>
    <t>LUZ ANGELA CONTRERAS MOYANO</t>
  </si>
  <si>
    <t>133011601060000007771</t>
  </si>
  <si>
    <t>DIEGO NICOLAS BARBOSA CASTIBLANCO</t>
  </si>
  <si>
    <t>133011601060000007770</t>
  </si>
  <si>
    <t>VICTOR FABIAN SOÑETT GOETHE</t>
  </si>
  <si>
    <t>7749</t>
  </si>
  <si>
    <t>133011601060000007749</t>
  </si>
  <si>
    <t>Implementación de la estrategia de territorios cuidadores en Bogotá</t>
  </si>
  <si>
    <t>TERMINAL DE TRANSPORTE S A</t>
  </si>
  <si>
    <t>El contrato debe ser liquidado por la Dirección Poblacional, se envío solicitud de información del estado de la liquidación a Sandra Patricia Bojaca con radicado I2022007842 del 02 de marzo de 2022. A la fecha no hay respuesta por parte de la dirección poblacional. Se reitero la solicitud vía correo electrónico el 02 de mayo de 2022.</t>
  </si>
  <si>
    <t>TAXIS YA SA</t>
  </si>
  <si>
    <t>SUBDIRECCION PARA ASUNTOS LGBTI</t>
  </si>
  <si>
    <t>133011601040000007756</t>
  </si>
  <si>
    <t>Saldo contrato de comisión elementos de Aseo, saldo se libera contra liquidacion. Area supervisora Infancia</t>
  </si>
  <si>
    <t>LA LIQUIDACIÓN LA TIENE INFANCIA</t>
  </si>
  <si>
    <t>7757</t>
  </si>
  <si>
    <t>133011601030000007757</t>
  </si>
  <si>
    <t>Implementación de estrategias y servicios integrales para el abordaje del fenómeno de habitabilidad en calle en Bogotá</t>
  </si>
  <si>
    <t>INFORMACIÓN A CARGO DE LA SUBDIRECCIÓN PARA LA INFANCIA.</t>
  </si>
  <si>
    <t>133011601060000007744</t>
  </si>
  <si>
    <t>133011601170000007740</t>
  </si>
  <si>
    <t>Generación JÓVENES CON DERECHOS en Bogotá</t>
  </si>
  <si>
    <t>A cargo de la Subdirección para la Infancia</t>
  </si>
  <si>
    <t>DILIA FENY OLARTE PRIETO</t>
  </si>
  <si>
    <t>YURANY  CASTELLANOS SANABRIA</t>
  </si>
  <si>
    <t>SANDRA MILENA CARRILLO HERNANDEZ</t>
  </si>
  <si>
    <t>ADOLFO  DUARTE TORRES</t>
  </si>
  <si>
    <t>KAREN DAYANNA HERNANDEZ YUNDA</t>
  </si>
  <si>
    <t>Liberación Saldo por Cuantía</t>
  </si>
  <si>
    <t>133011601060000007565</t>
  </si>
  <si>
    <t>OBRA GRANADA SUR DEVUELTA POR EL GRUPO DE LIQUIDACIONES, SE SUBSANA NUEVAMENTE EL 25 DE ABRIL DE 2022</t>
  </si>
  <si>
    <t>133011605570000007735</t>
  </si>
  <si>
    <t>Fortalecimiento de los procesos territoriales y la construcción de respuestas integradoras e innovadoras en los territorios de Bogotá - Región</t>
  </si>
  <si>
    <t xml:space="preserve">SUBSECRETARIA </t>
  </si>
  <si>
    <t>133011605560000007733</t>
  </si>
  <si>
    <t>Fortalecimiento institucional para una gestión pública efectiva y transparente en la ciudad de Bogotá</t>
  </si>
  <si>
    <t>133011601080000007753</t>
  </si>
  <si>
    <t>Prevención de la maternidad y paternidad temprana en Bogotá</t>
  </si>
  <si>
    <t>JAVIER ALBEIRO HERNANDEZ JARAMILLO</t>
  </si>
  <si>
    <t>EDWIN IVAN PARRA GOMEZ</t>
  </si>
  <si>
    <t>ANA MARIA PINZON ALFONSO</t>
  </si>
  <si>
    <t>8282-36300052</t>
  </si>
  <si>
    <t>COOPERATIVA COLANTA</t>
  </si>
  <si>
    <t>CAMILO JOSE MORENO FONSECA</t>
  </si>
  <si>
    <t>Se envió requerimiento al contratista por correo certificado el 03 de mayo de 2022 con radicado S2022046555, para que allegue el informe final y así proceder a la liquidación bilateral del contrato.</t>
  </si>
  <si>
    <t>C I WARRIORS COMPANY SAS</t>
  </si>
  <si>
    <t>3001057851</t>
  </si>
  <si>
    <t>JOSE ALFREDO SOTO TORRES</t>
  </si>
  <si>
    <t>YADY XIOMARA CASTELLANOS RENDON</t>
  </si>
  <si>
    <t>FABIO  PEREIRA PAREDES</t>
  </si>
  <si>
    <t>MIGUEL ANGEL DIAZ ALVAREZ</t>
  </si>
  <si>
    <t>3000757626</t>
  </si>
  <si>
    <t>JAIME ARTURO AHUMADA</t>
  </si>
  <si>
    <t>POR LIQUIDAR. A LIBERAR.</t>
  </si>
  <si>
    <t>GIOVANNI  HERNANDEZ TRIANA</t>
  </si>
  <si>
    <t>ANDRES DAVID GAMEZ MENDOZA</t>
  </si>
  <si>
    <t>Contrato de Talento Humano correspondiente a la Subdirección para Asuntos LGBTI - Expediente para tramite de Liquidacion radicado</t>
  </si>
  <si>
    <t>JIMENA  GOMEZ ESPINOSA</t>
  </si>
  <si>
    <t xml:space="preserve">
 * El 21/12/2021 se requirieron los informes de actividades via correo electronico.
* El 21/12/2021 se notificó con carta radicada (RAD: S2021115627) y se requirieron los informes / En espera de documentación para establecer liquidación. Se procederá a realizar liquidación unilateral, ya que, la ex-contratista no se ha manifestado.       </t>
  </si>
  <si>
    <t>1310202020103</t>
  </si>
  <si>
    <t xml:space="preserve">Radicación en liquidaciones en el mes de Julio </t>
  </si>
  <si>
    <t>BEILY ANDREA NIÑO LEON</t>
  </si>
  <si>
    <t>Saldo contrato Elementos de Aseo, saldo se libera contra liquidacion. Area supervisora Infancia</t>
  </si>
  <si>
    <t>conjunta de aseo por parte de Infancia y estan en proceso de liquidación´´/SEGUIMIENTO</t>
  </si>
  <si>
    <t>UNION TEMPORAL NUBE PUBLICA 2019</t>
  </si>
  <si>
    <t>Fue radicada el 22/04/2022</t>
  </si>
  <si>
    <t>YENIFER ASTRID MATALLANA DIAZ</t>
  </si>
  <si>
    <t>CLAUDIA ANGELICA RODRIGUEZ SANCHEZ</t>
  </si>
  <si>
    <t>CAJA COLOMBIANA DE SUBSIDIO FAMILIAR COL SUBSIDIO</t>
  </si>
  <si>
    <t>ALBA LUCIA ZULUAGA DURAN</t>
  </si>
  <si>
    <t>CENTRO ASEO MANTENIMIENTO PROFESIONAL S A S</t>
  </si>
  <si>
    <t>EDGAR JAVIER VARELA CASTIBLANCO</t>
  </si>
  <si>
    <t>ASEAR S.A. E.S.P</t>
  </si>
  <si>
    <t>UNION TEMPORAL ENLACE MCDSURCOL</t>
  </si>
  <si>
    <t>ZULEIMA LIZETH PEÑALOZA CASTAÑEDA</t>
  </si>
  <si>
    <t>VERONICA LUCIA CASTRO CHIGUAZUQUE</t>
  </si>
  <si>
    <t>MARGYY LORENA URIZA TORRES</t>
  </si>
  <si>
    <t>MARIA DEL PILAR MARTINEZ PERALTA</t>
  </si>
  <si>
    <t xml:space="preserve"> Acta de Liberación No. 7 de 2022</t>
  </si>
  <si>
    <t>MILEIDY JOHANNA MARTINEZ PULIDO</t>
  </si>
  <si>
    <t>LIZETH MARINA FIGUEROA RODRIGUEZ</t>
  </si>
  <si>
    <t xml:space="preserve">En Proyección de la Liquidación </t>
  </si>
  <si>
    <t>RONDACOL LTDA</t>
  </si>
  <si>
    <t>UNION TEMPORAL SV - 2020</t>
  </si>
  <si>
    <t>CUSTODIAR LIMITADA</t>
  </si>
  <si>
    <t>131020202030501</t>
  </si>
  <si>
    <t>Servicios de protección (guardas de seguridad)</t>
  </si>
  <si>
    <t>UNION TEMPORAL AVANZAMOS 2021</t>
  </si>
  <si>
    <t>Se radicó en Contratación el 24/02/2022. Fue devuelta el 16/03/2022 para ajustes</t>
  </si>
  <si>
    <t>VIPER'S LTDA.</t>
  </si>
  <si>
    <t xml:space="preserve">El encargado de la liquidación es  Oscar Mesa, radicada en liquidaciones 24 febrero -devuelta y pendiente de enviar alcance </t>
  </si>
  <si>
    <t>OSCAR LEONARDO MARIN BARBOSA</t>
  </si>
  <si>
    <t>DISTRIBUIDORA EL PEGASO SAS</t>
  </si>
  <si>
    <t>FUNDACION MUJER DEL NUEVO MILENIO FUNDAM IL</t>
  </si>
  <si>
    <t>MARIA ANGELICA HERNANDEZ CERON</t>
  </si>
  <si>
    <t>ERWIN  CASTILLO TENORIO</t>
  </si>
  <si>
    <t>ADA CECILIA VEGA LABRADOR</t>
  </si>
  <si>
    <t>CONSORCIO CT CONSULTORES</t>
  </si>
  <si>
    <t>3000672671</t>
  </si>
  <si>
    <t>ANA JULIETA HERNANDEZ ARANGO</t>
  </si>
  <si>
    <t>LUISA FERNANDA SAENZ DUARTE</t>
  </si>
  <si>
    <t>INFORME FINAL PROYECTADO, PENDIENTE DE RADICACION ANTE EL GRUPO DE LIQUIDACIONES, A LA PAR ESTA EN TRAMITE PROCESO POR PRESUNTO INCUMPLIMIENTO POR NO DEVOLUCION DE BIENES A SU CARGO, POR LO CUAL COMO RESULTADO DE ETE PROCESO SE PUEDE ALTERAR EL SALDO A FAVOR DEL CONTRATISTA POR POSIBLE CRUCE DE CUENTA O DESCUENTO.</t>
  </si>
  <si>
    <t>BLANCA NIEVES BARRERA RAMIREZ</t>
  </si>
  <si>
    <t>OSCAR DAVID RODRIGUEZ BELTRAN</t>
  </si>
  <si>
    <t>LIZETH JOHANNA MARIN CUARTAS</t>
  </si>
  <si>
    <t>DIANA CAROLINA MARTINEZ JIMENEZ</t>
  </si>
  <si>
    <t>133011601040000007730</t>
  </si>
  <si>
    <t>MICHAEL ESNEY VAN WEES TORRES</t>
  </si>
  <si>
    <t xml:space="preserve">El contratista estaba fuera del país y tiene pendiente la entrega de informes. Se logro contactarlo en el mes de abril e informo que entregarialos en el mes de mayo, una vez los entregue se debe proceder a liquidar el contrato, realizar el cambio de fuentes y pagar el saldo. </t>
  </si>
  <si>
    <t>HAROLD DAVID MORENO SALAS</t>
  </si>
  <si>
    <t>DIEGO ALEXANDER SAAVEDRA NIÑO</t>
  </si>
  <si>
    <t>JENNIFER ALEXANDRA SANDOVAL PARDO</t>
  </si>
  <si>
    <t>SERGIO ALEJANDRO HERNANDEZ AVILES</t>
  </si>
  <si>
    <t>JENIFER ALEJANDRA PARDO MORALES</t>
  </si>
  <si>
    <t>MARTHA LUCIA ABAUNZA CRISTANCHO</t>
  </si>
  <si>
    <t>CLAUDIA JENNIFER GALLON MARTINEZ</t>
  </si>
  <si>
    <t>Radicada sin revisión por parte del área de Liquidaciones I202213757.</t>
  </si>
  <si>
    <t>WILMAR RUBEN CAGUA BERNAL</t>
  </si>
  <si>
    <t>MERIDA  LOPEZ TORRES</t>
  </si>
  <si>
    <t>NATALIA MARIA BOCANEGRA TOVAR</t>
  </si>
  <si>
    <t>En ajuste por parte del área técnica</t>
  </si>
  <si>
    <t>JUAN MANUEL RAMIREZ SALGADO</t>
  </si>
  <si>
    <t>3000749797</t>
  </si>
  <si>
    <t>CORPORACION CENTRO DE DESARROLLO COMUNIT ARIO CODEC</t>
  </si>
  <si>
    <t>LIQUIDACIÓN DE CONTRATO DE ARRENDAMIENTO RADICADA 15-03-2022, POR LA SUBDIRECCION LOCAL DE BOSA</t>
  </si>
  <si>
    <t>LILIANA YINETH SOLANO DURAN</t>
  </si>
  <si>
    <t>SANDRA JANETH CARDOZO GARZON</t>
  </si>
  <si>
    <t>3000749796</t>
  </si>
  <si>
    <t>ANDRES FELIPE ZAMBRANO ARENAS</t>
  </si>
  <si>
    <t>JAIRO ANDRES CAMARGO BARBOSA</t>
  </si>
  <si>
    <t>LIBERACIÓN DE 1 PESO DEBE TRAMITAR LA OFICINA ASESORA JURIDICA</t>
  </si>
  <si>
    <t>ABOVE SAS</t>
  </si>
  <si>
    <t>GRUPO EMPRESARIAL MADEX S A S</t>
  </si>
  <si>
    <t>ASOCIACION DE PROFESIONALES PARA EL DESA RROLLO DE PROYECTOS DE INVERSION PUBLIC</t>
  </si>
  <si>
    <t>JEAN CLAUDE WILLINGTON CORTES MANCERA</t>
  </si>
  <si>
    <t>Se radicó el 03/03/2022. Se devolvió para observaciones el 10/03/2022  y 22/03/2022. Se radicó ajustes el 21/04/2022</t>
  </si>
  <si>
    <t>UNIDAD ADMINISTRATIVA ESPECIAL DE CATAST RO DISTRITAL</t>
  </si>
  <si>
    <t>LUIS GUILLERMO GRIMALDOS CARRILLO</t>
  </si>
  <si>
    <t>3000749795</t>
  </si>
  <si>
    <t>UT SS 2020-SDIS</t>
  </si>
  <si>
    <t>M &amp; M INGENIEROS ASOCIADOS SAS</t>
  </si>
  <si>
    <t>OBRA SAN DAVID EN EJECUCIÓN</t>
  </si>
  <si>
    <t>OSCAR  BETANCOURT GUZMAN</t>
  </si>
  <si>
    <t>JIMENA  VERGARA GARNICA</t>
  </si>
  <si>
    <t>13102020207</t>
  </si>
  <si>
    <t>BOGOTA DISTRITO CAPITAL</t>
  </si>
  <si>
    <t>3000757761 $2,000,000 / 3000758494 $1,800,000</t>
  </si>
  <si>
    <t>21/09/2022 - 22/09/2022</t>
  </si>
  <si>
    <t>ADRIANA  PEÑALOSA FERRO</t>
  </si>
  <si>
    <t>1310202010106</t>
  </si>
  <si>
    <t>CARDINN SOCIEDAD POR ACCIONES SIMPLIFICA DA</t>
  </si>
  <si>
    <t xml:space="preserve">El área encargada es Talento humano  estima la liquidación en agosto </t>
  </si>
  <si>
    <t>JHON WALTER RUIZ GIRALDO</t>
  </si>
  <si>
    <t>JOSE DOMINGO ABELLA BARRETO</t>
  </si>
  <si>
    <t>CLAYRE GISELA CRUZ FANDIÑO</t>
  </si>
  <si>
    <t>CAMILA ANDREA PATIÑO PEÑA</t>
  </si>
  <si>
    <t>Se radicará en junio del 2022. En tramite de revisión de documentos</t>
  </si>
  <si>
    <t>OSCAR DANIEL BERNAL MURCIA</t>
  </si>
  <si>
    <t>UNION TEMPORAL BIBLIOTECAS 2020</t>
  </si>
  <si>
    <t>SARA SHANNEL SANTIAGO CONTRERAS</t>
  </si>
  <si>
    <t>EDELYN YURANI SILVA BARRETO</t>
  </si>
  <si>
    <t>LIZBETH  RODRIGUEZ AGUDELO</t>
  </si>
  <si>
    <t>CESAR AUGUSTO HERNANDEZ RAMOS</t>
  </si>
  <si>
    <t xml:space="preserve">
 * El 11/01/2022 se requirieron los informes de actividades via correo electronico.
* El 22/02/2022 se notificó con carta radicada (RAD: S2022002628) y se requirieron los informes.
En espera de documentación para establecer liquidación. Se procederá a realizar liquidación unilateral, ya que, la ex-contratista no se manifestó  </t>
  </si>
  <si>
    <t>13102020206</t>
  </si>
  <si>
    <t>ORGANIZACIÓN ORT S.A.S</t>
  </si>
  <si>
    <t>MANUFACTURAS SUMAPAZ S.A.</t>
  </si>
  <si>
    <t>CARMEN LILIANA TORRES ANZOLA</t>
  </si>
  <si>
    <t>3000757624</t>
  </si>
  <si>
    <t>EDER ALFREDO ACOSTA MENDOZA</t>
  </si>
  <si>
    <t>Tercer trimestre/En recopilación de información</t>
  </si>
  <si>
    <t>ALBA MARCELA RAMOS CALDERON</t>
  </si>
  <si>
    <t>LIZETH CATALINA ALVARADO ESCOBAR</t>
  </si>
  <si>
    <t>Se radicó en Contratación el 16/01/2022</t>
  </si>
  <si>
    <t>EDWIN JAIR ARIAS CONTRERAS</t>
  </si>
  <si>
    <t xml:space="preserve">En proceso de liquidación / corresponde a un CONVENIO INTERADMINISTRATIVO </t>
  </si>
  <si>
    <t>CORPORACION SUA ZA CONFORMACION Y FORTA LECIMIENTO DE GRUPOS SOCIALES UNA PROPUE</t>
  </si>
  <si>
    <t xml:space="preserve">Sin información y no cruza con la base de liquidaciones </t>
  </si>
  <si>
    <t>MARTHA PATRICIA HILARION RODRIGUEZ</t>
  </si>
  <si>
    <t>CAMILA  JARAMILLO SALAZAR</t>
  </si>
  <si>
    <t>´PAGO SEPTIEMBRE 2022</t>
  </si>
  <si>
    <t>CONTINENTAL DE FUMIGACIONES SAS</t>
  </si>
  <si>
    <t>ASOCIACION CRISTIANA NUEVO NACIMIENTO</t>
  </si>
  <si>
    <t>FUNDACION REMA RESTAURANDO CON MANOS DE AMOR</t>
  </si>
  <si>
    <t>En trámite liquidatorio / Fecha de contrato 2019</t>
  </si>
  <si>
    <t>MARLEN ADRIANA BOTERO BELTRAN</t>
  </si>
  <si>
    <t>COOPERATIVA MULTIACTIVA PRO DESARROLLO S OSTENIBLE</t>
  </si>
  <si>
    <t>JUNTA DE ACCION COMUNAL DEL BARRIO ALTOS DEL POBLADO DE LA LOCALIDAD 04 SAN CRIS</t>
  </si>
  <si>
    <t>ASESORIAS SERVICIOS Y MANTENIMIENTO PARA SISTEMAS DE GAS COMBUSTIBLE SAS</t>
  </si>
  <si>
    <t xml:space="preserve">La liquidación ya fue firmada el 01/04/2022.  Pendiente acta aclaratoria.
Responsable liquidación SAF: Sandra Huertas
Responsable contratación: </t>
  </si>
  <si>
    <t>FM ELITE S.A.S</t>
  </si>
  <si>
    <t>Se firmó la liquidación el 22/03/2022. Se remitió a Financiera para liberación. Saldo liberado.</t>
  </si>
  <si>
    <t>MARIA CRISTINA VIDAL PRADA</t>
  </si>
  <si>
    <t>SERVICIOS Y DISEÑOS MECATRONICOS SAS</t>
  </si>
  <si>
    <t>CONSORCIO BOGOTASOCIAL 2018 VIENTOS DE GENESIS VYG</t>
  </si>
  <si>
    <t>ASOCIACION MUJER CABEZA DE FAMILIA SAN C ARLOS</t>
  </si>
  <si>
    <t>JUAN DAVID CARRILLO PINZON</t>
  </si>
  <si>
    <t>ARGENIS  TORRES RIVERA</t>
  </si>
  <si>
    <t>SORY CAROLA TORRES QUINTERO</t>
  </si>
  <si>
    <t>ASOCIACION DE MUJERES MUJER Y CIUDAD AMU CI</t>
  </si>
  <si>
    <t>JOSE ELIAS GUEVARA FRAGOZO</t>
  </si>
  <si>
    <t>COMPAÑIA INTERNACIONAL DE ALIMENTOS AGRO PECUARIOS CIALTA S A S</t>
  </si>
  <si>
    <t>3-3-1-15-01-03-1101-105</t>
  </si>
  <si>
    <t>ERIKA  ARCILA VASQUEZ</t>
  </si>
  <si>
    <t>FREDDY  BARRERA DIAZ</t>
  </si>
  <si>
    <t>ANA MARIA CORTES HERRAN</t>
  </si>
  <si>
    <t>Recopilacion de informacion</t>
  </si>
  <si>
    <t>SANDRA MILENA QUIROGA VARGAS</t>
  </si>
  <si>
    <t xml:space="preserve">   El 28/12/2021 se requirieron los informes de actividades via correo electronico. / En espera de documentación para establecer liquidación. El 05/05/2022 la excontratista manifiesta que entregará el informe con los respectivos soportes en la semana que va del 8 de mayo al 14 de mayo del 2022 </t>
  </si>
  <si>
    <t>LUIS JAVIER PINILLA PALACIO</t>
  </si>
  <si>
    <t>JULIO CESAR SINISTERRA APONZA</t>
  </si>
  <si>
    <t>SE RADICA EN EL 09 DE MAYO PROCESO DE PRESUNTO INCLUMPIMIENTO</t>
  </si>
  <si>
    <t>MANUEL HUMBERTO SIERRA LOPEZ</t>
  </si>
  <si>
    <t>CONSORCIO C&amp;M- PEYCO 2019</t>
  </si>
  <si>
    <t>3000841542</t>
  </si>
  <si>
    <t>AREAS VERDES LTDA.</t>
  </si>
  <si>
    <t xml:space="preserve"> </t>
  </si>
  <si>
    <t>ANA MARIA GOMEZ CASAS</t>
  </si>
  <si>
    <t>CARLOS JULIO ARIAS PUENTES</t>
  </si>
  <si>
    <t>LUIS EDUARDO RODRIGUEZ SANCHEZ</t>
  </si>
  <si>
    <t>SE ESTABLECIÓ COMUNICACIÓN TELEFONICA CON LA SUBDIRECCION LOCAL, SE COMPROMETE A RADICAR EN EL MES DE MAYO - ARRIENDO KENNEDY</t>
  </si>
  <si>
    <t>YEM MILENA CONTRERAS ESTEVEZ</t>
  </si>
  <si>
    <t>DOLLY ESPERANZA ROMERO VELANDIA</t>
  </si>
  <si>
    <t>NELSON DAVID BARRIGA CASTELLANOS</t>
  </si>
  <si>
    <t>MARIA JANNETH CARDONA CARDONA</t>
  </si>
  <si>
    <t>CLARA INES PIÑEROS DE PIÑEROS</t>
  </si>
  <si>
    <t>JOSE ALFREDO MONROY HIDALGO</t>
  </si>
  <si>
    <t>HENRY CAMILO GUZMAN SANABRIA</t>
  </si>
  <si>
    <t>ARCENIO  ZAMBRANO CHINGATE</t>
  </si>
  <si>
    <t>C &amp; M CONSULTORES S.A.S</t>
  </si>
  <si>
    <t>HENRY DARIO RODRIGUEZ ARANDA</t>
  </si>
  <si>
    <t>ARRIENDO SUB. BOSA, SE REQUERIRA EN EL MES DE MAYO PARA QUE PROCEDA CON LA LIQUIDACIÓN</t>
  </si>
  <si>
    <t>FARYDE VALERIA PINILLA RODRIGUEZ</t>
  </si>
  <si>
    <t>RITO ANGEL AVILA CUBILLOS</t>
  </si>
  <si>
    <t>JOHN FREDY DIAZ DIAZ</t>
  </si>
  <si>
    <t>EDUARDO ESTEBAN CUBILLOS ROMERO</t>
  </si>
  <si>
    <t>LUIS GABRIEL BARRERA MORENO</t>
  </si>
  <si>
    <t>LINA MARCELA GARCIA ACEVEDO</t>
  </si>
  <si>
    <t>JUAN CAMILO ELVIRA BURBANO</t>
  </si>
  <si>
    <t>CORPORACION COMEDORES COMUNITARIOS EN RE D CORPOCCORED</t>
  </si>
  <si>
    <t>YUDY KATHERIN ALVAREZ GREÑAS</t>
  </si>
  <si>
    <t>GRAN IMAGEN S.A.S.</t>
  </si>
  <si>
    <t>FLOREZ &amp; ALVAREZ S.A.S - EN REORGANIZACI ON</t>
  </si>
  <si>
    <t>UNION TEMPORAL NHA</t>
  </si>
  <si>
    <t>Se radicó el 25/03/2022 en Contratación. Fue devuelta el 27/04/2022 para ajustes. Se radicó nuevamente el 02/05/2022</t>
  </si>
  <si>
    <t>SOCIET Y PROTECTION TECHNICS COLOMBIA LT DA</t>
  </si>
  <si>
    <t>Se encuentra en revisión por parte del grupo de liquidaciones</t>
  </si>
  <si>
    <t>UNION TEMPORAL SEGURIDAD INTEGRAL AG</t>
  </si>
  <si>
    <t>UNION TEMPORAL VIGILANCIA JAC 2017</t>
  </si>
  <si>
    <t>ESMERALDA  ORTIZ MAHECHA</t>
  </si>
  <si>
    <t>DAVID EDUARDO MOLINA VEGA</t>
  </si>
  <si>
    <t>COOPERATIVA MULTIACTIVA SUR COLOMBIANA D E INVERSIONES</t>
  </si>
  <si>
    <t>COMERCIALIZADORA DISFRUVER S.A.S.</t>
  </si>
  <si>
    <t>MARIA FERNANDA MONSALVE IBARRA</t>
  </si>
  <si>
    <t>JENNY FERNANDA MORENO GOMEZ</t>
  </si>
  <si>
    <t>MARYURY  QUIROGA QUINTERO</t>
  </si>
  <si>
    <t>MANUEL ALBERTO RODRIGUEZ JAUREGUI</t>
  </si>
  <si>
    <t>MARIA ELY CARDOSO RAMIREZ</t>
  </si>
  <si>
    <t>La liquidación en la subdirección local de San Cristobal porque la contratista que recibió la cesión del contrato tiene asignados inventarios en otra localidad y no se ha podido generar el paz y salvo.</t>
  </si>
  <si>
    <t>RUTH CILIA IBARGUEN MOSQUERA</t>
  </si>
  <si>
    <t>UNION TEMPORAL CENCOSUD-COLSUBSIDIO 2018 - 2019</t>
  </si>
  <si>
    <t>MARIA NANCY RAMIREZ SALGADO</t>
  </si>
  <si>
    <t>3000464117</t>
  </si>
  <si>
    <t>DIEGO ARMANDO MORALES GUTIERREZ</t>
  </si>
  <si>
    <t>NIDIA PATRICIA SALGADO RAMIREZ</t>
  </si>
  <si>
    <t>VIVIANA CAROLINA DURANGO RUIZ</t>
  </si>
  <si>
    <t>LYDA  SILVA SANCHEZ</t>
  </si>
  <si>
    <t>Pendiente Cargue del informe IOPS para proceder al pago</t>
  </si>
  <si>
    <t>01-426</t>
  </si>
  <si>
    <t>INTER SERVICIOS S.A.S.</t>
  </si>
  <si>
    <t>3-3-1-16-01-03-7757-000</t>
  </si>
  <si>
    <t>FUNDACION PARA EL DESARROLLO Y FORTALECI MIENTO TERRITORIAL VISION LOCAL</t>
  </si>
  <si>
    <t>ALCIDES FERNANDO CUBILLOS ESQUINAS</t>
  </si>
  <si>
    <t>MESALUD LTDA</t>
  </si>
  <si>
    <t>OLGA BIBIANA GUZMAN CRUZ</t>
  </si>
  <si>
    <t>JUAN CARLOS RODRIGUEZ NINO</t>
  </si>
  <si>
    <t>YEN ENITH QUEVEDO CARDENAS</t>
  </si>
  <si>
    <t>23/102/2022</t>
  </si>
  <si>
    <t>MARTHA VIOLET TRIBIÑO ROJAS</t>
  </si>
  <si>
    <t>FRANCISCO ARTURO HERNANDEZ COY</t>
  </si>
  <si>
    <t>INGRID MARITZA MORENO AGREDO</t>
  </si>
  <si>
    <t>ANDREA  SOTO PULGARIN</t>
  </si>
  <si>
    <t>JOANH JAVIER TORRES SANCHEZ</t>
  </si>
  <si>
    <t>ANGELA SILVANA MALAGON ARAQUE</t>
  </si>
  <si>
    <t>MARIA DEL CARMEN MAHECHA RINCON</t>
  </si>
  <si>
    <t>MARIA CAROLINA CASTAÑEDA VALDERRAMA</t>
  </si>
  <si>
    <t>KATTY ROCIO AVILA SUAREZ</t>
  </si>
  <si>
    <t>MONICA YINETH JIMENEZ SUAREZ</t>
  </si>
  <si>
    <t>En proceso de liquidación / proceso de incumplimiento</t>
  </si>
  <si>
    <t>JENY PATRICIA QUIÑONES NIEVA</t>
  </si>
  <si>
    <t>GERMAN DANIEL BENITEZ LEAL</t>
  </si>
  <si>
    <t>JOSE GUILLERMO ROA URBANO</t>
  </si>
  <si>
    <t>NAYURY MABEL BAEZ BOHORQUEZ</t>
  </si>
  <si>
    <t>En Proyección de la Liquidación - infancia</t>
  </si>
  <si>
    <t>PAULA ANDREA CONTRERAS RENTERIA</t>
  </si>
  <si>
    <t>JODY VANNESSA CAMACHO LOPEZ</t>
  </si>
  <si>
    <t>FUNDACION FORO CIVICO ESCUELA DE DEMOCRA CIA DERECHOS HUMANOS Y PARTICIPACION CI</t>
  </si>
  <si>
    <t>DIANA PAOLA ALONSO GUTIERREZ</t>
  </si>
  <si>
    <t>CLAUDIA YANETH ROMERO TRUJILLO</t>
  </si>
  <si>
    <t>INGRID NATALI LEMUS CIFUENTES</t>
  </si>
  <si>
    <t>1283/2089</t>
  </si>
  <si>
    <t>17/06/2022- 2089 29/08/2022</t>
  </si>
  <si>
    <t>17/06/2022-2089 29/08/2022</t>
  </si>
  <si>
    <t>3000475544/ 3000749441</t>
  </si>
  <si>
    <t>28/06/2022 $221.274.791-19/09/2022 $36.115.671</t>
  </si>
  <si>
    <t>CONSORCIO REPARACIONES BOGOTA</t>
  </si>
  <si>
    <t>INTERVENTORIA SAN DAVID EN EJECUCIÓN</t>
  </si>
  <si>
    <t>OLGA LUCIA MORENO PALMA</t>
  </si>
  <si>
    <t>CORPORACION SOCIAL PARA EL DESARROLLO DE LOS GRUPOS ETNICOS Y CULTURALES MULTIET</t>
  </si>
  <si>
    <t>ANGIE NATALIA CHIGUASUQUE NEUTA</t>
  </si>
  <si>
    <t>IVONNE LIZETH GONZALEZ PORTELA</t>
  </si>
  <si>
    <t>ANGELA MARIA RICO PINILLA</t>
  </si>
  <si>
    <t>MAURICIO  GARZON TORRES</t>
  </si>
  <si>
    <t>01-118</t>
  </si>
  <si>
    <t>02/03/022</t>
  </si>
  <si>
    <t>3000214292</t>
  </si>
  <si>
    <t>01-120</t>
  </si>
  <si>
    <t>FUNDACION MESALUD</t>
  </si>
  <si>
    <t>FANNY YENIFER CIFUENTES CONTRERAS</t>
  </si>
  <si>
    <t>ANA DARLEY RETALLACK DE GIRALDO</t>
  </si>
  <si>
    <t xml:space="preserve">La liquidación presenta error en la información financiera, no concuerda el valor del crp , con el estado financiero de la liquidación. El supervisor ha solicitado lineamento al grupo de liquidaciones para concluir con el saneamiento presupuestal dada la fecha de la legalización de la liquidación a espera de la respuesta. </t>
  </si>
  <si>
    <t>1-283</t>
  </si>
  <si>
    <t>INST. HERMANAS FRANCISCANAS DE STA CLARA</t>
  </si>
  <si>
    <t>FUNDACION OBRAS DE MISERICORDIA CON CRIS TO CONSTRUYENDO VIDA</t>
  </si>
  <si>
    <t>ISMAEL ENRIQUE ABRIL RAMIREZ</t>
  </si>
  <si>
    <t>JORGE ARMANDO RAFIA MORENO</t>
  </si>
  <si>
    <t>MIGUEL ANGEL CASTRO LOPEZ</t>
  </si>
  <si>
    <t>LINDA YUNEIDI SANCHEZ RODRIGUEZ</t>
  </si>
  <si>
    <t>JOSE LEONARDO PORRAS HERNANDEZ</t>
  </si>
  <si>
    <t>HELMER FELIPE LOPEZ GONZALEZ</t>
  </si>
  <si>
    <t>POR RADICAR. A LIBERAR.</t>
  </si>
  <si>
    <t>ADRIANA MARCELA GARCIA HERNANDEZ</t>
  </si>
  <si>
    <t>ANGELICA  CORREDOR GARCIA</t>
  </si>
  <si>
    <t>ANGELICA MARIA OVIEDO GRANADOS</t>
  </si>
  <si>
    <t>MARIA CAMILA VILLEGAS BORRAY</t>
  </si>
  <si>
    <t>CORPORACION PARA EL MEJORAMIENTO DE CALI DAD DE VIDA CORMECAV</t>
  </si>
  <si>
    <t>UNION TEMPORAL CENTRO INTEGRANTE VILLA SAN FRANCISCO</t>
  </si>
  <si>
    <t>Liquidación em proyección/ se proyecta para junio</t>
  </si>
  <si>
    <t>PAGO  MAYO 2022</t>
  </si>
  <si>
    <t>JULIETH ESTEFANIA SALAZAR NIÑO</t>
  </si>
  <si>
    <t>FUNDACION LA MALOKA</t>
  </si>
  <si>
    <t>FUNDACION PEPASO</t>
  </si>
  <si>
    <t>3000563033</t>
  </si>
  <si>
    <t>ASOCIACION COMUNITARIA EL PORVENIR</t>
  </si>
  <si>
    <t>FUNDACION PARA EL CRECIMIENTO SOCIAL</t>
  </si>
  <si>
    <t>ASOCIACION DE APOYO COMUNITARIO AL COMED OR JUVENIL DE BARRIO VILLA SUAITA LA PA</t>
  </si>
  <si>
    <t>3000214339</t>
  </si>
  <si>
    <t xml:space="preserve"> Se proyecta liquidación para el tercer trimestre
* El 14/01/2022 se requirieron los informes de actividades via correo electronico.
* El 22/02/2022 se notificó con carta radicada (RAD: S2022003061) y se requirieron los informes.   / En espera de documentación para establecer liquidación
* Se proyecta liquidación para el tercer trimestre</t>
  </si>
  <si>
    <t>JORGE ARMANDO SALCEDO CASTAÑEDA</t>
  </si>
  <si>
    <t>3-3-1-16-01-06-7744-000</t>
  </si>
  <si>
    <t>YURY MARCELA NEUTA TUNJO</t>
  </si>
  <si>
    <t>LUCY LILIANA GONZALEZ PINZON</t>
  </si>
  <si>
    <t>BRIAN STIVEN BERMUDEZ RAMIREZ</t>
  </si>
  <si>
    <t>MAYERLY  ROMERO HILARION</t>
  </si>
  <si>
    <t>MARIO FERNANDO LEAL TOCORA</t>
  </si>
  <si>
    <t>FABIANA MARCELA RODRIGUEZ RODRIGUEZ</t>
  </si>
  <si>
    <t>BRISETT DAYAN RODRIGUEZ DIAZ</t>
  </si>
  <si>
    <t>ROCIO  VILLARREAL VASQUEZ</t>
  </si>
  <si>
    <t>CARLOS ALBERTO ZARAMA OBANDO</t>
  </si>
  <si>
    <t>YUDY  SIERRA GONZALEZ</t>
  </si>
  <si>
    <t>GINA MARCELA CUFIÑO SANCHEZ</t>
  </si>
  <si>
    <t>RUTH BETTY QUIROZ JIMENEZ</t>
  </si>
  <si>
    <t>JINNEHT STEFANI ESPEJO MOLANO</t>
  </si>
  <si>
    <t>En trámite de pago</t>
  </si>
  <si>
    <t>CORPORACION PARA LA INTEGRACION COMUNITA RIA LA COMETA</t>
  </si>
  <si>
    <t>ANDREA DEL PILAR MORENO CHARRY</t>
  </si>
  <si>
    <t>JULIETH ALEJANDRA TRUJILLO VIRGUEZ</t>
  </si>
  <si>
    <t>Acta de liberación No. 5 de 2022</t>
  </si>
  <si>
    <t>LEIDY JOHANNA CAMACHO OVIEDO</t>
  </si>
  <si>
    <t>GERMAN ANDRES HERNANDEZ LOPEZ</t>
  </si>
  <si>
    <t>EN SEGUIMIENTO / EL CONTRATISTA TIENE UN SALDO A FAVOR PROCESO QUE PUEDE DURARR 2 A 3 MESES PARA HACER EL PAGO</t>
  </si>
  <si>
    <t>ALIRIO  FUENTES FUENTES</t>
  </si>
  <si>
    <t>133011601060000007752</t>
  </si>
  <si>
    <t>Subdirección para la infancia, en conformación de expediente contractual para radicar la liquidación.</t>
  </si>
  <si>
    <t>ANGGIE VANESSA RUBIANO ROMERO</t>
  </si>
  <si>
    <t>* El 13/01/2022 se le requirieron los informes de actividades con los respectivos soportes a la excontratista, ya que, existe saldo sin compromiso de giro.
* El 22/02/2022 se notificó electrónicamente a la excontratista con carta radicada (RAD: S2022002817) y en la misma se le requieren con informes de actividades.
* El 24/03/2022 se le informó vía correo electronico, que se iba a adelantar la liquidación unilateralmente, debido a que no se ha tenido respuesta por parte de la ex-contratista.
* Se está recolectando los documentos para poder trasladar la carpeta al área de liquidaciones.</t>
  </si>
  <si>
    <t>NEIDY MARCELA RODRIGUEZ CORTES</t>
  </si>
  <si>
    <t>KELLY JOHANA ROMERO MONROY</t>
  </si>
  <si>
    <t xml:space="preserve">Liquidación en proyección / Se proyecta para cuarto trimestre </t>
  </si>
  <si>
    <t>133011603480000007564</t>
  </si>
  <si>
    <t>YAMIT ESTEBAN TORRES CASTILLO</t>
  </si>
  <si>
    <t>WILLIAM GERARDO BELNAVIS BARREIRO</t>
  </si>
  <si>
    <t>La liquidación presenta error en la información financiera, no concuerda el valor del crp , con el estado financiero de la liquidación. El supervisor ha solicitado lineamento al grupo de liquidaciones para concluir con el saneamiento presupuestal dada la fecha de la legalización de la liquidación a espera de la respuesta</t>
  </si>
  <si>
    <t>MADAY  PEDRAZA DIAZ</t>
  </si>
  <si>
    <t>LUZ DEYSI CENTENO QUIÑONES</t>
  </si>
  <si>
    <t>OSCAR IVAN DAZA</t>
  </si>
  <si>
    <t>DAVID YEZID MARTINEZ HERNANDEZ</t>
  </si>
  <si>
    <t xml:space="preserve">
 * El 17/01/2022 se requirieron los informes de actividades via correo electronico.
* El 22/02/2022 se notificó con carta radicada (RAD: S2022003528) y se requirieron los informes. /  En espera de documentación para establecer liquidación.
* Vía telefónica, el 04/05/2022 el ex-contratista manifestó que haría llegar los informes con los respectivos soportes a mas tardar a principio en la semana que va del 8 de mayo al 14 de mayo del 2022</t>
  </si>
  <si>
    <t>BARBARA  GOMEZ VASQUEZ</t>
  </si>
  <si>
    <t>AURA STEPFANIE VILLOTA MOLINA</t>
  </si>
  <si>
    <t>SANDRA PATRICIA DUQUE BERMUDEZ</t>
  </si>
  <si>
    <t>3000214448</t>
  </si>
  <si>
    <t>TATIANA MIREYA SANCHEZ MENESES</t>
  </si>
  <si>
    <t>VEBERLY CRISTINA VALENCIA LANCHEROS</t>
  </si>
  <si>
    <t>EDNA LUCIA MURILLO RAMIREZ</t>
  </si>
  <si>
    <t>YIZETH TATIANA AMADO VANEGAS</t>
  </si>
  <si>
    <t>MARIA CRISTINA MARTINEZ QUIMBAY</t>
  </si>
  <si>
    <t>ELIZABETH  OBANDO BERNAL</t>
  </si>
  <si>
    <t>3000554070</t>
  </si>
  <si>
    <t>LINA MARIA ROSA BERNAL GALLON</t>
  </si>
  <si>
    <t>JENNY MARCELA CARREÑO ESPINEL</t>
  </si>
  <si>
    <t>FRANCY LORENA PAZ GOMEZ</t>
  </si>
  <si>
    <t>WILLIAM  ZEA MORENO</t>
  </si>
  <si>
    <t>JOHANA PAOLA CASTELLANOS CANDELA</t>
  </si>
  <si>
    <t>FUNDACION CAFAMI CENTRO DE ASESORIA INTE GRAL FAMILIAR</t>
  </si>
  <si>
    <t>CLAUDIA PATRICIA AVILA PULIDO</t>
  </si>
  <si>
    <t>EDILMA  TISOY TISOY</t>
  </si>
  <si>
    <t>ROSA AMELIA PALOMINO MILLAN</t>
  </si>
  <si>
    <t>FUNDACION MARTHA CHACON CRECIENDO PARA E L MAÑANA</t>
  </si>
  <si>
    <t>JUAN CAMILO ZARAMA CONTRERAS</t>
  </si>
  <si>
    <t>FUNDACION PARA EL DESARROLLO SOCIAL ORIE NTE</t>
  </si>
  <si>
    <t>LUZ MARITZA PAEZ PERILLA</t>
  </si>
  <si>
    <t>FUNDACION CENAINCO</t>
  </si>
  <si>
    <t>SERVICIO SOCIAL DE ENFERMERAS PROFESIONA LES FUNDACION</t>
  </si>
  <si>
    <t>FUNDACION MISIONEROS DIVINA REDENCION SA N FELIPE NERI</t>
  </si>
  <si>
    <t>COOPERATIVA MULTIACTIVA DE MERCADOS CAMP ESINOS</t>
  </si>
  <si>
    <t>SHIRLEY  MARTINEZ HOYOS</t>
  </si>
  <si>
    <t>FUNDACION CRECIENDO UNIDOS</t>
  </si>
  <si>
    <t>PARROQUIA BEATO JUAN BAUTISTA</t>
  </si>
  <si>
    <t>FUNDACION DE MADRES CABEZA DE FAMILIA AL</t>
  </si>
  <si>
    <t>JOSE WILSON CUNDUMI SANCHEZ</t>
  </si>
  <si>
    <t>LEIDY JOHANA RODRIGUEZ TORRES</t>
  </si>
  <si>
    <t>KATHERIN IVONNE ALFONSO RINCON</t>
  </si>
  <si>
    <t>OSCAR JAVIER GARCIA VASQUEZ</t>
  </si>
  <si>
    <t>FUNDACION CLINICA MEGASALUD</t>
  </si>
  <si>
    <t>MARIA TERESA SEDANO ARDILA</t>
  </si>
  <si>
    <t>INGRID GISELL SAAVEDRA CASTELBLANCO</t>
  </si>
  <si>
    <t>JOSE EDUARDO JIMENEZ MEJIA</t>
  </si>
  <si>
    <t>ESNED  MONCADA SIERRA</t>
  </si>
  <si>
    <t>: La liquidación presenta error en la información financiera, no concuerda el valor del crp , con el estado financiero de la liquidación. El supervisor ha solicitado lineamento al grupo de liquidaciones para concluir con el saneamiento presupuestal dada la fecha de la legalización de la liquidación a espera de la respuesta</t>
  </si>
  <si>
    <t>LILIANA  AVILA RICAUTE</t>
  </si>
  <si>
    <t>LEIDY NATALY MOLINA</t>
  </si>
  <si>
    <t>DIANA JANETH SOSA CARVAJAL</t>
  </si>
  <si>
    <t>KIMBERLY  LADINO FELIZZOLA</t>
  </si>
  <si>
    <t>DERLY ALEJANDRA MOSQUERA CAMILO</t>
  </si>
  <si>
    <t>INGRID PAOLA PEÑA RAMIREZ</t>
  </si>
  <si>
    <t>CLARA INES NIETO DUCUARA</t>
  </si>
  <si>
    <t>ZULMA YULIANA ALFONSO RODRIGUEZ</t>
  </si>
  <si>
    <t>3000563160</t>
  </si>
  <si>
    <t>YULLY PAOLA CARRILLO BAQUERO</t>
  </si>
  <si>
    <t>LUISA DELIA CORREDOR GONZALEZ</t>
  </si>
  <si>
    <t>MARIA DOLORES FIGUEROA DE BERNAL</t>
  </si>
  <si>
    <t>CINDY PAOLA CARRION ALVARADO</t>
  </si>
  <si>
    <t>MARIA LILIA CRUZ CHALA</t>
  </si>
  <si>
    <t>CINDY DAYANA ACOSTA MORALES</t>
  </si>
  <si>
    <t>3000563191</t>
  </si>
  <si>
    <t>FANNY  GIL LUIS</t>
  </si>
  <si>
    <t>YIRZA  RIVAS CORDOBA</t>
  </si>
  <si>
    <t>3000213748</t>
  </si>
  <si>
    <t>PAOLA ANDREA GARCIA SIERRA</t>
  </si>
  <si>
    <t>LUZ MIREYA MATEUS FONTECHA</t>
  </si>
  <si>
    <t>DIANA MARGOTH RACHES ARAQUE</t>
  </si>
  <si>
    <t>3000563189</t>
  </si>
  <si>
    <t>LEIDY TATIANA REY RODRIGUEZ</t>
  </si>
  <si>
    <t>GRACIELA  NIÑO ACUÑA</t>
  </si>
  <si>
    <t>EDITH JOHANNA DUARTE</t>
  </si>
  <si>
    <t>HAIDI EUNICE RODRIGUEZ GUTIERREZ</t>
  </si>
  <si>
    <t>MIRTA YANETH SILVA SILVA</t>
  </si>
  <si>
    <t>KAREN TATIANA BETANCURT AGUIRRE</t>
  </si>
  <si>
    <t>CINDY JHOANA PARRA MORENO</t>
  </si>
  <si>
    <t>3000214470</t>
  </si>
  <si>
    <t>LUZ ANGELA FLOREZ ALBAÑIL</t>
  </si>
  <si>
    <t>Entidad/Proyecto/ObjetoGasto/Fuente</t>
  </si>
  <si>
    <t>Apropiación Inicial</t>
  </si>
  <si>
    <t>Modificaciones Mes</t>
  </si>
  <si>
    <t>Modific. Acumulado</t>
  </si>
  <si>
    <t>Apropiación Vigente</t>
  </si>
  <si>
    <t>Suspensión</t>
  </si>
  <si>
    <t>Aprop. Disponible</t>
  </si>
  <si>
    <t>CDP Mes</t>
  </si>
  <si>
    <t>CDP Acumulado</t>
  </si>
  <si>
    <t>Saldo Apr.Disponible</t>
  </si>
  <si>
    <t>Compromisos  Mes</t>
  </si>
  <si>
    <t>Compromisos Acumulad.</t>
  </si>
  <si>
    <t>Saldo p. Comprometer</t>
  </si>
  <si>
    <t>Eje Ptal %</t>
  </si>
  <si>
    <t>Giro Mes Presupuestal</t>
  </si>
  <si>
    <t>Giros Acumulados Ppto</t>
  </si>
  <si>
    <t>Saldo por Pagar</t>
  </si>
  <si>
    <t>% Ej.Giro</t>
  </si>
  <si>
    <t>Giro Mes  Tesoral</t>
  </si>
  <si>
    <t>Giros Acumul.Tesoral</t>
  </si>
  <si>
    <t>Pdte Pagar Tesoral</t>
  </si>
  <si>
    <t>TOTAL</t>
  </si>
  <si>
    <t>0122-01  No aplica</t>
  </si>
  <si>
    <t>000000000000000000122  0122 - Programa Funcio</t>
  </si>
  <si>
    <t>O211010100101           Sueldo básico</t>
  </si>
  <si>
    <t xml:space="preserve">     1-100-F001  VA-Recursos distrito</t>
  </si>
  <si>
    <t>O211010100102           Horas extras, dominic</t>
  </si>
  <si>
    <t>O211010100103           Gastos de representac</t>
  </si>
  <si>
    <t>O211010100104           Subsidio de alimentac</t>
  </si>
  <si>
    <t>O211010100105           Auxilio de transporte</t>
  </si>
  <si>
    <t>O211010100107           Bonificación por serv</t>
  </si>
  <si>
    <t>O21101010010801         Prima de navidad</t>
  </si>
  <si>
    <t>O21101010010802         Prima de vacaciones</t>
  </si>
  <si>
    <t>O211010100109           Prima técnica salaria</t>
  </si>
  <si>
    <t>O211010100204           Prima semestral</t>
  </si>
  <si>
    <t>O21101010021201         Beneficios a los empl</t>
  </si>
  <si>
    <t>O211010200101           Aportes a la segurida</t>
  </si>
  <si>
    <t>O211010200102           Aportes a la segurida</t>
  </si>
  <si>
    <t>O211010200201           Aportes a la segurida</t>
  </si>
  <si>
    <t>O211010200202           Aportes a la segurida</t>
  </si>
  <si>
    <t>O211010200301           Aportes de cesantías</t>
  </si>
  <si>
    <t>O211010200302           Aportes de cesantías</t>
  </si>
  <si>
    <t>O211010200401           Compensar</t>
  </si>
  <si>
    <t>O211010200501           Aportes generales al</t>
  </si>
  <si>
    <t>O2110102006             Aportes al ICBF</t>
  </si>
  <si>
    <t>O2110102007             Aportes al SENA</t>
  </si>
  <si>
    <t>O2110102008             Aportes a la ESAP</t>
  </si>
  <si>
    <t>O2110102009             Aportes a escuelas in</t>
  </si>
  <si>
    <t>O211010300102           Indemnización por vac</t>
  </si>
  <si>
    <t>O211010300103           Bonificación especial</t>
  </si>
  <si>
    <t>O2110103005             Reconocimiento por pe</t>
  </si>
  <si>
    <t>O2110103068             Prima secretarial</t>
  </si>
  <si>
    <t>O21201010030302         Maquinaria de informá</t>
  </si>
  <si>
    <t>O21201010030503         Radiorreceptores y re</t>
  </si>
  <si>
    <t>O212010100502030101     Paquetes de software</t>
  </si>
  <si>
    <t>O2120201002082823609    Uniformes de trabajo</t>
  </si>
  <si>
    <t>O2120201003023212905    Papel para escritorio</t>
  </si>
  <si>
    <t>O2120201003023219997    Artículos n.c.p. de c</t>
  </si>
  <si>
    <t>O2120201003053543003    Aditivos para gasolin</t>
  </si>
  <si>
    <t>O2120201003063694012    Recipientes de materi</t>
  </si>
  <si>
    <t>O21202020060363391      Servicios de catering</t>
  </si>
  <si>
    <t>O21202020060565115      Servicios de mudanza</t>
  </si>
  <si>
    <t>O21202020060868021      Servicios locales de</t>
  </si>
  <si>
    <t>O212020200701030371332  Servicios de seguros</t>
  </si>
  <si>
    <t>O212020200701030571354  Servicios de seguros</t>
  </si>
  <si>
    <t>O212020200701030571355  Servicios de seguros</t>
  </si>
  <si>
    <t>OOtros servicios de ad</t>
  </si>
  <si>
    <t>O2120202007010671640    Servicios de administ</t>
  </si>
  <si>
    <t>O21202020070373123      Servicios de arrendam</t>
  </si>
  <si>
    <t>O21202020070373290      Servicios de arrendam</t>
  </si>
  <si>
    <t>OOtros servicios juríd</t>
  </si>
  <si>
    <t>O21202020080282221      Servicios de contabil</t>
  </si>
  <si>
    <t>O21202020080383113      Servicios de consulto</t>
  </si>
  <si>
    <t>O21202020080383132      Servicios de soporte</t>
  </si>
  <si>
    <t>O21202020080383141      Servicios de diseño y</t>
  </si>
  <si>
    <t>OOtros servicios de al</t>
  </si>
  <si>
    <t>O21202020080383611      Servicios integrales</t>
  </si>
  <si>
    <t>O21202020080484120      Servicios de telefoní</t>
  </si>
  <si>
    <t>O21202020080484131      Servicios móviles de</t>
  </si>
  <si>
    <t>O21202020080484210      Servicios básicos de</t>
  </si>
  <si>
    <t>O21202020080484612      Servicios de transmis</t>
  </si>
  <si>
    <t>O21202020080686312      Servicios de distribu</t>
  </si>
  <si>
    <t>O21202020080686320      Servicios de distribu</t>
  </si>
  <si>
    <t>O21202020080686330      Servicios de distribu</t>
  </si>
  <si>
    <t>O2120202008078711001    Servicio de mantenimi</t>
  </si>
  <si>
    <t>O2120202008078715699    Servicio de mantenimi</t>
  </si>
  <si>
    <t>O2120202008078715701    Servicio de mantenimi</t>
  </si>
  <si>
    <t>O21202020090292913      Servicios de educació</t>
  </si>
  <si>
    <t>O21202020090494110      Servicios de alcantar</t>
  </si>
  <si>
    <t>O21202020090494211      Servicios de recolecc</t>
  </si>
  <si>
    <t>O21202020090494239      Servicios generales d</t>
  </si>
  <si>
    <t>O21202020090696511      Servicios de promoció</t>
  </si>
  <si>
    <t>O23011601030000007757  Implementación de estr</t>
  </si>
  <si>
    <t>O23201010030207         Aparatos de uso domés</t>
  </si>
  <si>
    <t xml:space="preserve">     1-100-I008  VA-Fondo de pobres y espectáculos</t>
  </si>
  <si>
    <t>OOtra maquinaria para</t>
  </si>
  <si>
    <t>O23201010030302         Maquinaria de informá</t>
  </si>
  <si>
    <t xml:space="preserve">     2-100-I009  VA-SGP propósito general</t>
  </si>
  <si>
    <t>O2320101004010102       Muebles del tipo util</t>
  </si>
  <si>
    <t>O2320201002072711004    Mantas y frazadas de</t>
  </si>
  <si>
    <t xml:space="preserve">     1-602-I049  PAS-RB-SGP propósito general</t>
  </si>
  <si>
    <t>O2320201002072719004    Tapabocas y otras pre</t>
  </si>
  <si>
    <t>O2320201002082822806    Sudaderas</t>
  </si>
  <si>
    <t>O2320201003013160007    Parquet</t>
  </si>
  <si>
    <t>O2320201003023219302    Papel sanitario fracc</t>
  </si>
  <si>
    <t>O2320201003023219601    Pañales desechables</t>
  </si>
  <si>
    <t>O2320201003023219602    Toallas sanitarias</t>
  </si>
  <si>
    <t>O2320201003053511018    Pinturas en aerosol</t>
  </si>
  <si>
    <t>O2320201003053529901    Botiquines para emerg</t>
  </si>
  <si>
    <t>O2320201003053532105    Jabones de tocador</t>
  </si>
  <si>
    <t>O2320201003053532301    Champúes</t>
  </si>
  <si>
    <t>O2320201003053532308    Dentífricos</t>
  </si>
  <si>
    <t>O2320201003053532315    Polvos de talco</t>
  </si>
  <si>
    <t>O2320201003053532323    Desodorantes sólidos</t>
  </si>
  <si>
    <t>O2320201003053532399    Productos n.c.p. para</t>
  </si>
  <si>
    <t>O2320201003083899307    Cepillos para dientes</t>
  </si>
  <si>
    <t>O2320201003083899997    Artículos n.c.p. para</t>
  </si>
  <si>
    <t>O2320201004024291246    Menajes de acero inox</t>
  </si>
  <si>
    <t>O2320201004024291403    Máquinas de afeitar n</t>
  </si>
  <si>
    <t>O232020200662132        Comercio al por menor</t>
  </si>
  <si>
    <t>O232020200664114        Servicios de transpor</t>
  </si>
  <si>
    <t>O232020200771551        Servicios operacional</t>
  </si>
  <si>
    <t>O232020200773123        Servicios de arrendam</t>
  </si>
  <si>
    <t>O232020200883118        Servicios de gestión</t>
  </si>
  <si>
    <t xml:space="preserve">     1-601-I008  PAS-Fondo pobres y espectáculos p</t>
  </si>
  <si>
    <t xml:space="preserve">     1-601-I052  PAS-SGP propósito general</t>
  </si>
  <si>
    <t xml:space="preserve">     1-602-I008  PAS-RB-Fondo pobres y espectáculo</t>
  </si>
  <si>
    <t>O23202020088363202      Publicaciones de docu</t>
  </si>
  <si>
    <t>O232020200887390        Servicios de instalac</t>
  </si>
  <si>
    <t>OOtros servicios admin</t>
  </si>
  <si>
    <t>OOtros servicios socia</t>
  </si>
  <si>
    <t>O23011601030000007768  Implementación de una</t>
  </si>
  <si>
    <t>O232020200885931        Servicios de centros</t>
  </si>
  <si>
    <t>OOtros servicios de la</t>
  </si>
  <si>
    <t>O23011601040000007730  Servicio de atención a</t>
  </si>
  <si>
    <t>O2320201002072716004    Carpas de tejidos pla</t>
  </si>
  <si>
    <t>O232020200772112        Servicios de alquiler</t>
  </si>
  <si>
    <t>O23011601040000007756  Compromiso social por</t>
  </si>
  <si>
    <t>O2320201002042411001    Alcohol etílico sin d</t>
  </si>
  <si>
    <t>O2320201002072712010    Toallas</t>
  </si>
  <si>
    <t>O2320201002082823803    Guantes de fibras art</t>
  </si>
  <si>
    <t>O2320201003023219304    Toallas de papel</t>
  </si>
  <si>
    <t>O2320201003063693001    Artículos de material</t>
  </si>
  <si>
    <t xml:space="preserve">     1-100-F039  VA-Crédito</t>
  </si>
  <si>
    <t>O23202020088912197      Servicios de impresió</t>
  </si>
  <si>
    <t>O23011601060000007565  Suministro de espacios</t>
  </si>
  <si>
    <t>O2320201003053549949    Productos químicos pa</t>
  </si>
  <si>
    <t>O2320201004024292299    Herramientas n.c.p. p</t>
  </si>
  <si>
    <t xml:space="preserve">     1-100-I012  VA-Estampilla propersonas mayores</t>
  </si>
  <si>
    <t xml:space="preserve">     1-300-I010  REAF-Estampilla propersonas mayor</t>
  </si>
  <si>
    <t xml:space="preserve">     1-601-F001  PAS-Otros distrito</t>
  </si>
  <si>
    <t xml:space="preserve">     1-601-I012  PAS-Estampilla propersonas mayore</t>
  </si>
  <si>
    <t>O232020200772240        Servicios de avalúo i</t>
  </si>
  <si>
    <t>O232020200882130        Servicios de document</t>
  </si>
  <si>
    <t>O232020200883116        Servicios de consulto</t>
  </si>
  <si>
    <t xml:space="preserve">     1-601-I037  PAS-Crédito</t>
  </si>
  <si>
    <t>OOtros servicios de co</t>
  </si>
  <si>
    <t>O232020200883213        Servicios de arquitec</t>
  </si>
  <si>
    <t>O23202020088711003      Servicio de mantenimi</t>
  </si>
  <si>
    <t>O23202020088715602      Servicio de mantenimi</t>
  </si>
  <si>
    <t>O23202020088732002      Servicio de instalaci</t>
  </si>
  <si>
    <t>O23202020088912102      Servicios de impresió</t>
  </si>
  <si>
    <t>O232020200993195        Servicios de laborato</t>
  </si>
  <si>
    <t>O2380501002             Multas judiciales</t>
  </si>
  <si>
    <t>O23011601060000007744  Generación de Oportuni</t>
  </si>
  <si>
    <t>O23201010030502         Aparatos transmisores</t>
  </si>
  <si>
    <t>O2320201003053532330    Pañitos húmedos</t>
  </si>
  <si>
    <t>O2320201003063699004    Formas didácticas de</t>
  </si>
  <si>
    <t xml:space="preserve">     1-200-I049  RB-SGP propósito general</t>
  </si>
  <si>
    <t xml:space="preserve">     1-601-I039  PAS-Otras nación</t>
  </si>
  <si>
    <t xml:space="preserve">     2-100-I016  VA-Otras transferencias nación</t>
  </si>
  <si>
    <t>OOtros servicios de ar</t>
  </si>
  <si>
    <t>O23011601060000007745  Compromiso por una ali</t>
  </si>
  <si>
    <t>O2320201003063694002    Utensilios de materia</t>
  </si>
  <si>
    <t>O2320201003063694099    Artículos n.c.p. de m</t>
  </si>
  <si>
    <t xml:space="preserve">     1-200-F001  RB-Otros distrito</t>
  </si>
  <si>
    <t xml:space="preserve">     1-200-I012  RB-Estampilla propersonas mayores</t>
  </si>
  <si>
    <t xml:space="preserve">     1-601-I004  PAS-1% ingresos corrientes-Ley 99</t>
  </si>
  <si>
    <t xml:space="preserve">     1-601-I015  PAS-Multas de tránsito</t>
  </si>
  <si>
    <t xml:space="preserve">     1-601-I025  PAS-Derechos de tránsito</t>
  </si>
  <si>
    <t>O23011601060000007749  Implementación de la e</t>
  </si>
  <si>
    <t>O2320201003023219999    Artículos n.c.p. de p</t>
  </si>
  <si>
    <t>O2320201003053532309    Productos líquidos pa</t>
  </si>
  <si>
    <t>O232020200662530        Comercio al por menor</t>
  </si>
  <si>
    <t>OOtros servicios de ap</t>
  </si>
  <si>
    <t>O23011601060000007752  Contribución a la prot</t>
  </si>
  <si>
    <t>OOtras máquinas para u</t>
  </si>
  <si>
    <t>O2320201002072712001    Sábanas</t>
  </si>
  <si>
    <t>O2320201002082823611    Delantales</t>
  </si>
  <si>
    <t>O2320201002082823802    Guantes de algodón</t>
  </si>
  <si>
    <t>O2320201002092931002    Calzado de caucho imp</t>
  </si>
  <si>
    <t>O2320201003023219307    Protectores higienico</t>
  </si>
  <si>
    <t>O2320201003023221001    Libros escolares impr</t>
  </si>
  <si>
    <t>O2320201003053533301    Betunes</t>
  </si>
  <si>
    <t>O2320201003083899306    Cepillos para calzado</t>
  </si>
  <si>
    <t>O2320201004024291502    Cortaúñas, pinzas y s</t>
  </si>
  <si>
    <t>OOtro comercio al por</t>
  </si>
  <si>
    <t>O232020200888167        Servicios de elaborac</t>
  </si>
  <si>
    <t>OOtros servicios sanit</t>
  </si>
  <si>
    <t>O232020200996511        Servicios de promoció</t>
  </si>
  <si>
    <t>O23011601060000007770  Compromiso con el enve</t>
  </si>
  <si>
    <t>O2320101004010105       Somieres, colchones c</t>
  </si>
  <si>
    <t>O2320201003033350004    Vaselina</t>
  </si>
  <si>
    <t>O2320201003063694003    Vasos y jarros de mat</t>
  </si>
  <si>
    <t>O23011601060000007771  Fortalecimiento de las</t>
  </si>
  <si>
    <t>O23201010040102         Instrumentos musicale</t>
  </si>
  <si>
    <t>O23201010040103         Artículos de deporte</t>
  </si>
  <si>
    <t>O2320201002082823117    Chaquetas o sacos, ex</t>
  </si>
  <si>
    <t xml:space="preserve">     1-604-I023  PAS-RF-SGP propósito general</t>
  </si>
  <si>
    <t>O232020200997210        Servicios de peluquer</t>
  </si>
  <si>
    <t>O23011601080000007753  Prevención de la mater</t>
  </si>
  <si>
    <t>OOtros servicios profe</t>
  </si>
  <si>
    <t>O23011601170000007740  Generación JÓVENES CON</t>
  </si>
  <si>
    <t>O232020200992911        Servicios de educació</t>
  </si>
  <si>
    <t>O23011603480000007564  Mejoramiento de la cap</t>
  </si>
  <si>
    <t>O232010100502030101     Paquetes de software</t>
  </si>
  <si>
    <t>O23011605510000007741  Fortalecimiento de la</t>
  </si>
  <si>
    <t>O2320202005040654632    Servicios de instalac</t>
  </si>
  <si>
    <t>O232020200883132        Servicios de soporte</t>
  </si>
  <si>
    <t>O232020200883143        Software originales</t>
  </si>
  <si>
    <t>O232020200883611        Servicios integrales</t>
  </si>
  <si>
    <t>OOtros servicios de pu</t>
  </si>
  <si>
    <t>O232020200884222        Servicios de acceso a</t>
  </si>
  <si>
    <t>O232020200884392        Servicios de software</t>
  </si>
  <si>
    <t>O23202020088715203      Servicio de mantenimi</t>
  </si>
  <si>
    <t>O23202020088715999      Servicio de mantenimi</t>
  </si>
  <si>
    <t>O23011605560000007733  Fortalecimiento instit</t>
  </si>
  <si>
    <t>O23011605560000007748  Fortalecimiento de la</t>
  </si>
  <si>
    <t>O231010100101           Sueldo básico</t>
  </si>
  <si>
    <t>O231010100102           Horas extras, dominic</t>
  </si>
  <si>
    <t>O231010100103           Gastos de representac</t>
  </si>
  <si>
    <t>O231010100104           Subsidio de alimentac</t>
  </si>
  <si>
    <t>O231010100105           Auxilio de transporte</t>
  </si>
  <si>
    <t>O231010100107           Bonificación por serv</t>
  </si>
  <si>
    <t>O23101010010801         Prima de navidad</t>
  </si>
  <si>
    <t>O23101010010802         Prima de vacaciones</t>
  </si>
  <si>
    <t>O231010100109           Prima técnica salaria</t>
  </si>
  <si>
    <t>O231010100204           Prima semestral</t>
  </si>
  <si>
    <t>O23101010021201         Beneficios a los empl</t>
  </si>
  <si>
    <t>O231010200101           Aportes a la segurida</t>
  </si>
  <si>
    <t>O231010200102           Aportes a la segurida</t>
  </si>
  <si>
    <t>O231010200201           Aportes a la segurida</t>
  </si>
  <si>
    <t>O231010200202           Aportes a la segurida</t>
  </si>
  <si>
    <t>O231010200301           Aportes de cesantías</t>
  </si>
  <si>
    <t>O231010200302           Aportes de cesantías</t>
  </si>
  <si>
    <t>O231010200401           Compensar</t>
  </si>
  <si>
    <t>O231010200501           Aportes generales al</t>
  </si>
  <si>
    <t>O2310102006             Aportes al ICBF</t>
  </si>
  <si>
    <t>O2310102007             Aportes al SENA</t>
  </si>
  <si>
    <t>O2310102008             Aportes a la ESAP</t>
  </si>
  <si>
    <t>O2310102009             Aportes a escuelas in</t>
  </si>
  <si>
    <t>O231010300102           Indemnización por vac</t>
  </si>
  <si>
    <t>O231010300103           Bonificación especial</t>
  </si>
  <si>
    <t>O2310103005             Reconocimiento por pe</t>
  </si>
  <si>
    <t>O2310103068             Prima secretarial</t>
  </si>
  <si>
    <t>O23201010030301         Máquinas para oficina</t>
  </si>
  <si>
    <t>O2320201002082823613    Blusas de trabajo par</t>
  </si>
  <si>
    <t>O2320201003023215305    Cajas de cartón liso</t>
  </si>
  <si>
    <t>O2320201003023215318    Envases de cartón y h</t>
  </si>
  <si>
    <t>O2320201003033331101    Gasolina motor corrie</t>
  </si>
  <si>
    <t>O2320201003053543003    Aditivos para gasolin</t>
  </si>
  <si>
    <t>O2320201003063694012    Recipientes de materi</t>
  </si>
  <si>
    <t>O2320201004024299921    Soportes metálicos pa</t>
  </si>
  <si>
    <t>OOtros servicios de in</t>
  </si>
  <si>
    <t>O232020200662151        Comercio al por menor</t>
  </si>
  <si>
    <t>O232020200662159        Comercio al por menor</t>
  </si>
  <si>
    <t>O232020200662165        Comercio al por menor</t>
  </si>
  <si>
    <t>O232020200662173        Comercio al por menor</t>
  </si>
  <si>
    <t>O232020200664112        Servicios de transpor</t>
  </si>
  <si>
    <t>O232020200668021        Servicios locales de</t>
  </si>
  <si>
    <t>O232020200884120        Servicios de telefoní</t>
  </si>
  <si>
    <t>O232020200885310        Servicios de desinfec</t>
  </si>
  <si>
    <t>O232020200885330        Servicios de limpieza</t>
  </si>
  <si>
    <t>O232020200885951        Servicios de copia y</t>
  </si>
  <si>
    <t>O232020200885970        Servicios de mantenim</t>
  </si>
  <si>
    <t>O232020200886312        Servicios de distribu</t>
  </si>
  <si>
    <t>O232020200886320        Servicios de distribu</t>
  </si>
  <si>
    <t>O232020200886330        Servicios de distribu</t>
  </si>
  <si>
    <t>O23202020088711001      Servicio de mantenimi</t>
  </si>
  <si>
    <t>O23202020088715701      Servicio de mantenimi</t>
  </si>
  <si>
    <t>O23202020088729001      Servicio de mantenimi</t>
  </si>
  <si>
    <t>O232020200992920        Servicios de apoyo ed</t>
  </si>
  <si>
    <t>O232020200994212        Servicios de recolecc</t>
  </si>
  <si>
    <t>O232020200994239        Servicios generales d</t>
  </si>
  <si>
    <t>OOtros servicios diver</t>
  </si>
  <si>
    <t>O23011605570000007735  Fortalecimiento de los</t>
  </si>
  <si>
    <t>O232020200992912        Servicios de educació</t>
  </si>
  <si>
    <t>Texto</t>
  </si>
  <si>
    <t>en</t>
  </si>
  <si>
    <t>columas-</t>
  </si>
  <si>
    <t>delimitado-espacio-finalizar</t>
  </si>
  <si>
    <t>No rubro</t>
  </si>
  <si>
    <t>VERTIFICA</t>
  </si>
  <si>
    <t>0122-01</t>
  </si>
  <si>
    <t>0122-01  SECRETARÍA DISTRITAL DE INTEGRACIÓN SOCI</t>
  </si>
  <si>
    <t>SECRETARÍA</t>
  </si>
  <si>
    <t>DISTRITAL</t>
  </si>
  <si>
    <t>DE</t>
  </si>
  <si>
    <t>INTEGRACIÓN</t>
  </si>
  <si>
    <t>SOCI</t>
  </si>
  <si>
    <t>000000000000000000122  0122 - Programa Funcionamiento - SECRETARÍA DISTRI</t>
  </si>
  <si>
    <t>-</t>
  </si>
  <si>
    <t>Programa</t>
  </si>
  <si>
    <t>Funcionamiento</t>
  </si>
  <si>
    <t>DISTRI</t>
  </si>
  <si>
    <t>O211010100101</t>
  </si>
  <si>
    <t>Sueldo</t>
  </si>
  <si>
    <t>básico</t>
  </si>
  <si>
    <t>1-100-F001</t>
  </si>
  <si>
    <t>1-100-F001  VA-Recursos distrito</t>
  </si>
  <si>
    <t>VA-Recursos</t>
  </si>
  <si>
    <t>distrito</t>
  </si>
  <si>
    <t>O211010100102</t>
  </si>
  <si>
    <t>O211010100102           Horas extras, dominicales, festivos y recargos</t>
  </si>
  <si>
    <t>Horas</t>
  </si>
  <si>
    <t>extras,</t>
  </si>
  <si>
    <t>dominicales,</t>
  </si>
  <si>
    <t>festivos</t>
  </si>
  <si>
    <t>y</t>
  </si>
  <si>
    <t>recargos</t>
  </si>
  <si>
    <t>O211010100103</t>
  </si>
  <si>
    <t>O211010100103           Gastos de representación</t>
  </si>
  <si>
    <t>Gastos</t>
  </si>
  <si>
    <t>de</t>
  </si>
  <si>
    <t>representación</t>
  </si>
  <si>
    <t>O211010100104</t>
  </si>
  <si>
    <t>O211010100104           Subsidio de alimentación</t>
  </si>
  <si>
    <t>Subsidio</t>
  </si>
  <si>
    <t>alimentación</t>
  </si>
  <si>
    <t>O211010100105</t>
  </si>
  <si>
    <t>Auxilio</t>
  </si>
  <si>
    <t>transporte</t>
  </si>
  <si>
    <t>O211010100107</t>
  </si>
  <si>
    <t>O211010100107           Bonificación por servicios prestados</t>
  </si>
  <si>
    <t>Bonificación</t>
  </si>
  <si>
    <t>por</t>
  </si>
  <si>
    <t>servicios</t>
  </si>
  <si>
    <t>prestados</t>
  </si>
  <si>
    <t>O21101010010801</t>
  </si>
  <si>
    <t>Prima</t>
  </si>
  <si>
    <t>navidad</t>
  </si>
  <si>
    <t>O21101010010802</t>
  </si>
  <si>
    <t>vacaciones</t>
  </si>
  <si>
    <t>O211010100109</t>
  </si>
  <si>
    <t>O211010100109           Prima técnica salarial</t>
  </si>
  <si>
    <t>técnica</t>
  </si>
  <si>
    <t>salarial</t>
  </si>
  <si>
    <t>O211010100204</t>
  </si>
  <si>
    <t>semestral</t>
  </si>
  <si>
    <t>O21101010021201</t>
  </si>
  <si>
    <t>O21101010021201         Beneficios a los empleados a corto plazo</t>
  </si>
  <si>
    <t>Beneficios</t>
  </si>
  <si>
    <t>a</t>
  </si>
  <si>
    <t>los</t>
  </si>
  <si>
    <t>empleados</t>
  </si>
  <si>
    <t>corto</t>
  </si>
  <si>
    <t>plazo</t>
  </si>
  <si>
    <t>O211010200101</t>
  </si>
  <si>
    <t>O211010200101           Aportes a la seguridad social en pensiones pública</t>
  </si>
  <si>
    <t>Aportes</t>
  </si>
  <si>
    <t>la</t>
  </si>
  <si>
    <t>seguridad</t>
  </si>
  <si>
    <t>social</t>
  </si>
  <si>
    <t>pensiones</t>
  </si>
  <si>
    <t>pública</t>
  </si>
  <si>
    <t>O211010200102</t>
  </si>
  <si>
    <t>O211010200102           Aportes a la seguridad social en pensiones privada</t>
  </si>
  <si>
    <t>privada</t>
  </si>
  <si>
    <t>O211010200201</t>
  </si>
  <si>
    <t>O211010200201           Aportes a la seguridad social en salud pública</t>
  </si>
  <si>
    <t>salud</t>
  </si>
  <si>
    <t>O211010200202</t>
  </si>
  <si>
    <t>O211010200202           Aportes a la seguridad social en salud privada</t>
  </si>
  <si>
    <t>O211010200301</t>
  </si>
  <si>
    <t>O211010200301           Aportes de cesantías a fondos públicos</t>
  </si>
  <si>
    <t>cesantías</t>
  </si>
  <si>
    <t>fondos</t>
  </si>
  <si>
    <t>públicos</t>
  </si>
  <si>
    <t>O211010200302</t>
  </si>
  <si>
    <t>O211010200302           Aportes de cesantías a fondos privados</t>
  </si>
  <si>
    <t>privados</t>
  </si>
  <si>
    <t>O211010200401</t>
  </si>
  <si>
    <t>Compensar</t>
  </si>
  <si>
    <t>O211010200501</t>
  </si>
  <si>
    <t>O211010200501           Aportes generales al sistema de riesgos laborales</t>
  </si>
  <si>
    <t>generales</t>
  </si>
  <si>
    <t>al</t>
  </si>
  <si>
    <t>sistema</t>
  </si>
  <si>
    <t>riesgos</t>
  </si>
  <si>
    <t>laborales</t>
  </si>
  <si>
    <t>O2110102006</t>
  </si>
  <si>
    <t>ICBF</t>
  </si>
  <si>
    <t>O2110102007</t>
  </si>
  <si>
    <t>SENA</t>
  </si>
  <si>
    <t>O2110102008</t>
  </si>
  <si>
    <t>ESAP</t>
  </si>
  <si>
    <t>O2110102009</t>
  </si>
  <si>
    <t>O2110102009             Aportes a escuelas industriales e institutos técni</t>
  </si>
  <si>
    <t>escuelas</t>
  </si>
  <si>
    <t>industriales</t>
  </si>
  <si>
    <t>e</t>
  </si>
  <si>
    <t>institutos</t>
  </si>
  <si>
    <t>técni</t>
  </si>
  <si>
    <t>O211010300102</t>
  </si>
  <si>
    <t>O211010300102           Indemnización por vacaciones</t>
  </si>
  <si>
    <t>Indemnización</t>
  </si>
  <si>
    <t>O211010300103</t>
  </si>
  <si>
    <t>O211010300103           Bonificación especial de recreación</t>
  </si>
  <si>
    <t>especial</t>
  </si>
  <si>
    <t>recreación</t>
  </si>
  <si>
    <t>O2110103005</t>
  </si>
  <si>
    <t>O2110103005             Reconocimiento por permanencia en el servicio públ</t>
  </si>
  <si>
    <t>Reconocimiento</t>
  </si>
  <si>
    <t>permanencia</t>
  </si>
  <si>
    <t>el</t>
  </si>
  <si>
    <t>servicio</t>
  </si>
  <si>
    <t>públ</t>
  </si>
  <si>
    <t>O2110103068</t>
  </si>
  <si>
    <t>secretarial</t>
  </si>
  <si>
    <t>O21201010030302</t>
  </si>
  <si>
    <t>O21201010030302         Maquinaria de informática y sus partes, piezas y a</t>
  </si>
  <si>
    <t>Maquinaria</t>
  </si>
  <si>
    <t>informática</t>
  </si>
  <si>
    <t>sus</t>
  </si>
  <si>
    <t>partes,</t>
  </si>
  <si>
    <t>piezas</t>
  </si>
  <si>
    <t>O21201010030503</t>
  </si>
  <si>
    <t>O21201010030503         Radiorreceptores y receptores de televisión; apara</t>
  </si>
  <si>
    <t>Radiorreceptores</t>
  </si>
  <si>
    <t>receptores</t>
  </si>
  <si>
    <t>televisión;</t>
  </si>
  <si>
    <t>apara</t>
  </si>
  <si>
    <t>O212010100502030101</t>
  </si>
  <si>
    <t>Paquetes</t>
  </si>
  <si>
    <t>software</t>
  </si>
  <si>
    <t>O2120201002082823609</t>
  </si>
  <si>
    <t>Uniformes</t>
  </si>
  <si>
    <t>trabajo</t>
  </si>
  <si>
    <t>1-601-F001</t>
  </si>
  <si>
    <t>1-601-F001  PAS-Otros distrito</t>
  </si>
  <si>
    <t>PAS-Otros</t>
  </si>
  <si>
    <t>O2120201003023212905</t>
  </si>
  <si>
    <t>O2120201003023212905    Papel para escritorio sin impresión</t>
  </si>
  <si>
    <t>Papel</t>
  </si>
  <si>
    <t>para</t>
  </si>
  <si>
    <t>escritorio</t>
  </si>
  <si>
    <t>sin</t>
  </si>
  <si>
    <t>impresión</t>
  </si>
  <si>
    <t>O2120201003023215305</t>
  </si>
  <si>
    <t>O2120201003023215305    Cajas de cartón liso</t>
  </si>
  <si>
    <t>Cajas</t>
  </si>
  <si>
    <t>cartón</t>
  </si>
  <si>
    <t>liso</t>
  </si>
  <si>
    <t>O2120201003023219997</t>
  </si>
  <si>
    <t>O2120201003023219997    Artículos n.c.p. de cartón y papel</t>
  </si>
  <si>
    <t>Artículos</t>
  </si>
  <si>
    <t>n.c.p.</t>
  </si>
  <si>
    <t>papel</t>
  </si>
  <si>
    <t>O2120201003053543003</t>
  </si>
  <si>
    <t>O2120201003053543003    Aditivos para gasolina, aceites minerales y combus</t>
  </si>
  <si>
    <t>Aditivos</t>
  </si>
  <si>
    <t>gasolina,</t>
  </si>
  <si>
    <t>aceites</t>
  </si>
  <si>
    <t>minerales</t>
  </si>
  <si>
    <t>combus</t>
  </si>
  <si>
    <t>O2120201003063694012</t>
  </si>
  <si>
    <t>O2120201003063694012    Recipientes de material plástico-canecas para la b</t>
  </si>
  <si>
    <t>Recipientes</t>
  </si>
  <si>
    <t>material</t>
  </si>
  <si>
    <t>plástico-canecas</t>
  </si>
  <si>
    <t>b</t>
  </si>
  <si>
    <t>O2120201003063699006</t>
  </si>
  <si>
    <t>O2120201003063699006    Ganchos legajadores plásticos</t>
  </si>
  <si>
    <t>Ganchos</t>
  </si>
  <si>
    <t>legajadores</t>
  </si>
  <si>
    <t>plásticos</t>
  </si>
  <si>
    <t>O21202020060363391</t>
  </si>
  <si>
    <t>O21202020060363391      Servicios de catering para eventos</t>
  </si>
  <si>
    <t>Servicios</t>
  </si>
  <si>
    <t>catering</t>
  </si>
  <si>
    <t>eventos</t>
  </si>
  <si>
    <t>O21202020060464220</t>
  </si>
  <si>
    <t>O21202020060464220      Servicios de transporte terrestre de pasajeros, di</t>
  </si>
  <si>
    <t>terrestre</t>
  </si>
  <si>
    <t>pasajeros,</t>
  </si>
  <si>
    <t>di</t>
  </si>
  <si>
    <t>O21202020060464241</t>
  </si>
  <si>
    <t>O21202020060464241      Servicios de transporte aéreo de pasajeros, except</t>
  </si>
  <si>
    <t>aéreo</t>
  </si>
  <si>
    <t>except</t>
  </si>
  <si>
    <t>O21202020060565115</t>
  </si>
  <si>
    <t>O21202020060565115      Servicios de mudanza de muebles domésticos y de of</t>
  </si>
  <si>
    <t>mudanza</t>
  </si>
  <si>
    <t>muebles</t>
  </si>
  <si>
    <t>domésticos</t>
  </si>
  <si>
    <t>of</t>
  </si>
  <si>
    <t>O21202020060868021</t>
  </si>
  <si>
    <t>O21202020060868021      Servicios locales de mensajería nacional</t>
  </si>
  <si>
    <t>locales</t>
  </si>
  <si>
    <t>mensajería</t>
  </si>
  <si>
    <t>nacional</t>
  </si>
  <si>
    <t>O212020200701030371332</t>
  </si>
  <si>
    <t>O212020200701030371332  Servicios de seguros sociales de riesgos laborales</t>
  </si>
  <si>
    <t>seguros</t>
  </si>
  <si>
    <t>sociales</t>
  </si>
  <si>
    <t>O212020200701030571354</t>
  </si>
  <si>
    <t>O212020200701030571354  Servicios de seguros contra incendio, terremoto o</t>
  </si>
  <si>
    <t>contra</t>
  </si>
  <si>
    <t>incendio,</t>
  </si>
  <si>
    <t>terremoto</t>
  </si>
  <si>
    <t>o</t>
  </si>
  <si>
    <t>O212020200701030571355</t>
  </si>
  <si>
    <t>O212020200701030571355  Servicios de seguros generales de responsabilidad</t>
  </si>
  <si>
    <t>responsabilidad</t>
  </si>
  <si>
    <t>O2120202007010571559</t>
  </si>
  <si>
    <t>O2120202007010571559    Otros servicios de administración de los mercados</t>
  </si>
  <si>
    <t>Otros</t>
  </si>
  <si>
    <t>administración</t>
  </si>
  <si>
    <t>mercados</t>
  </si>
  <si>
    <t>O2120202007010671640</t>
  </si>
  <si>
    <t>O2120202007010671640    Servicios de administración de fondos de pensiones</t>
  </si>
  <si>
    <t>O21202020070373123</t>
  </si>
  <si>
    <t>O21202020070373123      Servicios de arrendamiento sin opción de compra de</t>
  </si>
  <si>
    <t>arrendamiento</t>
  </si>
  <si>
    <t>opción</t>
  </si>
  <si>
    <t>compra</t>
  </si>
  <si>
    <t>O21202020070373290</t>
  </si>
  <si>
    <t>O21202020070373290      Servicios de arrendamiento o alquiler de otros pro</t>
  </si>
  <si>
    <t>alquiler</t>
  </si>
  <si>
    <t>otros</t>
  </si>
  <si>
    <t>pro</t>
  </si>
  <si>
    <t>O21202020080282130</t>
  </si>
  <si>
    <t>O21202020080282130      Servicios de documentación y certificación jurídic</t>
  </si>
  <si>
    <t>documentación</t>
  </si>
  <si>
    <t>certificación</t>
  </si>
  <si>
    <t>jurídic</t>
  </si>
  <si>
    <t>O21202020080282199</t>
  </si>
  <si>
    <t>O21202020080282199      Otros servicios jurídicos n.c.p.</t>
  </si>
  <si>
    <t>jurídicos</t>
  </si>
  <si>
    <t>O21202020080282221</t>
  </si>
  <si>
    <t>O21202020080282221      Servicios de contabilidad</t>
  </si>
  <si>
    <t>contabilidad</t>
  </si>
  <si>
    <t>O21202020080383113</t>
  </si>
  <si>
    <t>O21202020080383113      Servicios de consultoría en administración del rec</t>
  </si>
  <si>
    <t>consultoría</t>
  </si>
  <si>
    <t>del</t>
  </si>
  <si>
    <t>rec</t>
  </si>
  <si>
    <t>O21202020080383132</t>
  </si>
  <si>
    <t>O21202020080383132      Servicios de soporte en tecnologías de la informac</t>
  </si>
  <si>
    <t>soporte</t>
  </si>
  <si>
    <t>tecnologías</t>
  </si>
  <si>
    <t>informac</t>
  </si>
  <si>
    <t>O21202020080383141</t>
  </si>
  <si>
    <t>O21202020080383141      Servicios de diseño y desarrollo de aplicaciones e</t>
  </si>
  <si>
    <t>diseño</t>
  </si>
  <si>
    <t>desarrollo</t>
  </si>
  <si>
    <t>aplicaciones</t>
  </si>
  <si>
    <t>O21202020080383159</t>
  </si>
  <si>
    <t>O21202020080383159      Otros servicios de alojamiento y suministro de inf</t>
  </si>
  <si>
    <t>alojamiento</t>
  </si>
  <si>
    <t>suministro</t>
  </si>
  <si>
    <t>inf</t>
  </si>
  <si>
    <t>O21202020080383611</t>
  </si>
  <si>
    <t>O21202020080383611      Servicios integrales de publicidad</t>
  </si>
  <si>
    <t>integrales</t>
  </si>
  <si>
    <t>publicidad</t>
  </si>
  <si>
    <t>O21202020080484120</t>
  </si>
  <si>
    <t>O21202020080484120      Servicios de telefonía fija (acceso)</t>
  </si>
  <si>
    <t>telefonía</t>
  </si>
  <si>
    <t>fija</t>
  </si>
  <si>
    <t>(acceso)</t>
  </si>
  <si>
    <t>O21202020080484131</t>
  </si>
  <si>
    <t>O21202020080484131      Servicios móviles de voz</t>
  </si>
  <si>
    <t>móviles</t>
  </si>
  <si>
    <t>voz</t>
  </si>
  <si>
    <t>O21202020080484210</t>
  </si>
  <si>
    <t>O21202020080484210      Servicios básicos de Internet</t>
  </si>
  <si>
    <t>básicos</t>
  </si>
  <si>
    <t>Internet</t>
  </si>
  <si>
    <t>O21202020080484612</t>
  </si>
  <si>
    <t>O21202020080484612      Servicios de transmisión de programas de televisió</t>
  </si>
  <si>
    <t>transmisión</t>
  </si>
  <si>
    <t>programas</t>
  </si>
  <si>
    <t>televisió</t>
  </si>
  <si>
    <t>O21202020080585310</t>
  </si>
  <si>
    <t>O21202020080585310      Servicios de desinfección y exterminación</t>
  </si>
  <si>
    <t>desinfección</t>
  </si>
  <si>
    <t>exterminación</t>
  </si>
  <si>
    <t>O21202020080585970</t>
  </si>
  <si>
    <t>O21202020080585970      Servicios de mantenimiento y cuidado del paisaje</t>
  </si>
  <si>
    <t>mantenimiento</t>
  </si>
  <si>
    <t>cuidado</t>
  </si>
  <si>
    <t>paisaje</t>
  </si>
  <si>
    <t>O21202020080686312</t>
  </si>
  <si>
    <t>O21202020080686312      Servicios de distribución de electricidad (a comis</t>
  </si>
  <si>
    <t>distribución</t>
  </si>
  <si>
    <t>electricidad</t>
  </si>
  <si>
    <t>(a</t>
  </si>
  <si>
    <t>comis</t>
  </si>
  <si>
    <t>O21202020080686320</t>
  </si>
  <si>
    <t>O21202020080686320      Servicios de distribución de gas por tuberías (a c</t>
  </si>
  <si>
    <t>gas</t>
  </si>
  <si>
    <t>tuberías</t>
  </si>
  <si>
    <t>c</t>
  </si>
  <si>
    <t>O21202020080686330</t>
  </si>
  <si>
    <t>O21202020080686330      Servicios de distribución de agua por tubería (a c</t>
  </si>
  <si>
    <t>agua</t>
  </si>
  <si>
    <t>tubería</t>
  </si>
  <si>
    <t>O2120202008078711001</t>
  </si>
  <si>
    <t>O2120202008078711001    Servicio de mantenimiento y reparación de producto</t>
  </si>
  <si>
    <t>Servicio</t>
  </si>
  <si>
    <t>reparación</t>
  </si>
  <si>
    <t>producto</t>
  </si>
  <si>
    <t>O2120202008078715699</t>
  </si>
  <si>
    <t>O2120202008078715699    Servicio de mantenimiento y reparación de máquinas</t>
  </si>
  <si>
    <t>máquinas</t>
  </si>
  <si>
    <t>O2120202008078715701</t>
  </si>
  <si>
    <t>O2120202008078715701    Servicio de mantenimiento y reparación de ascensor</t>
  </si>
  <si>
    <t>ascensor</t>
  </si>
  <si>
    <t>O21202020090292913</t>
  </si>
  <si>
    <t>O21202020090292913      Servicios de educación para la formación y el trab</t>
  </si>
  <si>
    <t>educación</t>
  </si>
  <si>
    <t>formación</t>
  </si>
  <si>
    <t>trab</t>
  </si>
  <si>
    <t>O21202020090494110</t>
  </si>
  <si>
    <t>O21202020090494110      Servicios de alcantarillado y tratamiento de aguas</t>
  </si>
  <si>
    <t>alcantarillado</t>
  </si>
  <si>
    <t>tratamiento</t>
  </si>
  <si>
    <t>aguas</t>
  </si>
  <si>
    <t>O21202020090494211</t>
  </si>
  <si>
    <t>O21202020090494211      Servicios de recolección de desechos hospitalarios</t>
  </si>
  <si>
    <t>recolección</t>
  </si>
  <si>
    <t>desechos</t>
  </si>
  <si>
    <t>hospitalarios</t>
  </si>
  <si>
    <t>O21202020090494239</t>
  </si>
  <si>
    <t>O21202020090494239      Servicios generales de recolección de otros desech</t>
  </si>
  <si>
    <t>desech</t>
  </si>
  <si>
    <t>O21202020090696511</t>
  </si>
  <si>
    <t>O21202020090696511      Servicios de promoción de eventos deportivos y rec</t>
  </si>
  <si>
    <t>promoción</t>
  </si>
  <si>
    <t>deportivos</t>
  </si>
  <si>
    <t>O2120202010</t>
  </si>
  <si>
    <t>O2120202010             Viáticos de los funcionarios en comisión</t>
  </si>
  <si>
    <t>Viáticos</t>
  </si>
  <si>
    <t>funcionarios</t>
  </si>
  <si>
    <t>comisión</t>
  </si>
  <si>
    <t>O23011601030000007757</t>
  </si>
  <si>
    <t>O23011601030000007757  Implementación de estrategias y servicios integral</t>
  </si>
  <si>
    <t>Implementación</t>
  </si>
  <si>
    <t>estrategias</t>
  </si>
  <si>
    <t>integral</t>
  </si>
  <si>
    <t>O23201010030207</t>
  </si>
  <si>
    <t>O23201010030207         Aparatos de uso doméstico y sus partes y piezas</t>
  </si>
  <si>
    <t>Aparatos</t>
  </si>
  <si>
    <t>uso</t>
  </si>
  <si>
    <t>doméstico</t>
  </si>
  <si>
    <t>partes</t>
  </si>
  <si>
    <t>1-100-I008</t>
  </si>
  <si>
    <t>1-100-I008  VA-Fondo de pobres y espectáculos públic</t>
  </si>
  <si>
    <t>VA-Fondo</t>
  </si>
  <si>
    <t>pobres</t>
  </si>
  <si>
    <t>espectáculos</t>
  </si>
  <si>
    <t>públic</t>
  </si>
  <si>
    <t>O23201010030208</t>
  </si>
  <si>
    <t>O23201010030208         Otra maquinaria para usos especiales y sus partes</t>
  </si>
  <si>
    <t>Otra</t>
  </si>
  <si>
    <t>maquinaria</t>
  </si>
  <si>
    <t>usos</t>
  </si>
  <si>
    <t>especiales</t>
  </si>
  <si>
    <t>O23201010030302</t>
  </si>
  <si>
    <t>O23201010030302         Maquinaria de informática y sus partes, piezas y a</t>
  </si>
  <si>
    <t>2-100-I009</t>
  </si>
  <si>
    <t>2-100-I009  VA-SGP propósito general</t>
  </si>
  <si>
    <t>VA-SGP</t>
  </si>
  <si>
    <t>propósito</t>
  </si>
  <si>
    <t>general</t>
  </si>
  <si>
    <t>O2320101004010102</t>
  </si>
  <si>
    <t>O2320101004010102       Muebles del tipo utilizado en la oficina</t>
  </si>
  <si>
    <t>Muebles</t>
  </si>
  <si>
    <t>tipo</t>
  </si>
  <si>
    <t>utilizado</t>
  </si>
  <si>
    <t>oficina</t>
  </si>
  <si>
    <t>O2320201002072711004</t>
  </si>
  <si>
    <t>O2320201002072711004    Mantas y frazadas de fibras artificiales y sintéti</t>
  </si>
  <si>
    <t>Mantas</t>
  </si>
  <si>
    <t>frazadas</t>
  </si>
  <si>
    <t>fibras</t>
  </si>
  <si>
    <t>artificiales</t>
  </si>
  <si>
    <t>sintéti</t>
  </si>
  <si>
    <t>1-602-I049</t>
  </si>
  <si>
    <t>1-602-I049  PAS-RB-SGP propósito general</t>
  </si>
  <si>
    <t>PAS-RB-SGP</t>
  </si>
  <si>
    <t>O2320201002072719004</t>
  </si>
  <si>
    <t>O2320201002072719004    Tapabocas y otras prendas de ropa médica</t>
  </si>
  <si>
    <t>Tapabocas</t>
  </si>
  <si>
    <t>otras</t>
  </si>
  <si>
    <t>prendas</t>
  </si>
  <si>
    <t>ropa</t>
  </si>
  <si>
    <t>médica</t>
  </si>
  <si>
    <t>O2320201002082822806</t>
  </si>
  <si>
    <t>Sudaderas</t>
  </si>
  <si>
    <t>O2320201003013160007</t>
  </si>
  <si>
    <t>Parquet</t>
  </si>
  <si>
    <t>O2320201003023219302</t>
  </si>
  <si>
    <t>O2320201003023219302    Papel sanitario fraccionado</t>
  </si>
  <si>
    <t>sanitario</t>
  </si>
  <si>
    <t>fraccionado</t>
  </si>
  <si>
    <t>O2320201003023219601</t>
  </si>
  <si>
    <t>Pañales</t>
  </si>
  <si>
    <t>desechables</t>
  </si>
  <si>
    <t>O2320201003023219602</t>
  </si>
  <si>
    <t>Toallas</t>
  </si>
  <si>
    <t>sanitarias</t>
  </si>
  <si>
    <t>O2320201003053511018</t>
  </si>
  <si>
    <t>Pinturas</t>
  </si>
  <si>
    <t>aerosol</t>
  </si>
  <si>
    <t>O2320201003053529901</t>
  </si>
  <si>
    <t>O2320201003053529901    Botiquines para emergencia</t>
  </si>
  <si>
    <t>Botiquines</t>
  </si>
  <si>
    <t>emergencia</t>
  </si>
  <si>
    <t>O2320201003053532105</t>
  </si>
  <si>
    <t>Jabones</t>
  </si>
  <si>
    <t>tocador</t>
  </si>
  <si>
    <t>O2320201003053532301</t>
  </si>
  <si>
    <t>Champúes</t>
  </si>
  <si>
    <t>O2320201003053532308</t>
  </si>
  <si>
    <t>Dentífricos</t>
  </si>
  <si>
    <t>O2320201003053532315</t>
  </si>
  <si>
    <t>Polvos</t>
  </si>
  <si>
    <t>talco</t>
  </si>
  <si>
    <t>O2320201003053532323</t>
  </si>
  <si>
    <t>O2320201003053532323    Desodorantes sólidos de tocador</t>
  </si>
  <si>
    <t>Desodorantes</t>
  </si>
  <si>
    <t>sólidos</t>
  </si>
  <si>
    <t>O2320201003053532399</t>
  </si>
  <si>
    <t>O2320201003053532399    Productos n.c.p. para tocador</t>
  </si>
  <si>
    <t>Productos</t>
  </si>
  <si>
    <t>O2320201003083899307</t>
  </si>
  <si>
    <t>Cepillos</t>
  </si>
  <si>
    <t>dientes</t>
  </si>
  <si>
    <t>O2320201003083899997</t>
  </si>
  <si>
    <t>O2320201003083899997    Artículos n.c.p. para protección</t>
  </si>
  <si>
    <t>protección</t>
  </si>
  <si>
    <t>O2320201004024291246</t>
  </si>
  <si>
    <t>O2320201004024291246    Menajes de acero inoxidable para instituciones</t>
  </si>
  <si>
    <t>Menajes</t>
  </si>
  <si>
    <t>acero</t>
  </si>
  <si>
    <t>inoxidable</t>
  </si>
  <si>
    <t>instituciones</t>
  </si>
  <si>
    <t>O2320201004024291403</t>
  </si>
  <si>
    <t>O2320201004024291403    Máquinas de afeitar no eléctricas</t>
  </si>
  <si>
    <t>Máquinas</t>
  </si>
  <si>
    <t>afeitar</t>
  </si>
  <si>
    <t>no</t>
  </si>
  <si>
    <t>eléctricas</t>
  </si>
  <si>
    <t>O232020200662132</t>
  </si>
  <si>
    <t>O232020200662132        Comercio al por menor de lencería, cortinas, visil</t>
  </si>
  <si>
    <t>Comercio</t>
  </si>
  <si>
    <t>menor</t>
  </si>
  <si>
    <t>lencería,</t>
  </si>
  <si>
    <t>cortinas,</t>
  </si>
  <si>
    <t>visil</t>
  </si>
  <si>
    <t>O232020200664114</t>
  </si>
  <si>
    <t>O232020200664114        Servicios de transporte terrestre especial local d</t>
  </si>
  <si>
    <t>local</t>
  </si>
  <si>
    <t>d</t>
  </si>
  <si>
    <t>O232020200771551</t>
  </si>
  <si>
    <t>O232020200771551        Servicios operacionales de los mercados financiero</t>
  </si>
  <si>
    <t>operacionales</t>
  </si>
  <si>
    <t>financiero</t>
  </si>
  <si>
    <t>O232020200773123</t>
  </si>
  <si>
    <t>O232020200773123        Servicios de arrendamiento sin opción de compra de</t>
  </si>
  <si>
    <t>O232020200883118</t>
  </si>
  <si>
    <t>O232020200883118        Servicios de gestión y administración empresarial</t>
  </si>
  <si>
    <t>gestión</t>
  </si>
  <si>
    <t>empresarial</t>
  </si>
  <si>
    <t>1-601-I008</t>
  </si>
  <si>
    <t>1-601-I008  PAS-Fondo pobres y espectáculos públicos</t>
  </si>
  <si>
    <t>PAS-Fondo</t>
  </si>
  <si>
    <t>1-601-I052</t>
  </si>
  <si>
    <t>1-601-I052  PAS-SGP propósito general</t>
  </si>
  <si>
    <t>PAS-SGP</t>
  </si>
  <si>
    <t>1-602-I008</t>
  </si>
  <si>
    <t>1-602-I008  PAS-RB-Fondo pobres y espectáculos públi</t>
  </si>
  <si>
    <t>PAS-RB-Fondo</t>
  </si>
  <si>
    <t>públi</t>
  </si>
  <si>
    <t>O23202020088363202</t>
  </si>
  <si>
    <t>O23202020088363202      Publicaciones de documentos de carácter oficial</t>
  </si>
  <si>
    <t>Publicaciones</t>
  </si>
  <si>
    <t>documentos</t>
  </si>
  <si>
    <t>carácter</t>
  </si>
  <si>
    <t>oficial</t>
  </si>
  <si>
    <t>O232020200887390</t>
  </si>
  <si>
    <t>O232020200887390        Servicios de instalación de otros bienes n.c.p.</t>
  </si>
  <si>
    <t>instalación</t>
  </si>
  <si>
    <t>bienes</t>
  </si>
  <si>
    <t>O232020200991199</t>
  </si>
  <si>
    <t>O232020200991199        Otros servicios administrativos del gobierno n.c.p</t>
  </si>
  <si>
    <t>administrativos</t>
  </si>
  <si>
    <t>gobierno</t>
  </si>
  <si>
    <t>n.c.p</t>
  </si>
  <si>
    <t>O232020200993304</t>
  </si>
  <si>
    <t>O232020200993304        Otros servicios sociales con alojamiento para adul</t>
  </si>
  <si>
    <t>con</t>
  </si>
  <si>
    <t>adul</t>
  </si>
  <si>
    <t>O23011601030000007768</t>
  </si>
  <si>
    <t>O23011601030000007768  Implementación de una estrategia de acompañamiento</t>
  </si>
  <si>
    <t>una</t>
  </si>
  <si>
    <t>estrategia</t>
  </si>
  <si>
    <t>acompañamiento</t>
  </si>
  <si>
    <t>O232020200885931</t>
  </si>
  <si>
    <t>O232020200885931        Servicios de centros de llamadas telefónicas (call</t>
  </si>
  <si>
    <t>centros</t>
  </si>
  <si>
    <t>llamadas</t>
  </si>
  <si>
    <t>telefónicas</t>
  </si>
  <si>
    <t>(call</t>
  </si>
  <si>
    <t>O232020200991119</t>
  </si>
  <si>
    <t>O232020200991119        Otros servicios de la administración pública n.c.p</t>
  </si>
  <si>
    <t>1-100-F039</t>
  </si>
  <si>
    <t>1-100-F039  VA-Crédito</t>
  </si>
  <si>
    <t>VA-Crédito</t>
  </si>
  <si>
    <t>O23011601040000007730</t>
  </si>
  <si>
    <t>O23011601040000007730  Servicio de atención a la población proveniente de</t>
  </si>
  <si>
    <t>atención</t>
  </si>
  <si>
    <t>población</t>
  </si>
  <si>
    <t>proveniente</t>
  </si>
  <si>
    <t>O2320201002072712010</t>
  </si>
  <si>
    <t>O2320201002072716004</t>
  </si>
  <si>
    <t>O2320201002072716004    Carpas de tejidos planos de fibras artificiales y/</t>
  </si>
  <si>
    <t>Carpas</t>
  </si>
  <si>
    <t>tejidos</t>
  </si>
  <si>
    <t>planos</t>
  </si>
  <si>
    <t>y/</t>
  </si>
  <si>
    <t>O232020200772112</t>
  </si>
  <si>
    <t>O232020200772112        Servicios de alquiler o arrendamiento con o sin op</t>
  </si>
  <si>
    <t>op</t>
  </si>
  <si>
    <t>O23202020090393500</t>
  </si>
  <si>
    <t>O23202020090393500      Otros servicios sociales sin alojamiento</t>
  </si>
  <si>
    <t>O23011601040000007756</t>
  </si>
  <si>
    <t>O23011601040000007756  Compromiso social por la diversidad en Bogotá</t>
  </si>
  <si>
    <t>Compromiso</t>
  </si>
  <si>
    <t>diversidad</t>
  </si>
  <si>
    <t>Bogotá</t>
  </si>
  <si>
    <t>O23201010030106</t>
  </si>
  <si>
    <t>O23201010030106         Otras máquinas para usos generales y sus partes y</t>
  </si>
  <si>
    <t>Otras</t>
  </si>
  <si>
    <t>O2320201002042411001</t>
  </si>
  <si>
    <t>O2320201002042411001    Alcohol etílico sin desnaturalizar (para fabricar</t>
  </si>
  <si>
    <t>Alcohol</t>
  </si>
  <si>
    <t>etílico</t>
  </si>
  <si>
    <t>desnaturalizar</t>
  </si>
  <si>
    <t>(para</t>
  </si>
  <si>
    <t>fabricar</t>
  </si>
  <si>
    <t>O2320201002082823803</t>
  </si>
  <si>
    <t>O2320201002082823803    Guantes de fibras artificiales y sintéticas</t>
  </si>
  <si>
    <t>Guantes</t>
  </si>
  <si>
    <t>sintéticas</t>
  </si>
  <si>
    <t>O2320201003023219304</t>
  </si>
  <si>
    <t>O2320201003063693001</t>
  </si>
  <si>
    <t>O2320201003063693001    Artículos de material plástico para servicios sani</t>
  </si>
  <si>
    <t>plástico</t>
  </si>
  <si>
    <t>sani</t>
  </si>
  <si>
    <t>O2320201003073711601</t>
  </si>
  <si>
    <t>O2320201003073711601    Espejos sin marco</t>
  </si>
  <si>
    <t>Espejos</t>
  </si>
  <si>
    <t>marco</t>
  </si>
  <si>
    <t>O2320201004024292206</t>
  </si>
  <si>
    <t>O2320201004024292206    Troqueles para cuero, textiles y papel</t>
  </si>
  <si>
    <t>Troqueles</t>
  </si>
  <si>
    <t>cuero,</t>
  </si>
  <si>
    <t>textiles</t>
  </si>
  <si>
    <t>O2320201004024299922</t>
  </si>
  <si>
    <t>O2320201004024299922    Soportes (rampas y similares) metálicos para mecán</t>
  </si>
  <si>
    <t>Soportes</t>
  </si>
  <si>
    <t>(rampas</t>
  </si>
  <si>
    <t>similares)</t>
  </si>
  <si>
    <t>metálicos</t>
  </si>
  <si>
    <t>mecán</t>
  </si>
  <si>
    <t>O232020200661186</t>
  </si>
  <si>
    <t>O232020200661186        Comercio al por mayor (excepto el realizado a camb</t>
  </si>
  <si>
    <t>mayor</t>
  </si>
  <si>
    <t>(excepto</t>
  </si>
  <si>
    <t>realizado</t>
  </si>
  <si>
    <t>camb</t>
  </si>
  <si>
    <t>O232020200662142</t>
  </si>
  <si>
    <t>O232020200662142        Comercio al por menor de equipo de radio y televis</t>
  </si>
  <si>
    <t>equipo</t>
  </si>
  <si>
    <t>radio</t>
  </si>
  <si>
    <t>televis</t>
  </si>
  <si>
    <t>O232020200662165</t>
  </si>
  <si>
    <t>O232020200662165        Comercio al por menor de artículos de ferretería y</t>
  </si>
  <si>
    <t>artículos</t>
  </si>
  <si>
    <t>ferretería</t>
  </si>
  <si>
    <t>O232020200662184</t>
  </si>
  <si>
    <t>O232020200662184        Comercio al por menor de computadores y programas</t>
  </si>
  <si>
    <t>computadores</t>
  </si>
  <si>
    <t>O232020200662265</t>
  </si>
  <si>
    <t>O232020200662265        Comercio al por menor de artículos de ferretería y</t>
  </si>
  <si>
    <t>O232020200662283</t>
  </si>
  <si>
    <t>O232020200662283        Comercio al por menor de maquinaria y equipo de of</t>
  </si>
  <si>
    <t>O23202020088912197</t>
  </si>
  <si>
    <t>O23202020088912197      Servicios de impresión litográfica n.c.p.</t>
  </si>
  <si>
    <t>litográfica</t>
  </si>
  <si>
    <t>O23011601060000007565</t>
  </si>
  <si>
    <t>O23011601060000007565  Suministro de espacios adecuados, inclusivos y seg</t>
  </si>
  <si>
    <t>Suministro</t>
  </si>
  <si>
    <t>espacios</t>
  </si>
  <si>
    <t>adecuados,</t>
  </si>
  <si>
    <t>inclusivos</t>
  </si>
  <si>
    <t>seg</t>
  </si>
  <si>
    <t>O2320201003053549949</t>
  </si>
  <si>
    <t>O2320201003053549949    Productos químicos para el tratamiento del agua</t>
  </si>
  <si>
    <t>químicos</t>
  </si>
  <si>
    <t>O2320201004024292299</t>
  </si>
  <si>
    <t>O2320201004024292299    Herramientas n.c.p. para construcción</t>
  </si>
  <si>
    <t>Herramientas</t>
  </si>
  <si>
    <t>construcción</t>
  </si>
  <si>
    <t>1-100-I012</t>
  </si>
  <si>
    <t>1-100-I012  VA-Estampilla propersonas mayores</t>
  </si>
  <si>
    <t>VA-Estampilla</t>
  </si>
  <si>
    <t>propersonas</t>
  </si>
  <si>
    <t>mayores</t>
  </si>
  <si>
    <t>1-300-I010</t>
  </si>
  <si>
    <t>1-300-I010  REAF-Estampilla propersonas mayores</t>
  </si>
  <si>
    <t>REAF-Estampilla</t>
  </si>
  <si>
    <t>1-601-I012</t>
  </si>
  <si>
    <t>1-601-I012  PAS-Estampilla propersonas mayores</t>
  </si>
  <si>
    <t>PAS-Estampilla</t>
  </si>
  <si>
    <t>O232020200772240</t>
  </si>
  <si>
    <t>O232020200772240        Servicios de avalúo inmobiliario a comisión o por</t>
  </si>
  <si>
    <t>avalúo</t>
  </si>
  <si>
    <t>inmobiliario</t>
  </si>
  <si>
    <t>O232020200882130</t>
  </si>
  <si>
    <t>O232020200882130        Servicios de documentación y certificación jurídic</t>
  </si>
  <si>
    <t>O232020200883116</t>
  </si>
  <si>
    <t>O232020200883116        Servicios de consultoría en gestión de la cadena d</t>
  </si>
  <si>
    <t>cadena</t>
  </si>
  <si>
    <t>1-601-I037</t>
  </si>
  <si>
    <t>1-601-I037  PAS-Crédito</t>
  </si>
  <si>
    <t>PAS-Crédito</t>
  </si>
  <si>
    <t>O232020200883129</t>
  </si>
  <si>
    <t>O232020200883129        Otros servicios de consultoría empresarial</t>
  </si>
  <si>
    <t>O232020200883213</t>
  </si>
  <si>
    <t>O232020200883213        Servicios de arquitectura para proyectos de constr</t>
  </si>
  <si>
    <t>arquitectura</t>
  </si>
  <si>
    <t>proyectos</t>
  </si>
  <si>
    <t>constr</t>
  </si>
  <si>
    <t>O23202020088711003</t>
  </si>
  <si>
    <t>O23202020088711003      Servicio de mantenimiento y reparación de calderas</t>
  </si>
  <si>
    <t>calderas</t>
  </si>
  <si>
    <t>O23202020088715602</t>
  </si>
  <si>
    <t>O23202020088715602      Servicio de mantenimiento y reparación de equipos</t>
  </si>
  <si>
    <t>equipos</t>
  </si>
  <si>
    <t>O23202020088732002</t>
  </si>
  <si>
    <t>O23202020088732002      Servicio de instalación de equipos de fuerza hidrá</t>
  </si>
  <si>
    <t>fuerza</t>
  </si>
  <si>
    <t>hidrá</t>
  </si>
  <si>
    <t>O23202020088912102</t>
  </si>
  <si>
    <t>O23202020088912102      Servicios de impresión litográfica en plástico</t>
  </si>
  <si>
    <t>O232020200993195</t>
  </si>
  <si>
    <t>O232020200993195        Servicios de laboratorio</t>
  </si>
  <si>
    <t>laboratorio</t>
  </si>
  <si>
    <t>O2380501002</t>
  </si>
  <si>
    <t>Multas</t>
  </si>
  <si>
    <t>judiciales</t>
  </si>
  <si>
    <t>O23011601060000007744</t>
  </si>
  <si>
    <t>O23011601060000007744  Generación de Oportunidades para el Desarrollo Int</t>
  </si>
  <si>
    <t>Generación</t>
  </si>
  <si>
    <t>Oportunidades</t>
  </si>
  <si>
    <t>Desarrollo</t>
  </si>
  <si>
    <t>Int</t>
  </si>
  <si>
    <t>O23201010030502</t>
  </si>
  <si>
    <t>O23201010030502         Aparatos transmisores de televisión y radio; telev</t>
  </si>
  <si>
    <t>transmisores</t>
  </si>
  <si>
    <t>televisión</t>
  </si>
  <si>
    <t>radio;</t>
  </si>
  <si>
    <t>telev</t>
  </si>
  <si>
    <t>O2320201002072712001</t>
  </si>
  <si>
    <t>Sábanas</t>
  </si>
  <si>
    <t>O2320201002082823611</t>
  </si>
  <si>
    <t>Delantales</t>
  </si>
  <si>
    <t>O2320201003023219307</t>
  </si>
  <si>
    <t>O2320201003023219307    Protectores higienicos</t>
  </si>
  <si>
    <t>Protectores</t>
  </si>
  <si>
    <t>higienicos</t>
  </si>
  <si>
    <t>O2320201003023221001</t>
  </si>
  <si>
    <t>O2320201003023221001    Libros escolares impresos</t>
  </si>
  <si>
    <t>Libros</t>
  </si>
  <si>
    <t>escolares</t>
  </si>
  <si>
    <t>impresos</t>
  </si>
  <si>
    <t>O2320201003033350004</t>
  </si>
  <si>
    <t>Vaselina</t>
  </si>
  <si>
    <t>O2320201003053532309</t>
  </si>
  <si>
    <t>O2320201003053532309    Productos líquidos para higiene bucal</t>
  </si>
  <si>
    <t>líquidos</t>
  </si>
  <si>
    <t>higiene</t>
  </si>
  <si>
    <t>bucal</t>
  </si>
  <si>
    <t>O2320201003053532330</t>
  </si>
  <si>
    <t>Pañitos</t>
  </si>
  <si>
    <t>húmedos</t>
  </si>
  <si>
    <t>O2320201003053533301</t>
  </si>
  <si>
    <t>Betunes</t>
  </si>
  <si>
    <t>O2320201003063694003</t>
  </si>
  <si>
    <t>O2320201003063694003    Vasos y jarros de material plástico</t>
  </si>
  <si>
    <t>Vasos</t>
  </si>
  <si>
    <t>jarros</t>
  </si>
  <si>
    <t>O2320201003063699004</t>
  </si>
  <si>
    <t>O2320201003063699004    Formas didácticas de material plástico</t>
  </si>
  <si>
    <t>Formas</t>
  </si>
  <si>
    <t>didácticas</t>
  </si>
  <si>
    <t>O2320201004024291502</t>
  </si>
  <si>
    <t>O2320201004024291502    Cortaúñas, pinzas y similares</t>
  </si>
  <si>
    <t>Cortaúñas,</t>
  </si>
  <si>
    <t>pinzas</t>
  </si>
  <si>
    <t>similares</t>
  </si>
  <si>
    <t>O232020200662453</t>
  </si>
  <si>
    <t>O232020200662453        Otro comercio al por menor de juegos y juguetes no</t>
  </si>
  <si>
    <t>Otro</t>
  </si>
  <si>
    <t>comercio</t>
  </si>
  <si>
    <t>juegos</t>
  </si>
  <si>
    <t>juguetes</t>
  </si>
  <si>
    <t>O232020200662455</t>
  </si>
  <si>
    <t>O232020200662455        Otro comercio al por menor de productos deportivos</t>
  </si>
  <si>
    <t>productos</t>
  </si>
  <si>
    <t>1-200-I049</t>
  </si>
  <si>
    <t>1-200-I049  RB-SGP propósito general</t>
  </si>
  <si>
    <t>RB-SGP</t>
  </si>
  <si>
    <t>1-601-I039</t>
  </si>
  <si>
    <t>1-601-I039  PAS-Otras nación</t>
  </si>
  <si>
    <t>PAS-Otras</t>
  </si>
  <si>
    <t>nación</t>
  </si>
  <si>
    <t>2-100-I016</t>
  </si>
  <si>
    <t>2-100-I016  VA-Otras transferencias nación</t>
  </si>
  <si>
    <t>VA-Otras</t>
  </si>
  <si>
    <t>transferencias</t>
  </si>
  <si>
    <t>O232020200996290</t>
  </si>
  <si>
    <t>O232020200996290        Otros servicios de artes escénicas, eventos cultur</t>
  </si>
  <si>
    <t>artes</t>
  </si>
  <si>
    <t>escénicas,</t>
  </si>
  <si>
    <t>cultur</t>
  </si>
  <si>
    <t>O23011601060000007745</t>
  </si>
  <si>
    <t>O23011601060000007745  Compromiso por una alimentación integral en Bogotá</t>
  </si>
  <si>
    <t>O2320201003063694002</t>
  </si>
  <si>
    <t>O2320201003063694002    Utensilios de material plástico para la mesa y coc</t>
  </si>
  <si>
    <t>Utensilios</t>
  </si>
  <si>
    <t>mesa</t>
  </si>
  <si>
    <t>coc</t>
  </si>
  <si>
    <t>O2320201003063694099</t>
  </si>
  <si>
    <t>O2320201003063694099    Artículos n.c.p. de material plástico para el hoga</t>
  </si>
  <si>
    <t>hoga</t>
  </si>
  <si>
    <t>O232020200883441</t>
  </si>
  <si>
    <t>O232020200883441        Servicios de análisis y pruebas de composición y p</t>
  </si>
  <si>
    <t>análisis</t>
  </si>
  <si>
    <t>pruebas</t>
  </si>
  <si>
    <t>composición</t>
  </si>
  <si>
    <t>p</t>
  </si>
  <si>
    <t>1-200-F001</t>
  </si>
  <si>
    <t>1-200-F001  RB-Otros distrito</t>
  </si>
  <si>
    <t>RB-Otros</t>
  </si>
  <si>
    <t>1-200-I012</t>
  </si>
  <si>
    <t>1-200-I012  RB-Estampilla propersonas mayores</t>
  </si>
  <si>
    <t>RB-Estampilla</t>
  </si>
  <si>
    <t>O232020200993491</t>
  </si>
  <si>
    <t>O232020200993491        Otros servicios sociales sin alojamiento para pers</t>
  </si>
  <si>
    <t>pers</t>
  </si>
  <si>
    <t>1-601-I004</t>
  </si>
  <si>
    <t>1-601-I004  PAS-1% ingresos corrientes-Ley 99/1993</t>
  </si>
  <si>
    <t>PAS-1%</t>
  </si>
  <si>
    <t>ingresos</t>
  </si>
  <si>
    <t>corrientes-Ley</t>
  </si>
  <si>
    <t>99/1993</t>
  </si>
  <si>
    <t>1-601-I015</t>
  </si>
  <si>
    <t>1-601-I015  PAS-Multas de tránsito</t>
  </si>
  <si>
    <t>PAS-Multas</t>
  </si>
  <si>
    <t>tránsito</t>
  </si>
  <si>
    <t>1-601-I025</t>
  </si>
  <si>
    <t>1-601-I025  PAS-Derechos de tránsito</t>
  </si>
  <si>
    <t>PAS-Derechos</t>
  </si>
  <si>
    <t>O23011601060000007749</t>
  </si>
  <si>
    <t>O23011601060000007749  Implementación de la estrategia de territorios cui</t>
  </si>
  <si>
    <t>territorios</t>
  </si>
  <si>
    <t>cui</t>
  </si>
  <si>
    <t>O2320201002082823218</t>
  </si>
  <si>
    <t>O2320201002082823218    Camisetas de tejido plano de algodón</t>
  </si>
  <si>
    <t>Camisetas</t>
  </si>
  <si>
    <t>tejido</t>
  </si>
  <si>
    <t>plano</t>
  </si>
  <si>
    <t>algodón</t>
  </si>
  <si>
    <t>O2320201002082824202</t>
  </si>
  <si>
    <t>O2320201002082824202    Guantes de cuero</t>
  </si>
  <si>
    <t>cuero</t>
  </si>
  <si>
    <t>O2320201002082826207</t>
  </si>
  <si>
    <t>O2320201002082826207    Boinas y cachuchas</t>
  </si>
  <si>
    <t>Boinas</t>
  </si>
  <si>
    <t>cachuchas</t>
  </si>
  <si>
    <t>O2320201003023219999</t>
  </si>
  <si>
    <t>O2320201003023219999    Artículos n.c.p. de pulpa de papel o cartón</t>
  </si>
  <si>
    <t>pulpa</t>
  </si>
  <si>
    <t>O2320201003063697102</t>
  </si>
  <si>
    <t>O2320201003063697102    Cascos de protección reforzados con fibra de vidri</t>
  </si>
  <si>
    <t>Cascos</t>
  </si>
  <si>
    <t>reforzados</t>
  </si>
  <si>
    <t>fibra</t>
  </si>
  <si>
    <t>vidri</t>
  </si>
  <si>
    <t>O2320201004024292118</t>
  </si>
  <si>
    <t>O2320201004024292118    Tenazas y alicates</t>
  </si>
  <si>
    <t>Tenazas</t>
  </si>
  <si>
    <t>alicates</t>
  </si>
  <si>
    <t>O2320201004064653101</t>
  </si>
  <si>
    <t>O2320201004064653101    Linternas</t>
  </si>
  <si>
    <t>Linternas</t>
  </si>
  <si>
    <t>O2320201004084831204</t>
  </si>
  <si>
    <t>O2320201004084831204    Anteojos, gafas, monogafas y similares de plástico</t>
  </si>
  <si>
    <t>Anteojos,</t>
  </si>
  <si>
    <t>gafas,</t>
  </si>
  <si>
    <t>monogafas</t>
  </si>
  <si>
    <t>O232020200661133</t>
  </si>
  <si>
    <t>O232020200661133        Comercio al por mayor (excepto el realizado a camb</t>
  </si>
  <si>
    <t>O232020200661153</t>
  </si>
  <si>
    <t>O232020200661153        Comercio al por mayor (excepto el realizado a camb</t>
  </si>
  <si>
    <t>O232020200662530</t>
  </si>
  <si>
    <t>O232020200662530        Comercio al por menor de artículos textiles, prend</t>
  </si>
  <si>
    <t>textiles,</t>
  </si>
  <si>
    <t>prend</t>
  </si>
  <si>
    <t>O232020200885999</t>
  </si>
  <si>
    <t>O232020200885999        Otros servicios de apoyo n.c.p.</t>
  </si>
  <si>
    <t>apoyo</t>
  </si>
  <si>
    <t>O23011601060000007752</t>
  </si>
  <si>
    <t>O23011601060000007752  Contribución a la protección de los derechos de la</t>
  </si>
  <si>
    <t>Contribución</t>
  </si>
  <si>
    <t>derechos</t>
  </si>
  <si>
    <t>O23201010040102</t>
  </si>
  <si>
    <t>O23201010040102         Instrumentos musicales</t>
  </si>
  <si>
    <t>Instrumentos</t>
  </si>
  <si>
    <t>musicales</t>
  </si>
  <si>
    <t>O2320201002082823802</t>
  </si>
  <si>
    <t>O2320201002092931002</t>
  </si>
  <si>
    <t>O2320201002092931002    Calzado de caucho impermeable para hombre</t>
  </si>
  <si>
    <t>Calzado</t>
  </si>
  <si>
    <t>caucho</t>
  </si>
  <si>
    <t>impermeable</t>
  </si>
  <si>
    <t>hombre</t>
  </si>
  <si>
    <t>O2320201003083899306</t>
  </si>
  <si>
    <t>calzado</t>
  </si>
  <si>
    <t>O232020200664241</t>
  </si>
  <si>
    <t>O232020200664241        Servicios de transporte aéreo de pasajeros, except</t>
  </si>
  <si>
    <t>O232020200888167</t>
  </si>
  <si>
    <t>O232020200888167        Servicios de elaboración de comidas y platos prepa</t>
  </si>
  <si>
    <t>elaboración</t>
  </si>
  <si>
    <t>comidas</t>
  </si>
  <si>
    <t>platos</t>
  </si>
  <si>
    <t>prepa</t>
  </si>
  <si>
    <t>O232020200993199</t>
  </si>
  <si>
    <t>O232020200993199        Otros servicios sanitarios n.c.p.</t>
  </si>
  <si>
    <t>sanitarios</t>
  </si>
  <si>
    <t>O232020200996511</t>
  </si>
  <si>
    <t>O232020200996511        Servicios de promoción de eventos deportivos y rec</t>
  </si>
  <si>
    <t>O232020200997210</t>
  </si>
  <si>
    <t>O232020200997210        Servicios de peluquería y barbería</t>
  </si>
  <si>
    <t>peluquería</t>
  </si>
  <si>
    <t>barbería</t>
  </si>
  <si>
    <t>O232020200997220</t>
  </si>
  <si>
    <t>O232020200997220        Servicios de tratamiento cosmético, manicure y ped</t>
  </si>
  <si>
    <t>cosmético,</t>
  </si>
  <si>
    <t>manicure</t>
  </si>
  <si>
    <t>ped</t>
  </si>
  <si>
    <t>O23011601060000007770</t>
  </si>
  <si>
    <t>O23011601060000007770  Compromiso con el envejecimiento activo y una Bogo</t>
  </si>
  <si>
    <t>envejecimiento</t>
  </si>
  <si>
    <t>activo</t>
  </si>
  <si>
    <t>Bogo</t>
  </si>
  <si>
    <t>O23201010030301</t>
  </si>
  <si>
    <t>O23201010030301         Máquinas para oficina y contabilidad, y sus partes</t>
  </si>
  <si>
    <t>contabilidad,</t>
  </si>
  <si>
    <t>O2320101004010105</t>
  </si>
  <si>
    <t>O2320101004010105       Somieres, colchones con muebles, rellenos o guarne</t>
  </si>
  <si>
    <t>Somieres,</t>
  </si>
  <si>
    <t>colchones</t>
  </si>
  <si>
    <t>muebles,</t>
  </si>
  <si>
    <t>rellenos</t>
  </si>
  <si>
    <t>guarne</t>
  </si>
  <si>
    <t>O23011601060000007771</t>
  </si>
  <si>
    <t>O23011601060000007771  Fortalecimiento de las oportunidades de inclusión</t>
  </si>
  <si>
    <t>Fortalecimiento</t>
  </si>
  <si>
    <t>las</t>
  </si>
  <si>
    <t>oportunidades</t>
  </si>
  <si>
    <t>inclusión</t>
  </si>
  <si>
    <t>O23201010040103</t>
  </si>
  <si>
    <t>deporte</t>
  </si>
  <si>
    <t>O2320201002082823117</t>
  </si>
  <si>
    <t>O2320201002082823117    Chaquetas o sacos, excepto de cuero y plástico par</t>
  </si>
  <si>
    <t>Chaquetas</t>
  </si>
  <si>
    <t>sacos,</t>
  </si>
  <si>
    <t>excepto</t>
  </si>
  <si>
    <t>par</t>
  </si>
  <si>
    <t>1-604-I023</t>
  </si>
  <si>
    <t>1-604-I023  PAS-RF-SGP propósito general</t>
  </si>
  <si>
    <t>PAS-RF-SGP</t>
  </si>
  <si>
    <t>O232020200993492</t>
  </si>
  <si>
    <t>O232020200993492        Otros servicios sociales sin alojamiento para niño</t>
  </si>
  <si>
    <t>niño</t>
  </si>
  <si>
    <t>O232020200993493</t>
  </si>
  <si>
    <t>O232020200993493        Otros servicios sociales sin alojamiento para adul</t>
  </si>
  <si>
    <t>O23011601080000007753</t>
  </si>
  <si>
    <t>O23011601080000007753  Prevención de la maternidad y paternidad temprana</t>
  </si>
  <si>
    <t>Prevención</t>
  </si>
  <si>
    <t>maternidad</t>
  </si>
  <si>
    <t>paternidad</t>
  </si>
  <si>
    <t>temprana</t>
  </si>
  <si>
    <t>O232020200883990</t>
  </si>
  <si>
    <t>O232020200883990        Otros servicios profesionales, técnicos y empresar</t>
  </si>
  <si>
    <t>profesionales,</t>
  </si>
  <si>
    <t>técnicos</t>
  </si>
  <si>
    <t>empresar</t>
  </si>
  <si>
    <t>O23011601170000007740</t>
  </si>
  <si>
    <t>O23011601170000007740  Generación JÓVENES CON DERECHOS en Bogotá</t>
  </si>
  <si>
    <t>JÓVENES</t>
  </si>
  <si>
    <t>CON</t>
  </si>
  <si>
    <t>DERECHOS</t>
  </si>
  <si>
    <t>O232020200992911</t>
  </si>
  <si>
    <t>O232020200992911        Servicios de educación artística y cultural</t>
  </si>
  <si>
    <t>artística</t>
  </si>
  <si>
    <t>cultural</t>
  </si>
  <si>
    <t>O23011603480000007564</t>
  </si>
  <si>
    <t>O23011603480000007564  Mejoramiento de la capacidad de respuesta instituc</t>
  </si>
  <si>
    <t>Mejoramiento</t>
  </si>
  <si>
    <t>capacidad</t>
  </si>
  <si>
    <t>respuesta</t>
  </si>
  <si>
    <t>instituc</t>
  </si>
  <si>
    <t>O232010100502030101</t>
  </si>
  <si>
    <t>O232020200992913</t>
  </si>
  <si>
    <t>O232020200992913        Servicios de educación para la formación y el trab</t>
  </si>
  <si>
    <t>O23011605510000007741</t>
  </si>
  <si>
    <t>O23011605510000007741  Fortalecimiento de la gestión de la información y</t>
  </si>
  <si>
    <t>información</t>
  </si>
  <si>
    <t>O2320202005040654632</t>
  </si>
  <si>
    <t>O2320202005040654632    Servicios de instalación de ventilación y aire aco</t>
  </si>
  <si>
    <t>ventilación</t>
  </si>
  <si>
    <t>aire</t>
  </si>
  <si>
    <t>aco</t>
  </si>
  <si>
    <t>O232020200883132</t>
  </si>
  <si>
    <t>O232020200883132        Servicios de soporte en tecnologías de la informac</t>
  </si>
  <si>
    <t>O232020200883143</t>
  </si>
  <si>
    <t>Software</t>
  </si>
  <si>
    <t>originales</t>
  </si>
  <si>
    <t>O232020200883611</t>
  </si>
  <si>
    <t>O232020200883611        Servicios integrales de publicidad</t>
  </si>
  <si>
    <t>O232020200883619</t>
  </si>
  <si>
    <t>O232020200883619        Otros servicios de publicidad</t>
  </si>
  <si>
    <t>O232020200884222</t>
  </si>
  <si>
    <t>O232020200884222        Servicios de acceso a Internet de banda ancha</t>
  </si>
  <si>
    <t>acceso</t>
  </si>
  <si>
    <t>banda</t>
  </si>
  <si>
    <t>ancha</t>
  </si>
  <si>
    <t>O232020200884392</t>
  </si>
  <si>
    <t>O232020200884392        Servicios de software en línea (on-line)</t>
  </si>
  <si>
    <t>línea</t>
  </si>
  <si>
    <t>(on-line)</t>
  </si>
  <si>
    <t>O23202020088715203</t>
  </si>
  <si>
    <t>O23202020088715203      Servicio de mantenimiento y reparación de aparatos</t>
  </si>
  <si>
    <t>aparatos</t>
  </si>
  <si>
    <t>O23202020088715999</t>
  </si>
  <si>
    <t>O23202020088715999      Servicio de mantenimiento y reparación de otros eq</t>
  </si>
  <si>
    <t>eq</t>
  </si>
  <si>
    <t>O23011605560000007733</t>
  </si>
  <si>
    <t>O23011605560000007733  Fortalecimiento institucional para una gestión púb</t>
  </si>
  <si>
    <t>institucional</t>
  </si>
  <si>
    <t>púb</t>
  </si>
  <si>
    <t>O23011605560000007748</t>
  </si>
  <si>
    <t>O23011605560000007748  Fortalecimiento de la gestión institucional y desa</t>
  </si>
  <si>
    <t>desa</t>
  </si>
  <si>
    <t>O231010100101</t>
  </si>
  <si>
    <t>O231010100102</t>
  </si>
  <si>
    <t>O231010100102           Horas extras, dominicales, festivos y recargos</t>
  </si>
  <si>
    <t>O231010100103</t>
  </si>
  <si>
    <t>O231010100103           Gastos de representación</t>
  </si>
  <si>
    <t>O231010100104</t>
  </si>
  <si>
    <t>O231010100104           Subsidio de alimentación</t>
  </si>
  <si>
    <t>O231010100105</t>
  </si>
  <si>
    <t>O231010100107</t>
  </si>
  <si>
    <t>O231010100107           Bonificación por servicios prestados</t>
  </si>
  <si>
    <t>O23101010010801</t>
  </si>
  <si>
    <t>O23101010010802</t>
  </si>
  <si>
    <t>O231010100109</t>
  </si>
  <si>
    <t>O231010100109           Prima técnica salarial</t>
  </si>
  <si>
    <t>O231010100204</t>
  </si>
  <si>
    <t>O23101010021201</t>
  </si>
  <si>
    <t>O23101010021201         Beneficios a los empleados a corto plazo</t>
  </si>
  <si>
    <t>O231010200101</t>
  </si>
  <si>
    <t>O231010200101           Aportes a la seguridad social en pensiones pública</t>
  </si>
  <si>
    <t>O231010200102</t>
  </si>
  <si>
    <t>O231010200102           Aportes a la seguridad social en pensiones privada</t>
  </si>
  <si>
    <t>O231010200201</t>
  </si>
  <si>
    <t>O231010200201           Aportes a la seguridad social en salud pública</t>
  </si>
  <si>
    <t>O231010200202</t>
  </si>
  <si>
    <t>O231010200202           Aportes a la seguridad social en salud privada</t>
  </si>
  <si>
    <t>O231010200301</t>
  </si>
  <si>
    <t>O231010200301           Aportes de cesantías a fondos públicos</t>
  </si>
  <si>
    <t>O231010200302</t>
  </si>
  <si>
    <t>O231010200302           Aportes de cesantías a fondos privados</t>
  </si>
  <si>
    <t>O231010200401</t>
  </si>
  <si>
    <t>O231010200501</t>
  </si>
  <si>
    <t>O231010200501           Aportes generales al sistema de riesgos laborales</t>
  </si>
  <si>
    <t>O2310102006</t>
  </si>
  <si>
    <t>O2310102007</t>
  </si>
  <si>
    <t>O2310102008</t>
  </si>
  <si>
    <t>O2310102009</t>
  </si>
  <si>
    <t>O2310102009             Aportes a escuelas industriales e institutos técni</t>
  </si>
  <si>
    <t>O231010300102</t>
  </si>
  <si>
    <t>O231010300102           Indemnización por vacaciones</t>
  </si>
  <si>
    <t>O231010300103</t>
  </si>
  <si>
    <t>O231010300103           Bonificación especial de recreación</t>
  </si>
  <si>
    <t>O2310103005</t>
  </si>
  <si>
    <t>O2310103005             Reconocimiento por permanencia en el servicio públ</t>
  </si>
  <si>
    <t>O2310103068</t>
  </si>
  <si>
    <t>O2320201002082823613</t>
  </si>
  <si>
    <t>O2320201002082823613    Blusas de trabajo para hombre</t>
  </si>
  <si>
    <t>Blusas</t>
  </si>
  <si>
    <t>O2320201003023215305</t>
  </si>
  <si>
    <t>O2320201003023215318</t>
  </si>
  <si>
    <t>O2320201003023215318    Envases de cartón y hojalata</t>
  </si>
  <si>
    <t>Envases</t>
  </si>
  <si>
    <t>hojalata</t>
  </si>
  <si>
    <t>O2320201003023219997</t>
  </si>
  <si>
    <t>O2320201003023219997    Artículos n.c.p. de cartón y papel</t>
  </si>
  <si>
    <t>O2320201003033331101</t>
  </si>
  <si>
    <t>O2320201003033331101    Gasolina motor corriente</t>
  </si>
  <si>
    <t>Gasolina</t>
  </si>
  <si>
    <t>motor</t>
  </si>
  <si>
    <t>corriente</t>
  </si>
  <si>
    <t>O2320201003053543003</t>
  </si>
  <si>
    <t>O2320201003053543003    Aditivos para gasolina, aceites minerales y combus</t>
  </si>
  <si>
    <t>O2320201003063694012</t>
  </si>
  <si>
    <t>O2320201003063694012    Recipientes de material plástico-canecas para la b</t>
  </si>
  <si>
    <t>O2320201003063699006</t>
  </si>
  <si>
    <t>O2320201003063699006    Ganchos legajadores plásticos</t>
  </si>
  <si>
    <t>O2320201004024299921</t>
  </si>
  <si>
    <t>O2320201004024299921    Soportes metálicos para fumigadoras y extinguidore</t>
  </si>
  <si>
    <t>fumigadoras</t>
  </si>
  <si>
    <t>extinguidore</t>
  </si>
  <si>
    <t>O2320202005040654699</t>
  </si>
  <si>
    <t>O2320202005040654699    Otros servicios de instalación n.c.p.</t>
  </si>
  <si>
    <t>O232020200662151</t>
  </si>
  <si>
    <t>O232020200662151        Comercio al por menor de libros, periódicos, revis</t>
  </si>
  <si>
    <t>libros,</t>
  </si>
  <si>
    <t>periódicos,</t>
  </si>
  <si>
    <t>revis</t>
  </si>
  <si>
    <t>O232020200662159</t>
  </si>
  <si>
    <t>O232020200662159        Comercio al por menor de productos variados de con</t>
  </si>
  <si>
    <t>variados</t>
  </si>
  <si>
    <t>O232020200662173</t>
  </si>
  <si>
    <t>O232020200662173        Comercio al por menor de productos farmacéuticos,</t>
  </si>
  <si>
    <t>farmacéuticos,</t>
  </si>
  <si>
    <t>O232020200664112</t>
  </si>
  <si>
    <t>O232020200664112        Servicios de transporte terrestre local regular de</t>
  </si>
  <si>
    <t>regular</t>
  </si>
  <si>
    <t>O232020200668021</t>
  </si>
  <si>
    <t>O232020200668021        Servicios locales de mensajería nacional</t>
  </si>
  <si>
    <t>O232020200882199</t>
  </si>
  <si>
    <t>O232020200882199        Otros servicios jurídicos n.c.p.</t>
  </si>
  <si>
    <t>O232020200884120</t>
  </si>
  <si>
    <t>O232020200884120        Servicios de telefonía fija (acceso)</t>
  </si>
  <si>
    <t>O232020200885310</t>
  </si>
  <si>
    <t>O232020200885310        Servicios de desinfección y exterminación</t>
  </si>
  <si>
    <t>O232020200885330</t>
  </si>
  <si>
    <t>O232020200885330        Servicios de limpieza general</t>
  </si>
  <si>
    <t>limpieza</t>
  </si>
  <si>
    <t>O232020200885951</t>
  </si>
  <si>
    <t>O232020200885951        Servicios de copia y reproducción</t>
  </si>
  <si>
    <t>copia</t>
  </si>
  <si>
    <t>reproducción</t>
  </si>
  <si>
    <t>O232020200885970</t>
  </si>
  <si>
    <t>O232020200885970        Servicios de mantenimiento y cuidado del paisaje</t>
  </si>
  <si>
    <t>O232020200886312</t>
  </si>
  <si>
    <t>O232020200886312        Servicios de distribución de electricidad (a comis</t>
  </si>
  <si>
    <t>O232020200886320</t>
  </si>
  <si>
    <t>O232020200886320        Servicios de distribución de gas por tuberías (a c</t>
  </si>
  <si>
    <t>O232020200886330</t>
  </si>
  <si>
    <t>O232020200886330        Servicios de distribución de agua por tubería (a c</t>
  </si>
  <si>
    <t>O23202020088711001</t>
  </si>
  <si>
    <t>O23202020088711001      Servicio de mantenimiento y reparación de producto</t>
  </si>
  <si>
    <t>O23202020088715701</t>
  </si>
  <si>
    <t>O23202020088715701      Servicio de mantenimiento y reparación de ascensor</t>
  </si>
  <si>
    <t>O23202020088729001</t>
  </si>
  <si>
    <t>O23202020088729001      Servicio de mantenimiento y reparación de biciclet</t>
  </si>
  <si>
    <t>biciclet</t>
  </si>
  <si>
    <t>O232020200991122</t>
  </si>
  <si>
    <t>O232020200991122        Servicios de la administración pública relacionado</t>
  </si>
  <si>
    <t>relacionado</t>
  </si>
  <si>
    <t>O232020200992920</t>
  </si>
  <si>
    <t>O232020200992920        Servicios de apoyo educativo</t>
  </si>
  <si>
    <t>educativo</t>
  </si>
  <si>
    <t>O232020200994212</t>
  </si>
  <si>
    <t>O232020200994212        Servicios de recolección de desechos peligrosos de</t>
  </si>
  <si>
    <t>peligrosos</t>
  </si>
  <si>
    <t>O232020200994239</t>
  </si>
  <si>
    <t>O232020200994239        Servicios generales de recolección de otros desech</t>
  </si>
  <si>
    <t>O232020200997990</t>
  </si>
  <si>
    <t>O232020200997990        Otros servicios diversos n.c.p.</t>
  </si>
  <si>
    <t>diversos</t>
  </si>
  <si>
    <t>O23011605570000007735</t>
  </si>
  <si>
    <t>O23011605570000007735  Fortalecimiento de los procesos territoriales y la</t>
  </si>
  <si>
    <t>procesos</t>
  </si>
  <si>
    <t>territoriales</t>
  </si>
  <si>
    <t>O232020200992912</t>
  </si>
  <si>
    <t>O232020200992912        Servicios de educación deportiva y de recreación</t>
  </si>
  <si>
    <t>deportiva</t>
  </si>
  <si>
    <t>Ejercicio</t>
  </si>
  <si>
    <t>Posición presupuestaria</t>
  </si>
  <si>
    <t>Descripcion</t>
  </si>
  <si>
    <t>Reserva Constituida</t>
  </si>
  <si>
    <t>Anulaciones Mes</t>
  </si>
  <si>
    <t>Anulaciones Acumuladas</t>
  </si>
  <si>
    <t>Reserva Definitiva</t>
  </si>
  <si>
    <t>Autorización Giro Mes</t>
  </si>
  <si>
    <t>Autorización Giro Acumulada</t>
  </si>
  <si>
    <t>% Ej. Autorización Giro</t>
  </si>
  <si>
    <t>Reserva Sin Autorización Giro</t>
  </si>
  <si>
    <t>2022</t>
  </si>
  <si>
    <t>1</t>
  </si>
  <si>
    <t>TOTALES</t>
  </si>
  <si>
    <t>13</t>
  </si>
  <si>
    <t>GASTOS</t>
  </si>
  <si>
    <t>131</t>
  </si>
  <si>
    <t>GASTOS DE FUNCIONAMIENTO</t>
  </si>
  <si>
    <t>13101</t>
  </si>
  <si>
    <t>Gastos de personal</t>
  </si>
  <si>
    <t>1310101</t>
  </si>
  <si>
    <t>Planta de personal permanente</t>
  </si>
  <si>
    <t>131010101</t>
  </si>
  <si>
    <t>Factores constitutivos de salario</t>
  </si>
  <si>
    <t>13101010101</t>
  </si>
  <si>
    <t>Factores salariales comunes</t>
  </si>
  <si>
    <t>1310101010101</t>
  </si>
  <si>
    <t>Sueldo básico</t>
  </si>
  <si>
    <t>13102</t>
  </si>
  <si>
    <t>Adquisición de bienes y servicios</t>
  </si>
  <si>
    <t>1310201</t>
  </si>
  <si>
    <t>Adquisición de activos no financieros</t>
  </si>
  <si>
    <t>131020101</t>
  </si>
  <si>
    <t>Activos fijos</t>
  </si>
  <si>
    <t>13102010101</t>
  </si>
  <si>
    <t>Maquinaria y equipo</t>
  </si>
  <si>
    <t>1310201010104</t>
  </si>
  <si>
    <t>Maquinaria para usos especiales</t>
  </si>
  <si>
    <t>1310202</t>
  </si>
  <si>
    <t>Adquisiciones diferentes de activos no financieros</t>
  </si>
  <si>
    <t>131020201</t>
  </si>
  <si>
    <t>Materiales y suministros</t>
  </si>
  <si>
    <t>13102020101</t>
  </si>
  <si>
    <t>Productos alimenticios, bebidas y tabaco; textiles, prendas de vestir y productos de cuero</t>
  </si>
  <si>
    <t>131020202</t>
  </si>
  <si>
    <t>Adquisición de servicios</t>
  </si>
  <si>
    <t>13102020201</t>
  </si>
  <si>
    <t>Servicios de venta y de distribución; alojamiento; servicios de suministro de comidas y bebidas; servicios de transporte; y servicios de distribución de electricidad, gas y agua</t>
  </si>
  <si>
    <t>1310202020101</t>
  </si>
  <si>
    <t>1310202020106</t>
  </si>
  <si>
    <t>Servicios postales y de mensajería</t>
  </si>
  <si>
    <t>131020202010601</t>
  </si>
  <si>
    <t>13102020208</t>
  </si>
  <si>
    <t>Salud ocupacional</t>
  </si>
  <si>
    <t>133</t>
  </si>
  <si>
    <t>INVERSIÓN</t>
  </si>
  <si>
    <t>13301</t>
  </si>
  <si>
    <t>DIRECTA</t>
  </si>
  <si>
    <t>1330116</t>
  </si>
  <si>
    <t>Un Nuevo Contrato Social y Ambiental para la Bogotá del Siglo XXI</t>
  </si>
  <si>
    <t>133011601</t>
  </si>
  <si>
    <t>Hacer un nuevo contrato social con igualdad de oportunidades para la inclusión social, productiva y política</t>
  </si>
  <si>
    <t>13301160103</t>
  </si>
  <si>
    <t>Movilidad social integral</t>
  </si>
  <si>
    <t>1082001042</t>
  </si>
  <si>
    <t>Servicios prestados a las empresas y servicios de producción</t>
  </si>
  <si>
    <t>1082001052</t>
  </si>
  <si>
    <t>Servicios para la comunidad, sociales y personales</t>
  </si>
  <si>
    <t>1080100021</t>
  </si>
  <si>
    <t>1082000032</t>
  </si>
  <si>
    <t>1080100040</t>
  </si>
  <si>
    <t>Otros activos fijos</t>
  </si>
  <si>
    <t>133011601030000007768</t>
  </si>
  <si>
    <t>Implementación de una estrategia de acompañamiento a hogares con mayor pobreza evidente y oculta de Bogotá</t>
  </si>
  <si>
    <t>1090800012</t>
  </si>
  <si>
    <t>Sentencias</t>
  </si>
  <si>
    <t>13301160104</t>
  </si>
  <si>
    <t>Prevención de la exclusión por razones étnicas, religiosas, sociales, políticas y de orientación sexual</t>
  </si>
  <si>
    <t>13301160106</t>
  </si>
  <si>
    <t>Sistema Distrital del Cuidado</t>
  </si>
  <si>
    <t>1082001010</t>
  </si>
  <si>
    <t>Servicios de la construcción</t>
  </si>
  <si>
    <t>1082001032</t>
  </si>
  <si>
    <t>Servicios financieros y servicios conexos, servicios inmobiliarios y servicios de leasing</t>
  </si>
  <si>
    <t>13301160108</t>
  </si>
  <si>
    <t>Prevención y atención de maternidad temprana</t>
  </si>
  <si>
    <t>13301160117</t>
  </si>
  <si>
    <t>Jóvenes con capacidades: Proyecto de vida para la ciudadanía, la innovación y el trabajo del siglo XXI</t>
  </si>
  <si>
    <t>133011603</t>
  </si>
  <si>
    <t>Inspirar confianza y legitimidad para vivir sin miedo y ser epicentro de cultura ciudadana, paz y reconciliación</t>
  </si>
  <si>
    <t>13301160348</t>
  </si>
  <si>
    <t>Plataforma institucional para la seguridad y justicia</t>
  </si>
  <si>
    <t>1080100012</t>
  </si>
  <si>
    <t>Edificaciones y estructuras - Mejoras de tierras y terrenos</t>
  </si>
  <si>
    <t>133011605</t>
  </si>
  <si>
    <t>Construir Bogotá Región con gobierno abierto, transparente y ciudadanía consciente</t>
  </si>
  <si>
    <t>13301160551</t>
  </si>
  <si>
    <t>Gobierno Abierto</t>
  </si>
  <si>
    <t>13301160556</t>
  </si>
  <si>
    <t>Gestión Pública Efectiva</t>
  </si>
  <si>
    <t>1082001022</t>
  </si>
  <si>
    <t>Servicios de alojamiento; servicios de suministro de comidas y bebidas; servicios de transporte; y servicios de distribución de electricidad, gas y agua</t>
  </si>
  <si>
    <t>1070100035</t>
  </si>
  <si>
    <t>Aportes de cesantías</t>
  </si>
  <si>
    <t>1070100135</t>
  </si>
  <si>
    <t>13301160557</t>
  </si>
  <si>
    <t>Gestión Pública Local</t>
  </si>
  <si>
    <t>ESTADO DEL PRESUPUESTO
Corte:</t>
  </si>
  <si>
    <t>PASIVOS EXIGIBLES</t>
  </si>
  <si>
    <t>RESERVAS CONSTITUIDAS - FUNCIONAMIENTO</t>
  </si>
  <si>
    <t>VIGENCIA - FUNCIONAMIENTO</t>
  </si>
  <si>
    <t>RESPONSABLE  ORDENACIÓN DEL GASTO</t>
  </si>
  <si>
    <t>Monto Constituido</t>
  </si>
  <si>
    <t>Saldo Pas. Exigible</t>
  </si>
  <si>
    <t>% Gestión</t>
  </si>
  <si>
    <t>RESERVA CONSTITUIDA</t>
  </si>
  <si>
    <t>ANULACIONES</t>
  </si>
  <si>
    <t>GIROS ACUMULADO</t>
  </si>
  <si>
    <t>% GIROS Y ANULAC</t>
  </si>
  <si>
    <t>SALDO RESERVA</t>
  </si>
  <si>
    <t>PRESUPUESTO VIGENTE</t>
  </si>
  <si>
    <t>COMPROMISOS ACUMULADO</t>
  </si>
  <si>
    <t>%
EJEC</t>
  </si>
  <si>
    <t>GIROS ACUMULADOS</t>
  </si>
  <si>
    <t>% GIROS</t>
  </si>
  <si>
    <t>% PROY RESERVAS  A HOY</t>
  </si>
  <si>
    <t>SALDO POR COMPROMETER</t>
  </si>
  <si>
    <t>Estruc. Ant.</t>
  </si>
  <si>
    <t>RUBRO</t>
  </si>
  <si>
    <t>O211</t>
  </si>
  <si>
    <t>O212</t>
  </si>
  <si>
    <t>O21201</t>
  </si>
  <si>
    <t>O21202</t>
  </si>
  <si>
    <t>RESERVAS CONSTITUIDAS-INVERSION</t>
  </si>
  <si>
    <t>VIGENCIA - INVERSION</t>
  </si>
  <si>
    <t>APROPIACIÓN</t>
  </si>
  <si>
    <t>Planes de desarrollo anteriores</t>
  </si>
  <si>
    <t>7744</t>
  </si>
  <si>
    <t>7740</t>
  </si>
  <si>
    <t>7753</t>
  </si>
  <si>
    <t>DIRECCIÓN PARA INCLUSIÓN Y LAS FAMILIAS</t>
  </si>
  <si>
    <t>7771</t>
  </si>
  <si>
    <t>7564</t>
  </si>
  <si>
    <t>7752</t>
  </si>
  <si>
    <t>7756</t>
  </si>
  <si>
    <t>7735</t>
  </si>
  <si>
    <t>7768</t>
  </si>
  <si>
    <t>7733</t>
  </si>
  <si>
    <t>RESUMEN NOVIEMBRE</t>
  </si>
  <si>
    <t>RESERVAS</t>
  </si>
  <si>
    <t>VIGENCIA</t>
  </si>
  <si>
    <t>MONTO CONSTITUIDO</t>
  </si>
  <si>
    <t>SALDO PAS. EXIGIBLE</t>
  </si>
  <si>
    <t>% GESTIÓN</t>
  </si>
  <si>
    <t>% EJEC</t>
  </si>
  <si>
    <t>% PAC EJEC</t>
  </si>
  <si>
    <t>COMPROMISOS</t>
  </si>
  <si>
    <t xml:space="preserve">GIROS </t>
  </si>
  <si>
    <t>Inversión</t>
  </si>
  <si>
    <t>Total</t>
  </si>
  <si>
    <t>CIERRE DICIEMBRE</t>
  </si>
  <si>
    <t>% GEST.</t>
  </si>
  <si>
    <t>RESERVA CONST</t>
  </si>
  <si>
    <t>% PASIVOS 2023</t>
  </si>
  <si>
    <t>% PAC EJEC DIC</t>
  </si>
  <si>
    <t>COMPROMISO</t>
  </si>
  <si>
    <t>% RESERV 2023</t>
  </si>
  <si>
    <t>Cifras en millones</t>
  </si>
  <si>
    <t>SISTEMA DE INFORMACIÓN BOGDATA</t>
  </si>
  <si>
    <t>EJECUCIÓN PRESUPUESTO</t>
  </si>
  <si>
    <t>INFORME DE EJECUCIÓN DEL PRESUPUESTO DE GASTOS E INVERSIONES</t>
  </si>
  <si>
    <t>ENTIDAD:</t>
  </si>
  <si>
    <t>122 - SECRETARÍA DE INTEGRACIÓN SOCIAL</t>
  </si>
  <si>
    <t>MES:</t>
  </si>
  <si>
    <t>UNIDAD EJECUTORA:</t>
  </si>
  <si>
    <t>VIGENCIA FISCAL:</t>
  </si>
  <si>
    <t>RUBRO PRESUPUESTAL</t>
  </si>
  <si>
    <t>TOTAL CDP</t>
  </si>
  <si>
    <t>TOTAL COMPROMISOS</t>
  </si>
  <si>
    <t>EJECUC.</t>
  </si>
  <si>
    <t>AUTORIZACIÓN DE GIRO PRESUPUESTAL</t>
  </si>
  <si>
    <t>EJEC.</t>
  </si>
  <si>
    <t>GIRO TESORAL</t>
  </si>
  <si>
    <t>CÓDIGO</t>
  </si>
  <si>
    <t>INICIAL</t>
  </si>
  <si>
    <t>MODIFICACIONES</t>
  </si>
  <si>
    <t>VIGENTE</t>
  </si>
  <si>
    <t>SUSPENSIÓN</t>
  </si>
  <si>
    <t>DISPONIBLE</t>
  </si>
  <si>
    <t>MES</t>
  </si>
  <si>
    <t>ACUMULADO</t>
  </si>
  <si>
    <t>PRESUP.</t>
  </si>
  <si>
    <t>AUT. GIRO %</t>
  </si>
  <si>
    <t>Largo</t>
  </si>
  <si>
    <t>Eje/Agre</t>
  </si>
  <si>
    <t>MES
4</t>
  </si>
  <si>
    <t>ACUMULADO
5</t>
  </si>
  <si>
    <t>6=(3+5)</t>
  </si>
  <si>
    <t>8=(6-7)</t>
  </si>
  <si>
    <t>(13=12/8)</t>
  </si>
  <si>
    <t>(16=15/8)</t>
  </si>
  <si>
    <t>Agregado</t>
  </si>
  <si>
    <t>O2</t>
  </si>
  <si>
    <t>O21</t>
  </si>
  <si>
    <t>O21101</t>
  </si>
  <si>
    <t>O2110101</t>
  </si>
  <si>
    <t>O2110101001</t>
  </si>
  <si>
    <t>Ejecutor</t>
  </si>
  <si>
    <t>Horas extras, dominicales, festivos y recargos</t>
  </si>
  <si>
    <t>Gastos de representación</t>
  </si>
  <si>
    <t>Subsidio de alimentación</t>
  </si>
  <si>
    <t>Auxilio de transporte</t>
  </si>
  <si>
    <t>Bonificación por servicios prestados</t>
  </si>
  <si>
    <t>O211010100108</t>
  </si>
  <si>
    <t>Prestaciones sociales</t>
  </si>
  <si>
    <t>Prima de navidad</t>
  </si>
  <si>
    <t>Prima de vacaciones</t>
  </si>
  <si>
    <t>Prima técnica salarial</t>
  </si>
  <si>
    <t>O2110101002</t>
  </si>
  <si>
    <t>Factores salariales especiales</t>
  </si>
  <si>
    <t>Prima semestral</t>
  </si>
  <si>
    <t>O211010100212</t>
  </si>
  <si>
    <t>Prima de antigüedad</t>
  </si>
  <si>
    <t>Beneficios a los empleados a corto plazo</t>
  </si>
  <si>
    <t>O2110102</t>
  </si>
  <si>
    <t>Contribuciones inherentes a la nómina</t>
  </si>
  <si>
    <t>O2110102001</t>
  </si>
  <si>
    <t>Aportes a la seguridad social en pensiones</t>
  </si>
  <si>
    <t>Aportes a la seguridad social en pensiones públicas</t>
  </si>
  <si>
    <t>Aportes a la seguridad social en pensiones privadas</t>
  </si>
  <si>
    <t>O2110102002</t>
  </si>
  <si>
    <t>Aportes a la seguridad social en salud</t>
  </si>
  <si>
    <t>Aportes a la seguridad social en salud pública</t>
  </si>
  <si>
    <t>Aportes a la seguridad social en salud privada</t>
  </si>
  <si>
    <t>O2110102003</t>
  </si>
  <si>
    <t>Aportes de cesantías a fondos públicos</t>
  </si>
  <si>
    <t>Aportes de cesantías a fondos privados</t>
  </si>
  <si>
    <t>O2110102004</t>
  </si>
  <si>
    <t>Aportes a cajas de compensación familiar</t>
  </si>
  <si>
    <t>O2110102005</t>
  </si>
  <si>
    <t>Aportes generales al sistema de riesgos laborales</t>
  </si>
  <si>
    <t>Aportes generales al sistema de riesgos laborales públicos</t>
  </si>
  <si>
    <t>Aportes al ICBF</t>
  </si>
  <si>
    <t>Aportes al SENA</t>
  </si>
  <si>
    <t>Aportes a la ESAP</t>
  </si>
  <si>
    <t>Aportes a escuelas industriales e institutos técnicos</t>
  </si>
  <si>
    <t>O2110103</t>
  </si>
  <si>
    <t>Remuneraciones no constitutivas de factor salarial</t>
  </si>
  <si>
    <t>O2110103001</t>
  </si>
  <si>
    <t>Indemnización por vacaciones</t>
  </si>
  <si>
    <t>Bonificación especial de recreación</t>
  </si>
  <si>
    <t>O2110103002</t>
  </si>
  <si>
    <t>Bonificación de dirección</t>
  </si>
  <si>
    <t>Reconocimiento por permanencia en el servicio público - Bogotá D.C.</t>
  </si>
  <si>
    <t>O2110103012</t>
  </si>
  <si>
    <t>Prima de riesgo</t>
  </si>
  <si>
    <t>Prima secretarial</t>
  </si>
  <si>
    <t>O2120101</t>
  </si>
  <si>
    <t>O2120101003</t>
  </si>
  <si>
    <t>O212010100303</t>
  </si>
  <si>
    <t>Maquinaria de oficina, contabilidad e informática</t>
  </si>
  <si>
    <t>O212010100305</t>
  </si>
  <si>
    <t>Equipo y aparatos de radio, televisión y comunicaciones</t>
  </si>
  <si>
    <t>Radiorreceptores y receptores de televisión; apara</t>
  </si>
  <si>
    <t>O2120101005</t>
  </si>
  <si>
    <t>O212010100502</t>
  </si>
  <si>
    <t>Productos de la propiedad intelectual</t>
  </si>
  <si>
    <t>O21201010050203</t>
  </si>
  <si>
    <t>Programas de informática y bases de datos</t>
  </si>
  <si>
    <t>O2120101005020301</t>
  </si>
  <si>
    <t>Programas de informática</t>
  </si>
  <si>
    <t>Paquetes de software</t>
  </si>
  <si>
    <t>Adquisiciones diferentes de activos</t>
  </si>
  <si>
    <t>O2120201002</t>
  </si>
  <si>
    <t>O212020100208</t>
  </si>
  <si>
    <t>Tejido de punto o ganchillo; prendas de vestir</t>
  </si>
  <si>
    <t>Uniformes de trabajo</t>
  </si>
  <si>
    <t>O2120201003</t>
  </si>
  <si>
    <t>Otros bienes transportables (excepto productos metálicos, maquinaria y equipo)</t>
  </si>
  <si>
    <t>O212020100302</t>
  </si>
  <si>
    <t>Pasta o pulpa, papel y productos de papel; impresos y artículos similares</t>
  </si>
  <si>
    <t>Papel para escritorio sin impresión</t>
  </si>
  <si>
    <t>Cajas de cartón liso</t>
  </si>
  <si>
    <t>Artículos n.c.p. de cartón y papel</t>
  </si>
  <si>
    <t>O212020100305</t>
  </si>
  <si>
    <t>Otros productos químicos; fibras artificiales (o fibras industriales hechas por el hombre)</t>
  </si>
  <si>
    <t>Aditivos para gasolina, aceites minerales y combustible en general</t>
  </si>
  <si>
    <t>O212020100306</t>
  </si>
  <si>
    <t>Productos de caucho y plástico</t>
  </si>
  <si>
    <t>Recipientes de material plástico-canecas para la basura</t>
  </si>
  <si>
    <t>Ganchos legajadores plásticos</t>
  </si>
  <si>
    <t>O2120202006</t>
  </si>
  <si>
    <t>O212020200603</t>
  </si>
  <si>
    <t>Servicios de catering para eventos</t>
  </si>
  <si>
    <t>O212020200604</t>
  </si>
  <si>
    <t>Servicios de transporte de pasajeros</t>
  </si>
  <si>
    <t>Servicios de transporte aéreo de pasajeros, excepto los servicios de aerotaxi</t>
  </si>
  <si>
    <t>O212020200605</t>
  </si>
  <si>
    <t>Servicios de mudanza de muebles domésticos y de oficina</t>
  </si>
  <si>
    <t>O212020200608</t>
  </si>
  <si>
    <t>Servicios locales de mensajería nacional</t>
  </si>
  <si>
    <t>O2120202007</t>
  </si>
  <si>
    <t>O212020200701</t>
  </si>
  <si>
    <t>Servicios financieros y servicios conexos</t>
  </si>
  <si>
    <t>O21202020070103</t>
  </si>
  <si>
    <t>Servicios de seguros y pensiones (excepto los servicios de reaseguro y de seguridad social de afiliación obligatoria)</t>
  </si>
  <si>
    <t>O2120202007010303</t>
  </si>
  <si>
    <t>Servicios de seguros sociales de protección de otros riesgos sociales (excepto los servicios de seguridad social de afiliación obligatoria)</t>
  </si>
  <si>
    <t>Servicios de seguros sociales de riesgos laborales</t>
  </si>
  <si>
    <t>O2120202007010305</t>
  </si>
  <si>
    <t>Otros servicios de seguros distintos a los seguros de vida (excepto los servicios de reaseguro)</t>
  </si>
  <si>
    <t>Servicios de seguros generales de responsabilidad civil</t>
  </si>
  <si>
    <t>O21202020070105</t>
  </si>
  <si>
    <t>Servicios auxiliares a los servicios financieros distintos de los seguros y las pensiones</t>
  </si>
  <si>
    <t>Otros servicios de administración de los mercados financieros n.c.p.</t>
  </si>
  <si>
    <t>O21202020070106</t>
  </si>
  <si>
    <t>Servicios auxiliares de seguros, pensiones y cesantías</t>
  </si>
  <si>
    <t>Servicios de administración de fondos de pensiones y cesantías</t>
  </si>
  <si>
    <t>O212020200703</t>
  </si>
  <si>
    <t>Servicios de arrendamiento o alquiler sin operario</t>
  </si>
  <si>
    <t>Servicios de arrendamiento o alquiler de otros productos n.c.p.</t>
  </si>
  <si>
    <t>Servicios de arrendamiento sin opción de compra de maquinaria y equipo de oficina sin operario (excepto computadoras)</t>
  </si>
  <si>
    <t>O2120202008</t>
  </si>
  <si>
    <t>O212020200802</t>
  </si>
  <si>
    <t>Servicios jurídicos y contables</t>
  </si>
  <si>
    <t>Otros servicios jurídicos n.c.p.</t>
  </si>
  <si>
    <t>Servicios de documentación y certificación jurídica</t>
  </si>
  <si>
    <t>Servicios de contabilidad</t>
  </si>
  <si>
    <t>O212020200803</t>
  </si>
  <si>
    <t>Servicios profesionales, científicos y técnicos (excepto los servicios de investigación, urbanismo, jurídicos y de contabilidad)</t>
  </si>
  <si>
    <t>Servicios de diseño y desarrollo de aplicaciones e</t>
  </si>
  <si>
    <t>Servicios integrales de publicidad</t>
  </si>
  <si>
    <t>Otros servicios de alojamiento y suministro de infraestructura en tecnología de la información (TI)</t>
  </si>
  <si>
    <t>Servicios de soporte en tecnologías de la información (TI)</t>
  </si>
  <si>
    <t>Servicios de consultoría en administración del recurso humano</t>
  </si>
  <si>
    <t>O212020200804</t>
  </si>
  <si>
    <t>Servicios de telecomunicaciones, transmisión y suministro de información</t>
  </si>
  <si>
    <t>Servicios de telefonía fija (acceso)</t>
  </si>
  <si>
    <t>Servicios móviles de voz</t>
  </si>
  <si>
    <t>Servicios básicos de Internet</t>
  </si>
  <si>
    <t>Servicios de transmisión de programas de televisió</t>
  </si>
  <si>
    <t>O212020200805</t>
  </si>
  <si>
    <t>Servicios de soporte</t>
  </si>
  <si>
    <t>Servicios de desinfección y exterminación</t>
  </si>
  <si>
    <t>Servicios de mantenimiento y cuidado del paisaje</t>
  </si>
  <si>
    <t>O212020200806</t>
  </si>
  <si>
    <t>Servicios de apoyo y de operación para la agricultura, la caza, la silvicultura, la pesca, la minería y los servicios públicos</t>
  </si>
  <si>
    <t>Servicios de distribución de electricidad (a comisión o por contrato)</t>
  </si>
  <si>
    <t>Servicios de distribución de gas por tuberías (a comisión o por contrato)</t>
  </si>
  <si>
    <t>Servicios de distribución de agua por tubería (a comisión o por contrato)</t>
  </si>
  <si>
    <t>O212020200807</t>
  </si>
  <si>
    <t>Servicios de mantenimiento, reparación e instalación (excepto servicios de construcción)</t>
  </si>
  <si>
    <t>Servicio de mantenimiento y reparación de máquinas de uso general n.c.p.</t>
  </si>
  <si>
    <t>Servicio de mantenimiento y reparación de productos metálicos estructurales y sus partes</t>
  </si>
  <si>
    <t>Servicio de mantenimiento y reparación de ascensores</t>
  </si>
  <si>
    <t>O2120202009</t>
  </si>
  <si>
    <t>O212020200902</t>
  </si>
  <si>
    <t>Servicios de educación</t>
  </si>
  <si>
    <t>Servicios de educación para la formación y el trabajo</t>
  </si>
  <si>
    <t>O212020200904</t>
  </si>
  <si>
    <t>Servicios de alcantarillado, recolección, tratamiento y disposición de desechos y otros servicios de saneamiento ambiental</t>
  </si>
  <si>
    <t>Servicios de alcantarillado y tratamiento de aguas residuales</t>
  </si>
  <si>
    <t>Servicios generales de recolección de otros desechos</t>
  </si>
  <si>
    <t>Servicios de recolección de desechos hospitalarios y otros desechos biológicos peligrosos</t>
  </si>
  <si>
    <t>Viáticos de los funcionarios en comisión</t>
  </si>
  <si>
    <t>O212020200906</t>
  </si>
  <si>
    <t>Servicios recreativos, culturales y deportivos</t>
  </si>
  <si>
    <t>Servicios de promoción de eventos deportivos y recreativos</t>
  </si>
  <si>
    <t>O23</t>
  </si>
  <si>
    <t>INVERSION</t>
  </si>
  <si>
    <t>O2301</t>
  </si>
  <si>
    <t>O230116</t>
  </si>
  <si>
    <t>UN NUEVO CONTRATO SOCIAL Y AMBIENTAL PARA LA BOGOTÁ DEL SIGLO XXI</t>
  </si>
  <si>
    <t>O23011601</t>
  </si>
  <si>
    <t>O2301160103</t>
  </si>
  <si>
    <t>O2301160104</t>
  </si>
  <si>
    <t>O2301160106</t>
  </si>
  <si>
    <t>Fortalecimiento de las oportunidades de inclusión</t>
  </si>
  <si>
    <t>O2301160108</t>
  </si>
  <si>
    <t>O2301160117</t>
  </si>
  <si>
    <t>O23011603</t>
  </si>
  <si>
    <t>INSPIRAR CONFIANZA Y LEGITIMIDAD PARA VIVIR SIN MIEDO Y SER EPICENTRO DE CULTURA CIUDADANA, PAZ Y RECONCILIACIÓN</t>
  </si>
  <si>
    <t>O2301160348</t>
  </si>
  <si>
    <t>O23011605</t>
  </si>
  <si>
    <t>CONSTRUIR BOGOTÁ REGIÓN CON GOBIERNO ABIERTO, TRANSPARENTE Y CIUDADANÍA CONSCIENTE</t>
  </si>
  <si>
    <t>O2301160551</t>
  </si>
  <si>
    <t>GOBIERNO ABIERTO</t>
  </si>
  <si>
    <t>O2301160556</t>
  </si>
  <si>
    <t>GESTIÓN PÚBLICA EFECTIVA</t>
  </si>
  <si>
    <t>O2301160557</t>
  </si>
  <si>
    <t>GESTIÓN PÚBLICA LOCAL</t>
  </si>
  <si>
    <t xml:space="preserve">DEISY YOLIMA GUTIERREZ HERRERA </t>
  </si>
  <si>
    <t>MARGARITA BARRAQUER SOURDIS</t>
  </si>
  <si>
    <t xml:space="preserve">RESPONSABLE DEL PRESUPUESTO </t>
  </si>
  <si>
    <t xml:space="preserve"> ORDENADOR DEL GASTO</t>
  </si>
  <si>
    <t>Elaboro :  Diana Lizbeth Ramirez - Profesional Grupo de Presupuesto</t>
  </si>
  <si>
    <t xml:space="preserve">Revisó : Deisy Yolima Gutierrez Herrera - Asesora de Recursos Financieros </t>
  </si>
  <si>
    <t xml:space="preserve">Aprobó : Gloria Matilde Torres Cruz - Subdirectora  Administrativa y Financiera  </t>
  </si>
  <si>
    <t xml:space="preserve">               Gina Alexandra Vaca Linares - Directora de Gestión Corporativa</t>
  </si>
  <si>
    <t>INFORME DE EJECUCIÓN RESERVAS PRESUPUESTALES</t>
  </si>
  <si>
    <t>01 - DESPACHO</t>
  </si>
  <si>
    <t>TOTAL AUTORIZACIÓN DE GIRO</t>
  </si>
  <si>
    <t>RESERVA DEFINITIVA</t>
  </si>
  <si>
    <t>EJECUC.
AUTO. GIRO (%)</t>
  </si>
  <si>
    <t>RESERVA
SIN AUTO. GIRO</t>
  </si>
  <si>
    <t>Agregado/Ejecutor</t>
  </si>
  <si>
    <t>1.1 BOGDATA</t>
  </si>
  <si>
    <t>6=(3-5)</t>
  </si>
  <si>
    <t>(9=8/6)</t>
  </si>
  <si>
    <t>(10=6-8)</t>
  </si>
  <si>
    <t>3-1</t>
  </si>
  <si>
    <t>3-1-01-01</t>
  </si>
  <si>
    <t>3-1-01-01-01</t>
  </si>
  <si>
    <t>3-1-01-01-01-01</t>
  </si>
  <si>
    <t>3-1-01-01-01-01-01</t>
  </si>
  <si>
    <t>3-1-2</t>
  </si>
  <si>
    <t>3-1-2-01</t>
  </si>
  <si>
    <t>3-1-2-01-01</t>
  </si>
  <si>
    <t>3-1-2-01-01-01</t>
  </si>
  <si>
    <t>3-1-2-01-01-01-0003</t>
  </si>
  <si>
    <t>3-1-2-02</t>
  </si>
  <si>
    <t>3-1-2-02-01</t>
  </si>
  <si>
    <t>3-1-2-02-01-02</t>
  </si>
  <si>
    <t>3-1-2-02-01-02-0004</t>
  </si>
  <si>
    <t>3-1-2-02-02</t>
  </si>
  <si>
    <t>3-1-2-02-02-01</t>
  </si>
  <si>
    <t>3-1-2-02-02-01-0001</t>
  </si>
  <si>
    <t>3-1-2-02-02-01-0002</t>
  </si>
  <si>
    <t>3-1-2-02-02-01-0006</t>
  </si>
  <si>
    <t>3-1-2-02-02-06</t>
  </si>
  <si>
    <t>3-1-2-02-02-07</t>
  </si>
  <si>
    <t>3-1-2-02-02-08</t>
  </si>
  <si>
    <t>3-3</t>
  </si>
  <si>
    <t>3-3-1</t>
  </si>
  <si>
    <t>3-3-1-16</t>
  </si>
  <si>
    <t>3-3-1-16-03</t>
  </si>
  <si>
    <t>3-3-1-16-03-39</t>
  </si>
  <si>
    <t>3-3-1-16-05</t>
  </si>
  <si>
    <t>Construir Bogotá Región con gobierno abierto,
transparente y ciudadanía consciente</t>
  </si>
  <si>
    <t>3-3-1-16-05-51</t>
  </si>
  <si>
    <t>3-3-1-16-05-56</t>
  </si>
  <si>
    <t>Elaboro :  Alvaro Ramon Antonio Mosquera Ramos- Profesional Especializado - Subdirección Financiera</t>
  </si>
  <si>
    <t>Ítem</t>
  </si>
  <si>
    <t>Descripción</t>
  </si>
  <si>
    <t>Valor</t>
  </si>
  <si>
    <t>1.</t>
  </si>
  <si>
    <t>PRESUPUESTO DE INVERSIÓN             </t>
  </si>
  <si>
    <t>2.</t>
  </si>
  <si>
    <t>PRESUPUESTO DE FUNCIONAMIENTO        </t>
  </si>
  <si>
    <t>3.</t>
  </si>
  <si>
    <t>VALOR EJECUTADO POR INVERSIÓN        </t>
  </si>
  <si>
    <t>4.</t>
  </si>
  <si>
    <t>VALOR EJECUTADO POR FUNCIONAMIENTO   </t>
  </si>
  <si>
    <t>5.</t>
  </si>
  <si>
    <t>% EJECUTADO DE INVERSIÓN             </t>
  </si>
  <si>
    <t>6.</t>
  </si>
  <si>
    <t>% EJECUTADO DE FUNCIONAMIENTO   </t>
  </si>
  <si>
    <t>Etiquetas de fila</t>
  </si>
  <si>
    <t>Suma de Apropiación Vigente</t>
  </si>
  <si>
    <t>Suma de Compromisos Acumulad.</t>
  </si>
  <si>
    <t>Suma de Giros Acumulados Ppto</t>
  </si>
  <si>
    <t>7867</t>
  </si>
  <si>
    <t>7868</t>
  </si>
  <si>
    <t>7869</t>
  </si>
  <si>
    <t>7870</t>
  </si>
  <si>
    <t>7871</t>
  </si>
  <si>
    <t>7872</t>
  </si>
  <si>
    <t>7873</t>
  </si>
  <si>
    <t>Gastos diversos</t>
  </si>
  <si>
    <t>Transferencias corrientes de funcionamiento</t>
  </si>
  <si>
    <t>Total general</t>
  </si>
  <si>
    <t>Entidad/Proyecto/ObjetoGasto/Fuente.1</t>
  </si>
  <si>
    <t>Entidad/Proyecto/ObjetoGasto/Fuente.2</t>
  </si>
  <si>
    <t>Proyecto/Des.Funcionamiento</t>
  </si>
  <si>
    <t>O2180151</t>
  </si>
  <si>
    <t xml:space="preserve">                Impuesto sobre vehícu</t>
  </si>
  <si>
    <t>O21803</t>
  </si>
  <si>
    <t xml:space="preserve">                  Tasas y derechos admi</t>
  </si>
  <si>
    <t xml:space="preserve">           Sueldo básico</t>
  </si>
  <si>
    <t xml:space="preserve">           Horas extras, dominic</t>
  </si>
  <si>
    <t xml:space="preserve">           Gastos de representac</t>
  </si>
  <si>
    <t xml:space="preserve">           Subsidio de alimentac</t>
  </si>
  <si>
    <t xml:space="preserve">           Auxilio de transporte</t>
  </si>
  <si>
    <t xml:space="preserve">           Bonificación por serv</t>
  </si>
  <si>
    <t xml:space="preserve">         Prima de navidad</t>
  </si>
  <si>
    <t xml:space="preserve">         Prima de vacaciones</t>
  </si>
  <si>
    <t xml:space="preserve">           Prima técnica salaria</t>
  </si>
  <si>
    <t xml:space="preserve">           Prima semestral</t>
  </si>
  <si>
    <t xml:space="preserve">         Beneficios a los empl</t>
  </si>
  <si>
    <t xml:space="preserve">           Aportes a la segurida</t>
  </si>
  <si>
    <t xml:space="preserve">           Aportes de cesantías</t>
  </si>
  <si>
    <t xml:space="preserve">           Compensar</t>
  </si>
  <si>
    <t xml:space="preserve">           Aportes generales al</t>
  </si>
  <si>
    <t xml:space="preserve">             Aportes al ICBF</t>
  </si>
  <si>
    <t xml:space="preserve">             Aportes al SENA</t>
  </si>
  <si>
    <t xml:space="preserve">             Aportes a la ESAP</t>
  </si>
  <si>
    <t xml:space="preserve">             Aportes a escuelas in</t>
  </si>
  <si>
    <t xml:space="preserve">           Indemnización por vac</t>
  </si>
  <si>
    <t xml:space="preserve">           Bonificación especial</t>
  </si>
  <si>
    <t xml:space="preserve">             Bonificación de direc</t>
  </si>
  <si>
    <t>O2110103004</t>
  </si>
  <si>
    <t xml:space="preserve">             Bonificación de gesti</t>
  </si>
  <si>
    <t xml:space="preserve">             Reconocimiento por pe</t>
  </si>
  <si>
    <t xml:space="preserve">             Prima de riesgo</t>
  </si>
  <si>
    <t xml:space="preserve">             Prima secretarial</t>
  </si>
  <si>
    <t>O211020100101</t>
  </si>
  <si>
    <t>O211020100102</t>
  </si>
  <si>
    <t>O211020100104</t>
  </si>
  <si>
    <t>O211020100105</t>
  </si>
  <si>
    <t>O211020100107</t>
  </si>
  <si>
    <t>O21102010010801</t>
  </si>
  <si>
    <t>O21102010010802</t>
  </si>
  <si>
    <t>O211020100109</t>
  </si>
  <si>
    <t>O211020100204</t>
  </si>
  <si>
    <t>O21102010021201</t>
  </si>
  <si>
    <t>O211020200101</t>
  </si>
  <si>
    <t>O211020200102</t>
  </si>
  <si>
    <t>O211020200202</t>
  </si>
  <si>
    <t>O211020200301</t>
  </si>
  <si>
    <t>O211020200302</t>
  </si>
  <si>
    <t>O211020200401</t>
  </si>
  <si>
    <t>O211020200501</t>
  </si>
  <si>
    <t>O2110202006</t>
  </si>
  <si>
    <t>O2110202007</t>
  </si>
  <si>
    <t>O2110202008</t>
  </si>
  <si>
    <t>O2110202009</t>
  </si>
  <si>
    <t>O211020300103</t>
  </si>
  <si>
    <t>O2110203099</t>
  </si>
  <si>
    <t>O21201010030106</t>
  </si>
  <si>
    <t xml:space="preserve">         Otras máquinas para u</t>
  </si>
  <si>
    <t>O21201010030207</t>
  </si>
  <si>
    <t xml:space="preserve">         Aparatos de uso domés</t>
  </si>
  <si>
    <t>O21201010030208</t>
  </si>
  <si>
    <t xml:space="preserve">         Otra maquinaria para</t>
  </si>
  <si>
    <t xml:space="preserve">         Maquinaria de informá</t>
  </si>
  <si>
    <t>O21201010030401</t>
  </si>
  <si>
    <t xml:space="preserve">         Motores, generadores</t>
  </si>
  <si>
    <t>O21201010030404</t>
  </si>
  <si>
    <t xml:space="preserve">         Acumuladores, pilas y</t>
  </si>
  <si>
    <t>O21201010030406</t>
  </si>
  <si>
    <t xml:space="preserve">         Otro equipo eléctrico</t>
  </si>
  <si>
    <t>O21201010030602</t>
  </si>
  <si>
    <t xml:space="preserve">         Instrumentos y aparat</t>
  </si>
  <si>
    <t>O21201010030603</t>
  </si>
  <si>
    <t xml:space="preserve">         Instrumentos ópticos</t>
  </si>
  <si>
    <t>O21201010030701</t>
  </si>
  <si>
    <t xml:space="preserve">         Vehículos automotores</t>
  </si>
  <si>
    <t>O2120101004010102</t>
  </si>
  <si>
    <t xml:space="preserve">       Muebles del tipo util</t>
  </si>
  <si>
    <t>O2120201002032381302</t>
  </si>
  <si>
    <t xml:space="preserve">    Café molido</t>
  </si>
  <si>
    <t>O2120201002032391101</t>
  </si>
  <si>
    <t xml:space="preserve">    Té elaborado</t>
  </si>
  <si>
    <t>O2120201002032399921</t>
  </si>
  <si>
    <t xml:space="preserve">    Productos aromáticos</t>
  </si>
  <si>
    <t>O2120201002042441001</t>
  </si>
  <si>
    <t xml:space="preserve">    Agua purificada (enva</t>
  </si>
  <si>
    <t>O2120201002072719004</t>
  </si>
  <si>
    <t xml:space="preserve">    Tapabocas y otras pre</t>
  </si>
  <si>
    <t>O2120201002072719005</t>
  </si>
  <si>
    <t xml:space="preserve">    Mascarillas para prot</t>
  </si>
  <si>
    <t>O2120201002072719007</t>
  </si>
  <si>
    <t xml:space="preserve">    Filtros de material t</t>
  </si>
  <si>
    <t>O2120201002072719009</t>
  </si>
  <si>
    <t xml:space="preserve">    Paños absorbentes des</t>
  </si>
  <si>
    <t>O2120201002072732007</t>
  </si>
  <si>
    <t xml:space="preserve">    Mechas para trapero</t>
  </si>
  <si>
    <t>O2120201002072792104</t>
  </si>
  <si>
    <t xml:space="preserve">    Fieltros de algodón</t>
  </si>
  <si>
    <t>O2120201002072799105</t>
  </si>
  <si>
    <t xml:space="preserve">    Artículos desechables</t>
  </si>
  <si>
    <t>O2120201002082822205</t>
  </si>
  <si>
    <t xml:space="preserve">    Camisas de fibras art</t>
  </si>
  <si>
    <t>O2120201002082823101</t>
  </si>
  <si>
    <t xml:space="preserve">    Vestidos de paño para</t>
  </si>
  <si>
    <t>O2120201002082823105</t>
  </si>
  <si>
    <t xml:space="preserve">    Vestidos de tejidos d</t>
  </si>
  <si>
    <t>O2120201002082823115</t>
  </si>
  <si>
    <t xml:space="preserve">    Yines para hombre</t>
  </si>
  <si>
    <t>O2120201002082823117</t>
  </si>
  <si>
    <t xml:space="preserve">    Chaquetas o sacos, ex</t>
  </si>
  <si>
    <t>O2120201002082823213</t>
  </si>
  <si>
    <t xml:space="preserve">    Camisas de tejidos pl</t>
  </si>
  <si>
    <t>O2120201002082823301</t>
  </si>
  <si>
    <t>O2120201002082823310</t>
  </si>
  <si>
    <t xml:space="preserve">    Pantalones o slaks de</t>
  </si>
  <si>
    <t>O2120201002082823313</t>
  </si>
  <si>
    <t>O2120201002082823403</t>
  </si>
  <si>
    <t xml:space="preserve">    Blusas y camisas de a</t>
  </si>
  <si>
    <t>O2120201002082823404</t>
  </si>
  <si>
    <t xml:space="preserve">    Blusas y camisas en l</t>
  </si>
  <si>
    <t>O2120201002082823610</t>
  </si>
  <si>
    <t xml:space="preserve">    Overoles para trabajo</t>
  </si>
  <si>
    <t>O2120201002082823804</t>
  </si>
  <si>
    <t xml:space="preserve">    Corbatas</t>
  </si>
  <si>
    <t>O2120201002092933001</t>
  </si>
  <si>
    <t xml:space="preserve">    Calzado de cuero para</t>
  </si>
  <si>
    <t>O2120201002092933003</t>
  </si>
  <si>
    <t>O2120201002092951001</t>
  </si>
  <si>
    <t xml:space="preserve">    Botas de caucho y/o p</t>
  </si>
  <si>
    <t>O2120201003013191409</t>
  </si>
  <si>
    <t xml:space="preserve">    Aplicadores, bajaleng</t>
  </si>
  <si>
    <t>O2120201003013191499</t>
  </si>
  <si>
    <t xml:space="preserve">    Artículos de madera n</t>
  </si>
  <si>
    <t>O2120201003023212898</t>
  </si>
  <si>
    <t xml:space="preserve">    Cartulina n.c.p.</t>
  </si>
  <si>
    <t>O2120201003023213101</t>
  </si>
  <si>
    <t xml:space="preserve">    Papel del tipo utiliz</t>
  </si>
  <si>
    <t>O2120201003023213102</t>
  </si>
  <si>
    <t xml:space="preserve">    Papel para servilleta</t>
  </si>
  <si>
    <t>O2120201003023214813</t>
  </si>
  <si>
    <t xml:space="preserve">    Papeles impregnados y</t>
  </si>
  <si>
    <t>O2120201003023219202</t>
  </si>
  <si>
    <t xml:space="preserve">    Sobres de manila</t>
  </si>
  <si>
    <t>O2120201003023219303</t>
  </si>
  <si>
    <t xml:space="preserve">    Pañuelos de papel</t>
  </si>
  <si>
    <t>O2120201003023219304</t>
  </si>
  <si>
    <t xml:space="preserve">    Toallas de papel</t>
  </si>
  <si>
    <t>O2120201003023219924</t>
  </si>
  <si>
    <t xml:space="preserve">    Cinta de papel engoma</t>
  </si>
  <si>
    <t xml:space="preserve">    Artículos n.c.p. de c</t>
  </si>
  <si>
    <t>O2120201003023219999</t>
  </si>
  <si>
    <t xml:space="preserve">    Artículos n.c.p. de p</t>
  </si>
  <si>
    <t>O2120201003023241001</t>
  </si>
  <si>
    <t xml:space="preserve">    Periódicos impresos p</t>
  </si>
  <si>
    <t>O2120201003023241002</t>
  </si>
  <si>
    <t xml:space="preserve">    Revistas impresas pub</t>
  </si>
  <si>
    <t>O2120201003033331101</t>
  </si>
  <si>
    <t xml:space="preserve">    Gasolina motor corrie</t>
  </si>
  <si>
    <t>O2120201003033335004</t>
  </si>
  <si>
    <t xml:space="preserve">    Varsol-disolvente núm</t>
  </si>
  <si>
    <t>O2120201003033336103</t>
  </si>
  <si>
    <t xml:space="preserve">    Diésel oil ACPM (fuel</t>
  </si>
  <si>
    <t>O2120201003033337002</t>
  </si>
  <si>
    <t xml:space="preserve">    Electrocombustible (c</t>
  </si>
  <si>
    <t>O2120201003033338004</t>
  </si>
  <si>
    <t xml:space="preserve">    Aceites lubricantes</t>
  </si>
  <si>
    <t>O2120201003033339099</t>
  </si>
  <si>
    <t xml:space="preserve">    Derivados n.c.p. de p</t>
  </si>
  <si>
    <t>O2120201003043413902</t>
  </si>
  <si>
    <t xml:space="preserve">    Alcohol metílico-meta</t>
  </si>
  <si>
    <t>O2120201003043413999</t>
  </si>
  <si>
    <t xml:space="preserve">    Alcoholes n.c.p.</t>
  </si>
  <si>
    <t>O2120201003043423106</t>
  </si>
  <si>
    <t xml:space="preserve">    Cloro</t>
  </si>
  <si>
    <t>O2120201003043424014</t>
  </si>
  <si>
    <t xml:space="preserve">    Hipoclorito de sodio</t>
  </si>
  <si>
    <t>O2120201003043454003</t>
  </si>
  <si>
    <t xml:space="preserve">    Creosotas y otros der</t>
  </si>
  <si>
    <t>O2120201003043466401</t>
  </si>
  <si>
    <t xml:space="preserve">    Desinfectantes</t>
  </si>
  <si>
    <t>O2120201003043466402</t>
  </si>
  <si>
    <t xml:space="preserve">    Bactericidas, microbi</t>
  </si>
  <si>
    <t>O2120201003053513001</t>
  </si>
  <si>
    <t xml:space="preserve">    Tintas tipográficas p</t>
  </si>
  <si>
    <t>O2120201003053525066</t>
  </si>
  <si>
    <t xml:space="preserve">    Cloromicetina (cloran</t>
  </si>
  <si>
    <t>O2120201003053527011</t>
  </si>
  <si>
    <t xml:space="preserve">    Apósitos</t>
  </si>
  <si>
    <t>O2120201003053527012</t>
  </si>
  <si>
    <t xml:space="preserve">    Gasa esterilizada</t>
  </si>
  <si>
    <t>O2120201003053527013</t>
  </si>
  <si>
    <t xml:space="preserve">    Algodón esterilizado</t>
  </si>
  <si>
    <t>O2120201003053527015</t>
  </si>
  <si>
    <t xml:space="preserve">    Esparadrapo</t>
  </si>
  <si>
    <t>O2120201003053527016</t>
  </si>
  <si>
    <t xml:space="preserve">    Venditas antisépticas</t>
  </si>
  <si>
    <t>O2120201003053529901</t>
  </si>
  <si>
    <t xml:space="preserve">    Botiquines para emerg</t>
  </si>
  <si>
    <t>O2120201003053532101</t>
  </si>
  <si>
    <t xml:space="preserve">    Jabones en pasta para</t>
  </si>
  <si>
    <t>O2120201003053532104</t>
  </si>
  <si>
    <t xml:space="preserve">    Jabones industriales</t>
  </si>
  <si>
    <t>O2120201003053542004</t>
  </si>
  <si>
    <t xml:space="preserve">    Pegantes de origen ve</t>
  </si>
  <si>
    <t>O2120201003053542008</t>
  </si>
  <si>
    <t xml:space="preserve">    Adhesivos fusionales</t>
  </si>
  <si>
    <t>O2120201003063626001</t>
  </si>
  <si>
    <t xml:space="preserve">    Guantes de caucho</t>
  </si>
  <si>
    <t>O2120201003063626004</t>
  </si>
  <si>
    <t xml:space="preserve">    Guantes de cirugía</t>
  </si>
  <si>
    <t>O2120201003063627099</t>
  </si>
  <si>
    <t xml:space="preserve">    Artículos de caucho n</t>
  </si>
  <si>
    <t>O2120201003063641001</t>
  </si>
  <si>
    <t xml:space="preserve">    Bolsas de material pl</t>
  </si>
  <si>
    <t>O2120201003063692007</t>
  </si>
  <si>
    <t xml:space="preserve">    Cintas pegantes (tran</t>
  </si>
  <si>
    <t>O2120201003063694005</t>
  </si>
  <si>
    <t xml:space="preserve">    Regaderas y baldes de</t>
  </si>
  <si>
    <t>O2120201003063694011</t>
  </si>
  <si>
    <t xml:space="preserve">    Vasos, vasitos, copas</t>
  </si>
  <si>
    <t>O2120201003063694016</t>
  </si>
  <si>
    <t xml:space="preserve">    Recogedores plásticos</t>
  </si>
  <si>
    <t>O2120201003063699055</t>
  </si>
  <si>
    <t xml:space="preserve">    Protectores auditivos</t>
  </si>
  <si>
    <t>O2120201003073719199</t>
  </si>
  <si>
    <t xml:space="preserve">    Envases n.c.p. de vid</t>
  </si>
  <si>
    <t>O2120201003073719305</t>
  </si>
  <si>
    <t xml:space="preserve">    Vasos y jarros de vid</t>
  </si>
  <si>
    <t>O2120201003073719502</t>
  </si>
  <si>
    <t xml:space="preserve">    Utensilios y aparatos</t>
  </si>
  <si>
    <t>O2120201003073722101</t>
  </si>
  <si>
    <t xml:space="preserve">    Vajillas de loza-pede</t>
  </si>
  <si>
    <t>O2120201003083891102</t>
  </si>
  <si>
    <t xml:space="preserve">    Bolígrafos</t>
  </si>
  <si>
    <t>O2120201003083899302</t>
  </si>
  <si>
    <t xml:space="preserve">    Escobas</t>
  </si>
  <si>
    <t>O2120201003083899303</t>
  </si>
  <si>
    <t xml:space="preserve">    Cepillos para lavar o</t>
  </si>
  <si>
    <t>O2120201003083899313</t>
  </si>
  <si>
    <t xml:space="preserve">    Cepillos industriales</t>
  </si>
  <si>
    <t>O2120201003083899918</t>
  </si>
  <si>
    <t xml:space="preserve">    Guantes industriales</t>
  </si>
  <si>
    <t>O2120201004024291231</t>
  </si>
  <si>
    <t xml:space="preserve">    Esponjas y esponjilla</t>
  </si>
  <si>
    <t>O2120201004024291305</t>
  </si>
  <si>
    <t xml:space="preserve">    Tijeras para artes y</t>
  </si>
  <si>
    <t>O2120201004024293112</t>
  </si>
  <si>
    <t xml:space="preserve">    Tanques metálicos esp</t>
  </si>
  <si>
    <t>O2120201004024293117</t>
  </si>
  <si>
    <t xml:space="preserve">    Envases de aluminio</t>
  </si>
  <si>
    <t>O2120201004024299201</t>
  </si>
  <si>
    <t xml:space="preserve">    Mangos metálicos</t>
  </si>
  <si>
    <t>O2120201004024299204</t>
  </si>
  <si>
    <t xml:space="preserve">    Cerraduras para vehíc</t>
  </si>
  <si>
    <t>O2120201004024299210</t>
  </si>
  <si>
    <t xml:space="preserve">    Cerraduras de combina</t>
  </si>
  <si>
    <t>O2120201004024299994</t>
  </si>
  <si>
    <t xml:space="preserve">    Artículos de aluminio</t>
  </si>
  <si>
    <t>O2120202005040654611</t>
  </si>
  <si>
    <t xml:space="preserve">    Servicios de instalac</t>
  </si>
  <si>
    <t xml:space="preserve">      Servicios de catering</t>
  </si>
  <si>
    <t>O21202020060363393</t>
  </si>
  <si>
    <t xml:space="preserve">      Otros servicios de co</t>
  </si>
  <si>
    <t>O21202020060363399</t>
  </si>
  <si>
    <t xml:space="preserve">      Otros servicios de su</t>
  </si>
  <si>
    <t>O21202020060464114</t>
  </si>
  <si>
    <t xml:space="preserve">      Servicios de transpor</t>
  </si>
  <si>
    <t>O21202020060464115</t>
  </si>
  <si>
    <t xml:space="preserve">      Servicios de taxi</t>
  </si>
  <si>
    <t>O21202020060767430</t>
  </si>
  <si>
    <t xml:space="preserve">      Servicios de parquead</t>
  </si>
  <si>
    <t>O21202020060767490</t>
  </si>
  <si>
    <t xml:space="preserve">      Otros servicios de ap</t>
  </si>
  <si>
    <t>O21202020060767990</t>
  </si>
  <si>
    <t>O21202020060868019</t>
  </si>
  <si>
    <t xml:space="preserve">      Otros servicios posta</t>
  </si>
  <si>
    <t>O212020200701030571351</t>
  </si>
  <si>
    <t xml:space="preserve">  Servicios de seguros</t>
  </si>
  <si>
    <t>O212020200701030571357</t>
  </si>
  <si>
    <t>O212020200701030571359</t>
  </si>
  <si>
    <t xml:space="preserve">  Otros servicios de se</t>
  </si>
  <si>
    <t xml:space="preserve">    Servicios de administ</t>
  </si>
  <si>
    <t>O21202020070272112</t>
  </si>
  <si>
    <t xml:space="preserve">      Servicios de alquiler</t>
  </si>
  <si>
    <t>O21202020070373122</t>
  </si>
  <si>
    <t xml:space="preserve">      Servicios de arrendam</t>
  </si>
  <si>
    <t>O21202020070373230</t>
  </si>
  <si>
    <t>O21202020080282120</t>
  </si>
  <si>
    <t xml:space="preserve">      Servicios de asesoram</t>
  </si>
  <si>
    <t xml:space="preserve">      Servicios de document</t>
  </si>
  <si>
    <t xml:space="preserve">      Servicios de contabil</t>
  </si>
  <si>
    <t>O21202020080383111</t>
  </si>
  <si>
    <t xml:space="preserve">      Servicios de consulto</t>
  </si>
  <si>
    <t>O21202020080383112</t>
  </si>
  <si>
    <t>O21202020080383115</t>
  </si>
  <si>
    <t>O21202020080383152</t>
  </si>
  <si>
    <t xml:space="preserve">      Servicios de suminist</t>
  </si>
  <si>
    <t xml:space="preserve">      Otros servicios de al</t>
  </si>
  <si>
    <t>O21202020080383326</t>
  </si>
  <si>
    <t xml:space="preserve">      Servicios de ingenier</t>
  </si>
  <si>
    <t xml:space="preserve">      Servicios de telefoní</t>
  </si>
  <si>
    <t>O21202020080484133</t>
  </si>
  <si>
    <t xml:space="preserve">      Servicios móviles de</t>
  </si>
  <si>
    <t>O21202020080484222</t>
  </si>
  <si>
    <t xml:space="preserve">      Servicios de acceso a</t>
  </si>
  <si>
    <t>O21202020080484290</t>
  </si>
  <si>
    <t xml:space="preserve">      Otros servicios de te</t>
  </si>
  <si>
    <t>O21202020080484312</t>
  </si>
  <si>
    <t xml:space="preserve">      Servicios de periódic</t>
  </si>
  <si>
    <t>O21202020080484520</t>
  </si>
  <si>
    <t xml:space="preserve">      Servicios de archivos</t>
  </si>
  <si>
    <t>O21202020080585250</t>
  </si>
  <si>
    <t xml:space="preserve">      Servicios de protecci</t>
  </si>
  <si>
    <t>O21202020080585330</t>
  </si>
  <si>
    <t xml:space="preserve">      Servicios de limpieza</t>
  </si>
  <si>
    <t>O21202020080585340</t>
  </si>
  <si>
    <t xml:space="preserve">      Servicios especializa</t>
  </si>
  <si>
    <t>O21202020080585510</t>
  </si>
  <si>
    <t xml:space="preserve">      Servicios de reserva</t>
  </si>
  <si>
    <t>O21202020080585931</t>
  </si>
  <si>
    <t xml:space="preserve">      Servicios de centros</t>
  </si>
  <si>
    <t>O21202020080585940</t>
  </si>
  <si>
    <t xml:space="preserve">      Servicios administrat</t>
  </si>
  <si>
    <t>O21202020080585951</t>
  </si>
  <si>
    <t xml:space="preserve">      Servicios de copia y</t>
  </si>
  <si>
    <t>O21202020080585999</t>
  </si>
  <si>
    <t xml:space="preserve">      Servicios de distribu</t>
  </si>
  <si>
    <t>O2120202008078711099</t>
  </si>
  <si>
    <t xml:space="preserve">    Servicio de mantenimi</t>
  </si>
  <si>
    <t>O21202020080787130</t>
  </si>
  <si>
    <t xml:space="preserve">      Servicios de mantenim</t>
  </si>
  <si>
    <t>O2120202008078714102</t>
  </si>
  <si>
    <t>O2120202008078714199</t>
  </si>
  <si>
    <t>O2120202008078714999</t>
  </si>
  <si>
    <t>O21202020080787151</t>
  </si>
  <si>
    <t>O2120202008078715202</t>
  </si>
  <si>
    <t>O2120202008078715203</t>
  </si>
  <si>
    <t>O2120202008078715299</t>
  </si>
  <si>
    <t xml:space="preserve">    Otros servicios de ma</t>
  </si>
  <si>
    <t>O2120202008078715402</t>
  </si>
  <si>
    <t>O2120202008078715403</t>
  </si>
  <si>
    <t>O2120202008078715501</t>
  </si>
  <si>
    <t xml:space="preserve">    Servicios de mantenim</t>
  </si>
  <si>
    <t>O2120202008078715601</t>
  </si>
  <si>
    <t>O2120202008078715614</t>
  </si>
  <si>
    <t>O2120202008078715621</t>
  </si>
  <si>
    <t>O2120202008078715698</t>
  </si>
  <si>
    <t>O2120202008078715999</t>
  </si>
  <si>
    <t>O2120202008078724001</t>
  </si>
  <si>
    <t xml:space="preserve">    Restauración y repara</t>
  </si>
  <si>
    <t>O21202020080787390</t>
  </si>
  <si>
    <t xml:space="preserve">      Servicios de instalac</t>
  </si>
  <si>
    <t>O2120202008098912199</t>
  </si>
  <si>
    <t xml:space="preserve">    Servicios de tipograf</t>
  </si>
  <si>
    <t>O2120202008098912299</t>
  </si>
  <si>
    <t xml:space="preserve">    Otros trabajos de enc</t>
  </si>
  <si>
    <t>O21202020090191119</t>
  </si>
  <si>
    <t xml:space="preserve">      Otros servicios de la</t>
  </si>
  <si>
    <t>O21202020090393122</t>
  </si>
  <si>
    <t xml:space="preserve">      Servicios médicos esp</t>
  </si>
  <si>
    <t>O21202020090393195</t>
  </si>
  <si>
    <t xml:space="preserve">      Servicios de laborato</t>
  </si>
  <si>
    <t xml:space="preserve">      Servicios de alcantar</t>
  </si>
  <si>
    <t>O21202020090494231</t>
  </si>
  <si>
    <t xml:space="preserve">      Servicios generales d</t>
  </si>
  <si>
    <t xml:space="preserve">             Viáticos de los funci</t>
  </si>
  <si>
    <t>O2130404002</t>
  </si>
  <si>
    <t xml:space="preserve">             Distintas a Membresía</t>
  </si>
  <si>
    <t>O23011603390000007871</t>
  </si>
  <si>
    <t xml:space="preserve">  Construcción de Bogotá</t>
  </si>
  <si>
    <t>O232020200663391</t>
  </si>
  <si>
    <t xml:space="preserve">        Servicios de catering</t>
  </si>
  <si>
    <t xml:space="preserve">        Servicios de alquiler</t>
  </si>
  <si>
    <t>O232020200881219</t>
  </si>
  <si>
    <t xml:space="preserve">        Servicios de investig</t>
  </si>
  <si>
    <t>O232020200881221</t>
  </si>
  <si>
    <t>O232020200881229</t>
  </si>
  <si>
    <t xml:space="preserve">        Servicios de document</t>
  </si>
  <si>
    <t xml:space="preserve">        Otros servicios juríd</t>
  </si>
  <si>
    <t>O232020200883111</t>
  </si>
  <si>
    <t xml:space="preserve">        Servicios de consulto</t>
  </si>
  <si>
    <t>O232020200883112</t>
  </si>
  <si>
    <t>O232020200883114</t>
  </si>
  <si>
    <t>O232020200883115</t>
  </si>
  <si>
    <t>O232020200883162</t>
  </si>
  <si>
    <t xml:space="preserve">        Servicios de administ</t>
  </si>
  <si>
    <t>O23202020088363201</t>
  </si>
  <si>
    <t xml:space="preserve">      Venta de espacios par</t>
  </si>
  <si>
    <t>O232020200883633</t>
  </si>
  <si>
    <t xml:space="preserve">        Servicios de venta de</t>
  </si>
  <si>
    <t>O232020200883913</t>
  </si>
  <si>
    <t xml:space="preserve">        Servicios de diseño g</t>
  </si>
  <si>
    <t>O232020200884190</t>
  </si>
  <si>
    <t xml:space="preserve">        Otros servicios de te</t>
  </si>
  <si>
    <t>O232020200884399</t>
  </si>
  <si>
    <t xml:space="preserve">        Otros servicios de co</t>
  </si>
  <si>
    <t>O232020200991123</t>
  </si>
  <si>
    <t xml:space="preserve">        Servicios de la admin</t>
  </si>
  <si>
    <t xml:space="preserve">        Otros servicios socia</t>
  </si>
  <si>
    <t>O232020200993500</t>
  </si>
  <si>
    <t>O232020200995996</t>
  </si>
  <si>
    <t xml:space="preserve">        Servicios de otorgami</t>
  </si>
  <si>
    <t xml:space="preserve">        Otros servicios de ar</t>
  </si>
  <si>
    <t>O232020200997321</t>
  </si>
  <si>
    <t xml:space="preserve">        Servicios funerarios</t>
  </si>
  <si>
    <t>O232020200999000</t>
  </si>
  <si>
    <t xml:space="preserve">        Servicios prestados p</t>
  </si>
  <si>
    <t>O23011605510000007869</t>
  </si>
  <si>
    <t xml:space="preserve">  Implementación del mod</t>
  </si>
  <si>
    <t xml:space="preserve">     Paquetes de software</t>
  </si>
  <si>
    <t>O232020200883141</t>
  </si>
  <si>
    <t xml:space="preserve">        Servicios de diseño y</t>
  </si>
  <si>
    <t xml:space="preserve">        Servicios integrales</t>
  </si>
  <si>
    <t>O232020200991115</t>
  </si>
  <si>
    <t xml:space="preserve">        Servicios gubernament</t>
  </si>
  <si>
    <t>O23011605540000007872</t>
  </si>
  <si>
    <t xml:space="preserve">  Transformación Digital</t>
  </si>
  <si>
    <t>O23201010030404</t>
  </si>
  <si>
    <t>O2320101005020302</t>
  </si>
  <si>
    <t xml:space="preserve">       Bases de datos</t>
  </si>
  <si>
    <t>O232020200662284</t>
  </si>
  <si>
    <t xml:space="preserve">        Comercio al por menor</t>
  </si>
  <si>
    <t>O232020200883121</t>
  </si>
  <si>
    <t xml:space="preserve">        Servicios de relacion</t>
  </si>
  <si>
    <t>O232020200883131</t>
  </si>
  <si>
    <t xml:space="preserve">        Servicios de soporte</t>
  </si>
  <si>
    <t>O232020200883159</t>
  </si>
  <si>
    <t xml:space="preserve">        Otros servicios de al</t>
  </si>
  <si>
    <t>O232020200883161</t>
  </si>
  <si>
    <t>O232020200883190</t>
  </si>
  <si>
    <t xml:space="preserve">        Otros servicios de ad</t>
  </si>
  <si>
    <t>O232020200883920</t>
  </si>
  <si>
    <t xml:space="preserve">        Diseños originales</t>
  </si>
  <si>
    <t xml:space="preserve">        Otros servicios profe</t>
  </si>
  <si>
    <t>O232020200884210</t>
  </si>
  <si>
    <t xml:space="preserve">        Servicios básicos de</t>
  </si>
  <si>
    <t>O232020200885940</t>
  </si>
  <si>
    <t xml:space="preserve">        Servicios administrat</t>
  </si>
  <si>
    <t xml:space="preserve">        Otros servicios de ap</t>
  </si>
  <si>
    <t>O232020200887130</t>
  </si>
  <si>
    <t xml:space="preserve">        Servicios de mantenim</t>
  </si>
  <si>
    <t>O23011605560000007867</t>
  </si>
  <si>
    <t xml:space="preserve">  Generación de los line</t>
  </si>
  <si>
    <t>O2320201003023262002</t>
  </si>
  <si>
    <t xml:space="preserve">    Carteles y avisos</t>
  </si>
  <si>
    <t>O232020200883117</t>
  </si>
  <si>
    <t xml:space="preserve">        Servicios de gestión</t>
  </si>
  <si>
    <t>O232020200883620</t>
  </si>
  <si>
    <t xml:space="preserve">        Servicios de venta o</t>
  </si>
  <si>
    <t>O232020200883700</t>
  </si>
  <si>
    <t>O232020200883811</t>
  </si>
  <si>
    <t xml:space="preserve">        Servicios fotográfico</t>
  </si>
  <si>
    <t>O232020200883813</t>
  </si>
  <si>
    <t xml:space="preserve">        Servicios de fotograf</t>
  </si>
  <si>
    <t>O232020200883939</t>
  </si>
  <si>
    <t>O232020200883950</t>
  </si>
  <si>
    <t xml:space="preserve">        Servicios de traducci</t>
  </si>
  <si>
    <t>O232020200884420</t>
  </si>
  <si>
    <t xml:space="preserve">        Servicios de agencias</t>
  </si>
  <si>
    <t>O232020200885991</t>
  </si>
  <si>
    <t xml:space="preserve">        Otros servicios de in</t>
  </si>
  <si>
    <t>O232020200996111</t>
  </si>
  <si>
    <t xml:space="preserve">        Servicios de grabació</t>
  </si>
  <si>
    <t>O232020200996121</t>
  </si>
  <si>
    <t xml:space="preserve">        Servicios de producci</t>
  </si>
  <si>
    <t>O232020200996131</t>
  </si>
  <si>
    <t xml:space="preserve">        Servicios de edición</t>
  </si>
  <si>
    <t>O23011605560000007868</t>
  </si>
  <si>
    <t xml:space="preserve">  Desarrollo Institucion</t>
  </si>
  <si>
    <t>O232020200883919</t>
  </si>
  <si>
    <t xml:space="preserve">        Otros servicios espec</t>
  </si>
  <si>
    <t>O232020200884520</t>
  </si>
  <si>
    <t xml:space="preserve">        Servicios de archivos</t>
  </si>
  <si>
    <t>O23202020088912299</t>
  </si>
  <si>
    <t xml:space="preserve">      Otros trabajos de enc</t>
  </si>
  <si>
    <t>O23011605560000007870</t>
  </si>
  <si>
    <t xml:space="preserve">  Servicio a la ciudadan</t>
  </si>
  <si>
    <t xml:space="preserve">        Otros servicios de la</t>
  </si>
  <si>
    <t>O23011605560000007873</t>
  </si>
  <si>
    <t xml:space="preserve">  Fortalecimiento de la</t>
  </si>
  <si>
    <t>O23201010030807</t>
  </si>
  <si>
    <t xml:space="preserve">         Otros equipos</t>
  </si>
  <si>
    <t xml:space="preserve">    Carpas de tejidos pla</t>
  </si>
  <si>
    <t>O2320201004024299991</t>
  </si>
  <si>
    <t xml:space="preserve">    Artículos n.c.p. de f</t>
  </si>
  <si>
    <t>O2320202005040254290</t>
  </si>
  <si>
    <t xml:space="preserve">    Servicios generales d</t>
  </si>
  <si>
    <t>O2320202005040654619</t>
  </si>
  <si>
    <t xml:space="preserve">    Otros servicios de in</t>
  </si>
  <si>
    <t>O232020200771332</t>
  </si>
  <si>
    <t xml:space="preserve">        Servicios de seguros</t>
  </si>
  <si>
    <t>O232020200771420</t>
  </si>
  <si>
    <t xml:space="preserve">        Servicios de reasegur</t>
  </si>
  <si>
    <t>O232020200882221</t>
  </si>
  <si>
    <t xml:space="preserve">        Servicios de contabil</t>
  </si>
  <si>
    <t>O232020200883113</t>
  </si>
  <si>
    <t>O232020200883321</t>
  </si>
  <si>
    <t xml:space="preserve">        Servicios de ingenier</t>
  </si>
  <si>
    <t>O232020200883931</t>
  </si>
  <si>
    <t>O232020200885954</t>
  </si>
  <si>
    <t xml:space="preserve">        Servicios de preparac</t>
  </si>
  <si>
    <t xml:space="preserve">      Servicio de mantenimi</t>
  </si>
  <si>
    <t>Codigo</t>
  </si>
  <si>
    <t>Nombre</t>
  </si>
  <si>
    <t>O213</t>
  </si>
  <si>
    <t>O218</t>
  </si>
  <si>
    <t>ENERO A DICIEMBRE</t>
  </si>
  <si>
    <t>Servicios de transporte terrestre de pasajeros, diferente del transporte local y turístico de pasajero</t>
  </si>
  <si>
    <t>Elaboro : Diana Lizbeth Ramirez - Profesional Grupo de Presupuesto</t>
  </si>
  <si>
    <t>Maquinaria de Informática y sus partes, piezas y accesorios</t>
  </si>
  <si>
    <t>Documento firmado electrónicamente de acuerdo con la Ley 527 de 1999 y Decreto 2364 de 2012</t>
  </si>
  <si>
    <t>RESPONSABLE DEL PRESUPUESTO</t>
  </si>
  <si>
    <t>Revisó : Deisy Yolima Gutierrez Herrera - Asesora de Recursos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</si>
</sst>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_(* #,##0_);_(* \(#,##0\);_(* &quot;-&quot;??_);_(@_)"/>
    <numFmt numFmtId="166" formatCode="0.0%"/>
    <numFmt numFmtId="167" formatCode="d\-mmmm\-yy"/>
    <numFmt numFmtId="168" formatCode="_-&quot;$&quot;\ * #,##0_-;\-&quot;$&quot;\ * #,##0_-;_-&quot;$&quot;\ * &quot;-&quot;??_-;_-@_-"/>
    <numFmt numFmtId="169" formatCode="&quot;$&quot;\ #,##0"/>
    <numFmt numFmtId="170" formatCode="0.000000%"/>
    <numFmt numFmtId="171" formatCode="###,000"/>
    <numFmt numFmtId="172" formatCode="&quot;$&quot;\ #,##0.00"/>
  </numFmts>
  <fonts count="6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0"/>
      <name val="Arial"/>
      <family val="2"/>
    </font>
    <font>
      <sz val="11"/>
      <color theme="1"/>
      <name val="Arial Nova"/>
      <family val="2"/>
    </font>
    <font>
      <b/>
      <sz val="11"/>
      <color theme="1"/>
      <name val="Arial Nova"/>
      <family val="2"/>
    </font>
    <font>
      <b/>
      <sz val="11"/>
      <name val="Arial Nova"/>
      <family val="2"/>
    </font>
    <font>
      <sz val="11"/>
      <name val="Arial Nova"/>
      <family val="2"/>
    </font>
    <font>
      <sz val="10"/>
      <color theme="1"/>
      <name val="Arial Nova"/>
      <family val="2"/>
    </font>
    <font>
      <b/>
      <sz val="10"/>
      <color theme="1"/>
      <name val="Arial Nova"/>
      <family val="2"/>
    </font>
    <font>
      <b/>
      <sz val="10"/>
      <name val="Arial Nova"/>
      <family val="2"/>
    </font>
    <font>
      <sz val="10"/>
      <name val="Arial Nova"/>
      <family val="2"/>
    </font>
    <font>
      <sz val="10"/>
      <name val="Arial"/>
      <family val="2"/>
    </font>
    <font>
      <b/>
      <sz val="8"/>
      <color rgb="FF666666"/>
      <name val="Verdana"/>
      <family val="2"/>
    </font>
    <font>
      <sz val="8"/>
      <color rgb="FF666666"/>
      <name val="Verdana"/>
      <family val="2"/>
    </font>
    <font>
      <b/>
      <sz val="10"/>
      <color theme="1"/>
      <name val="Times New Roman"/>
      <family val="1"/>
    </font>
    <font>
      <b/>
      <sz val="10"/>
      <name val="Times New Roman"/>
      <family val="1"/>
    </font>
    <font>
      <b/>
      <sz val="10"/>
      <color indexed="8"/>
      <name val="Times New Roman"/>
      <family val="1"/>
    </font>
    <font>
      <b/>
      <sz val="18"/>
      <color theme="3"/>
      <name val="Calibri Light"/>
      <family val="2"/>
      <scheme val="major"/>
    </font>
    <font>
      <sz val="11"/>
      <color rgb="FF9C6500"/>
      <name val="Calibri"/>
      <family val="2"/>
      <scheme val="minor"/>
    </font>
    <font>
      <sz val="10"/>
      <color theme="1"/>
      <name val="Times New Roman"/>
      <family val="1"/>
    </font>
    <font>
      <sz val="10"/>
      <color indexed="8"/>
      <name val="Times New Roman"/>
      <family val="1"/>
    </font>
    <font>
      <sz val="10"/>
      <name val="Times New Roman"/>
      <family val="1"/>
    </font>
    <font>
      <sz val="10"/>
      <name val="Arial"/>
      <family val="2"/>
    </font>
    <font>
      <sz val="10"/>
      <name val="Arial"/>
      <family val="2"/>
    </font>
    <font>
      <sz val="10"/>
      <name val="Arial"/>
      <family val="2"/>
    </font>
    <font>
      <sz val="10"/>
      <color rgb="FF000000"/>
      <name val="Arial"/>
      <family val="2"/>
    </font>
    <font>
      <sz val="9"/>
      <color indexed="8"/>
      <name val="Arial"/>
      <family val="2"/>
    </font>
    <font>
      <sz val="10"/>
      <color rgb="FF000000"/>
      <name val="Calibri"/>
      <family val="2"/>
      <scheme val="minor"/>
    </font>
    <font>
      <sz val="10"/>
      <color theme="1"/>
      <name val="Arial"/>
      <family val="2"/>
    </font>
    <font>
      <sz val="10"/>
      <name val="Calibri"/>
      <family val="2"/>
      <scheme val="minor"/>
    </font>
    <font>
      <sz val="8"/>
      <name val="Arial"/>
      <family val="2"/>
    </font>
    <font>
      <sz val="9"/>
      <color theme="1"/>
      <name val="Arial"/>
      <family val="2"/>
    </font>
    <font>
      <sz val="10"/>
      <name val="Arial"/>
      <family val="2"/>
    </font>
    <font>
      <b/>
      <sz val="11"/>
      <color theme="1"/>
      <name val="Bahnschrift"/>
      <family val="2"/>
    </font>
    <font>
      <sz val="11"/>
      <color theme="1"/>
      <name val="Bahnschrift"/>
      <family val="2"/>
    </font>
    <font>
      <sz val="10"/>
      <name val="Arial"/>
      <family val="2"/>
    </font>
    <font>
      <b/>
      <sz val="12"/>
      <name val="Arial Nova"/>
      <family val="2"/>
    </font>
    <font>
      <sz val="12"/>
      <name val="Arial Nova"/>
      <family val="2"/>
    </font>
    <font>
      <sz val="10"/>
      <name val="Arial"/>
      <family val="2"/>
    </font>
    <font>
      <sz val="10"/>
      <name val="Arial"/>
      <family val="2"/>
    </font>
    <font>
      <b/>
      <sz val="10"/>
      <color theme="1"/>
      <name val="Bahnschrift"/>
      <family val="2"/>
    </font>
    <font>
      <i/>
      <sz val="12"/>
      <name val="Arial Nova"/>
    </font>
    <font>
      <i/>
      <sz val="12"/>
      <color theme="1"/>
      <name val="Arial Nova"/>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2F2F2"/>
        <bgColor rgb="FFFFFFFF"/>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indexed="22"/>
        <bgColor indexed="64"/>
      </patternFill>
    </fill>
    <fill>
      <patternFill patternType="solid">
        <fgColor theme="4"/>
        <bgColor indexed="64"/>
      </patternFill>
    </fill>
    <fill>
      <patternFill patternType="solid">
        <fgColor theme="7" tint="0.59999389629810485"/>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s>
  <borders count="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rgb="FFBFBFBF"/>
      </left>
      <right style="thin">
        <color rgb="FFBFBFBF"/>
      </right>
      <top style="thin">
        <color rgb="FFBFBFBF"/>
      </top>
      <bottom style="thin">
        <color rgb="FFBFBFBF"/>
      </bottom>
      <diagonal/>
    </border>
    <border>
      <left style="thin">
        <color rgb="FFCCCCCC"/>
      </left>
      <right style="thin">
        <color rgb="FFCCCCCC"/>
      </right>
      <top style="thin">
        <color rgb="FFCCCCCC"/>
      </top>
      <bottom style="thin">
        <color rgb="FFCCCCCC"/>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right/>
      <top style="thin">
        <color indexed="64"/>
      </top>
      <bottom style="thin">
        <color indexed="64"/>
      </bottom>
      <diagonal/>
    </border>
  </borders>
  <cellStyleXfs count="220">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44" fontId="1" fillId="0" borderId="0" applyFont="0" applyFill="0" applyBorder="0" applyAlignment="0" applyProtection="0"/>
    <xf numFmtId="0" fontId="28" fillId="0" borderId="0"/>
    <xf numFmtId="43" fontId="19" fillId="0" borderId="0" applyFont="0" applyFill="0" applyBorder="0" applyAlignment="0" applyProtection="0"/>
    <xf numFmtId="171" fontId="29" fillId="0" borderId="48" applyNumberFormat="0" applyAlignment="0" applyProtection="0">
      <alignment horizontal="right" vertical="center"/>
    </xf>
    <xf numFmtId="171" fontId="30" fillId="0" borderId="48" applyNumberFormat="0" applyAlignment="0" applyProtection="0">
      <alignment horizontal="right" vertical="center"/>
    </xf>
    <xf numFmtId="171" fontId="30" fillId="35" borderId="49" applyNumberFormat="0" applyAlignment="0" applyProtection="0">
      <alignment horizontal="left" vertical="center" indent="1"/>
    </xf>
    <xf numFmtId="41" fontId="1" fillId="0" borderId="0" applyFont="0" applyFill="0" applyBorder="0" applyAlignment="0" applyProtection="0"/>
    <xf numFmtId="0" fontId="35" fillId="4"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7" fillId="12" borderId="0" applyNumberFormat="0" applyBorder="0" applyAlignment="0" applyProtection="0"/>
    <xf numFmtId="0" fontId="35" fillId="4" borderId="0" applyNumberFormat="0" applyBorder="0" applyAlignment="0" applyProtection="0"/>
    <xf numFmtId="0" fontId="17" fillId="12" borderId="0" applyNumberFormat="0" applyBorder="0" applyAlignment="0" applyProtection="0"/>
    <xf numFmtId="0" fontId="17" fillId="24" borderId="0" applyNumberFormat="0" applyBorder="0" applyAlignment="0" applyProtection="0"/>
    <xf numFmtId="0" fontId="19" fillId="0" borderId="0"/>
    <xf numFmtId="0" fontId="34" fillId="0" borderId="0" applyNumberFormat="0" applyFill="0" applyBorder="0" applyAlignment="0" applyProtection="0"/>
    <xf numFmtId="0" fontId="35" fillId="4" borderId="0" applyNumberFormat="0" applyBorder="0" applyAlignment="0" applyProtection="0"/>
    <xf numFmtId="0" fontId="17" fillId="2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28" borderId="0" applyNumberFormat="0" applyBorder="0" applyAlignment="0" applyProtection="0"/>
    <xf numFmtId="0" fontId="17" fillId="16" borderId="0" applyNumberFormat="0" applyBorder="0" applyAlignment="0" applyProtection="0"/>
    <xf numFmtId="0" fontId="17" fillId="32" borderId="0" applyNumberFormat="0" applyBorder="0" applyAlignment="0" applyProtection="0"/>
    <xf numFmtId="0" fontId="17" fillId="20"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19" fillId="0" borderId="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34" fillId="0" borderId="0" applyNumberFormat="0" applyFill="0" applyBorder="0" applyAlignment="0" applyProtection="0"/>
    <xf numFmtId="0" fontId="35" fillId="4" borderId="0" applyNumberFormat="0" applyBorder="0" applyAlignment="0" applyProtection="0"/>
    <xf numFmtId="0" fontId="39" fillId="0" borderId="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9" fillId="0" borderId="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9" fillId="0" borderId="0"/>
    <xf numFmtId="0" fontId="19" fillId="0" borderId="0"/>
    <xf numFmtId="0" fontId="19" fillId="0" borderId="0"/>
    <xf numFmtId="0" fontId="34" fillId="0" borderId="0" applyNumberFormat="0" applyFill="0" applyBorder="0" applyAlignment="0" applyProtection="0"/>
    <xf numFmtId="0" fontId="35" fillId="4" borderId="0" applyNumberFormat="0" applyBorder="0" applyAlignment="0" applyProtection="0"/>
    <xf numFmtId="0" fontId="40" fillId="0" borderId="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40" fillId="0" borderId="0"/>
    <xf numFmtId="0" fontId="34" fillId="0" borderId="0" applyNumberFormat="0" applyFill="0" applyBorder="0" applyAlignment="0" applyProtection="0"/>
    <xf numFmtId="0" fontId="35" fillId="4" borderId="0" applyNumberFormat="0" applyBorder="0" applyAlignment="0" applyProtection="0"/>
    <xf numFmtId="0" fontId="19" fillId="0" borderId="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9" fillId="0" borderId="0"/>
    <xf numFmtId="0" fontId="34" fillId="0" borderId="0" applyNumberFormat="0" applyFill="0" applyBorder="0" applyAlignment="0" applyProtection="0"/>
    <xf numFmtId="0" fontId="35" fillId="4" borderId="0" applyNumberFormat="0" applyBorder="0" applyAlignment="0" applyProtection="0"/>
    <xf numFmtId="0" fontId="19" fillId="0" borderId="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9" fillId="0" borderId="0"/>
    <xf numFmtId="0" fontId="34" fillId="0" borderId="0" applyNumberFormat="0" applyFill="0" applyBorder="0" applyAlignment="0" applyProtection="0"/>
    <xf numFmtId="0" fontId="35" fillId="4" borderId="0" applyNumberFormat="0" applyBorder="0" applyAlignment="0" applyProtection="0"/>
    <xf numFmtId="0" fontId="41" fillId="0" borderId="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5" fillId="4"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 fillId="0" borderId="0"/>
    <xf numFmtId="0" fontId="17" fillId="12" borderId="0" applyNumberFormat="0" applyBorder="0" applyAlignment="0" applyProtection="0"/>
    <xf numFmtId="0" fontId="35" fillId="4" borderId="0" applyNumberFormat="0" applyBorder="0" applyAlignment="0" applyProtection="0"/>
    <xf numFmtId="0" fontId="17" fillId="2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9" fillId="0" borderId="0"/>
    <xf numFmtId="0" fontId="34" fillId="0" borderId="0" applyNumberFormat="0" applyFill="0" applyBorder="0" applyAlignment="0" applyProtection="0"/>
    <xf numFmtId="0" fontId="35"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49" fillId="0" borderId="0"/>
    <xf numFmtId="41"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52" fillId="0" borderId="0"/>
    <xf numFmtId="0" fontId="55" fillId="0" borderId="0"/>
    <xf numFmtId="43" fontId="1" fillId="0" borderId="0" applyFont="0" applyFill="0" applyBorder="0" applyAlignment="0" applyProtection="0"/>
    <xf numFmtId="44" fontId="1" fillId="0" borderId="0" applyFont="0" applyFill="0" applyBorder="0" applyAlignment="0" applyProtection="0"/>
    <xf numFmtId="0" fontId="19" fillId="0" borderId="0"/>
    <xf numFmtId="43" fontId="19"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1"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2" fontId="1" fillId="0" borderId="0" applyFont="0" applyFill="0" applyBorder="0" applyAlignment="0" applyProtection="0"/>
    <xf numFmtId="0" fontId="56" fillId="0" borderId="0"/>
  </cellStyleXfs>
  <cellXfs count="523">
    <xf numFmtId="0" fontId="0" fillId="0" borderId="0" xfId="0"/>
    <xf numFmtId="0" fontId="0" fillId="0" borderId="0" xfId="0" quotePrefix="1"/>
    <xf numFmtId="0" fontId="0" fillId="0" borderId="0" xfId="0" pivotButton="1"/>
    <xf numFmtId="0" fontId="0" fillId="0" borderId="0" xfId="0" applyAlignment="1">
      <alignment horizontal="left"/>
    </xf>
    <xf numFmtId="165" fontId="0" fillId="0" borderId="0" xfId="1" applyNumberFormat="1" applyFont="1"/>
    <xf numFmtId="3" fontId="0" fillId="0" borderId="0" xfId="0" applyNumberFormat="1"/>
    <xf numFmtId="0" fontId="16" fillId="0" borderId="35" xfId="0" applyFont="1" applyBorder="1" applyAlignment="1">
      <alignment horizontal="center" vertical="center"/>
    </xf>
    <xf numFmtId="0" fontId="0" fillId="0" borderId="36" xfId="0" applyBorder="1"/>
    <xf numFmtId="0" fontId="0" fillId="0" borderId="20" xfId="0" applyBorder="1"/>
    <xf numFmtId="0" fontId="0" fillId="0" borderId="17" xfId="0" applyBorder="1"/>
    <xf numFmtId="0" fontId="16" fillId="0" borderId="37" xfId="0" applyFont="1" applyBorder="1" applyAlignment="1">
      <alignment horizontal="center" vertical="center"/>
    </xf>
    <xf numFmtId="168" fontId="0" fillId="0" borderId="38" xfId="45" applyNumberFormat="1" applyFont="1" applyBorder="1"/>
    <xf numFmtId="168" fontId="0" fillId="0" borderId="39" xfId="45" applyNumberFormat="1" applyFont="1" applyBorder="1"/>
    <xf numFmtId="10" fontId="0" fillId="0" borderId="39" xfId="2" applyNumberFormat="1" applyFont="1" applyBorder="1"/>
    <xf numFmtId="10" fontId="0" fillId="0" borderId="40" xfId="2" applyNumberFormat="1" applyFont="1" applyBorder="1"/>
    <xf numFmtId="0" fontId="16" fillId="0" borderId="34" xfId="0" applyFont="1" applyBorder="1" applyAlignment="1">
      <alignment horizontal="center" vertical="center"/>
    </xf>
    <xf numFmtId="0" fontId="0" fillId="0" borderId="31" xfId="0" applyBorder="1"/>
    <xf numFmtId="0" fontId="0" fillId="0" borderId="41" xfId="0" applyBorder="1"/>
    <xf numFmtId="0" fontId="0" fillId="0" borderId="42" xfId="0" applyBorder="1"/>
    <xf numFmtId="169" fontId="0" fillId="0" borderId="0" xfId="0" applyNumberFormat="1"/>
    <xf numFmtId="0" fontId="24" fillId="0" borderId="0" xfId="0" applyFont="1" applyAlignment="1" applyProtection="1">
      <alignment vertical="center"/>
      <protection locked="0"/>
    </xf>
    <xf numFmtId="165" fontId="24" fillId="0" borderId="0" xfId="0" applyNumberFormat="1" applyFont="1" applyAlignment="1" applyProtection="1">
      <alignment vertical="center"/>
      <protection locked="0"/>
    </xf>
    <xf numFmtId="0" fontId="25" fillId="0" borderId="0" xfId="0" applyFont="1" applyAlignment="1" applyProtection="1">
      <alignment vertical="center"/>
      <protection locked="0"/>
    </xf>
    <xf numFmtId="0" fontId="24" fillId="0" borderId="0" xfId="0" applyFont="1" applyAlignment="1" applyProtection="1">
      <alignment horizontal="left" vertical="center"/>
      <protection locked="0"/>
    </xf>
    <xf numFmtId="0" fontId="25" fillId="0" borderId="10" xfId="0" applyFont="1" applyBorder="1" applyAlignment="1" applyProtection="1">
      <alignment horizontal="center" vertical="center"/>
      <protection locked="0"/>
    </xf>
    <xf numFmtId="16" fontId="25" fillId="0" borderId="10" xfId="0" quotePrefix="1" applyNumberFormat="1" applyFont="1" applyBorder="1" applyAlignment="1" applyProtection="1">
      <alignment horizontal="center" vertical="center"/>
      <protection locked="0"/>
    </xf>
    <xf numFmtId="0" fontId="25" fillId="0" borderId="10" xfId="0" applyFont="1" applyBorder="1" applyAlignment="1" applyProtection="1">
      <alignment horizontal="center" vertical="center" wrapText="1"/>
      <protection locked="0"/>
    </xf>
    <xf numFmtId="0" fontId="25" fillId="33" borderId="10" xfId="0" applyFont="1" applyFill="1" applyBorder="1" applyAlignment="1" applyProtection="1">
      <alignment horizontal="left" vertical="center"/>
      <protection locked="0"/>
    </xf>
    <xf numFmtId="0" fontId="25" fillId="33" borderId="10" xfId="0" applyFont="1" applyFill="1" applyBorder="1" applyAlignment="1" applyProtection="1">
      <alignment horizontal="left" vertical="center" wrapText="1"/>
      <protection locked="0"/>
    </xf>
    <xf numFmtId="0" fontId="24" fillId="0" borderId="10" xfId="0" applyFont="1" applyBorder="1" applyAlignment="1" applyProtection="1">
      <alignment horizontal="left" vertical="center"/>
      <protection locked="0"/>
    </xf>
    <xf numFmtId="0" fontId="24" fillId="0" borderId="10" xfId="0" quotePrefix="1" applyFont="1" applyBorder="1" applyAlignment="1" applyProtection="1">
      <alignment horizontal="left" vertical="center"/>
      <protection locked="0"/>
    </xf>
    <xf numFmtId="0" fontId="24" fillId="0" borderId="10" xfId="0" applyFont="1" applyBorder="1" applyAlignment="1" applyProtection="1">
      <alignment horizontal="left" vertical="center" wrapText="1"/>
      <protection locked="0"/>
    </xf>
    <xf numFmtId="0" fontId="25" fillId="33" borderId="10" xfId="0" quotePrefix="1" applyFont="1" applyFill="1" applyBorder="1" applyAlignment="1" applyProtection="1">
      <alignment horizontal="left" vertical="center"/>
      <protection locked="0"/>
    </xf>
    <xf numFmtId="0" fontId="25" fillId="0" borderId="0" xfId="0" applyFont="1" applyAlignment="1" applyProtection="1">
      <alignment horizontal="center" vertical="center"/>
      <protection locked="0"/>
    </xf>
    <xf numFmtId="0" fontId="27" fillId="0" borderId="0" xfId="0" applyFont="1" applyAlignment="1" applyProtection="1">
      <alignment horizontal="center"/>
      <protection locked="0"/>
    </xf>
    <xf numFmtId="0" fontId="27" fillId="0" borderId="0" xfId="0" applyFont="1" applyProtection="1">
      <protection locked="0"/>
    </xf>
    <xf numFmtId="0" fontId="26" fillId="0" borderId="0" xfId="0" applyFont="1" applyProtection="1">
      <protection locked="0"/>
    </xf>
    <xf numFmtId="165" fontId="20" fillId="0" borderId="0" xfId="0" applyNumberFormat="1" applyFont="1" applyAlignment="1" applyProtection="1">
      <alignment vertical="center" wrapText="1"/>
      <protection locked="0"/>
    </xf>
    <xf numFmtId="0" fontId="20" fillId="0" borderId="0" xfId="0" applyFont="1" applyAlignment="1" applyProtection="1">
      <alignment vertical="center" wrapText="1"/>
      <protection locked="0"/>
    </xf>
    <xf numFmtId="0" fontId="20" fillId="0" borderId="0" xfId="0" applyFont="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21" fillId="0" borderId="0" xfId="0" applyFont="1" applyAlignment="1" applyProtection="1">
      <alignment vertical="center" wrapText="1"/>
      <protection locked="0"/>
    </xf>
    <xf numFmtId="22" fontId="21" fillId="0" borderId="0" xfId="0" applyNumberFormat="1" applyFont="1" applyAlignment="1" applyProtection="1">
      <alignment horizontal="center" vertical="center" wrapText="1"/>
      <protection locked="0"/>
    </xf>
    <xf numFmtId="0" fontId="21" fillId="0" borderId="0" xfId="0" applyFont="1" applyAlignment="1" applyProtection="1">
      <alignment horizontal="left" vertical="center" wrapText="1"/>
      <protection locked="0"/>
    </xf>
    <xf numFmtId="0" fontId="21" fillId="0" borderId="33"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0" fontId="22" fillId="34" borderId="20" xfId="0" applyFont="1" applyFill="1" applyBorder="1" applyAlignment="1" applyProtection="1">
      <alignment vertical="center" wrapText="1"/>
      <protection locked="0"/>
    </xf>
    <xf numFmtId="165" fontId="21" fillId="0" borderId="19" xfId="1" applyNumberFormat="1" applyFont="1" applyBorder="1" applyAlignment="1" applyProtection="1">
      <alignment horizontal="left" vertical="center" wrapText="1"/>
      <protection locked="0"/>
    </xf>
    <xf numFmtId="165" fontId="21" fillId="0" borderId="10" xfId="1" applyNumberFormat="1" applyFont="1" applyBorder="1" applyAlignment="1" applyProtection="1">
      <alignment horizontal="left" vertical="center" wrapText="1"/>
      <protection locked="0"/>
    </xf>
    <xf numFmtId="166" fontId="21" fillId="0" borderId="18" xfId="2" applyNumberFormat="1" applyFont="1" applyBorder="1" applyAlignment="1" applyProtection="1">
      <alignment horizontal="center" vertical="center" wrapText="1"/>
      <protection locked="0"/>
    </xf>
    <xf numFmtId="0" fontId="23" fillId="0" borderId="11" xfId="0" applyFont="1" applyBorder="1" applyAlignment="1" applyProtection="1">
      <alignment horizontal="left" vertical="center" wrapText="1"/>
      <protection locked="0"/>
    </xf>
    <xf numFmtId="165" fontId="23" fillId="0" borderId="19" xfId="1" applyNumberFormat="1" applyFont="1" applyBorder="1" applyAlignment="1" applyProtection="1">
      <alignment horizontal="left" vertical="center" wrapText="1"/>
      <protection locked="0"/>
    </xf>
    <xf numFmtId="165" fontId="23" fillId="0" borderId="10" xfId="1" applyNumberFormat="1" applyFont="1" applyBorder="1" applyAlignment="1" applyProtection="1">
      <alignment horizontal="left" vertical="center" wrapText="1"/>
      <protection locked="0"/>
    </xf>
    <xf numFmtId="166" fontId="23" fillId="0" borderId="18" xfId="2" applyNumberFormat="1" applyFont="1" applyBorder="1" applyAlignment="1" applyProtection="1">
      <alignment horizontal="center" vertical="center" wrapText="1"/>
      <protection locked="0"/>
    </xf>
    <xf numFmtId="167" fontId="21" fillId="0" borderId="0" xfId="0" applyNumberFormat="1" applyFont="1" applyAlignment="1" applyProtection="1">
      <alignment horizontal="left" vertical="center" wrapText="1"/>
      <protection locked="0"/>
    </xf>
    <xf numFmtId="0" fontId="21" fillId="0" borderId="0" xfId="0" applyFont="1" applyAlignment="1" applyProtection="1">
      <alignment horizontal="center" vertical="center" wrapText="1"/>
      <protection locked="0"/>
    </xf>
    <xf numFmtId="165" fontId="22" fillId="0" borderId="0" xfId="1" applyNumberFormat="1" applyFont="1" applyFill="1" applyBorder="1" applyAlignment="1" applyProtection="1">
      <alignment vertical="center" wrapText="1"/>
      <protection locked="0"/>
    </xf>
    <xf numFmtId="165" fontId="23" fillId="0" borderId="0" xfId="1" applyNumberFormat="1" applyFont="1" applyFill="1" applyBorder="1" applyAlignment="1" applyProtection="1">
      <alignment vertical="center" wrapText="1"/>
      <protection locked="0"/>
    </xf>
    <xf numFmtId="0" fontId="23" fillId="0" borderId="30" xfId="0" applyFont="1" applyBorder="1" applyAlignment="1" applyProtection="1">
      <alignment horizontal="left" vertical="center" wrapText="1"/>
      <protection locked="0"/>
    </xf>
    <xf numFmtId="0" fontId="23" fillId="0" borderId="28" xfId="0" applyFont="1" applyBorder="1" applyAlignment="1" applyProtection="1">
      <alignment horizontal="left" vertical="center" wrapText="1"/>
      <protection locked="0"/>
    </xf>
    <xf numFmtId="165" fontId="23" fillId="0" borderId="0" xfId="1" applyNumberFormat="1" applyFont="1" applyFill="1" applyBorder="1" applyAlignment="1" applyProtection="1">
      <alignment horizontal="center"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0" fillId="0" borderId="0" xfId="0" quotePrefix="1" applyFont="1" applyAlignment="1" applyProtection="1">
      <alignment vertical="center" wrapText="1"/>
      <protection locked="0"/>
    </xf>
    <xf numFmtId="166" fontId="22" fillId="34" borderId="18" xfId="2" applyNumberFormat="1" applyFont="1" applyFill="1" applyBorder="1" applyAlignment="1" applyProtection="1">
      <alignment horizontal="center" vertical="center" wrapText="1"/>
      <protection hidden="1"/>
    </xf>
    <xf numFmtId="165" fontId="22" fillId="34" borderId="19" xfId="1" applyNumberFormat="1" applyFont="1" applyFill="1" applyBorder="1" applyAlignment="1" applyProtection="1">
      <alignment vertical="center" wrapText="1"/>
      <protection hidden="1"/>
    </xf>
    <xf numFmtId="165" fontId="22" fillId="34" borderId="10" xfId="1" applyNumberFormat="1" applyFont="1" applyFill="1" applyBorder="1" applyAlignment="1" applyProtection="1">
      <alignment vertical="center" wrapText="1"/>
      <protection hidden="1"/>
    </xf>
    <xf numFmtId="165" fontId="21" fillId="0" borderId="19" xfId="1" applyNumberFormat="1" applyFont="1" applyBorder="1" applyAlignment="1" applyProtection="1">
      <alignment vertical="center" wrapText="1"/>
      <protection hidden="1"/>
    </xf>
    <xf numFmtId="165" fontId="21" fillId="0" borderId="10" xfId="1" applyNumberFormat="1" applyFont="1" applyBorder="1" applyAlignment="1" applyProtection="1">
      <alignment vertical="center" wrapText="1"/>
      <protection hidden="1"/>
    </xf>
    <xf numFmtId="165" fontId="22" fillId="0" borderId="19" xfId="1" applyNumberFormat="1" applyFont="1" applyBorder="1" applyAlignment="1" applyProtection="1">
      <alignment vertical="center" wrapText="1"/>
      <protection hidden="1"/>
    </xf>
    <xf numFmtId="165" fontId="22" fillId="0" borderId="10" xfId="1" applyNumberFormat="1" applyFont="1" applyBorder="1" applyAlignment="1" applyProtection="1">
      <alignment vertical="center" wrapText="1"/>
      <protection hidden="1"/>
    </xf>
    <xf numFmtId="165" fontId="23" fillId="0" borderId="19" xfId="1" applyNumberFormat="1" applyFont="1" applyBorder="1" applyAlignment="1" applyProtection="1">
      <alignment vertical="center" wrapText="1"/>
      <protection hidden="1"/>
    </xf>
    <xf numFmtId="165" fontId="23" fillId="0" borderId="10" xfId="1" applyNumberFormat="1" applyFont="1" applyBorder="1" applyAlignment="1" applyProtection="1">
      <alignment vertical="center" wrapText="1"/>
      <protection hidden="1"/>
    </xf>
    <xf numFmtId="165" fontId="20" fillId="0" borderId="10" xfId="1" applyNumberFormat="1" applyFont="1" applyBorder="1" applyAlignment="1" applyProtection="1">
      <alignment vertical="center" wrapText="1"/>
      <protection hidden="1"/>
    </xf>
    <xf numFmtId="166" fontId="22" fillId="34" borderId="10" xfId="2" applyNumberFormat="1" applyFont="1" applyFill="1" applyBorder="1" applyAlignment="1" applyProtection="1">
      <alignment horizontal="center" vertical="center" wrapText="1"/>
      <protection hidden="1"/>
    </xf>
    <xf numFmtId="165" fontId="22" fillId="34" borderId="18" xfId="1" applyNumberFormat="1" applyFont="1" applyFill="1" applyBorder="1" applyAlignment="1" applyProtection="1">
      <alignment vertical="center" wrapText="1"/>
      <protection hidden="1"/>
    </xf>
    <xf numFmtId="166" fontId="22" fillId="0" borderId="10" xfId="2" applyNumberFormat="1" applyFont="1" applyBorder="1" applyAlignment="1" applyProtection="1">
      <alignment horizontal="center" vertical="center" wrapText="1"/>
      <protection hidden="1"/>
    </xf>
    <xf numFmtId="165" fontId="22" fillId="0" borderId="18" xfId="1" applyNumberFormat="1" applyFont="1" applyBorder="1" applyAlignment="1" applyProtection="1">
      <alignment vertical="center" wrapText="1"/>
      <protection hidden="1"/>
    </xf>
    <xf numFmtId="166" fontId="23" fillId="0" borderId="10" xfId="2" applyNumberFormat="1" applyFont="1" applyBorder="1" applyAlignment="1" applyProtection="1">
      <alignment horizontal="center" vertical="center" wrapText="1"/>
      <protection hidden="1"/>
    </xf>
    <xf numFmtId="165" fontId="23" fillId="0" borderId="18" xfId="1" applyNumberFormat="1" applyFont="1" applyBorder="1" applyAlignment="1" applyProtection="1">
      <alignment vertical="center" wrapText="1"/>
      <protection hidden="1"/>
    </xf>
    <xf numFmtId="166" fontId="22" fillId="0" borderId="18" xfId="2" applyNumberFormat="1" applyFont="1" applyBorder="1" applyAlignment="1" applyProtection="1">
      <alignment horizontal="center" vertical="center" wrapText="1"/>
      <protection hidden="1"/>
    </xf>
    <xf numFmtId="166" fontId="23" fillId="0" borderId="18" xfId="2" applyNumberFormat="1" applyFont="1" applyBorder="1" applyAlignment="1" applyProtection="1">
      <alignment horizontal="center" vertical="center" wrapText="1"/>
      <protection hidden="1"/>
    </xf>
    <xf numFmtId="165" fontId="21" fillId="0" borderId="19" xfId="1" applyNumberFormat="1" applyFont="1" applyBorder="1" applyAlignment="1" applyProtection="1">
      <alignment horizontal="left" vertical="center" wrapText="1"/>
      <protection hidden="1"/>
    </xf>
    <xf numFmtId="165" fontId="21" fillId="0" borderId="10" xfId="1" applyNumberFormat="1" applyFont="1" applyBorder="1" applyAlignment="1" applyProtection="1">
      <alignment horizontal="left" vertical="center" wrapText="1"/>
      <protection hidden="1"/>
    </xf>
    <xf numFmtId="166" fontId="21" fillId="0" borderId="18" xfId="2" applyNumberFormat="1" applyFont="1" applyBorder="1" applyAlignment="1" applyProtection="1">
      <alignment horizontal="center" vertical="center" wrapText="1"/>
      <protection hidden="1"/>
    </xf>
    <xf numFmtId="165" fontId="20" fillId="0" borderId="19" xfId="1" applyNumberFormat="1" applyFont="1" applyBorder="1" applyAlignment="1" applyProtection="1">
      <alignment vertical="center" wrapText="1"/>
      <protection hidden="1"/>
    </xf>
    <xf numFmtId="165" fontId="20" fillId="0" borderId="16" xfId="1" applyNumberFormat="1" applyFont="1" applyBorder="1" applyAlignment="1" applyProtection="1">
      <alignment vertical="center" wrapText="1"/>
      <protection hidden="1"/>
    </xf>
    <xf numFmtId="165" fontId="20" fillId="0" borderId="15" xfId="1" applyNumberFormat="1" applyFont="1" applyBorder="1" applyAlignment="1" applyProtection="1">
      <alignment vertical="center" wrapText="1"/>
      <protection hidden="1"/>
    </xf>
    <xf numFmtId="165" fontId="23" fillId="0" borderId="14" xfId="1" applyNumberFormat="1" applyFont="1" applyBorder="1" applyAlignment="1" applyProtection="1">
      <alignment horizontal="center" vertical="center" wrapText="1"/>
      <protection hidden="1"/>
    </xf>
    <xf numFmtId="165" fontId="23" fillId="0" borderId="15" xfId="1" applyNumberFormat="1" applyFont="1" applyBorder="1" applyAlignment="1" applyProtection="1">
      <alignment vertical="center" wrapText="1"/>
      <protection hidden="1"/>
    </xf>
    <xf numFmtId="166" fontId="23" fillId="0" borderId="15" xfId="2" applyNumberFormat="1" applyFont="1" applyBorder="1" applyAlignment="1" applyProtection="1">
      <alignment horizontal="center" vertical="center" wrapText="1"/>
      <protection hidden="1"/>
    </xf>
    <xf numFmtId="166" fontId="23" fillId="0" borderId="14" xfId="2" applyNumberFormat="1" applyFont="1" applyBorder="1" applyAlignment="1" applyProtection="1">
      <alignment horizontal="center" vertical="center" wrapText="1"/>
      <protection hidden="1"/>
    </xf>
    <xf numFmtId="165" fontId="22" fillId="0" borderId="43" xfId="1" applyNumberFormat="1" applyFont="1" applyBorder="1" applyAlignment="1" applyProtection="1">
      <alignment vertical="center" wrapText="1"/>
      <protection hidden="1"/>
    </xf>
    <xf numFmtId="165" fontId="22" fillId="0" borderId="44" xfId="1" applyNumberFormat="1" applyFont="1" applyBorder="1" applyAlignment="1" applyProtection="1">
      <alignment vertical="center" wrapText="1"/>
      <protection hidden="1"/>
    </xf>
    <xf numFmtId="10" fontId="22" fillId="0" borderId="44" xfId="1" applyNumberFormat="1" applyFont="1" applyBorder="1" applyAlignment="1" applyProtection="1">
      <alignment horizontal="center" vertical="center" wrapText="1"/>
      <protection hidden="1"/>
    </xf>
    <xf numFmtId="165" fontId="22" fillId="0" borderId="45" xfId="1" applyNumberFormat="1" applyFont="1" applyBorder="1" applyAlignment="1" applyProtection="1">
      <alignment vertical="center" wrapText="1"/>
      <protection hidden="1"/>
    </xf>
    <xf numFmtId="10" fontId="22" fillId="0" borderId="44" xfId="2" applyNumberFormat="1" applyFont="1" applyBorder="1" applyAlignment="1" applyProtection="1">
      <alignment horizontal="center" vertical="center" wrapText="1"/>
      <protection hidden="1"/>
    </xf>
    <xf numFmtId="10" fontId="22" fillId="0" borderId="45" xfId="2" applyNumberFormat="1" applyFont="1" applyBorder="1" applyAlignment="1" applyProtection="1">
      <alignment horizontal="center" vertical="center" wrapText="1"/>
      <protection hidden="1"/>
    </xf>
    <xf numFmtId="165" fontId="25" fillId="33" borderId="10" xfId="1" applyNumberFormat="1" applyFont="1" applyFill="1" applyBorder="1" applyAlignment="1" applyProtection="1">
      <alignment vertical="center"/>
      <protection hidden="1"/>
    </xf>
    <xf numFmtId="10" fontId="25" fillId="33" borderId="10" xfId="2" applyNumberFormat="1" applyFont="1" applyFill="1" applyBorder="1" applyAlignment="1" applyProtection="1">
      <alignment vertical="center"/>
      <protection hidden="1"/>
    </xf>
    <xf numFmtId="165" fontId="24" fillId="0" borderId="10" xfId="1" applyNumberFormat="1" applyFont="1" applyBorder="1" applyAlignment="1" applyProtection="1">
      <alignment vertical="center"/>
      <protection hidden="1"/>
    </xf>
    <xf numFmtId="10" fontId="24" fillId="0" borderId="10" xfId="2" applyNumberFormat="1" applyFont="1" applyBorder="1" applyAlignment="1" applyProtection="1">
      <alignment vertical="center"/>
      <protection hidden="1"/>
    </xf>
    <xf numFmtId="0" fontId="27" fillId="0" borderId="0" xfId="0" applyFont="1" applyProtection="1">
      <protection hidden="1"/>
    </xf>
    <xf numFmtId="0" fontId="26" fillId="0" borderId="0" xfId="0" applyFont="1" applyProtection="1">
      <protection hidden="1"/>
    </xf>
    <xf numFmtId="165" fontId="21" fillId="0" borderId="0" xfId="0" applyNumberFormat="1" applyFont="1" applyAlignment="1" applyProtection="1">
      <alignment vertical="center" wrapText="1"/>
      <protection locked="0"/>
    </xf>
    <xf numFmtId="168" fontId="0" fillId="0" borderId="0" xfId="0" applyNumberFormat="1"/>
    <xf numFmtId="166" fontId="0" fillId="0" borderId="0" xfId="2" applyNumberFormat="1" applyFont="1"/>
    <xf numFmtId="170" fontId="0" fillId="0" borderId="0" xfId="2" applyNumberFormat="1" applyFont="1"/>
    <xf numFmtId="164" fontId="0" fillId="0" borderId="0" xfId="1" applyFont="1"/>
    <xf numFmtId="43" fontId="0" fillId="0" borderId="0" xfId="0" applyNumberFormat="1"/>
    <xf numFmtId="165" fontId="0" fillId="0" borderId="0" xfId="0" applyNumberFormat="1"/>
    <xf numFmtId="0" fontId="20" fillId="0" borderId="47" xfId="0" applyFont="1" applyBorder="1" applyAlignment="1" applyProtection="1">
      <alignment vertical="center" wrapText="1"/>
      <protection locked="0"/>
    </xf>
    <xf numFmtId="0" fontId="27" fillId="0" borderId="0" xfId="0" applyFont="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Alignment="1" applyProtection="1">
      <alignment horizontal="left" vertical="center"/>
      <protection hidden="1"/>
    </xf>
    <xf numFmtId="165" fontId="27" fillId="0" borderId="0" xfId="0" applyNumberFormat="1" applyFont="1" applyAlignment="1" applyProtection="1">
      <alignment vertical="center"/>
      <protection hidden="1"/>
    </xf>
    <xf numFmtId="0" fontId="26" fillId="33" borderId="10" xfId="0" applyFont="1" applyFill="1" applyBorder="1" applyAlignment="1" applyProtection="1">
      <alignment horizontal="left" vertical="center"/>
      <protection hidden="1"/>
    </xf>
    <xf numFmtId="165" fontId="27" fillId="0" borderId="0" xfId="1" applyNumberFormat="1" applyFont="1" applyAlignment="1" applyProtection="1">
      <alignment vertical="center"/>
      <protection hidden="1"/>
    </xf>
    <xf numFmtId="0" fontId="26" fillId="0" borderId="10" xfId="0" applyFont="1" applyBorder="1" applyAlignment="1" applyProtection="1">
      <alignment horizontal="center" vertical="center"/>
      <protection hidden="1"/>
    </xf>
    <xf numFmtId="16" fontId="26" fillId="0" borderId="10" xfId="0" quotePrefix="1" applyNumberFormat="1" applyFont="1" applyBorder="1" applyAlignment="1" applyProtection="1">
      <alignment horizontal="center" vertical="center"/>
      <protection hidden="1"/>
    </xf>
    <xf numFmtId="0" fontId="26" fillId="0" borderId="10" xfId="0" applyFont="1" applyBorder="1" applyAlignment="1" applyProtection="1">
      <alignment horizontal="center" vertical="center" wrapText="1"/>
      <protection hidden="1"/>
    </xf>
    <xf numFmtId="0" fontId="27" fillId="0" borderId="10" xfId="0" applyFont="1" applyBorder="1" applyAlignment="1" applyProtection="1">
      <alignment horizontal="left" vertical="center"/>
      <protection hidden="1"/>
    </xf>
    <xf numFmtId="0" fontId="27" fillId="36" borderId="10" xfId="0" applyFont="1" applyFill="1" applyBorder="1" applyAlignment="1" applyProtection="1">
      <alignment horizontal="left" vertical="center"/>
      <protection hidden="1"/>
    </xf>
    <xf numFmtId="165" fontId="23" fillId="0" borderId="16" xfId="1" applyNumberFormat="1" applyFont="1" applyBorder="1" applyAlignment="1" applyProtection="1">
      <alignment vertical="center" wrapText="1"/>
      <protection hidden="1"/>
    </xf>
    <xf numFmtId="0" fontId="24" fillId="0" borderId="0" xfId="0" applyFont="1" applyAlignment="1" applyProtection="1">
      <alignment vertical="center"/>
      <protection hidden="1"/>
    </xf>
    <xf numFmtId="0" fontId="25" fillId="33" borderId="10" xfId="0" applyFont="1" applyFill="1" applyBorder="1" applyAlignment="1" applyProtection="1">
      <alignment horizontal="left" vertical="center"/>
      <protection hidden="1"/>
    </xf>
    <xf numFmtId="0" fontId="25" fillId="33" borderId="10" xfId="0" applyFont="1" applyFill="1" applyBorder="1" applyAlignment="1" applyProtection="1">
      <alignment horizontal="left" vertical="center" wrapText="1"/>
      <protection hidden="1"/>
    </xf>
    <xf numFmtId="0" fontId="24" fillId="0" borderId="10" xfId="0" applyFont="1" applyBorder="1" applyAlignment="1" applyProtection="1">
      <alignment horizontal="left" vertical="center"/>
      <protection hidden="1"/>
    </xf>
    <xf numFmtId="0" fontId="24" fillId="0" borderId="10" xfId="0" quotePrefix="1" applyFont="1" applyBorder="1" applyAlignment="1" applyProtection="1">
      <alignment horizontal="left" vertical="center"/>
      <protection hidden="1"/>
    </xf>
    <xf numFmtId="0" fontId="24" fillId="0" borderId="10" xfId="0" applyFont="1" applyBorder="1" applyAlignment="1" applyProtection="1">
      <alignment horizontal="left" vertical="center" wrapText="1"/>
      <protection hidden="1"/>
    </xf>
    <xf numFmtId="0" fontId="25" fillId="33" borderId="10" xfId="0" quotePrefix="1" applyFont="1" applyFill="1" applyBorder="1" applyAlignment="1" applyProtection="1">
      <alignment horizontal="left" vertical="center"/>
      <protection hidden="1"/>
    </xf>
    <xf numFmtId="0" fontId="0" fillId="0" borderId="10" xfId="0" applyBorder="1"/>
    <xf numFmtId="0" fontId="0" fillId="0" borderId="10" xfId="0" applyBorder="1" applyAlignment="1">
      <alignment horizontal="left"/>
    </xf>
    <xf numFmtId="0" fontId="0" fillId="0" borderId="10" xfId="0" applyBorder="1" applyAlignment="1">
      <alignment horizontal="left" vertical="top"/>
    </xf>
    <xf numFmtId="0" fontId="0" fillId="39" borderId="10" xfId="0" applyFill="1" applyBorder="1"/>
    <xf numFmtId="0" fontId="0" fillId="38" borderId="10" xfId="0" applyFill="1" applyBorder="1"/>
    <xf numFmtId="0" fontId="14" fillId="38" borderId="10" xfId="0" applyFont="1" applyFill="1" applyBorder="1"/>
    <xf numFmtId="0" fontId="31" fillId="0" borderId="0" xfId="0" applyFont="1" applyAlignment="1" applyProtection="1">
      <alignment horizontal="center" vertical="center"/>
      <protection locked="0"/>
    </xf>
    <xf numFmtId="169" fontId="31" fillId="0" borderId="0" xfId="0" applyNumberFormat="1" applyFont="1" applyAlignment="1" applyProtection="1">
      <alignment horizontal="center" vertical="center"/>
      <protection locked="0"/>
    </xf>
    <xf numFmtId="41" fontId="32" fillId="33" borderId="10" xfId="51" applyFont="1" applyFill="1" applyBorder="1" applyAlignment="1" applyProtection="1">
      <alignment horizontal="center" vertical="center" wrapText="1"/>
      <protection locked="0"/>
    </xf>
    <xf numFmtId="169" fontId="32" fillId="33" borderId="10" xfId="51" applyNumberFormat="1" applyFont="1" applyFill="1" applyBorder="1" applyAlignment="1" applyProtection="1">
      <alignment horizontal="center" vertical="center" wrapText="1"/>
      <protection locked="0"/>
    </xf>
    <xf numFmtId="1" fontId="32" fillId="33" borderId="10" xfId="0" applyNumberFormat="1" applyFont="1" applyFill="1" applyBorder="1" applyAlignment="1" applyProtection="1">
      <alignment horizontal="center" vertical="center" wrapText="1"/>
      <protection locked="0"/>
    </xf>
    <xf numFmtId="14" fontId="32" fillId="33" borderId="10" xfId="0" applyNumberFormat="1" applyFont="1" applyFill="1" applyBorder="1" applyAlignment="1" applyProtection="1">
      <alignment horizontal="center" vertical="center" wrapText="1"/>
      <protection locked="0"/>
    </xf>
    <xf numFmtId="0" fontId="32" fillId="33" borderId="10" xfId="0" applyFont="1" applyFill="1" applyBorder="1" applyAlignment="1" applyProtection="1">
      <alignment horizontal="center" vertical="center" wrapText="1"/>
      <protection locked="0"/>
    </xf>
    <xf numFmtId="169" fontId="33" fillId="33" borderId="10" xfId="0" applyNumberFormat="1" applyFont="1" applyFill="1" applyBorder="1" applyAlignment="1" applyProtection="1">
      <alignment horizontal="center" vertical="center" wrapText="1"/>
      <protection locked="0"/>
    </xf>
    <xf numFmtId="0" fontId="33" fillId="33" borderId="10" xfId="0" applyFont="1" applyFill="1" applyBorder="1" applyAlignment="1" applyProtection="1">
      <alignment horizontal="center" vertical="center" wrapText="1"/>
      <protection locked="0"/>
    </xf>
    <xf numFmtId="41" fontId="31" fillId="33" borderId="10" xfId="51" applyFont="1" applyFill="1" applyBorder="1" applyAlignment="1" applyProtection="1">
      <alignment horizontal="center" vertical="center"/>
      <protection locked="0"/>
    </xf>
    <xf numFmtId="1" fontId="33" fillId="33" borderId="10" xfId="0" applyNumberFormat="1" applyFont="1" applyFill="1" applyBorder="1" applyAlignment="1" applyProtection="1">
      <alignment horizontal="center" vertical="center" wrapText="1"/>
      <protection locked="0"/>
    </xf>
    <xf numFmtId="49" fontId="33" fillId="33" borderId="10" xfId="0" applyNumberFormat="1" applyFont="1" applyFill="1" applyBorder="1" applyAlignment="1" applyProtection="1">
      <alignment horizontal="center" vertical="center" wrapText="1"/>
      <protection locked="0"/>
    </xf>
    <xf numFmtId="0" fontId="33" fillId="38" borderId="10" xfId="0" applyFont="1" applyFill="1" applyBorder="1" applyAlignment="1" applyProtection="1">
      <alignment horizontal="center" vertical="center" wrapText="1"/>
      <protection locked="0"/>
    </xf>
    <xf numFmtId="0" fontId="16" fillId="0" borderId="0" xfId="0" applyFont="1"/>
    <xf numFmtId="0" fontId="0" fillId="37" borderId="0" xfId="0" applyFill="1"/>
    <xf numFmtId="169" fontId="16" fillId="0" borderId="0" xfId="0" applyNumberFormat="1" applyFont="1"/>
    <xf numFmtId="0" fontId="0" fillId="38" borderId="0" xfId="0" applyFill="1"/>
    <xf numFmtId="0" fontId="16" fillId="40" borderId="10" xfId="0" applyFont="1" applyFill="1" applyBorder="1"/>
    <xf numFmtId="0" fontId="16" fillId="0" borderId="10" xfId="0" applyFont="1" applyBorder="1" applyAlignment="1">
      <alignment horizontal="center"/>
    </xf>
    <xf numFmtId="0" fontId="16" fillId="41" borderId="10" xfId="0" applyFont="1" applyFill="1" applyBorder="1" applyAlignment="1">
      <alignment horizontal="center"/>
    </xf>
    <xf numFmtId="0" fontId="22" fillId="34" borderId="53" xfId="0" applyFont="1" applyFill="1" applyBorder="1" applyAlignment="1" applyProtection="1">
      <alignment vertical="center" wrapText="1"/>
      <protection locked="0"/>
    </xf>
    <xf numFmtId="0" fontId="22" fillId="34" borderId="11" xfId="0" applyFont="1" applyFill="1" applyBorder="1" applyAlignment="1" applyProtection="1">
      <alignment horizontal="center" vertical="center" wrapText="1"/>
      <protection locked="0"/>
    </xf>
    <xf numFmtId="0" fontId="21" fillId="0" borderId="11" xfId="0" applyFont="1" applyBorder="1" applyAlignment="1" applyProtection="1">
      <alignment horizontal="left" vertical="center" wrapText="1"/>
      <protection locked="0"/>
    </xf>
    <xf numFmtId="165" fontId="23" fillId="0" borderId="16" xfId="1" applyNumberFormat="1" applyFont="1" applyBorder="1" applyAlignment="1" applyProtection="1">
      <alignment horizontal="left" vertical="center" wrapText="1"/>
      <protection locked="0"/>
    </xf>
    <xf numFmtId="165" fontId="23" fillId="0" borderId="15" xfId="1" applyNumberFormat="1" applyFont="1" applyBorder="1" applyAlignment="1" applyProtection="1">
      <alignment horizontal="left" vertical="center" wrapText="1"/>
      <protection locked="0"/>
    </xf>
    <xf numFmtId="0" fontId="23" fillId="0" borderId="55" xfId="0" applyFont="1" applyBorder="1" applyAlignment="1" applyProtection="1">
      <alignment horizontal="left" vertical="center" wrapText="1"/>
      <protection locked="0"/>
    </xf>
    <xf numFmtId="166" fontId="23" fillId="0" borderId="57" xfId="2" applyNumberFormat="1" applyFont="1" applyBorder="1" applyAlignment="1" applyProtection="1">
      <alignment horizontal="center" vertical="center" wrapText="1"/>
      <protection locked="0"/>
    </xf>
    <xf numFmtId="165" fontId="20" fillId="0" borderId="54" xfId="1" applyNumberFormat="1" applyFont="1" applyBorder="1" applyAlignment="1" applyProtection="1">
      <alignment vertical="center" wrapText="1"/>
      <protection hidden="1"/>
    </xf>
    <xf numFmtId="165" fontId="20" fillId="0" borderId="56" xfId="1" applyNumberFormat="1" applyFont="1" applyBorder="1" applyAlignment="1" applyProtection="1">
      <alignment vertical="center" wrapText="1"/>
      <protection hidden="1"/>
    </xf>
    <xf numFmtId="165" fontId="23" fillId="0" borderId="57" xfId="1" applyNumberFormat="1" applyFont="1" applyBorder="1" applyAlignment="1" applyProtection="1">
      <alignment vertical="center" wrapText="1"/>
      <protection hidden="1"/>
    </xf>
    <xf numFmtId="0" fontId="22" fillId="34" borderId="59" xfId="0" applyFont="1" applyFill="1" applyBorder="1" applyAlignment="1" applyProtection="1">
      <alignment horizontal="center" vertical="center" wrapText="1"/>
      <protection locked="0"/>
    </xf>
    <xf numFmtId="165" fontId="22" fillId="34" borderId="54" xfId="1" applyNumberFormat="1" applyFont="1" applyFill="1" applyBorder="1" applyAlignment="1" applyProtection="1">
      <alignment horizontal="center" vertical="center" wrapText="1"/>
      <protection hidden="1"/>
    </xf>
    <xf numFmtId="165" fontId="22" fillId="34" borderId="56" xfId="1" applyNumberFormat="1" applyFont="1" applyFill="1" applyBorder="1" applyAlignment="1" applyProtection="1">
      <alignment horizontal="center" vertical="center" wrapText="1"/>
      <protection hidden="1"/>
    </xf>
    <xf numFmtId="166" fontId="22" fillId="34" borderId="57" xfId="2" applyNumberFormat="1" applyFont="1" applyFill="1" applyBorder="1" applyAlignment="1" applyProtection="1">
      <alignment horizontal="center" vertical="center" wrapText="1"/>
      <protection hidden="1"/>
    </xf>
    <xf numFmtId="166" fontId="23" fillId="0" borderId="61" xfId="2" applyNumberFormat="1" applyFont="1" applyBorder="1" applyAlignment="1" applyProtection="1">
      <alignment horizontal="center" vertical="center" wrapText="1"/>
      <protection locked="0"/>
    </xf>
    <xf numFmtId="0" fontId="23" fillId="0" borderId="27" xfId="0" applyFont="1" applyBorder="1" applyAlignment="1" applyProtection="1">
      <alignment horizontal="left" vertical="center" wrapText="1"/>
      <protection locked="0"/>
    </xf>
    <xf numFmtId="166" fontId="22" fillId="0" borderId="24" xfId="2" applyNumberFormat="1" applyFont="1" applyFill="1" applyBorder="1" applyAlignment="1" applyProtection="1">
      <alignment horizontal="center" vertical="center" wrapText="1"/>
      <protection hidden="1"/>
    </xf>
    <xf numFmtId="0" fontId="23" fillId="0" borderId="63" xfId="0" applyFont="1" applyBorder="1" applyAlignment="1" applyProtection="1">
      <alignment horizontal="left" vertical="center" wrapText="1"/>
      <protection locked="0"/>
    </xf>
    <xf numFmtId="166" fontId="23" fillId="0" borderId="14" xfId="2" applyNumberFormat="1" applyFont="1" applyBorder="1" applyAlignment="1" applyProtection="1">
      <alignment horizontal="center" vertical="center" wrapText="1"/>
      <protection locked="0"/>
    </xf>
    <xf numFmtId="166" fontId="23" fillId="0" borderId="24" xfId="2" applyNumberFormat="1" applyFont="1" applyBorder="1" applyAlignment="1" applyProtection="1">
      <alignment horizontal="center" vertical="center" wrapText="1"/>
      <protection locked="0"/>
    </xf>
    <xf numFmtId="165" fontId="22" fillId="34" borderId="54" xfId="1" applyNumberFormat="1" applyFont="1" applyFill="1" applyBorder="1" applyAlignment="1" applyProtection="1">
      <alignment vertical="center" wrapText="1"/>
      <protection hidden="1"/>
    </xf>
    <xf numFmtId="165" fontId="22" fillId="34" borderId="56" xfId="1" applyNumberFormat="1" applyFont="1" applyFill="1" applyBorder="1" applyAlignment="1" applyProtection="1">
      <alignment vertical="center" wrapText="1"/>
      <protection hidden="1"/>
    </xf>
    <xf numFmtId="166" fontId="22" fillId="34" borderId="56" xfId="2" applyNumberFormat="1" applyFont="1" applyFill="1" applyBorder="1" applyAlignment="1" applyProtection="1">
      <alignment horizontal="center" vertical="center" wrapText="1"/>
      <protection hidden="1"/>
    </xf>
    <xf numFmtId="165" fontId="22" fillId="34" borderId="57" xfId="1" applyNumberFormat="1" applyFont="1" applyFill="1" applyBorder="1" applyAlignment="1" applyProtection="1">
      <alignment vertical="center" wrapText="1"/>
      <protection hidden="1"/>
    </xf>
    <xf numFmtId="165" fontId="20" fillId="0" borderId="26" xfId="1" applyNumberFormat="1" applyFont="1" applyBorder="1" applyAlignment="1" applyProtection="1">
      <alignment vertical="center" wrapText="1"/>
      <protection hidden="1"/>
    </xf>
    <xf numFmtId="165" fontId="20" fillId="0" borderId="25" xfId="1" applyNumberFormat="1" applyFont="1" applyBorder="1" applyAlignment="1" applyProtection="1">
      <alignment vertical="center" wrapText="1"/>
      <protection hidden="1"/>
    </xf>
    <xf numFmtId="166" fontId="23" fillId="0" borderId="25" xfId="2" applyNumberFormat="1" applyFont="1" applyBorder="1" applyAlignment="1" applyProtection="1">
      <alignment horizontal="center" vertical="center" wrapText="1"/>
      <protection hidden="1"/>
    </xf>
    <xf numFmtId="165" fontId="23" fillId="0" borderId="24" xfId="1" applyNumberFormat="1" applyFont="1" applyBorder="1" applyAlignment="1" applyProtection="1">
      <alignment vertical="center" wrapText="1"/>
      <protection hidden="1"/>
    </xf>
    <xf numFmtId="165" fontId="23" fillId="0" borderId="14" xfId="1" applyNumberFormat="1" applyFont="1" applyBorder="1" applyAlignment="1" applyProtection="1">
      <alignment vertical="center" wrapText="1"/>
      <protection hidden="1"/>
    </xf>
    <xf numFmtId="165" fontId="23" fillId="0" borderId="26" xfId="1" applyNumberFormat="1" applyFont="1" applyBorder="1" applyAlignment="1" applyProtection="1">
      <alignment vertical="center" wrapText="1"/>
      <protection hidden="1"/>
    </xf>
    <xf numFmtId="165" fontId="23" fillId="0" borderId="25" xfId="1" applyNumberFormat="1" applyFont="1" applyBorder="1" applyAlignment="1" applyProtection="1">
      <alignment vertical="center" wrapText="1"/>
      <protection hidden="1"/>
    </xf>
    <xf numFmtId="166" fontId="23" fillId="0" borderId="24" xfId="2" applyNumberFormat="1" applyFont="1" applyBorder="1" applyAlignment="1" applyProtection="1">
      <alignment horizontal="center" vertical="center" wrapText="1"/>
      <protection hidden="1"/>
    </xf>
    <xf numFmtId="166" fontId="23" fillId="0" borderId="66" xfId="2" applyNumberFormat="1" applyFont="1" applyBorder="1" applyAlignment="1" applyProtection="1">
      <alignment horizontal="center" vertical="center" wrapText="1"/>
      <protection locked="0"/>
    </xf>
    <xf numFmtId="166" fontId="23" fillId="0" borderId="56" xfId="2" applyNumberFormat="1" applyFont="1" applyBorder="1" applyAlignment="1" applyProtection="1">
      <alignment horizontal="center" vertical="center" wrapText="1"/>
      <protection hidden="1"/>
    </xf>
    <xf numFmtId="165" fontId="20" fillId="0" borderId="64" xfId="1" applyNumberFormat="1" applyFont="1" applyBorder="1" applyAlignment="1" applyProtection="1">
      <alignment vertical="center" wrapText="1"/>
      <protection hidden="1"/>
    </xf>
    <xf numFmtId="165" fontId="20" fillId="0" borderId="65" xfId="1" applyNumberFormat="1" applyFont="1" applyBorder="1" applyAlignment="1" applyProtection="1">
      <alignment vertical="center" wrapText="1"/>
      <protection hidden="1"/>
    </xf>
    <xf numFmtId="165" fontId="23" fillId="0" borderId="66" xfId="1" applyNumberFormat="1" applyFont="1" applyBorder="1" applyAlignment="1" applyProtection="1">
      <alignment vertical="center" wrapText="1"/>
      <protection hidden="1"/>
    </xf>
    <xf numFmtId="166" fontId="23" fillId="0" borderId="57" xfId="2" applyNumberFormat="1" applyFont="1" applyBorder="1" applyAlignment="1" applyProtection="1">
      <alignment horizontal="center" vertical="center" wrapText="1"/>
      <protection hidden="1"/>
    </xf>
    <xf numFmtId="0" fontId="14" fillId="0" borderId="0" xfId="0" applyFont="1"/>
    <xf numFmtId="0" fontId="23" fillId="0" borderId="10" xfId="0" applyFont="1" applyBorder="1" applyAlignment="1" applyProtection="1">
      <alignment horizontal="left" vertical="center" wrapText="1"/>
      <protection locked="0"/>
    </xf>
    <xf numFmtId="0" fontId="23" fillId="0" borderId="25" xfId="0" applyFont="1" applyBorder="1" applyAlignment="1" applyProtection="1">
      <alignment horizontal="left" vertical="center" wrapText="1"/>
      <protection locked="0"/>
    </xf>
    <xf numFmtId="0" fontId="21" fillId="0" borderId="21" xfId="0" applyFont="1" applyBorder="1" applyAlignment="1" applyProtection="1">
      <alignment horizontal="right" vertical="center" wrapText="1"/>
      <protection locked="0"/>
    </xf>
    <xf numFmtId="0" fontId="21" fillId="0" borderId="67" xfId="0" applyFont="1" applyBorder="1" applyAlignment="1" applyProtection="1">
      <alignment horizontal="right" vertical="center" wrapText="1"/>
      <protection locked="0"/>
    </xf>
    <xf numFmtId="0" fontId="23" fillId="0" borderId="15" xfId="0" applyFont="1" applyBorder="1" applyAlignment="1" applyProtection="1">
      <alignment horizontal="left" vertical="center" wrapText="1"/>
      <protection locked="0"/>
    </xf>
    <xf numFmtId="0" fontId="21" fillId="0" borderId="68" xfId="0" applyFont="1" applyBorder="1" applyAlignment="1" applyProtection="1">
      <alignment horizontal="right" vertical="center" wrapText="1"/>
      <protection locked="0"/>
    </xf>
    <xf numFmtId="0" fontId="23" fillId="0" borderId="56" xfId="0" applyFont="1" applyBorder="1" applyAlignment="1" applyProtection="1">
      <alignment horizontal="left" vertical="center" wrapText="1"/>
      <protection locked="0"/>
    </xf>
    <xf numFmtId="0" fontId="0" fillId="0" borderId="0" xfId="0" applyAlignment="1">
      <alignment vertical="top"/>
    </xf>
    <xf numFmtId="0" fontId="0" fillId="43" borderId="0" xfId="0" applyFill="1" applyAlignment="1">
      <alignment vertical="top"/>
    </xf>
    <xf numFmtId="49" fontId="20" fillId="0" borderId="0" xfId="0" applyNumberFormat="1" applyFont="1" applyAlignment="1" applyProtection="1">
      <alignment vertical="center" wrapText="1"/>
      <protection locked="0"/>
    </xf>
    <xf numFmtId="49" fontId="21" fillId="0" borderId="0" xfId="0" applyNumberFormat="1" applyFont="1" applyAlignment="1" applyProtection="1">
      <alignment horizontal="right" vertical="center" wrapText="1"/>
      <protection locked="0"/>
    </xf>
    <xf numFmtId="49" fontId="22" fillId="34" borderId="19" xfId="0" applyNumberFormat="1" applyFont="1" applyFill="1" applyBorder="1" applyAlignment="1" applyProtection="1">
      <alignment horizontal="center" vertical="center" wrapText="1"/>
      <protection locked="0"/>
    </xf>
    <xf numFmtId="49" fontId="22" fillId="0" borderId="19" xfId="0" applyNumberFormat="1" applyFont="1" applyBorder="1" applyAlignment="1" applyProtection="1">
      <alignment horizontal="left" vertical="center" wrapText="1"/>
      <protection locked="0"/>
    </xf>
    <xf numFmtId="49" fontId="21" fillId="0" borderId="19" xfId="0" quotePrefix="1" applyNumberFormat="1" applyFont="1" applyBorder="1" applyAlignment="1" applyProtection="1">
      <alignment horizontal="left" vertical="center"/>
      <protection locked="0"/>
    </xf>
    <xf numFmtId="49" fontId="23" fillId="0" borderId="19" xfId="0" applyNumberFormat="1" applyFont="1" applyBorder="1" applyAlignment="1" applyProtection="1">
      <alignment horizontal="left" vertical="center" wrapText="1"/>
      <protection locked="0"/>
    </xf>
    <xf numFmtId="49" fontId="23" fillId="0" borderId="16" xfId="0" applyNumberFormat="1" applyFont="1" applyBorder="1" applyAlignment="1" applyProtection="1">
      <alignment horizontal="left" vertical="center" wrapText="1"/>
      <protection locked="0"/>
    </xf>
    <xf numFmtId="49" fontId="21" fillId="0" borderId="0" xfId="0" applyNumberFormat="1" applyFont="1" applyAlignment="1" applyProtection="1">
      <alignment horizontal="left" vertical="center" wrapText="1"/>
      <protection locked="0"/>
    </xf>
    <xf numFmtId="49" fontId="22" fillId="34" borderId="58" xfId="0" applyNumberFormat="1" applyFont="1" applyFill="1" applyBorder="1" applyAlignment="1" applyProtection="1">
      <alignment horizontal="center" vertical="center" wrapText="1"/>
      <protection locked="0"/>
    </xf>
    <xf numFmtId="49" fontId="23" fillId="0" borderId="69" xfId="0" applyNumberFormat="1" applyFont="1" applyBorder="1" applyAlignment="1" applyProtection="1">
      <alignment horizontal="center" vertical="center" wrapText="1"/>
      <protection locked="0"/>
    </xf>
    <xf numFmtId="49" fontId="23" fillId="0" borderId="12" xfId="0" applyNumberFormat="1" applyFont="1" applyBorder="1" applyAlignment="1" applyProtection="1">
      <alignment horizontal="center" vertical="center" wrapText="1"/>
      <protection locked="0"/>
    </xf>
    <xf numFmtId="49" fontId="23" fillId="0" borderId="70" xfId="0" applyNumberFormat="1" applyFont="1" applyBorder="1" applyAlignment="1" applyProtection="1">
      <alignment horizontal="center" vertical="center" wrapText="1"/>
      <protection locked="0"/>
    </xf>
    <xf numFmtId="49" fontId="23" fillId="0" borderId="71" xfId="0" applyNumberFormat="1" applyFont="1" applyBorder="1" applyAlignment="1" applyProtection="1">
      <alignment horizontal="center" vertical="center" wrapText="1"/>
      <protection locked="0"/>
    </xf>
    <xf numFmtId="49" fontId="23" fillId="0" borderId="72" xfId="0" applyNumberFormat="1" applyFont="1" applyBorder="1" applyAlignment="1" applyProtection="1">
      <alignment horizontal="center" vertical="center" wrapText="1"/>
      <protection locked="0"/>
    </xf>
    <xf numFmtId="49" fontId="23" fillId="0" borderId="26" xfId="0" applyNumberFormat="1" applyFont="1" applyBorder="1" applyAlignment="1" applyProtection="1">
      <alignment horizontal="center" vertical="center" wrapText="1"/>
      <protection locked="0"/>
    </xf>
    <xf numFmtId="49" fontId="23" fillId="0" borderId="19" xfId="0" applyNumberFormat="1" applyFont="1" applyBorder="1" applyAlignment="1" applyProtection="1">
      <alignment horizontal="center" vertical="center" wrapText="1"/>
      <protection locked="0"/>
    </xf>
    <xf numFmtId="49" fontId="23" fillId="0" borderId="16" xfId="0" applyNumberFormat="1" applyFont="1" applyBorder="1" applyAlignment="1" applyProtection="1">
      <alignment horizontal="center" vertical="center" wrapText="1"/>
      <protection locked="0"/>
    </xf>
    <xf numFmtId="49" fontId="23" fillId="0" borderId="29" xfId="0" applyNumberFormat="1" applyFont="1" applyBorder="1" applyAlignment="1" applyProtection="1">
      <alignment horizontal="center" vertical="center" wrapText="1"/>
      <protection locked="0"/>
    </xf>
    <xf numFmtId="49" fontId="23" fillId="0" borderId="54" xfId="0" applyNumberFormat="1" applyFont="1" applyBorder="1" applyAlignment="1" applyProtection="1">
      <alignment horizontal="center" vertical="center" wrapText="1"/>
      <protection locked="0"/>
    </xf>
    <xf numFmtId="49" fontId="23" fillId="0" borderId="0" xfId="0" applyNumberFormat="1" applyFont="1" applyAlignment="1" applyProtection="1">
      <alignment horizontal="left" vertical="center" wrapText="1"/>
      <protection locked="0"/>
    </xf>
    <xf numFmtId="49" fontId="20" fillId="0" borderId="0" xfId="0" quotePrefix="1" applyNumberFormat="1" applyFont="1" applyAlignment="1" applyProtection="1">
      <alignment vertical="center" wrapText="1"/>
      <protection locked="0"/>
    </xf>
    <xf numFmtId="41" fontId="20" fillId="0" borderId="0" xfId="51" applyFont="1" applyAlignment="1" applyProtection="1">
      <alignment vertical="center" wrapText="1"/>
      <protection locked="0"/>
    </xf>
    <xf numFmtId="41" fontId="20" fillId="0" borderId="0" xfId="51" applyFont="1" applyAlignment="1" applyProtection="1">
      <alignment horizontal="center" vertical="center" wrapText="1"/>
      <protection locked="0"/>
    </xf>
    <xf numFmtId="0" fontId="0" fillId="36" borderId="0" xfId="0" applyFill="1"/>
    <xf numFmtId="0" fontId="19" fillId="42" borderId="10" xfId="59" applyFill="1" applyBorder="1" applyAlignment="1">
      <alignment vertical="top"/>
    </xf>
    <xf numFmtId="0" fontId="19" fillId="42" borderId="10" xfId="59" applyFill="1" applyBorder="1" applyAlignment="1">
      <alignment vertical="top" wrapText="1"/>
    </xf>
    <xf numFmtId="1" fontId="37" fillId="0" borderId="74" xfId="0" applyNumberFormat="1" applyFont="1" applyBorder="1" applyAlignment="1">
      <alignment horizontal="center"/>
    </xf>
    <xf numFmtId="1" fontId="36" fillId="36" borderId="74" xfId="0" applyNumberFormat="1" applyFont="1" applyFill="1" applyBorder="1" applyAlignment="1">
      <alignment horizontal="left" vertical="center"/>
    </xf>
    <xf numFmtId="1" fontId="36" fillId="0" borderId="74" xfId="0" applyNumberFormat="1" applyFont="1" applyBorder="1" applyAlignment="1">
      <alignment horizontal="left" vertical="center"/>
    </xf>
    <xf numFmtId="1" fontId="37" fillId="0" borderId="74" xfId="0" applyNumberFormat="1" applyFont="1" applyBorder="1" applyAlignment="1">
      <alignment horizontal="left"/>
    </xf>
    <xf numFmtId="0" fontId="36" fillId="0" borderId="74" xfId="0" applyFont="1" applyBorder="1" applyAlignment="1">
      <alignment horizontal="center" vertical="center" wrapText="1"/>
    </xf>
    <xf numFmtId="0" fontId="36" fillId="0" borderId="74" xfId="0" applyFont="1" applyBorder="1"/>
    <xf numFmtId="0" fontId="36" fillId="0" borderId="10" xfId="0" applyFont="1" applyBorder="1"/>
    <xf numFmtId="0" fontId="36" fillId="0" borderId="10" xfId="0" applyFont="1" applyBorder="1" applyProtection="1">
      <protection locked="0"/>
    </xf>
    <xf numFmtId="0" fontId="38" fillId="0" borderId="74" xfId="51" applyNumberFormat="1" applyFont="1" applyBorder="1" applyAlignment="1" applyProtection="1">
      <alignment horizontal="center" vertical="center"/>
      <protection locked="0"/>
    </xf>
    <xf numFmtId="10" fontId="22" fillId="34" borderId="10" xfId="2" applyNumberFormat="1" applyFont="1" applyFill="1" applyBorder="1" applyAlignment="1" applyProtection="1">
      <alignment horizontal="center" vertical="center" wrapText="1"/>
      <protection hidden="1"/>
    </xf>
    <xf numFmtId="41" fontId="38" fillId="0" borderId="74" xfId="51" applyFont="1" applyBorder="1" applyAlignment="1" applyProtection="1">
      <alignment horizontal="center" vertical="center"/>
      <protection locked="0"/>
    </xf>
    <xf numFmtId="1" fontId="38" fillId="0" borderId="74" xfId="51" applyNumberFormat="1" applyFont="1" applyBorder="1" applyAlignment="1" applyProtection="1">
      <alignment horizontal="center" vertical="center" wrapText="1"/>
      <protection locked="0"/>
    </xf>
    <xf numFmtId="14" fontId="38" fillId="0" borderId="74" xfId="51" applyNumberFormat="1" applyFont="1" applyBorder="1" applyAlignment="1" applyProtection="1">
      <alignment horizontal="center" vertical="center" wrapText="1"/>
      <protection locked="0"/>
    </xf>
    <xf numFmtId="14" fontId="36" fillId="0" borderId="10" xfId="0" applyNumberFormat="1" applyFont="1" applyBorder="1" applyProtection="1">
      <protection locked="0"/>
    </xf>
    <xf numFmtId="41" fontId="36" fillId="0" borderId="10" xfId="51" applyFont="1" applyBorder="1" applyProtection="1"/>
    <xf numFmtId="0" fontId="36" fillId="0" borderId="10" xfId="0" applyFont="1" applyBorder="1" applyAlignment="1" applyProtection="1">
      <alignment horizontal="center" vertical="center" wrapText="1"/>
      <protection locked="0"/>
    </xf>
    <xf numFmtId="14" fontId="38" fillId="0" borderId="74" xfId="51" applyNumberFormat="1" applyFont="1" applyBorder="1" applyAlignment="1" applyProtection="1">
      <alignment horizontal="center" vertical="center"/>
      <protection locked="0"/>
    </xf>
    <xf numFmtId="3" fontId="38" fillId="0" borderId="75" xfId="51" applyNumberFormat="1" applyFont="1" applyBorder="1" applyAlignment="1" applyProtection="1">
      <alignment horizontal="center" vertical="center" wrapText="1"/>
      <protection locked="0"/>
    </xf>
    <xf numFmtId="3" fontId="36" fillId="0" borderId="10" xfId="0" applyNumberFormat="1" applyFont="1" applyBorder="1" applyProtection="1">
      <protection locked="0"/>
    </xf>
    <xf numFmtId="0" fontId="38" fillId="0" borderId="74" xfId="51" applyNumberFormat="1" applyFont="1" applyBorder="1" applyAlignment="1" applyProtection="1">
      <alignment horizontal="center" vertical="center" wrapText="1"/>
      <protection locked="0"/>
    </xf>
    <xf numFmtId="0" fontId="36" fillId="0" borderId="10" xfId="0" applyFont="1" applyBorder="1" applyAlignment="1" applyProtection="1">
      <alignment horizontal="center" vertical="center"/>
      <protection locked="0"/>
    </xf>
    <xf numFmtId="0" fontId="38" fillId="0" borderId="74" xfId="51" quotePrefix="1" applyNumberFormat="1" applyFont="1" applyBorder="1" applyAlignment="1" applyProtection="1">
      <alignment horizontal="center" vertical="center"/>
      <protection locked="0"/>
    </xf>
    <xf numFmtId="41" fontId="38" fillId="0" borderId="74" xfId="51" applyFont="1" applyBorder="1" applyAlignment="1" applyProtection="1">
      <alignment horizontal="center" vertical="center" wrapText="1"/>
      <protection locked="0"/>
    </xf>
    <xf numFmtId="3" fontId="36" fillId="0" borderId="0" xfId="0" applyNumberFormat="1" applyFont="1" applyProtection="1">
      <protection locked="0"/>
    </xf>
    <xf numFmtId="1" fontId="38" fillId="0" borderId="74" xfId="51" applyNumberFormat="1"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3" fontId="38" fillId="0" borderId="75" xfId="51" applyNumberFormat="1" applyFont="1" applyBorder="1" applyAlignment="1" applyProtection="1">
      <alignment horizontal="center" vertical="center"/>
      <protection locked="0"/>
    </xf>
    <xf numFmtId="1" fontId="38" fillId="0" borderId="74" xfId="0" applyNumberFormat="1" applyFont="1" applyBorder="1" applyAlignment="1">
      <alignment horizontal="left"/>
    </xf>
    <xf numFmtId="1" fontId="37" fillId="36" borderId="74" xfId="0" applyNumberFormat="1" applyFont="1" applyFill="1" applyBorder="1" applyAlignment="1">
      <alignment horizontal="left"/>
    </xf>
    <xf numFmtId="1" fontId="38" fillId="0" borderId="74" xfId="0" applyNumberFormat="1" applyFont="1" applyBorder="1" applyAlignment="1">
      <alignment horizontal="left" vertical="center"/>
    </xf>
    <xf numFmtId="3" fontId="36" fillId="0" borderId="10" xfId="0" applyNumberFormat="1" applyFont="1" applyBorder="1"/>
    <xf numFmtId="3" fontId="38" fillId="0" borderId="10" xfId="0" applyNumberFormat="1" applyFont="1" applyBorder="1"/>
    <xf numFmtId="0" fontId="26" fillId="0" borderId="0" xfId="0" applyFont="1" applyAlignment="1" applyProtection="1">
      <alignment horizontal="center"/>
      <protection hidden="1"/>
    </xf>
    <xf numFmtId="0" fontId="26" fillId="0" borderId="0" xfId="0" applyFont="1" applyAlignment="1" applyProtection="1">
      <alignment horizontal="center"/>
      <protection locked="0"/>
    </xf>
    <xf numFmtId="0" fontId="25" fillId="0" borderId="10" xfId="0" applyFont="1" applyBorder="1" applyAlignment="1" applyProtection="1">
      <alignment horizontal="left" vertical="center"/>
      <protection locked="0"/>
    </xf>
    <xf numFmtId="165" fontId="1" fillId="0" borderId="0" xfId="1" applyNumberFormat="1" applyFont="1"/>
    <xf numFmtId="165" fontId="23" fillId="0" borderId="19" xfId="1" applyNumberFormat="1" applyFont="1" applyFill="1" applyBorder="1" applyAlignment="1" applyProtection="1">
      <alignment vertical="center" wrapText="1"/>
      <protection hidden="1"/>
    </xf>
    <xf numFmtId="165" fontId="23" fillId="0" borderId="10" xfId="1" applyNumberFormat="1" applyFont="1" applyFill="1" applyBorder="1" applyAlignment="1" applyProtection="1">
      <alignment vertical="center" wrapText="1"/>
      <protection hidden="1"/>
    </xf>
    <xf numFmtId="166" fontId="23" fillId="0" borderId="10" xfId="2" applyNumberFormat="1" applyFont="1" applyFill="1" applyBorder="1" applyAlignment="1" applyProtection="1">
      <alignment horizontal="center" vertical="center" wrapText="1"/>
      <protection hidden="1"/>
    </xf>
    <xf numFmtId="165" fontId="23" fillId="0" borderId="16" xfId="1" applyNumberFormat="1" applyFont="1" applyFill="1" applyBorder="1" applyAlignment="1" applyProtection="1">
      <alignment vertical="center" wrapText="1"/>
      <protection hidden="1"/>
    </xf>
    <xf numFmtId="165" fontId="23" fillId="0" borderId="15" xfId="1" applyNumberFormat="1" applyFont="1" applyFill="1" applyBorder="1" applyAlignment="1" applyProtection="1">
      <alignment vertical="center" wrapText="1"/>
      <protection hidden="1"/>
    </xf>
    <xf numFmtId="166" fontId="23" fillId="0" borderId="15" xfId="2" applyNumberFormat="1" applyFont="1" applyFill="1" applyBorder="1" applyAlignment="1" applyProtection="1">
      <alignment horizontal="center" vertical="center" wrapText="1"/>
      <protection hidden="1"/>
    </xf>
    <xf numFmtId="165" fontId="23" fillId="0" borderId="26" xfId="1" applyNumberFormat="1" applyFont="1" applyFill="1" applyBorder="1" applyAlignment="1" applyProtection="1">
      <alignment vertical="center" wrapText="1"/>
      <protection hidden="1"/>
    </xf>
    <xf numFmtId="165" fontId="23" fillId="0" borderId="25" xfId="1" applyNumberFormat="1" applyFont="1" applyFill="1" applyBorder="1" applyAlignment="1" applyProtection="1">
      <alignment vertical="center" wrapText="1"/>
      <protection hidden="1"/>
    </xf>
    <xf numFmtId="166" fontId="23" fillId="0" borderId="25" xfId="2" applyNumberFormat="1" applyFont="1" applyFill="1" applyBorder="1" applyAlignment="1" applyProtection="1">
      <alignment horizontal="center" vertical="center" wrapText="1"/>
      <protection hidden="1"/>
    </xf>
    <xf numFmtId="165" fontId="23" fillId="0" borderId="54" xfId="1" applyNumberFormat="1" applyFont="1" applyFill="1" applyBorder="1" applyAlignment="1" applyProtection="1">
      <alignment vertical="center" wrapText="1"/>
      <protection hidden="1"/>
    </xf>
    <xf numFmtId="165" fontId="23" fillId="0" borderId="56" xfId="1" applyNumberFormat="1" applyFont="1" applyFill="1" applyBorder="1" applyAlignment="1" applyProtection="1">
      <alignment vertical="center" wrapText="1"/>
      <protection hidden="1"/>
    </xf>
    <xf numFmtId="166" fontId="23" fillId="0" borderId="56" xfId="2" applyNumberFormat="1" applyFont="1" applyFill="1" applyBorder="1" applyAlignment="1" applyProtection="1">
      <alignment horizontal="center" vertical="center" wrapText="1"/>
      <protection hidden="1"/>
    </xf>
    <xf numFmtId="3" fontId="38" fillId="36" borderId="10" xfId="0" applyNumberFormat="1" applyFont="1" applyFill="1" applyBorder="1"/>
    <xf numFmtId="0" fontId="36" fillId="0" borderId="10" xfId="0" applyFont="1" applyBorder="1" applyAlignment="1" applyProtection="1">
      <alignment wrapText="1"/>
      <protection locked="0"/>
    </xf>
    <xf numFmtId="41" fontId="36" fillId="0" borderId="10" xfId="51" applyFont="1" applyBorder="1" applyProtection="1">
      <protection locked="0"/>
    </xf>
    <xf numFmtId="3" fontId="36" fillId="36" borderId="10" xfId="0" applyNumberFormat="1" applyFont="1" applyFill="1" applyBorder="1"/>
    <xf numFmtId="14" fontId="36" fillId="0" borderId="10" xfId="0" applyNumberFormat="1" applyFont="1" applyBorder="1" applyAlignment="1" applyProtection="1">
      <alignment vertical="center"/>
      <protection locked="0"/>
    </xf>
    <xf numFmtId="0" fontId="0" fillId="44" borderId="0" xfId="0" applyFill="1"/>
    <xf numFmtId="0" fontId="0" fillId="40" borderId="0" xfId="0" applyFill="1"/>
    <xf numFmtId="0" fontId="0" fillId="34" borderId="0" xfId="0" applyFill="1"/>
    <xf numFmtId="165" fontId="23" fillId="0" borderId="25" xfId="1" applyNumberFormat="1" applyFont="1" applyFill="1" applyBorder="1" applyAlignment="1" applyProtection="1">
      <alignment horizontal="center" vertical="center" wrapText="1"/>
      <protection hidden="1"/>
    </xf>
    <xf numFmtId="165" fontId="23" fillId="0" borderId="10" xfId="1" applyNumberFormat="1" applyFont="1" applyFill="1" applyBorder="1" applyAlignment="1" applyProtection="1">
      <alignment horizontal="center" vertical="center" wrapText="1"/>
      <protection hidden="1"/>
    </xf>
    <xf numFmtId="165" fontId="23" fillId="0" borderId="56" xfId="1" applyNumberFormat="1" applyFont="1" applyFill="1" applyBorder="1" applyAlignment="1" applyProtection="1">
      <alignment horizontal="center" vertical="center" wrapText="1"/>
      <protection hidden="1"/>
    </xf>
    <xf numFmtId="165" fontId="23" fillId="0" borderId="15" xfId="1" applyNumberFormat="1" applyFont="1" applyFill="1" applyBorder="1" applyAlignment="1" applyProtection="1">
      <alignment horizontal="center" vertical="center" wrapText="1"/>
      <protection hidden="1"/>
    </xf>
    <xf numFmtId="165" fontId="23" fillId="0" borderId="60" xfId="1" applyNumberFormat="1" applyFont="1" applyFill="1" applyBorder="1" applyAlignment="1" applyProtection="1">
      <alignment horizontal="center" vertical="center" wrapText="1"/>
      <protection hidden="1"/>
    </xf>
    <xf numFmtId="165" fontId="23" fillId="0" borderId="26" xfId="1" applyNumberFormat="1" applyFont="1" applyFill="1" applyBorder="1" applyAlignment="1" applyProtection="1">
      <alignment horizontal="center" vertical="center" wrapText="1"/>
      <protection hidden="1"/>
    </xf>
    <xf numFmtId="165" fontId="23" fillId="0" borderId="19" xfId="1" applyNumberFormat="1" applyFont="1" applyFill="1" applyBorder="1" applyAlignment="1" applyProtection="1">
      <alignment horizontal="center" vertical="center" wrapText="1"/>
      <protection hidden="1"/>
    </xf>
    <xf numFmtId="165" fontId="23" fillId="0" borderId="16" xfId="1" applyNumberFormat="1" applyFont="1" applyFill="1" applyBorder="1" applyAlignment="1" applyProtection="1">
      <alignment horizontal="center" vertical="center" wrapText="1"/>
      <protection hidden="1"/>
    </xf>
    <xf numFmtId="165" fontId="23" fillId="0" borderId="29" xfId="1" applyNumberFormat="1" applyFont="1" applyFill="1" applyBorder="1" applyAlignment="1" applyProtection="1">
      <alignment horizontal="center" vertical="center" wrapText="1"/>
      <protection hidden="1"/>
    </xf>
    <xf numFmtId="165" fontId="23" fillId="0" borderId="54" xfId="1" applyNumberFormat="1" applyFont="1" applyFill="1" applyBorder="1" applyAlignment="1" applyProtection="1">
      <alignment horizontal="center" vertical="center" wrapText="1"/>
      <protection hidden="1"/>
    </xf>
    <xf numFmtId="165" fontId="23" fillId="0" borderId="64" xfId="1" applyNumberFormat="1" applyFont="1" applyFill="1" applyBorder="1" applyAlignment="1" applyProtection="1">
      <alignment horizontal="center" vertical="center" wrapText="1"/>
      <protection hidden="1"/>
    </xf>
    <xf numFmtId="165" fontId="23" fillId="0" borderId="65" xfId="1" applyNumberFormat="1" applyFont="1" applyFill="1" applyBorder="1" applyAlignment="1" applyProtection="1">
      <alignment horizontal="center" vertical="center" wrapText="1"/>
      <protection hidden="1"/>
    </xf>
    <xf numFmtId="0" fontId="36" fillId="0" borderId="10" xfId="0" applyFont="1" applyBorder="1" applyAlignment="1" applyProtection="1">
      <alignment vertical="center"/>
      <protection locked="0"/>
    </xf>
    <xf numFmtId="0" fontId="36" fillId="0" borderId="10" xfId="0" applyFont="1" applyBorder="1" applyAlignment="1" applyProtection="1">
      <alignment horizontal="left" vertical="center" wrapText="1"/>
      <protection locked="0"/>
    </xf>
    <xf numFmtId="0" fontId="20" fillId="36" borderId="0" xfId="0" applyFont="1" applyFill="1" applyAlignment="1" applyProtection="1">
      <alignment vertical="center" wrapText="1"/>
      <protection locked="0"/>
    </xf>
    <xf numFmtId="49" fontId="23" fillId="36" borderId="70" xfId="0" applyNumberFormat="1" applyFont="1" applyFill="1" applyBorder="1" applyAlignment="1" applyProtection="1">
      <alignment horizontal="center" vertical="center" wrapText="1"/>
      <protection locked="0"/>
    </xf>
    <xf numFmtId="0" fontId="23" fillId="36" borderId="56" xfId="0" applyFont="1" applyFill="1" applyBorder="1" applyAlignment="1" applyProtection="1">
      <alignment horizontal="left" vertical="center" wrapText="1"/>
      <protection locked="0"/>
    </xf>
    <xf numFmtId="165" fontId="23" fillId="36" borderId="56" xfId="1" applyNumberFormat="1" applyFont="1" applyFill="1" applyBorder="1" applyAlignment="1" applyProtection="1">
      <alignment horizontal="center" vertical="center" wrapText="1"/>
      <protection hidden="1"/>
    </xf>
    <xf numFmtId="166" fontId="23" fillId="36" borderId="57" xfId="2" applyNumberFormat="1" applyFont="1" applyFill="1" applyBorder="1" applyAlignment="1" applyProtection="1">
      <alignment horizontal="center" vertical="center" wrapText="1"/>
      <protection locked="0"/>
    </xf>
    <xf numFmtId="0" fontId="21" fillId="36" borderId="0" xfId="0" applyFont="1" applyFill="1" applyAlignment="1" applyProtection="1">
      <alignment horizontal="right" vertical="center" wrapText="1"/>
      <protection locked="0"/>
    </xf>
    <xf numFmtId="165" fontId="20" fillId="36" borderId="16" xfId="1" applyNumberFormat="1" applyFont="1" applyFill="1" applyBorder="1" applyAlignment="1" applyProtection="1">
      <alignment vertical="center" wrapText="1"/>
      <protection hidden="1"/>
    </xf>
    <xf numFmtId="165" fontId="20" fillId="36" borderId="15" xfId="1" applyNumberFormat="1" applyFont="1" applyFill="1" applyBorder="1" applyAlignment="1" applyProtection="1">
      <alignment vertical="center" wrapText="1"/>
      <protection hidden="1"/>
    </xf>
    <xf numFmtId="166" fontId="23" fillId="36" borderId="15" xfId="2" applyNumberFormat="1" applyFont="1" applyFill="1" applyBorder="1" applyAlignment="1" applyProtection="1">
      <alignment horizontal="center" vertical="center" wrapText="1"/>
      <protection hidden="1"/>
    </xf>
    <xf numFmtId="165" fontId="23" fillId="36" borderId="14" xfId="1" applyNumberFormat="1" applyFont="1" applyFill="1" applyBorder="1" applyAlignment="1" applyProtection="1">
      <alignment vertical="center" wrapText="1"/>
      <protection hidden="1"/>
    </xf>
    <xf numFmtId="165" fontId="23" fillId="36" borderId="0" xfId="1" applyNumberFormat="1" applyFont="1" applyFill="1" applyBorder="1" applyAlignment="1" applyProtection="1">
      <alignment vertical="center" wrapText="1"/>
      <protection locked="0"/>
    </xf>
    <xf numFmtId="165" fontId="23" fillId="36" borderId="16" xfId="1" applyNumberFormat="1" applyFont="1" applyFill="1" applyBorder="1" applyAlignment="1" applyProtection="1">
      <alignment vertical="center" wrapText="1"/>
      <protection hidden="1"/>
    </xf>
    <xf numFmtId="165" fontId="23" fillId="36" borderId="15" xfId="1" applyNumberFormat="1" applyFont="1" applyFill="1" applyBorder="1" applyAlignment="1" applyProtection="1">
      <alignment vertical="center" wrapText="1"/>
      <protection hidden="1"/>
    </xf>
    <xf numFmtId="166" fontId="23" fillId="36" borderId="14" xfId="2" applyNumberFormat="1" applyFont="1" applyFill="1" applyBorder="1" applyAlignment="1" applyProtection="1">
      <alignment horizontal="center" vertical="center" wrapText="1"/>
      <protection hidden="1"/>
    </xf>
    <xf numFmtId="166" fontId="23" fillId="0" borderId="18" xfId="2" applyNumberFormat="1" applyFont="1" applyFill="1" applyBorder="1" applyAlignment="1" applyProtection="1">
      <alignment horizontal="center" vertical="center" wrapText="1"/>
      <protection locked="0"/>
    </xf>
    <xf numFmtId="165" fontId="20" fillId="0" borderId="19" xfId="1" applyNumberFormat="1" applyFont="1" applyFill="1" applyBorder="1" applyAlignment="1" applyProtection="1">
      <alignment vertical="center" wrapText="1"/>
      <protection hidden="1"/>
    </xf>
    <xf numFmtId="165" fontId="20" fillId="0" borderId="10" xfId="1" applyNumberFormat="1" applyFont="1" applyFill="1" applyBorder="1" applyAlignment="1" applyProtection="1">
      <alignment vertical="center" wrapText="1"/>
      <protection hidden="1"/>
    </xf>
    <xf numFmtId="165" fontId="23" fillId="0" borderId="18" xfId="1" applyNumberFormat="1" applyFont="1" applyFill="1" applyBorder="1" applyAlignment="1" applyProtection="1">
      <alignment vertical="center" wrapText="1"/>
      <protection hidden="1"/>
    </xf>
    <xf numFmtId="166" fontId="23" fillId="0" borderId="18" xfId="2" applyNumberFormat="1" applyFont="1" applyFill="1" applyBorder="1" applyAlignment="1" applyProtection="1">
      <alignment horizontal="center" vertical="center" wrapText="1"/>
      <protection hidden="1"/>
    </xf>
    <xf numFmtId="3" fontId="20" fillId="0" borderId="0" xfId="0" applyNumberFormat="1" applyFont="1" applyAlignment="1" applyProtection="1">
      <alignment vertical="center" wrapText="1"/>
      <protection locked="0"/>
    </xf>
    <xf numFmtId="0" fontId="0" fillId="36" borderId="10" xfId="0" applyFill="1" applyBorder="1" applyAlignment="1" applyProtection="1">
      <alignment wrapText="1"/>
      <protection locked="0"/>
    </xf>
    <xf numFmtId="0" fontId="0" fillId="36" borderId="10" xfId="0" applyFill="1" applyBorder="1" applyProtection="1">
      <protection locked="0"/>
    </xf>
    <xf numFmtId="0" fontId="0" fillId="36" borderId="56" xfId="0" applyFill="1" applyBorder="1" applyAlignment="1" applyProtection="1">
      <alignment wrapText="1"/>
      <protection locked="0"/>
    </xf>
    <xf numFmtId="0" fontId="42" fillId="36" borderId="10" xfId="0" applyFont="1" applyFill="1" applyBorder="1" applyAlignment="1" applyProtection="1">
      <alignment horizontal="left" vertical="top" wrapText="1"/>
      <protection locked="0"/>
    </xf>
    <xf numFmtId="0" fontId="36" fillId="0" borderId="60" xfId="0" applyFont="1" applyBorder="1" applyAlignment="1" applyProtection="1">
      <alignment horizontal="left" vertical="center"/>
      <protection locked="0"/>
    </xf>
    <xf numFmtId="0" fontId="36" fillId="0" borderId="56" xfId="0" applyFont="1" applyBorder="1" applyAlignment="1" applyProtection="1">
      <alignment wrapText="1"/>
      <protection locked="0"/>
    </xf>
    <xf numFmtId="0" fontId="36" fillId="36" borderId="10" xfId="0" applyFont="1" applyFill="1" applyBorder="1" applyProtection="1">
      <protection locked="0"/>
    </xf>
    <xf numFmtId="0" fontId="36" fillId="0" borderId="60" xfId="0" applyFont="1" applyBorder="1" applyProtection="1">
      <protection locked="0"/>
    </xf>
    <xf numFmtId="0" fontId="36" fillId="0" borderId="10" xfId="0" applyFont="1" applyBorder="1" applyAlignment="1" applyProtection="1">
      <alignment horizontal="left" vertical="center"/>
      <protection locked="0"/>
    </xf>
    <xf numFmtId="0" fontId="36" fillId="0" borderId="56" xfId="0" applyFont="1" applyBorder="1" applyProtection="1">
      <protection locked="0"/>
    </xf>
    <xf numFmtId="0" fontId="36" fillId="36" borderId="10" xfId="0" applyFont="1" applyFill="1" applyBorder="1" applyAlignment="1" applyProtection="1">
      <alignment vertical="top" wrapText="1"/>
      <protection locked="0"/>
    </xf>
    <xf numFmtId="0" fontId="44" fillId="36" borderId="10" xfId="0" applyFont="1" applyFill="1" applyBorder="1" applyAlignment="1" applyProtection="1">
      <alignment vertical="top" wrapText="1"/>
      <protection locked="0"/>
    </xf>
    <xf numFmtId="0" fontId="36" fillId="0" borderId="60" xfId="0" applyFont="1" applyBorder="1" applyAlignment="1" applyProtection="1">
      <alignment wrapText="1"/>
      <protection locked="0"/>
    </xf>
    <xf numFmtId="0" fontId="36" fillId="0" borderId="10" xfId="0" applyFont="1" applyBorder="1" applyAlignment="1" applyProtection="1">
      <alignment horizontal="justify" wrapText="1"/>
      <protection locked="0"/>
    </xf>
    <xf numFmtId="0" fontId="36" fillId="0" borderId="10" xfId="0" applyFont="1" applyBorder="1" applyAlignment="1" applyProtection="1">
      <alignment vertical="center" wrapText="1"/>
      <protection locked="0"/>
    </xf>
    <xf numFmtId="0" fontId="36" fillId="36" borderId="30" xfId="0" applyFont="1" applyFill="1" applyBorder="1" applyAlignment="1" applyProtection="1">
      <alignment wrapText="1"/>
      <protection locked="0"/>
    </xf>
    <xf numFmtId="0" fontId="36" fillId="0" borderId="76" xfId="0" applyFont="1" applyBorder="1" applyAlignment="1" applyProtection="1">
      <alignment wrapText="1"/>
      <protection locked="0"/>
    </xf>
    <xf numFmtId="0" fontId="36" fillId="0" borderId="10" xfId="0" applyFont="1" applyBorder="1" applyAlignment="1" applyProtection="1">
      <alignment horizontal="justify" vertical="center" wrapText="1"/>
      <protection locked="0"/>
    </xf>
    <xf numFmtId="0" fontId="36" fillId="0" borderId="60" xfId="0" applyFont="1" applyBorder="1" applyAlignment="1" applyProtection="1">
      <alignment horizontal="justify" wrapText="1"/>
      <protection locked="0"/>
    </xf>
    <xf numFmtId="0" fontId="19" fillId="0" borderId="10" xfId="0" applyFont="1" applyBorder="1" applyAlignment="1" applyProtection="1">
      <alignment vertical="top" wrapText="1"/>
      <protection locked="0"/>
    </xf>
    <xf numFmtId="14" fontId="36" fillId="0" borderId="10" xfId="0" applyNumberFormat="1" applyFont="1" applyBorder="1" applyAlignment="1" applyProtection="1">
      <alignment horizontal="justify" vertical="center" wrapText="1"/>
      <protection locked="0"/>
    </xf>
    <xf numFmtId="14" fontId="36" fillId="0" borderId="56" xfId="0" applyNumberFormat="1" applyFont="1" applyBorder="1" applyAlignment="1" applyProtection="1">
      <alignment horizontal="justify" vertical="center" wrapText="1"/>
      <protection locked="0"/>
    </xf>
    <xf numFmtId="0" fontId="45" fillId="36" borderId="10" xfId="0" applyFont="1" applyFill="1" applyBorder="1" applyAlignment="1" applyProtection="1">
      <alignment vertical="top" wrapText="1"/>
      <protection locked="0"/>
    </xf>
    <xf numFmtId="14" fontId="36" fillId="0" borderId="60" xfId="0" applyNumberFormat="1" applyFont="1" applyBorder="1" applyAlignment="1" applyProtection="1">
      <alignment horizontal="justify" vertical="center" wrapText="1"/>
      <protection locked="0"/>
    </xf>
    <xf numFmtId="0" fontId="36" fillId="0" borderId="56" xfId="0" applyFont="1" applyBorder="1" applyAlignment="1" applyProtection="1">
      <alignment horizontal="justify" vertical="center" wrapText="1"/>
      <protection locked="0"/>
    </xf>
    <xf numFmtId="0" fontId="36" fillId="0" borderId="56" xfId="0" applyFont="1" applyBorder="1" applyAlignment="1" applyProtection="1">
      <alignment horizontal="left" vertical="center"/>
      <protection locked="0"/>
    </xf>
    <xf numFmtId="0" fontId="36" fillId="0" borderId="56" xfId="0" applyFont="1" applyBorder="1" applyAlignment="1" applyProtection="1">
      <alignment horizontal="justify" wrapText="1"/>
      <protection locked="0"/>
    </xf>
    <xf numFmtId="0" fontId="36" fillId="0" borderId="60" xfId="0" applyFont="1" applyBorder="1" applyAlignment="1" applyProtection="1">
      <alignment horizontal="justify" vertical="center" wrapText="1"/>
      <protection locked="0"/>
    </xf>
    <xf numFmtId="0" fontId="36" fillId="0" borderId="56" xfId="0" applyFont="1" applyBorder="1" applyAlignment="1" applyProtection="1">
      <alignment horizontal="left" vertical="center" wrapText="1"/>
      <protection locked="0"/>
    </xf>
    <xf numFmtId="0" fontId="36" fillId="0" borderId="77" xfId="0" applyFont="1" applyBorder="1" applyAlignment="1" applyProtection="1">
      <alignment horizontal="left" vertical="center" wrapText="1"/>
      <protection locked="0"/>
    </xf>
    <xf numFmtId="0" fontId="46" fillId="36" borderId="10" xfId="0" applyFont="1" applyFill="1" applyBorder="1" applyAlignment="1" applyProtection="1">
      <alignment horizontal="left" vertical="top" wrapText="1"/>
      <protection locked="0"/>
    </xf>
    <xf numFmtId="0" fontId="36" fillId="36" borderId="10" xfId="0" applyFont="1" applyFill="1" applyBorder="1" applyAlignment="1" applyProtection="1">
      <alignment wrapText="1"/>
      <protection locked="0"/>
    </xf>
    <xf numFmtId="0" fontId="36" fillId="36" borderId="11" xfId="0" applyFont="1" applyFill="1" applyBorder="1" applyAlignment="1" applyProtection="1">
      <alignment wrapText="1"/>
      <protection locked="0"/>
    </xf>
    <xf numFmtId="0" fontId="36" fillId="36" borderId="55" xfId="0" applyFont="1" applyFill="1" applyBorder="1" applyAlignment="1" applyProtection="1">
      <alignment wrapText="1"/>
      <protection locked="0"/>
    </xf>
    <xf numFmtId="0" fontId="36" fillId="0" borderId="77" xfId="0" applyFont="1" applyBorder="1" applyProtection="1">
      <protection locked="0"/>
    </xf>
    <xf numFmtId="0" fontId="36" fillId="0" borderId="77" xfId="0" applyFont="1" applyBorder="1" applyAlignment="1" applyProtection="1">
      <alignment wrapText="1"/>
      <protection locked="0"/>
    </xf>
    <xf numFmtId="0" fontId="45" fillId="0" borderId="10" xfId="0" applyFont="1" applyBorder="1" applyAlignment="1" applyProtection="1">
      <alignment vertical="center" wrapText="1"/>
      <protection locked="0"/>
    </xf>
    <xf numFmtId="0" fontId="36" fillId="0" borderId="0" xfId="0" applyFont="1" applyAlignment="1" applyProtection="1">
      <alignment wrapText="1"/>
      <protection locked="0"/>
    </xf>
    <xf numFmtId="0" fontId="36" fillId="0" borderId="56" xfId="0" applyFont="1" applyBorder="1" applyAlignment="1" applyProtection="1">
      <alignment vertical="center" wrapText="1"/>
      <protection locked="0"/>
    </xf>
    <xf numFmtId="0" fontId="19" fillId="0" borderId="10" xfId="0" applyFont="1" applyBorder="1" applyAlignment="1" applyProtection="1">
      <alignment vertical="center" wrapText="1"/>
      <protection locked="0"/>
    </xf>
    <xf numFmtId="0" fontId="36" fillId="0" borderId="74" xfId="0" applyFont="1" applyBorder="1" applyAlignment="1" applyProtection="1">
      <alignment wrapText="1"/>
      <protection locked="0"/>
    </xf>
    <xf numFmtId="0" fontId="19" fillId="0" borderId="72" xfId="0" applyFont="1" applyBorder="1" applyAlignment="1" applyProtection="1">
      <alignment vertical="center" wrapText="1"/>
      <protection locked="0"/>
    </xf>
    <xf numFmtId="0" fontId="47" fillId="36" borderId="10" xfId="0" applyFont="1" applyFill="1" applyBorder="1" applyAlignment="1" applyProtection="1">
      <alignment horizontal="left" wrapText="1"/>
      <protection locked="0"/>
    </xf>
    <xf numFmtId="0" fontId="36" fillId="0" borderId="60" xfId="0" applyFont="1" applyBorder="1" applyAlignment="1" applyProtection="1">
      <alignment horizontal="left" vertical="center" wrapText="1"/>
      <protection locked="0"/>
    </xf>
    <xf numFmtId="0" fontId="36" fillId="0" borderId="10" xfId="0" applyFont="1" applyBorder="1" applyAlignment="1" applyProtection="1">
      <alignment horizontal="justify" vertical="center"/>
      <protection locked="0"/>
    </xf>
    <xf numFmtId="0" fontId="48" fillId="36" borderId="10" xfId="0" applyFont="1" applyFill="1" applyBorder="1" applyProtection="1">
      <protection locked="0"/>
    </xf>
    <xf numFmtId="0" fontId="48" fillId="45" borderId="10" xfId="0" applyFont="1" applyFill="1" applyBorder="1" applyAlignment="1" applyProtection="1">
      <alignment vertical="center"/>
      <protection locked="0"/>
    </xf>
    <xf numFmtId="0" fontId="0" fillId="36" borderId="77" xfId="0" applyFill="1" applyBorder="1" applyAlignment="1" applyProtection="1">
      <alignment wrapText="1"/>
      <protection locked="0"/>
    </xf>
    <xf numFmtId="0" fontId="48" fillId="36" borderId="10" xfId="0" applyFont="1" applyFill="1" applyBorder="1" applyAlignment="1" applyProtection="1">
      <alignment vertical="center"/>
      <protection locked="0"/>
    </xf>
    <xf numFmtId="3" fontId="32" fillId="0" borderId="75" xfId="51" applyNumberFormat="1" applyFont="1" applyBorder="1" applyAlignment="1" applyProtection="1">
      <alignment horizontal="center" vertical="center" wrapText="1"/>
      <protection locked="0"/>
    </xf>
    <xf numFmtId="14" fontId="43" fillId="36" borderId="56" xfId="0" applyNumberFormat="1" applyFont="1" applyFill="1" applyBorder="1" applyAlignment="1" applyProtection="1">
      <alignment horizontal="left" wrapText="1"/>
      <protection locked="0"/>
    </xf>
    <xf numFmtId="172" fontId="0" fillId="0" borderId="0" xfId="45" applyNumberFormat="1" applyFont="1"/>
    <xf numFmtId="9" fontId="0" fillId="0" borderId="0" xfId="2" applyFont="1"/>
    <xf numFmtId="0" fontId="50" fillId="46" borderId="10" xfId="0" applyFont="1" applyFill="1" applyBorder="1" applyAlignment="1">
      <alignment horizontal="center" vertical="center"/>
    </xf>
    <xf numFmtId="169" fontId="50" fillId="46" borderId="10" xfId="0" applyNumberFormat="1" applyFont="1" applyFill="1" applyBorder="1" applyAlignment="1">
      <alignment horizontal="center" vertical="center" wrapText="1"/>
    </xf>
    <xf numFmtId="0" fontId="50" fillId="46" borderId="10" xfId="0" applyFont="1" applyFill="1" applyBorder="1" applyAlignment="1">
      <alignment horizontal="center" vertical="center" wrapText="1"/>
    </xf>
    <xf numFmtId="0" fontId="50" fillId="47" borderId="10" xfId="0" applyFont="1" applyFill="1" applyBorder="1" applyAlignment="1">
      <alignment horizontal="center" vertical="center"/>
    </xf>
    <xf numFmtId="0" fontId="50" fillId="47" borderId="10" xfId="0" applyFont="1" applyFill="1" applyBorder="1" applyAlignment="1">
      <alignment horizontal="center" vertical="center" wrapText="1"/>
    </xf>
    <xf numFmtId="0" fontId="50" fillId="0" borderId="10" xfId="0" applyFont="1" applyBorder="1"/>
    <xf numFmtId="169" fontId="51" fillId="0" borderId="10" xfId="0" applyNumberFormat="1" applyFont="1" applyBorder="1"/>
    <xf numFmtId="10" fontId="51" fillId="0" borderId="10" xfId="0" applyNumberFormat="1" applyFont="1" applyBorder="1"/>
    <xf numFmtId="0" fontId="0" fillId="0" borderId="0" xfId="0" applyAlignment="1">
      <alignment wrapText="1"/>
    </xf>
    <xf numFmtId="0" fontId="51" fillId="0" borderId="10" xfId="0" applyFont="1" applyBorder="1"/>
    <xf numFmtId="169" fontId="50" fillId="0" borderId="10" xfId="0" applyNumberFormat="1" applyFont="1" applyBorder="1"/>
    <xf numFmtId="10" fontId="50" fillId="0" borderId="10" xfId="0" applyNumberFormat="1" applyFont="1" applyBorder="1"/>
    <xf numFmtId="0" fontId="50" fillId="0" borderId="0" xfId="0" applyFont="1"/>
    <xf numFmtId="0" fontId="0" fillId="36" borderId="60" xfId="0" applyFill="1" applyBorder="1" applyAlignment="1" applyProtection="1">
      <alignment horizontal="left" wrapText="1"/>
      <protection locked="0"/>
    </xf>
    <xf numFmtId="0" fontId="36" fillId="0" borderId="10" xfId="0" applyFont="1" applyBorder="1" applyAlignment="1" applyProtection="1">
      <alignment horizontal="left"/>
      <protection locked="0"/>
    </xf>
    <xf numFmtId="0" fontId="45" fillId="36" borderId="10" xfId="0" applyFont="1" applyFill="1" applyBorder="1" applyAlignment="1" applyProtection="1">
      <alignment horizontal="left" vertical="top" wrapText="1"/>
      <protection locked="0"/>
    </xf>
    <xf numFmtId="0" fontId="36" fillId="0" borderId="56" xfId="0" applyFont="1" applyBorder="1" applyAlignment="1" applyProtection="1">
      <alignment horizontal="left" wrapText="1"/>
      <protection locked="0"/>
    </xf>
    <xf numFmtId="41" fontId="36" fillId="0" borderId="10" xfId="51" applyFont="1" applyBorder="1" applyAlignment="1" applyProtection="1">
      <protection locked="0"/>
    </xf>
    <xf numFmtId="0" fontId="36" fillId="0" borderId="10" xfId="0" applyFont="1" applyBorder="1" applyAlignment="1" applyProtection="1">
      <alignment horizontal="left" wrapText="1"/>
      <protection locked="0"/>
    </xf>
    <xf numFmtId="0" fontId="36" fillId="0" borderId="10" xfId="0" applyFont="1" applyBorder="1" applyAlignment="1" applyProtection="1">
      <alignment horizontal="right"/>
      <protection locked="0"/>
    </xf>
    <xf numFmtId="14" fontId="21" fillId="0" borderId="0" xfId="0" applyNumberFormat="1" applyFont="1" applyAlignment="1" applyProtection="1">
      <alignment vertical="center" wrapText="1"/>
      <protection locked="0"/>
    </xf>
    <xf numFmtId="14" fontId="36" fillId="0" borderId="10" xfId="0" applyNumberFormat="1" applyFont="1" applyBorder="1" applyAlignment="1" applyProtection="1">
      <alignment wrapText="1"/>
      <protection locked="0"/>
    </xf>
    <xf numFmtId="0" fontId="53" fillId="33" borderId="10" xfId="0" applyFont="1" applyFill="1" applyBorder="1" applyAlignment="1" applyProtection="1">
      <alignment horizontal="left" vertical="center"/>
      <protection hidden="1"/>
    </xf>
    <xf numFmtId="0" fontId="53" fillId="33" borderId="10" xfId="0" applyFont="1" applyFill="1" applyBorder="1" applyAlignment="1" applyProtection="1">
      <alignment horizontal="left" vertical="center" wrapText="1"/>
      <protection hidden="1"/>
    </xf>
    <xf numFmtId="165" fontId="53" fillId="33" borderId="10" xfId="1" applyNumberFormat="1" applyFont="1" applyFill="1" applyBorder="1" applyAlignment="1">
      <alignment horizontal="right" vertical="center"/>
    </xf>
    <xf numFmtId="10" fontId="53" fillId="33" borderId="10" xfId="2" applyNumberFormat="1" applyFont="1" applyFill="1" applyBorder="1" applyAlignment="1" applyProtection="1">
      <alignment horizontal="right" vertical="center"/>
      <protection hidden="1"/>
    </xf>
    <xf numFmtId="169" fontId="53" fillId="33" borderId="10" xfId="2" applyNumberFormat="1" applyFont="1" applyFill="1" applyBorder="1" applyAlignment="1" applyProtection="1">
      <alignment horizontal="right" vertical="center"/>
      <protection hidden="1"/>
    </xf>
    <xf numFmtId="0" fontId="54" fillId="0" borderId="10" xfId="0" applyFont="1" applyBorder="1" applyAlignment="1" applyProtection="1">
      <alignment horizontal="left" vertical="center"/>
      <protection hidden="1"/>
    </xf>
    <xf numFmtId="0" fontId="54" fillId="0" borderId="10" xfId="0" applyFont="1" applyBorder="1" applyAlignment="1" applyProtection="1">
      <alignment horizontal="left" vertical="center" wrapText="1"/>
      <protection hidden="1"/>
    </xf>
    <xf numFmtId="165" fontId="54" fillId="0" borderId="10" xfId="1" applyNumberFormat="1" applyFont="1" applyBorder="1" applyAlignment="1">
      <alignment horizontal="right" vertical="center"/>
    </xf>
    <xf numFmtId="10" fontId="53" fillId="0" borderId="10" xfId="2" applyNumberFormat="1" applyFont="1" applyFill="1" applyBorder="1" applyAlignment="1" applyProtection="1">
      <alignment horizontal="right" vertical="center"/>
      <protection hidden="1"/>
    </xf>
    <xf numFmtId="169" fontId="53" fillId="0" borderId="10" xfId="2" applyNumberFormat="1" applyFont="1" applyFill="1" applyBorder="1" applyAlignment="1" applyProtection="1">
      <alignment horizontal="right" vertical="center"/>
      <protection hidden="1"/>
    </xf>
    <xf numFmtId="169" fontId="53" fillId="48" borderId="10" xfId="2" applyNumberFormat="1" applyFont="1" applyFill="1" applyBorder="1" applyAlignment="1" applyProtection="1">
      <alignment horizontal="right" vertical="center"/>
      <protection hidden="1"/>
    </xf>
    <xf numFmtId="165" fontId="53" fillId="48" borderId="10" xfId="1" applyNumberFormat="1" applyFont="1" applyFill="1" applyBorder="1" applyAlignment="1">
      <alignment horizontal="right" vertical="center"/>
    </xf>
    <xf numFmtId="165" fontId="53" fillId="33" borderId="10" xfId="193" applyNumberFormat="1" applyFont="1" applyFill="1" applyBorder="1" applyAlignment="1">
      <alignment horizontal="right" vertical="center"/>
    </xf>
    <xf numFmtId="10" fontId="53" fillId="33" borderId="10" xfId="2" applyNumberFormat="1" applyFont="1" applyFill="1" applyBorder="1" applyAlignment="1">
      <alignment horizontal="right" vertical="center"/>
    </xf>
    <xf numFmtId="169" fontId="53" fillId="33" borderId="10" xfId="2" applyNumberFormat="1" applyFont="1" applyFill="1" applyBorder="1" applyAlignment="1">
      <alignment horizontal="right" vertical="center"/>
    </xf>
    <xf numFmtId="0" fontId="54" fillId="36" borderId="10" xfId="0" applyFont="1" applyFill="1" applyBorder="1" applyAlignment="1" applyProtection="1">
      <alignment horizontal="left" vertical="center"/>
      <protection hidden="1"/>
    </xf>
    <xf numFmtId="0" fontId="54" fillId="36" borderId="10" xfId="0" applyFont="1" applyFill="1" applyBorder="1" applyAlignment="1" applyProtection="1">
      <alignment horizontal="left" vertical="center" wrapText="1"/>
      <protection hidden="1"/>
    </xf>
    <xf numFmtId="41" fontId="0" fillId="0" borderId="0" xfId="0" applyNumberFormat="1"/>
    <xf numFmtId="3" fontId="55" fillId="0" borderId="0" xfId="195" applyNumberFormat="1"/>
    <xf numFmtId="0" fontId="36" fillId="0" borderId="10" xfId="0" applyFont="1" applyBorder="1" applyAlignment="1" applyProtection="1">
      <alignment horizontal="center"/>
      <protection locked="0"/>
    </xf>
    <xf numFmtId="169" fontId="23" fillId="0" borderId="32" xfId="2" applyNumberFormat="1" applyFont="1" applyBorder="1" applyAlignment="1" applyProtection="1">
      <alignment horizontal="center" vertical="center" wrapText="1"/>
      <protection hidden="1"/>
    </xf>
    <xf numFmtId="169" fontId="22" fillId="34" borderId="32" xfId="2" applyNumberFormat="1" applyFont="1" applyFill="1" applyBorder="1" applyAlignment="1" applyProtection="1">
      <alignment horizontal="center" vertical="center" wrapText="1"/>
      <protection hidden="1"/>
    </xf>
    <xf numFmtId="169" fontId="22" fillId="0" borderId="41" xfId="2" applyNumberFormat="1" applyFont="1" applyBorder="1" applyAlignment="1" applyProtection="1">
      <alignment horizontal="center" vertical="center" wrapText="1"/>
      <protection hidden="1"/>
    </xf>
    <xf numFmtId="169" fontId="23" fillId="36" borderId="42" xfId="2" applyNumberFormat="1" applyFont="1" applyFill="1" applyBorder="1" applyAlignment="1" applyProtection="1">
      <alignment horizontal="center" vertical="center" wrapText="1"/>
      <protection hidden="1"/>
    </xf>
    <xf numFmtId="169" fontId="0" fillId="0" borderId="0" xfId="200" applyNumberFormat="1" applyFont="1"/>
    <xf numFmtId="169" fontId="23" fillId="0" borderId="41" xfId="2" applyNumberFormat="1" applyFont="1" applyFill="1" applyBorder="1" applyAlignment="1" applyProtection="1">
      <alignment horizontal="center" vertical="center" wrapText="1"/>
      <protection hidden="1"/>
    </xf>
    <xf numFmtId="169" fontId="23" fillId="0" borderId="42" xfId="2" applyNumberFormat="1" applyFont="1" applyBorder="1" applyAlignment="1" applyProtection="1">
      <alignment horizontal="center" vertical="center" wrapText="1"/>
      <protection hidden="1"/>
    </xf>
    <xf numFmtId="169" fontId="21" fillId="0" borderId="73" xfId="0" applyNumberFormat="1" applyFont="1" applyBorder="1" applyAlignment="1" applyProtection="1">
      <alignment horizontal="center" vertical="center" wrapText="1"/>
      <protection locked="0"/>
    </xf>
    <xf numFmtId="169" fontId="23" fillId="0" borderId="73" xfId="2" applyNumberFormat="1" applyFont="1" applyBorder="1" applyAlignment="1" applyProtection="1">
      <alignment horizontal="center" vertical="center" wrapText="1"/>
      <protection hidden="1"/>
    </xf>
    <xf numFmtId="169" fontId="23" fillId="0" borderId="41" xfId="2" applyNumberFormat="1" applyFont="1" applyBorder="1" applyAlignment="1" applyProtection="1">
      <alignment horizontal="center" vertical="center" wrapText="1"/>
      <protection hidden="1"/>
    </xf>
    <xf numFmtId="41" fontId="0" fillId="0" borderId="0" xfId="200" applyFont="1"/>
    <xf numFmtId="0" fontId="21" fillId="0" borderId="73" xfId="0" applyFont="1" applyBorder="1" applyAlignment="1" applyProtection="1">
      <alignment horizontal="center" vertical="center" wrapText="1"/>
      <protection locked="0"/>
    </xf>
    <xf numFmtId="166" fontId="22" fillId="34" borderId="32" xfId="2" applyNumberFormat="1" applyFont="1" applyFill="1" applyBorder="1" applyAlignment="1" applyProtection="1">
      <alignment horizontal="center" vertical="center" wrapText="1"/>
      <protection hidden="1"/>
    </xf>
    <xf numFmtId="166" fontId="23" fillId="0" borderId="41" xfId="2" applyNumberFormat="1" applyFont="1" applyBorder="1" applyAlignment="1" applyProtection="1">
      <alignment horizontal="center" vertical="center" wrapText="1"/>
      <protection hidden="1"/>
    </xf>
    <xf numFmtId="166" fontId="23" fillId="0" borderId="42" xfId="2" applyNumberFormat="1" applyFont="1" applyBorder="1" applyAlignment="1" applyProtection="1">
      <alignment horizontal="center" vertical="center" wrapText="1"/>
      <protection hidden="1"/>
    </xf>
    <xf numFmtId="166" fontId="22" fillId="0" borderId="41" xfId="2" applyNumberFormat="1" applyFont="1" applyBorder="1" applyAlignment="1" applyProtection="1">
      <alignment horizontal="center" vertical="center" wrapText="1"/>
      <protection hidden="1"/>
    </xf>
    <xf numFmtId="169" fontId="22" fillId="34" borderId="41" xfId="2" applyNumberFormat="1" applyFont="1" applyFill="1" applyBorder="1" applyAlignment="1" applyProtection="1">
      <alignment horizontal="center" vertical="center" wrapText="1"/>
      <protection hidden="1"/>
    </xf>
    <xf numFmtId="166" fontId="23" fillId="0" borderId="73" xfId="2" applyNumberFormat="1" applyFont="1" applyBorder="1" applyAlignment="1" applyProtection="1">
      <alignment horizontal="center" vertical="center" wrapText="1"/>
      <protection hidden="1"/>
    </xf>
    <xf numFmtId="166" fontId="23" fillId="36" borderId="42" xfId="2" applyNumberFormat="1" applyFont="1" applyFill="1" applyBorder="1" applyAlignment="1" applyProtection="1">
      <alignment horizontal="center" vertical="center" wrapText="1"/>
      <protection hidden="1"/>
    </xf>
    <xf numFmtId="166" fontId="23" fillId="0" borderId="41" xfId="2" applyNumberFormat="1" applyFont="1" applyFill="1" applyBorder="1" applyAlignment="1" applyProtection="1">
      <alignment horizontal="center" vertical="center" wrapText="1"/>
      <protection hidden="1"/>
    </xf>
    <xf numFmtId="166" fontId="23" fillId="0" borderId="32" xfId="2" applyNumberFormat="1" applyFont="1" applyBorder="1" applyAlignment="1" applyProtection="1">
      <alignment horizontal="center" vertical="center" wrapText="1"/>
      <protection hidden="1"/>
    </xf>
    <xf numFmtId="166" fontId="22" fillId="34" borderId="41" xfId="2" applyNumberFormat="1" applyFont="1" applyFill="1" applyBorder="1" applyAlignment="1" applyProtection="1">
      <alignment horizontal="center" vertical="center" wrapText="1"/>
      <protection hidden="1"/>
    </xf>
    <xf numFmtId="169" fontId="20" fillId="0" borderId="0" xfId="0" applyNumberFormat="1" applyFont="1" applyAlignment="1" applyProtection="1">
      <alignment vertical="center" wrapText="1"/>
      <protection locked="0"/>
    </xf>
    <xf numFmtId="0" fontId="38" fillId="36" borderId="10" xfId="0" applyFont="1" applyFill="1" applyBorder="1"/>
    <xf numFmtId="0" fontId="38" fillId="36" borderId="10" xfId="0" applyFont="1" applyFill="1" applyBorder="1" applyAlignment="1" applyProtection="1">
      <alignment horizontal="center"/>
      <protection locked="0"/>
    </xf>
    <xf numFmtId="14" fontId="38" fillId="36" borderId="74" xfId="51" applyNumberFormat="1" applyFont="1" applyFill="1" applyBorder="1" applyAlignment="1" applyProtection="1">
      <alignment horizontal="center" vertical="center" wrapText="1"/>
      <protection locked="0"/>
    </xf>
    <xf numFmtId="1" fontId="38" fillId="36" borderId="74" xfId="51" applyNumberFormat="1" applyFont="1" applyFill="1" applyBorder="1" applyAlignment="1" applyProtection="1">
      <alignment horizontal="center" vertical="center" wrapText="1"/>
      <protection locked="0"/>
    </xf>
    <xf numFmtId="14" fontId="38" fillId="36" borderId="10" xfId="0" applyNumberFormat="1" applyFont="1" applyFill="1" applyBorder="1" applyProtection="1">
      <protection locked="0"/>
    </xf>
    <xf numFmtId="0" fontId="38" fillId="36" borderId="10" xfId="0" applyFont="1" applyFill="1" applyBorder="1" applyProtection="1">
      <protection locked="0"/>
    </xf>
    <xf numFmtId="41" fontId="38" fillId="36" borderId="10" xfId="51" applyFont="1" applyFill="1" applyBorder="1" applyProtection="1">
      <protection locked="0"/>
    </xf>
    <xf numFmtId="0" fontId="38" fillId="36" borderId="10" xfId="0" applyFont="1" applyFill="1" applyBorder="1" applyAlignment="1" applyProtection="1">
      <alignment horizontal="center" vertical="center"/>
      <protection locked="0"/>
    </xf>
    <xf numFmtId="3" fontId="38" fillId="36" borderId="10" xfId="0" applyNumberFormat="1" applyFont="1" applyFill="1" applyBorder="1" applyProtection="1">
      <protection locked="0"/>
    </xf>
    <xf numFmtId="41" fontId="38" fillId="36" borderId="10" xfId="51" applyFont="1" applyFill="1" applyBorder="1" applyProtection="1"/>
    <xf numFmtId="0" fontId="38" fillId="36" borderId="11" xfId="0" applyFont="1" applyFill="1" applyBorder="1" applyAlignment="1" applyProtection="1">
      <alignment wrapText="1"/>
      <protection locked="0"/>
    </xf>
    <xf numFmtId="9" fontId="20" fillId="0" borderId="0" xfId="2" applyFont="1" applyAlignment="1" applyProtection="1">
      <alignment vertical="center" wrapText="1"/>
      <protection locked="0"/>
    </xf>
    <xf numFmtId="3" fontId="0" fillId="0" borderId="0" xfId="0" applyNumberFormat="1" applyAlignment="1">
      <alignment horizontal="right" vertical="top"/>
    </xf>
    <xf numFmtId="0" fontId="51" fillId="0" borderId="60" xfId="0" applyFont="1" applyBorder="1"/>
    <xf numFmtId="169" fontId="51" fillId="0" borderId="60" xfId="0" applyNumberFormat="1" applyFont="1" applyBorder="1"/>
    <xf numFmtId="10" fontId="51" fillId="0" borderId="60" xfId="0" applyNumberFormat="1" applyFont="1" applyBorder="1"/>
    <xf numFmtId="10" fontId="51" fillId="34" borderId="60" xfId="0" applyNumberFormat="1" applyFont="1" applyFill="1" applyBorder="1"/>
    <xf numFmtId="10" fontId="51" fillId="34" borderId="10" xfId="0" applyNumberFormat="1" applyFont="1" applyFill="1" applyBorder="1"/>
    <xf numFmtId="10" fontId="50" fillId="34" borderId="10" xfId="0" applyNumberFormat="1" applyFont="1" applyFill="1" applyBorder="1"/>
    <xf numFmtId="169" fontId="57" fillId="46" borderId="10" xfId="0" applyNumberFormat="1" applyFont="1" applyFill="1" applyBorder="1" applyAlignment="1">
      <alignment horizontal="center" vertical="center" wrapText="1"/>
    </xf>
    <xf numFmtId="0" fontId="57" fillId="46" borderId="10" xfId="0" applyFont="1" applyFill="1" applyBorder="1" applyAlignment="1">
      <alignment horizontal="center" vertical="center" wrapText="1"/>
    </xf>
    <xf numFmtId="0" fontId="57" fillId="47" borderId="10" xfId="0" applyFont="1" applyFill="1" applyBorder="1" applyAlignment="1">
      <alignment horizontal="center" vertical="center" wrapText="1"/>
    </xf>
    <xf numFmtId="0" fontId="54" fillId="0" borderId="10" xfId="0" applyFont="1" applyFill="1" applyBorder="1" applyAlignment="1" applyProtection="1">
      <alignment horizontal="left" vertical="center"/>
      <protection hidden="1"/>
    </xf>
    <xf numFmtId="0" fontId="54" fillId="0" borderId="10" xfId="0" applyFont="1" applyFill="1" applyBorder="1" applyAlignment="1" applyProtection="1">
      <alignment horizontal="left" vertical="center" wrapText="1"/>
      <protection hidden="1"/>
    </xf>
    <xf numFmtId="0" fontId="25" fillId="33" borderId="10" xfId="0" applyFont="1" applyFill="1" applyBorder="1" applyAlignment="1" applyProtection="1">
      <alignment horizontal="justify" vertical="justify" wrapText="1"/>
      <protection hidden="1"/>
    </xf>
    <xf numFmtId="0" fontId="22" fillId="0" borderId="0" xfId="0" applyFont="1" applyProtection="1">
      <protection locked="0"/>
    </xf>
    <xf numFmtId="0" fontId="16" fillId="40" borderId="10" xfId="0" applyFont="1" applyFill="1" applyBorder="1" applyAlignment="1">
      <alignment horizontal="center"/>
    </xf>
    <xf numFmtId="0" fontId="16" fillId="41" borderId="10" xfId="0" applyFont="1" applyFill="1" applyBorder="1" applyAlignment="1">
      <alignment horizontal="center"/>
    </xf>
    <xf numFmtId="0" fontId="22" fillId="0" borderId="62" xfId="0" applyFont="1" applyBorder="1" applyAlignment="1" applyProtection="1">
      <alignment horizontal="left" vertical="center" wrapText="1"/>
      <protection locked="0"/>
    </xf>
    <xf numFmtId="0" fontId="22" fillId="0" borderId="51" xfId="0" applyFont="1" applyBorder="1" applyAlignment="1" applyProtection="1">
      <alignment horizontal="left" vertical="center" wrapText="1"/>
      <protection locked="0"/>
    </xf>
    <xf numFmtId="0" fontId="22" fillId="0" borderId="52"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21" fillId="33" borderId="35" xfId="0" applyFont="1" applyFill="1" applyBorder="1" applyAlignment="1" applyProtection="1">
      <alignment horizontal="center" vertical="center" wrapText="1"/>
      <protection locked="0"/>
    </xf>
    <xf numFmtId="0" fontId="21" fillId="33" borderId="46" xfId="0" applyFont="1" applyFill="1" applyBorder="1" applyAlignment="1" applyProtection="1">
      <alignment horizontal="center" vertical="center" wrapText="1"/>
      <protection locked="0"/>
    </xf>
    <xf numFmtId="0" fontId="21" fillId="33" borderId="37" xfId="0" applyFont="1" applyFill="1" applyBorder="1" applyAlignment="1" applyProtection="1">
      <alignment horizontal="center" vertical="center" wrapText="1"/>
      <protection locked="0"/>
    </xf>
    <xf numFmtId="0" fontId="21" fillId="33" borderId="23" xfId="0" applyFont="1" applyFill="1" applyBorder="1" applyAlignment="1" applyProtection="1">
      <alignment horizontal="center" vertical="center" wrapText="1"/>
      <protection locked="0"/>
    </xf>
    <xf numFmtId="0" fontId="21" fillId="33" borderId="22" xfId="0" applyFont="1" applyFill="1" applyBorder="1" applyAlignment="1" applyProtection="1">
      <alignment horizontal="center" vertical="center" wrapText="1"/>
      <protection locked="0"/>
    </xf>
    <xf numFmtId="0" fontId="21" fillId="33" borderId="21" xfId="0" applyFont="1" applyFill="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2" fillId="0" borderId="73"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22" fillId="0" borderId="32"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22" fillId="0" borderId="52" xfId="0" applyFont="1" applyBorder="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14" fontId="21" fillId="0" borderId="0" xfId="0" applyNumberFormat="1" applyFont="1" applyAlignment="1" applyProtection="1">
      <alignment horizontal="center" vertical="center" wrapText="1"/>
      <protection hidden="1"/>
    </xf>
    <xf numFmtId="0" fontId="21" fillId="0" borderId="0" xfId="0" applyFont="1" applyAlignment="1" applyProtection="1">
      <alignment horizontal="center" vertical="center" wrapText="1"/>
      <protection locked="0"/>
    </xf>
    <xf numFmtId="0" fontId="50" fillId="0" borderId="10" xfId="0" applyFont="1" applyBorder="1" applyAlignment="1">
      <alignment horizontal="center"/>
    </xf>
    <xf numFmtId="0" fontId="50" fillId="46" borderId="10" xfId="0" applyFont="1" applyFill="1" applyBorder="1" applyAlignment="1">
      <alignment horizontal="center" vertical="center"/>
    </xf>
    <xf numFmtId="0" fontId="50" fillId="46" borderId="11" xfId="0" applyFont="1" applyFill="1" applyBorder="1" applyAlignment="1" applyProtection="1">
      <alignment horizontal="center" vertical="center" wrapText="1"/>
      <protection locked="0"/>
    </xf>
    <xf numFmtId="0" fontId="50" fillId="46" borderId="78" xfId="0" applyFont="1" applyFill="1" applyBorder="1" applyAlignment="1" applyProtection="1">
      <alignment horizontal="center" vertical="center" wrapText="1"/>
      <protection locked="0"/>
    </xf>
    <xf numFmtId="0" fontId="50" fillId="46" borderId="12" xfId="0" applyFont="1" applyFill="1" applyBorder="1" applyAlignment="1" applyProtection="1">
      <alignment horizontal="center" vertical="center" wrapText="1"/>
      <protection locked="0"/>
    </xf>
    <xf numFmtId="0" fontId="57" fillId="46" borderId="10" xfId="0" applyFont="1" applyFill="1" applyBorder="1" applyAlignment="1">
      <alignment horizontal="center" vertical="center"/>
    </xf>
    <xf numFmtId="0" fontId="57" fillId="46" borderId="10" xfId="0" applyFont="1" applyFill="1" applyBorder="1" applyAlignment="1" applyProtection="1">
      <alignment horizontal="center" vertical="center" wrapText="1"/>
      <protection locked="0"/>
    </xf>
    <xf numFmtId="0" fontId="57" fillId="46" borderId="55" xfId="0" applyFont="1" applyFill="1" applyBorder="1" applyAlignment="1" applyProtection="1">
      <alignment horizontal="center" vertical="center" wrapText="1"/>
      <protection locked="0"/>
    </xf>
    <xf numFmtId="0" fontId="57" fillId="46" borderId="13" xfId="0" applyFont="1" applyFill="1" applyBorder="1" applyAlignment="1" applyProtection="1">
      <alignment horizontal="center" vertical="center" wrapText="1"/>
      <protection locked="0"/>
    </xf>
    <xf numFmtId="0" fontId="57" fillId="46" borderId="70" xfId="0" applyFont="1" applyFill="1" applyBorder="1" applyAlignment="1" applyProtection="1">
      <alignment horizontal="center" vertical="center" wrapText="1"/>
      <protection locked="0"/>
    </xf>
    <xf numFmtId="0" fontId="57" fillId="46" borderId="11" xfId="0" applyFont="1" applyFill="1" applyBorder="1" applyAlignment="1" applyProtection="1">
      <alignment horizontal="center" vertical="center" wrapText="1"/>
      <protection locked="0"/>
    </xf>
    <xf numFmtId="0" fontId="57" fillId="46" borderId="78" xfId="0" applyFont="1" applyFill="1" applyBorder="1" applyAlignment="1" applyProtection="1">
      <alignment horizontal="center" vertical="center" wrapText="1"/>
      <protection locked="0"/>
    </xf>
    <xf numFmtId="0" fontId="57" fillId="46" borderId="12" xfId="0" applyFont="1" applyFill="1" applyBorder="1" applyAlignment="1" applyProtection="1">
      <alignment horizontal="center" vertical="center" wrapText="1"/>
      <protection locked="0"/>
    </xf>
    <xf numFmtId="14" fontId="27" fillId="0" borderId="0" xfId="0" applyNumberFormat="1" applyFont="1" applyAlignment="1" applyProtection="1">
      <alignment horizontal="left" vertical="center"/>
      <protection hidden="1"/>
    </xf>
    <xf numFmtId="0" fontId="26" fillId="0" borderId="10" xfId="0"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0" fontId="26" fillId="0" borderId="10" xfId="0" applyFont="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26" fillId="0" borderId="12" xfId="0" applyFont="1" applyBorder="1" applyAlignment="1" applyProtection="1">
      <alignment horizontal="center" vertical="center" wrapText="1"/>
      <protection hidden="1"/>
    </xf>
    <xf numFmtId="0" fontId="58" fillId="0" borderId="0" xfId="0" applyFont="1" applyAlignment="1" applyProtection="1">
      <alignment horizontal="center" vertical="center"/>
      <protection hidden="1"/>
    </xf>
    <xf numFmtId="0" fontId="27" fillId="0" borderId="13" xfId="0" applyFont="1" applyBorder="1" applyAlignment="1" applyProtection="1">
      <alignment horizontal="center"/>
      <protection hidden="1"/>
    </xf>
    <xf numFmtId="0" fontId="26" fillId="0" borderId="0" xfId="0" applyFont="1" applyAlignment="1" applyProtection="1">
      <alignment horizontal="center"/>
      <protection hidden="1"/>
    </xf>
    <xf numFmtId="0" fontId="22" fillId="0" borderId="0" xfId="0" applyFont="1" applyAlignment="1" applyProtection="1">
      <alignment horizontal="center"/>
      <protection locked="0"/>
    </xf>
    <xf numFmtId="0" fontId="22" fillId="0" borderId="0" xfId="0" applyFont="1" applyAlignment="1" applyProtection="1">
      <alignment horizontal="center"/>
      <protection hidden="1"/>
    </xf>
    <xf numFmtId="0" fontId="24" fillId="0" borderId="50" xfId="0" applyFont="1" applyBorder="1" applyAlignment="1" applyProtection="1">
      <alignment horizontal="center" vertical="center"/>
      <protection locked="0"/>
    </xf>
    <xf numFmtId="0" fontId="25" fillId="0" borderId="10"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protection locked="0"/>
    </xf>
    <xf numFmtId="0" fontId="27" fillId="0" borderId="0" xfId="0" applyFont="1" applyAlignment="1" applyProtection="1">
      <alignment horizontal="center"/>
      <protection locked="0"/>
    </xf>
    <xf numFmtId="0" fontId="27" fillId="0" borderId="13" xfId="0" applyFont="1" applyBorder="1" applyAlignment="1" applyProtection="1">
      <alignment horizontal="center"/>
      <protection locked="0"/>
    </xf>
    <xf numFmtId="0" fontId="59" fillId="0" borderId="0" xfId="0" applyFont="1" applyAlignment="1" applyProtection="1">
      <alignment horizontal="center" vertical="center"/>
      <protection locked="0"/>
    </xf>
    <xf numFmtId="14" fontId="24" fillId="0" borderId="0" xfId="0" applyNumberFormat="1" applyFont="1" applyAlignment="1" applyProtection="1">
      <alignment horizontal="left" vertical="center"/>
      <protection hidden="1"/>
    </xf>
    <xf numFmtId="0" fontId="25" fillId="0" borderId="0" xfId="0" applyFont="1" applyAlignment="1" applyProtection="1">
      <alignment horizontal="center" vertical="center"/>
      <protection locked="0"/>
    </xf>
  </cellXfs>
  <cellStyles count="220">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1 10" xfId="133"/>
    <cellStyle name="60% - Énfasis1 11" xfId="143"/>
    <cellStyle name="60% - Énfasis1 12" xfId="153"/>
    <cellStyle name="60% - Énfasis1 13" xfId="166"/>
    <cellStyle name="60% - Énfasis1 14" xfId="163"/>
    <cellStyle name="60% - Énfasis1 15" xfId="179"/>
    <cellStyle name="60% - Énfasis1 2" xfId="63"/>
    <cellStyle name="60% - Énfasis1 3" xfId="55"/>
    <cellStyle name="60% - Énfasis1 4" xfId="57"/>
    <cellStyle name="60% - Énfasis1 5" xfId="79"/>
    <cellStyle name="60% - Énfasis1 6" xfId="88"/>
    <cellStyle name="60% - Énfasis1 7" xfId="102"/>
    <cellStyle name="60% - Énfasis1 8" xfId="111"/>
    <cellStyle name="60% - Énfasis1 9" xfId="123"/>
    <cellStyle name="60% - Énfasis2" xfId="27" builtinId="36" customBuiltin="1"/>
    <cellStyle name="60% - Énfasis2 10" xfId="134"/>
    <cellStyle name="60% - Énfasis2 11" xfId="144"/>
    <cellStyle name="60% - Énfasis2 12" xfId="154"/>
    <cellStyle name="60% - Énfasis2 13" xfId="167"/>
    <cellStyle name="60% - Énfasis2 14" xfId="168"/>
    <cellStyle name="60% - Énfasis2 15" xfId="180"/>
    <cellStyle name="60% - Énfasis2 2" xfId="64"/>
    <cellStyle name="60% - Énfasis2 3" xfId="65"/>
    <cellStyle name="60% - Énfasis2 4" xfId="70"/>
    <cellStyle name="60% - Énfasis2 5" xfId="80"/>
    <cellStyle name="60% - Énfasis2 6" xfId="89"/>
    <cellStyle name="60% - Énfasis2 7" xfId="103"/>
    <cellStyle name="60% - Énfasis2 8" xfId="112"/>
    <cellStyle name="60% - Énfasis2 9" xfId="124"/>
    <cellStyle name="60% - Énfasis3" xfId="31" builtinId="40" customBuiltin="1"/>
    <cellStyle name="60% - Énfasis3 10" xfId="135"/>
    <cellStyle name="60% - Énfasis3 11" xfId="145"/>
    <cellStyle name="60% - Énfasis3 12" xfId="155"/>
    <cellStyle name="60% - Énfasis3 13" xfId="169"/>
    <cellStyle name="60% - Énfasis3 14" xfId="171"/>
    <cellStyle name="60% - Énfasis3 15" xfId="181"/>
    <cellStyle name="60% - Énfasis3 2" xfId="66"/>
    <cellStyle name="60% - Énfasis3 3" xfId="68"/>
    <cellStyle name="60% - Énfasis3 4" xfId="72"/>
    <cellStyle name="60% - Énfasis3 5" xfId="81"/>
    <cellStyle name="60% - Énfasis3 6" xfId="90"/>
    <cellStyle name="60% - Énfasis3 7" xfId="104"/>
    <cellStyle name="60% - Énfasis3 8" xfId="113"/>
    <cellStyle name="60% - Énfasis3 9" xfId="125"/>
    <cellStyle name="60% - Énfasis4" xfId="35" builtinId="44" customBuiltin="1"/>
    <cellStyle name="60% - Énfasis4 10" xfId="136"/>
    <cellStyle name="60% - Énfasis4 11" xfId="146"/>
    <cellStyle name="60% - Énfasis4 12" xfId="156"/>
    <cellStyle name="60% - Énfasis4 13" xfId="170"/>
    <cellStyle name="60% - Énfasis4 14" xfId="165"/>
    <cellStyle name="60% - Énfasis4 15" xfId="182"/>
    <cellStyle name="60% - Énfasis4 2" xfId="67"/>
    <cellStyle name="60% - Énfasis4 3" xfId="62"/>
    <cellStyle name="60% - Énfasis4 4" xfId="58"/>
    <cellStyle name="60% - Énfasis4 5" xfId="82"/>
    <cellStyle name="60% - Énfasis4 6" xfId="91"/>
    <cellStyle name="60% - Énfasis4 7" xfId="105"/>
    <cellStyle name="60% - Énfasis4 8" xfId="114"/>
    <cellStyle name="60% - Énfasis4 9" xfId="126"/>
    <cellStyle name="60% - Énfasis5" xfId="39" builtinId="48" customBuiltin="1"/>
    <cellStyle name="60% - Énfasis5 10" xfId="137"/>
    <cellStyle name="60% - Énfasis5 11" xfId="147"/>
    <cellStyle name="60% - Énfasis5 12" xfId="157"/>
    <cellStyle name="60% - Énfasis5 13" xfId="172"/>
    <cellStyle name="60% - Énfasis5 14" xfId="174"/>
    <cellStyle name="60% - Énfasis5 15" xfId="183"/>
    <cellStyle name="60% - Énfasis5 2" xfId="69"/>
    <cellStyle name="60% - Énfasis5 3" xfId="73"/>
    <cellStyle name="60% - Énfasis5 4" xfId="75"/>
    <cellStyle name="60% - Énfasis5 5" xfId="83"/>
    <cellStyle name="60% - Énfasis5 6" xfId="92"/>
    <cellStyle name="60% - Énfasis5 7" xfId="106"/>
    <cellStyle name="60% - Énfasis5 8" xfId="115"/>
    <cellStyle name="60% - Énfasis5 9" xfId="127"/>
    <cellStyle name="60% - Énfasis6" xfId="43" builtinId="52" customBuiltin="1"/>
    <cellStyle name="60% - Énfasis6 10" xfId="138"/>
    <cellStyle name="60% - Énfasis6 11" xfId="148"/>
    <cellStyle name="60% - Énfasis6 12" xfId="158"/>
    <cellStyle name="60% - Énfasis6 13" xfId="173"/>
    <cellStyle name="60% - Énfasis6 14" xfId="175"/>
    <cellStyle name="60% - Énfasis6 15" xfId="184"/>
    <cellStyle name="60% - Énfasis6 2" xfId="71"/>
    <cellStyle name="60% - Énfasis6 3" xfId="74"/>
    <cellStyle name="60% - Énfasis6 4" xfId="76"/>
    <cellStyle name="60% - Énfasis6 5" xfId="84"/>
    <cellStyle name="60% - Énfasis6 6" xfId="93"/>
    <cellStyle name="60% - Énfasis6 7" xfId="107"/>
    <cellStyle name="60% - Énfasis6 8" xfId="116"/>
    <cellStyle name="60% - Énfasis6 9" xfId="128"/>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Incorrecto" xfId="9" builtinId="27" customBuiltin="1"/>
    <cellStyle name="Millares" xfId="1" builtinId="3"/>
    <cellStyle name="Millares [0]" xfId="51" builtinId="6"/>
    <cellStyle name="Millares [0] 2" xfId="186"/>
    <cellStyle name="Millares [0] 2 2" xfId="212"/>
    <cellStyle name="Millares [0] 3" xfId="200"/>
    <cellStyle name="Millares 2" xfId="47"/>
    <cellStyle name="Millares 2 2" xfId="199"/>
    <cellStyle name="Millares 3" xfId="193"/>
    <cellStyle name="Millares 3 2" xfId="215"/>
    <cellStyle name="Millares 4" xfId="196"/>
    <cellStyle name="Millares 5" xfId="202"/>
    <cellStyle name="Millares 6" xfId="210"/>
    <cellStyle name="Moneda" xfId="45" builtinId="4"/>
    <cellStyle name="Moneda [0] 2" xfId="187"/>
    <cellStyle name="Moneda [0] 2 2" xfId="213"/>
    <cellStyle name="Moneda [0] 3" xfId="218"/>
    <cellStyle name="Moneda 2" xfId="188"/>
    <cellStyle name="Moneda 2 2" xfId="214"/>
    <cellStyle name="Moneda 3" xfId="197"/>
    <cellStyle name="Moneda 4" xfId="201"/>
    <cellStyle name="Moneda 5" xfId="205"/>
    <cellStyle name="Neutral" xfId="10" builtinId="28" customBuiltin="1"/>
    <cellStyle name="Neutral 10" xfId="131"/>
    <cellStyle name="Neutral 11" xfId="141"/>
    <cellStyle name="Neutral 12" xfId="151"/>
    <cellStyle name="Neutral 13" xfId="164"/>
    <cellStyle name="Neutral 14" xfId="159"/>
    <cellStyle name="Neutral 15" xfId="178"/>
    <cellStyle name="Neutral 2" xfId="56"/>
    <cellStyle name="Neutral 3" xfId="52"/>
    <cellStyle name="Neutral 4" xfId="61"/>
    <cellStyle name="Neutral 5" xfId="78"/>
    <cellStyle name="Neutral 6" xfId="86"/>
    <cellStyle name="Neutral 7" xfId="100"/>
    <cellStyle name="Neutral 8" xfId="109"/>
    <cellStyle name="Neutral 9" xfId="121"/>
    <cellStyle name="Normal" xfId="0" builtinId="0"/>
    <cellStyle name="Normal 10" xfId="98"/>
    <cellStyle name="Normal 11" xfId="101"/>
    <cellStyle name="Normal 11 2" xfId="203"/>
    <cellStyle name="Normal 12" xfId="110"/>
    <cellStyle name="Normal 12 2" xfId="204"/>
    <cellStyle name="Normal 13" xfId="117"/>
    <cellStyle name="Normal 14" xfId="118"/>
    <cellStyle name="Normal 15" xfId="119"/>
    <cellStyle name="Normal 16" xfId="122"/>
    <cellStyle name="Normal 16 2" xfId="206"/>
    <cellStyle name="Normal 17" xfId="129"/>
    <cellStyle name="Normal 17 2" xfId="207"/>
    <cellStyle name="Normal 18" xfId="132"/>
    <cellStyle name="Normal 19" xfId="139"/>
    <cellStyle name="Normal 2" xfId="44"/>
    <cellStyle name="Normal 20" xfId="142"/>
    <cellStyle name="Normal 21" xfId="149"/>
    <cellStyle name="Normal 22" xfId="152"/>
    <cellStyle name="Normal 22 2" xfId="208"/>
    <cellStyle name="Normal 23" xfId="162"/>
    <cellStyle name="Normal 23 2" xfId="209"/>
    <cellStyle name="Normal 24" xfId="176"/>
    <cellStyle name="Normal 25" xfId="185"/>
    <cellStyle name="Normal 25 2" xfId="211"/>
    <cellStyle name="Normal 26" xfId="189"/>
    <cellStyle name="Normal 27" xfId="190"/>
    <cellStyle name="Normal 28" xfId="191"/>
    <cellStyle name="Normal 29" xfId="192"/>
    <cellStyle name="Normal 3" xfId="46"/>
    <cellStyle name="Normal 3 2" xfId="198"/>
    <cellStyle name="Normal 30" xfId="194"/>
    <cellStyle name="Normal 30 2" xfId="216"/>
    <cellStyle name="Normal 31" xfId="195"/>
    <cellStyle name="Normal 31 2" xfId="217"/>
    <cellStyle name="Normal 32" xfId="219"/>
    <cellStyle name="Normal 4" xfId="59"/>
    <cellStyle name="Normal 5" xfId="95"/>
    <cellStyle name="Normal 6" xfId="87"/>
    <cellStyle name="Normal 7" xfId="94"/>
    <cellStyle name="Normal 8" xfId="96"/>
    <cellStyle name="Normal 9" xfId="97"/>
    <cellStyle name="Notas" xfId="17" builtinId="10" customBuiltin="1"/>
    <cellStyle name="Porcentaje" xfId="2" builtinId="5"/>
    <cellStyle name="Salida" xfId="12" builtinId="21" customBuiltin="1"/>
    <cellStyle name="SAPDataCell" xfId="49"/>
    <cellStyle name="SAPDataTotalCell" xfId="48"/>
    <cellStyle name="SAPMemberCell" xfId="50"/>
    <cellStyle name="Texto de advertencia" xfId="16" builtinId="11" customBuiltin="1"/>
    <cellStyle name="Texto explicativo" xfId="18" builtinId="53" customBuiltin="1"/>
    <cellStyle name="Título" xfId="3" builtinId="15" customBuiltin="1"/>
    <cellStyle name="Título 10" xfId="108"/>
    <cellStyle name="Título 11" xfId="120"/>
    <cellStyle name="Título 12" xfId="130"/>
    <cellStyle name="Título 13" xfId="140"/>
    <cellStyle name="Título 14" xfId="150"/>
    <cellStyle name="Título 15" xfId="160"/>
    <cellStyle name="Título 16" xfId="161"/>
    <cellStyle name="Título 17" xfId="177"/>
    <cellStyle name="Título 2" xfId="5" builtinId="17" customBuiltin="1"/>
    <cellStyle name="Título 3" xfId="6" builtinId="18" customBuiltin="1"/>
    <cellStyle name="Título 4" xfId="53"/>
    <cellStyle name="Título 5" xfId="54"/>
    <cellStyle name="Título 6" xfId="60"/>
    <cellStyle name="Título 7" xfId="77"/>
    <cellStyle name="Título 8" xfId="85"/>
    <cellStyle name="Título 9" xfId="99"/>
    <cellStyle name="Total" xfId="19" builtinId="25" customBuiltin="1"/>
  </cellStyles>
  <dxfs count="15">
    <dxf>
      <font>
        <b/>
        <i val="0"/>
        <strike val="0"/>
        <condense val="0"/>
        <extend val="0"/>
        <outline val="0"/>
        <shadow val="0"/>
        <u val="none"/>
        <vertAlign val="baseline"/>
        <sz val="10"/>
        <color theme="1"/>
        <name val="Arial"/>
        <scheme val="none"/>
      </font>
      <fill>
        <patternFill patternType="solid">
          <fgColor indexed="64"/>
          <bgColor theme="0" tint="-0.34998626667073579"/>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0" formatCode="General"/>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b val="0"/>
        <i val="0"/>
        <strike val="0"/>
        <condense val="0"/>
        <extend val="0"/>
        <outline val="0"/>
        <shadow val="0"/>
        <u val="none"/>
        <vertAlign val="baseline"/>
        <sz val="11"/>
        <color theme="1"/>
        <name val="Calibri"/>
        <scheme val="minor"/>
      </font>
      <numFmt numFmtId="165" formatCode="_(* #,##0_);_(* \(#,##0\);_(* &quot;-&quot;??_);_(@_)"/>
    </dxf>
    <dxf>
      <numFmt numFmtId="0" formatCode="General"/>
    </dxf>
    <dxf>
      <numFmt numFmtId="0" formatCode="Genera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Yenly Johanna Alonso Buitrago" refreshedDate="44623.734854166665" createdVersion="6" refreshedVersion="6" minRefreshableVersion="3" recordCount="360">
  <cacheSource type="worksheet">
    <worksheetSource name="Ejecución_Presupuestal_Gastos_C__2"/>
  </cacheSource>
  <cacheFields count="15">
    <cacheField name="Entidad/Proyecto/ObjetoGasto/Fuente.1" numFmtId="0">
      <sharedItems/>
    </cacheField>
    <cacheField name="Entidad/Proyecto/ObjetoGasto/Fuente.2" numFmtId="0">
      <sharedItems/>
    </cacheField>
    <cacheField name="Apropiación Inicial" numFmtId="165">
      <sharedItems containsSemiMixedTypes="0" containsString="0" containsNumber="1" containsInteger="1" minValue="0" maxValue="28787418000"/>
    </cacheField>
    <cacheField name="Modificaciones Mes" numFmtId="165">
      <sharedItems containsSemiMixedTypes="0" containsString="0" containsNumber="1" containsInteger="1" minValue="-4233309" maxValue="4233309"/>
    </cacheField>
    <cacheField name="Modific. Acumulado" numFmtId="165">
      <sharedItems containsSemiMixedTypes="0" containsString="0" containsNumber="1" containsInteger="1" minValue="-183190315" maxValue="191913667"/>
    </cacheField>
    <cacheField name="Apropiación Vigente" numFmtId="165">
      <sharedItems containsSemiMixedTypes="0" containsString="0" containsNumber="1" containsInteger="1" minValue="0" maxValue="28787418000"/>
    </cacheField>
    <cacheField name="Suspensión" numFmtId="165">
      <sharedItems containsSemiMixedTypes="0" containsString="0" containsNumber="1" containsInteger="1" minValue="0" maxValue="0"/>
    </cacheField>
    <cacheField name="Aprop. Disponible" numFmtId="165">
      <sharedItems containsSemiMixedTypes="0" containsString="0" containsNumber="1" containsInteger="1" minValue="0" maxValue="28787418000"/>
    </cacheField>
    <cacheField name="Compromisos  Mes" numFmtId="165">
      <sharedItems containsSemiMixedTypes="0" containsString="0" containsNumber="1" containsInteger="1" minValue="0" maxValue="290363822"/>
    </cacheField>
    <cacheField name="Compromisos Acumulad." numFmtId="165">
      <sharedItems containsSemiMixedTypes="0" containsString="0" containsNumber="1" containsInteger="1" minValue="0" maxValue="14754054658"/>
    </cacheField>
    <cacheField name="Eje Ptal %" numFmtId="0">
      <sharedItems containsSemiMixedTypes="0" containsString="0" containsNumber="1" minValue="0" maxValue="100"/>
    </cacheField>
    <cacheField name="Giro Mes Presupuestal" numFmtId="165">
      <sharedItems containsSemiMixedTypes="0" containsString="0" containsNumber="1" containsInteger="1" minValue="0" maxValue="249578600"/>
    </cacheField>
    <cacheField name="Giros Acumulados Ppto" numFmtId="165">
      <sharedItems containsSemiMixedTypes="0" containsString="0" containsNumber="1" containsInteger="1" minValue="0" maxValue="1892351012"/>
    </cacheField>
    <cacheField name="% Ej.Giro" numFmtId="0">
      <sharedItems containsSemiMixedTypes="0" containsString="0" containsNumber="1" minValue="0" maxValue="99.999300000000005"/>
    </cacheField>
    <cacheField name="Proyecto/Des.Funcionamiento" numFmtId="0">
      <sharedItems count="260">
        <s v="Gastos diversos"/>
        <s v="Gastos de personal"/>
        <s v="Adquisición de bienes y servicios"/>
        <s v="Transferencias corrientes de funcionamiento"/>
        <s v="7871"/>
        <s v="3391"/>
        <s v="2112"/>
        <s v="1219"/>
        <s v="1221"/>
        <s v="1229"/>
        <s v="2130"/>
        <s v="2199"/>
        <s v="3111"/>
        <s v="3112"/>
        <s v="3114"/>
        <s v="3115"/>
        <s v="3162"/>
        <s v="3201"/>
        <s v="3633"/>
        <s v="3913"/>
        <s v="4190"/>
        <s v="4399"/>
        <s v="1123"/>
        <s v="3304"/>
        <s v="3500"/>
        <s v="5996"/>
        <s v="6290"/>
        <s v="7321"/>
        <s v="9000"/>
        <s v="7869"/>
        <s v="0101"/>
        <s v="3141"/>
        <s v="3611"/>
        <s v="1115"/>
        <s v="7872"/>
        <s v="0106"/>
        <s v="0404"/>
        <s v="0302"/>
        <s v="2284"/>
        <s v="3121"/>
        <s v="3131"/>
        <s v="3132"/>
        <s v="3159"/>
        <s v="3161"/>
        <s v="3190"/>
        <s v="3920"/>
        <s v="3990"/>
        <s v="4210"/>
        <s v="5940"/>
        <s v="5999"/>
        <s v="7130"/>
        <s v="7867"/>
        <s v="3117"/>
        <s v="2002"/>
        <s v="3620"/>
        <s v="3700"/>
        <s v="3811"/>
        <s v="3813"/>
        <s v="3939"/>
        <s v="3950"/>
        <s v="4420"/>
        <s v="5991"/>
        <s v="6111"/>
        <s v="6121"/>
        <s v="6131"/>
        <s v="7868"/>
        <s v="3129"/>
        <s v="3919"/>
        <s v="4520"/>
        <s v="2299"/>
        <s v="7870"/>
        <s v="1119"/>
        <s v="7873"/>
        <s v="0807"/>
        <s v="6004"/>
        <s v="9991"/>
        <s v="4290"/>
        <s v="4619"/>
        <s v="1332"/>
        <s v="1420"/>
        <s v="2221"/>
        <s v="3113"/>
        <s v="3321"/>
        <s v="3931"/>
        <s v="5954"/>
        <s v="0105" u="1"/>
        <s v="1351" u="1"/>
        <s v="3213" u="1"/>
        <s v="3804" u="1"/>
        <s v="2008" u="1"/>
        <s v="3403" u="1"/>
        <s v="9997" u="1"/>
        <s v="0801" u="1"/>
        <s v="3002" u="1"/>
        <s v="9303" u="1"/>
        <s v="4312" u="1"/>
        <s v="7546" u="1"/>
        <s v="3012" u="1"/>
        <s v="9313" u="1"/>
        <s v=" 1" u="1"/>
        <s v="9007" u="1"/>
        <s v="0104" u="1"/>
        <s v="4016" u="1"/>
        <s v="7430" u="1"/>
        <s v="5601" u="1"/>
        <s v="2007" u="1"/>
        <s v="6320" u="1"/>
        <s v="9924" u="1"/>
        <s v="3001" u="1"/>
        <s v="9099" u="1"/>
        <s v="9302" u="1"/>
        <s v="6330" u="1"/>
        <s v="3106" u="1"/>
        <s v="3399" u="1"/>
        <s v="4005" u="1"/>
        <s v="5621" u="1"/>
        <s v="9502" u="1"/>
        <s v="0103" u="1"/>
        <s v="1002" u="1"/>
        <s v="1359" u="1"/>
        <s v="4110" u="1"/>
        <s v="0208" u="1"/>
        <s v="2006" u="1"/>
        <s v="2101" u="1"/>
        <s v="4120" u="1"/>
        <s v="1803" u="1"/>
        <s v="3105" u="1"/>
        <s v="3326" u="1"/>
        <s v="5250" u="1"/>
        <s v="7490" u="1"/>
        <s v="1127" u="1"/>
        <s v="9005" u="1"/>
        <s v="0102" u="1"/>
        <s v="1001" u="1"/>
        <s v="3999" u="1"/>
        <s v="4014" u="1"/>
        <s v="7099" u="1"/>
        <s v="0207" u="1"/>
        <s v="9994" u="1"/>
        <s v="1201" u="1"/>
        <s v="2205" u="1"/>
        <s v="3230" u="1"/>
        <s v="4003" u="1"/>
        <s v="7016" u="1"/>
        <s v="9901" u="1"/>
        <s v="1126" u="1"/>
        <s v="9004" u="1"/>
        <s v="2120" u="1"/>
        <s v="3610" u="1"/>
        <s v="6402" u="1"/>
        <s v="1357" u="1"/>
        <s v="6001" u="1"/>
        <s v="1231" u="1"/>
        <s v="2004" u="1"/>
        <s v="9055" u="1"/>
        <s v="9204" u="1"/>
        <s v="9921" u="1"/>
        <s v="0301" u="1"/>
        <s v="2898" u="1"/>
        <s v="0406" u="1"/>
        <s v="1156" u="1"/>
        <s v="1305" u="1"/>
        <s v="4002" u="1"/>
        <s v="7015" u="1"/>
        <s v="0501" u="1"/>
        <s v="1125" u="1"/>
        <s v="5299" u="1"/>
        <s v="6401" u="1"/>
        <s v="7151" u="1"/>
        <s v="8019" u="1"/>
        <s v="0701" u="1"/>
        <s v="1081" u="1"/>
        <s v="3195" u="1"/>
        <s v="0151" u="1"/>
        <s v="3313" u="1"/>
        <s v="4199" u="1"/>
        <s v="3102" u="1"/>
        <s v="4001" u="1"/>
        <s v="4222" u="1"/>
        <s v="4813" u="1"/>
        <s v="5699" u="1"/>
        <s v="1409" u="1"/>
        <s v="4011" u="1"/>
        <s v="5501" u="1"/>
        <s v="0109" u="1"/>
        <s v="1355" u="1"/>
        <s v="3099" u="1"/>
        <s v="0204" u="1"/>
        <s v="3068" u="1"/>
        <s v="3122" u="1"/>
        <s v="9202" u="1"/>
        <s v="1640" u="1"/>
        <s v="5701" u="1"/>
        <s v="1090" u="1"/>
        <s v="3101" u="1"/>
        <s v="5066" u="1"/>
        <s v="7013" u="1"/>
        <s v="9199" u="1"/>
        <s v="5698" u="1"/>
        <s v="4231" u="1"/>
        <s v="5004" u="1"/>
        <s v="1354" u="1"/>
        <s v="3152" u="1"/>
        <s v="3301" u="1"/>
        <s v="9918" u="1"/>
        <s v="1102" u="1"/>
        <s v="4115" u="1"/>
        <s v="4611" u="1"/>
        <s v="4999" u="1"/>
        <s v="5510" u="1"/>
        <s v="9201" u="1"/>
        <s v="1143" u="1"/>
        <s v="3902" u="1"/>
        <s v="5330" u="1"/>
        <s v="6103" u="1"/>
        <s v="7002" u="1"/>
        <s v="3005" u="1"/>
        <s v="7390" u="1"/>
        <s v="1099" u="1"/>
        <s v="1302" u="1"/>
        <s v="3393" u="1"/>
        <s v="5340" u="1"/>
        <s v="5931" u="1"/>
        <s v="7012" u="1"/>
        <s v="0107" u="1"/>
        <s v="0603" u="1"/>
        <s v="9105" u="1"/>
        <s v="0202" u="1"/>
        <s v="1101" u="1"/>
        <s v="4114" u="1"/>
        <s v="5951" u="1"/>
        <s v="3310" u="1"/>
        <s v="5203" u="1"/>
        <s v="9999" u="1"/>
        <s v="1111" u="1"/>
        <s v="1499" u="1"/>
        <s v="2010" u="1"/>
        <s v="3004" u="1"/>
        <s v="5614" u="1"/>
        <s v="9210" u="1"/>
        <s v="9305" u="1"/>
        <s v="7011" u="1"/>
        <s v="5403" u="1"/>
        <s v="7990" u="1"/>
        <s v="9009" u="1"/>
        <s v="0602" u="1"/>
        <s v="6312" u="1"/>
        <s v="0201" u="1"/>
        <s v="2009" u="1"/>
        <s v="3404" u="1"/>
        <s v="5202" u="1"/>
        <s v="0802" u="1"/>
        <s v="2104" u="1"/>
        <s v="3003" u="1"/>
        <s v="9304" u="1"/>
        <s v="0401" u="1"/>
        <s v="8004" u="1"/>
        <s v="4133" u="1"/>
        <s v="5402" u="1"/>
        <s v="4102"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s v="O2180151"/>
    <s v="                Impuesto sobre vehícu"/>
    <n v="976000"/>
    <n v="0"/>
    <n v="0"/>
    <n v="976000"/>
    <n v="0"/>
    <n v="976000"/>
    <n v="0"/>
    <n v="0"/>
    <n v="0"/>
    <n v="0"/>
    <n v="0"/>
    <n v="0"/>
    <x v="0"/>
  </r>
  <r>
    <s v="O21803"/>
    <s v="                  Tasas y derechos admi"/>
    <n v="4000000"/>
    <n v="0"/>
    <n v="0"/>
    <n v="4000000"/>
    <n v="0"/>
    <n v="4000000"/>
    <n v="0"/>
    <n v="0"/>
    <n v="0"/>
    <n v="0"/>
    <n v="0"/>
    <n v="0"/>
    <x v="0"/>
  </r>
  <r>
    <s v="O211010100101"/>
    <s v="           Sueldo básico"/>
    <n v="27130749000"/>
    <n v="0"/>
    <n v="0"/>
    <n v="27130749000"/>
    <n v="0"/>
    <n v="27130749000"/>
    <n v="249578600"/>
    <n v="1892351012"/>
    <n v="6.9748999999999999"/>
    <n v="249578600"/>
    <n v="1892351012"/>
    <n v="6.9748999999999999"/>
    <x v="1"/>
  </r>
  <r>
    <s v="O211010100102"/>
    <s v="           Horas extras, dominic"/>
    <n v="234447000"/>
    <n v="0"/>
    <n v="0"/>
    <n v="234447000"/>
    <n v="0"/>
    <n v="234447000"/>
    <n v="0"/>
    <n v="18115754"/>
    <n v="7.7270000000000003"/>
    <n v="0"/>
    <n v="18115754"/>
    <n v="7.7270000000000003"/>
    <x v="1"/>
  </r>
  <r>
    <s v="O211010100103"/>
    <s v="           Gastos de representac"/>
    <n v="1899411000"/>
    <n v="0"/>
    <n v="0"/>
    <n v="1899411000"/>
    <n v="0"/>
    <n v="1899411000"/>
    <n v="0"/>
    <n v="148677734"/>
    <n v="7.8276000000000003"/>
    <n v="0"/>
    <n v="148677734"/>
    <n v="7.8276000000000003"/>
    <x v="1"/>
  </r>
  <r>
    <s v="O211010100104"/>
    <s v="           Subsidio de alimentac"/>
    <n v="124650000"/>
    <n v="0"/>
    <n v="0"/>
    <n v="124650000"/>
    <n v="0"/>
    <n v="124650000"/>
    <n v="0"/>
    <n v="7345331"/>
    <n v="5.8928000000000003"/>
    <n v="0"/>
    <n v="7345331"/>
    <n v="5.8928000000000003"/>
    <x v="1"/>
  </r>
  <r>
    <s v="O211010100105"/>
    <s v="           Auxilio de transporte"/>
    <n v="200700000"/>
    <n v="0"/>
    <n v="0"/>
    <n v="200700000"/>
    <n v="0"/>
    <n v="200700000"/>
    <n v="0"/>
    <n v="12698664"/>
    <n v="6.3272000000000004"/>
    <n v="0"/>
    <n v="12698664"/>
    <n v="6.3272000000000004"/>
    <x v="1"/>
  </r>
  <r>
    <s v="O211010100107"/>
    <s v="           Bonificación por serv"/>
    <n v="888333000"/>
    <n v="0"/>
    <n v="0"/>
    <n v="888333000"/>
    <n v="0"/>
    <n v="888333000"/>
    <n v="0"/>
    <n v="109649078"/>
    <n v="12.3432"/>
    <n v="0"/>
    <n v="109649078"/>
    <n v="12.3432"/>
    <x v="1"/>
  </r>
  <r>
    <s v="O21101010010801"/>
    <s v="         Prima de navidad"/>
    <n v="3680720000"/>
    <n v="0"/>
    <n v="0"/>
    <n v="3680720000"/>
    <n v="0"/>
    <n v="3680720000"/>
    <n v="0"/>
    <n v="5036368"/>
    <n v="0.1368"/>
    <n v="1382871"/>
    <n v="5036368"/>
    <n v="0.1368"/>
    <x v="1"/>
  </r>
  <r>
    <s v="O21101010010802"/>
    <s v="         Prima de vacaciones"/>
    <n v="1766304000"/>
    <n v="0"/>
    <n v="0"/>
    <n v="1766304000"/>
    <n v="0"/>
    <n v="1766304000"/>
    <n v="0"/>
    <n v="109643210"/>
    <n v="6.2074999999999996"/>
    <n v="13513078"/>
    <n v="109643210"/>
    <n v="6.2074999999999996"/>
    <x v="1"/>
  </r>
  <r>
    <s v="O211010100109"/>
    <s v="           Prima técnica salaria"/>
    <n v="7755424000"/>
    <n v="0"/>
    <n v="0"/>
    <n v="7755424000"/>
    <n v="0"/>
    <n v="7755424000"/>
    <n v="0"/>
    <n v="512523221"/>
    <n v="6.6086"/>
    <n v="0"/>
    <n v="512523221"/>
    <n v="6.6086"/>
    <x v="1"/>
  </r>
  <r>
    <s v="O211010100204"/>
    <s v="           Prima semestral"/>
    <n v="4059781000"/>
    <n v="0"/>
    <n v="0"/>
    <n v="4059781000"/>
    <n v="0"/>
    <n v="4059781000"/>
    <n v="0"/>
    <n v="0"/>
    <n v="0"/>
    <n v="0"/>
    <n v="0"/>
    <n v="0"/>
    <x v="1"/>
  </r>
  <r>
    <s v="O21101010021201"/>
    <s v="         Beneficios a los empl"/>
    <n v="312823000"/>
    <n v="0"/>
    <n v="0"/>
    <n v="312823000"/>
    <n v="0"/>
    <n v="312823000"/>
    <n v="0"/>
    <n v="19489027"/>
    <n v="6.23"/>
    <n v="0"/>
    <n v="19489027"/>
    <n v="6.23"/>
    <x v="1"/>
  </r>
  <r>
    <s v="O211010200101"/>
    <s v="           Aportes a la segurida"/>
    <n v="2180761000"/>
    <n v="0"/>
    <n v="0"/>
    <n v="2180761000"/>
    <n v="0"/>
    <n v="2180761000"/>
    <n v="193420000"/>
    <n v="193420000"/>
    <n v="8.8694000000000006"/>
    <n v="193420000"/>
    <n v="193420000"/>
    <n v="8.8694000000000006"/>
    <x v="1"/>
  </r>
  <r>
    <s v="O211010200102"/>
    <s v="           Aportes a la segurida"/>
    <n v="2409307000"/>
    <n v="0"/>
    <n v="0"/>
    <n v="2409307000"/>
    <n v="0"/>
    <n v="2409307000"/>
    <n v="148446700"/>
    <n v="148446700"/>
    <n v="6.1614000000000004"/>
    <n v="148446700"/>
    <n v="148446700"/>
    <n v="6.1614000000000004"/>
    <x v="1"/>
  </r>
  <r>
    <s v="O211010200201"/>
    <s v="           Aportes a la segurida"/>
    <n v="20147000"/>
    <n v="0"/>
    <n v="0"/>
    <n v="20147000"/>
    <n v="0"/>
    <n v="20147000"/>
    <n v="2353700"/>
    <n v="2353700"/>
    <n v="11.682600000000001"/>
    <n v="2353700"/>
    <n v="2353700"/>
    <n v="11.682600000000001"/>
    <x v="1"/>
  </r>
  <r>
    <s v="O211010200202"/>
    <s v="           Aportes a la segurida"/>
    <n v="3231157000"/>
    <n v="0"/>
    <n v="0"/>
    <n v="3231157000"/>
    <n v="0"/>
    <n v="3231157000"/>
    <n v="240198600"/>
    <n v="240355400"/>
    <n v="7.4386999999999999"/>
    <n v="240198600"/>
    <n v="240355400"/>
    <n v="7.4386999999999999"/>
    <x v="1"/>
  </r>
  <r>
    <s v="O211010200301"/>
    <s v="           Aportes de cesantías"/>
    <n v="2448357000"/>
    <n v="0"/>
    <n v="0"/>
    <n v="2448357000"/>
    <n v="0"/>
    <n v="2448357000"/>
    <n v="6577555"/>
    <n v="12966609"/>
    <n v="0.52959999999999996"/>
    <n v="7976875"/>
    <n v="12966609"/>
    <n v="0.52959999999999996"/>
    <x v="1"/>
  </r>
  <r>
    <s v="O211010200302"/>
    <s v="           Aportes de cesantías"/>
    <n v="2034783000"/>
    <n v="0"/>
    <n v="0"/>
    <n v="2034783000"/>
    <n v="0"/>
    <n v="2034783000"/>
    <n v="0"/>
    <n v="21549692"/>
    <n v="1.0590999999999999"/>
    <n v="0"/>
    <n v="21549692"/>
    <n v="1.0590999999999999"/>
    <x v="1"/>
  </r>
  <r>
    <s v="O211010200401"/>
    <s v="           Compensar"/>
    <n v="1768074000"/>
    <n v="0"/>
    <n v="0"/>
    <n v="1768074000"/>
    <n v="0"/>
    <n v="1768074000"/>
    <n v="115820800"/>
    <n v="115820800"/>
    <n v="6.5507"/>
    <n v="115820800"/>
    <n v="115820800"/>
    <n v="6.5507"/>
    <x v="1"/>
  </r>
  <r>
    <s v="O211010200501"/>
    <s v="           Aportes generales al"/>
    <n v="272227000"/>
    <n v="0"/>
    <n v="0"/>
    <n v="272227000"/>
    <n v="0"/>
    <n v="272227000"/>
    <n v="19616000"/>
    <n v="19616000"/>
    <n v="7.2058"/>
    <n v="19616000"/>
    <n v="19616000"/>
    <n v="7.2058"/>
    <x v="1"/>
  </r>
  <r>
    <s v="O2110102006"/>
    <s v="             Aportes al ICBF"/>
    <n v="1326043000"/>
    <n v="0"/>
    <n v="0"/>
    <n v="1326043000"/>
    <n v="0"/>
    <n v="1326043000"/>
    <n v="86875400"/>
    <n v="86875400"/>
    <n v="6.5514999999999999"/>
    <n v="86875400"/>
    <n v="86875400"/>
    <n v="6.5514999999999999"/>
    <x v="1"/>
  </r>
  <r>
    <s v="O2110102007"/>
    <s v="             Aportes al SENA"/>
    <n v="221006000"/>
    <n v="0"/>
    <n v="0"/>
    <n v="221006000"/>
    <n v="0"/>
    <n v="221006000"/>
    <n v="14512600"/>
    <n v="14512600"/>
    <n v="6.5666000000000002"/>
    <n v="14512600"/>
    <n v="14512600"/>
    <n v="6.5666000000000002"/>
    <x v="1"/>
  </r>
  <r>
    <s v="O2110102008"/>
    <s v="             Aportes a la ESAP"/>
    <n v="221006000"/>
    <n v="0"/>
    <n v="0"/>
    <n v="221006000"/>
    <n v="0"/>
    <n v="221006000"/>
    <n v="14512600"/>
    <n v="14512600"/>
    <n v="6.5666000000000002"/>
    <n v="14512600"/>
    <n v="14512600"/>
    <n v="6.5666000000000002"/>
    <x v="1"/>
  </r>
  <r>
    <s v="O2110102009"/>
    <s v="             Aportes a escuelas in"/>
    <n v="426064000"/>
    <n v="0"/>
    <n v="0"/>
    <n v="426064000"/>
    <n v="0"/>
    <n v="426064000"/>
    <n v="28982400"/>
    <n v="28982400"/>
    <n v="6.8023999999999996"/>
    <n v="28982400"/>
    <n v="28982400"/>
    <n v="6.8023999999999996"/>
    <x v="1"/>
  </r>
  <r>
    <s v="O211010300102"/>
    <s v="           Indemnización por vac"/>
    <n v="200000000"/>
    <n v="0"/>
    <n v="0"/>
    <n v="200000000"/>
    <n v="0"/>
    <n v="200000000"/>
    <n v="0"/>
    <n v="83054451"/>
    <n v="41.527200000000001"/>
    <n v="24946531"/>
    <n v="83054451"/>
    <n v="41.527200000000001"/>
    <x v="1"/>
  </r>
  <r>
    <s v="O211010300103"/>
    <s v="           Bonificación especial"/>
    <n v="150815000"/>
    <n v="0"/>
    <n v="0"/>
    <n v="150815000"/>
    <n v="0"/>
    <n v="150815000"/>
    <n v="0"/>
    <n v="8353460"/>
    <n v="5.5388999999999999"/>
    <n v="637265"/>
    <n v="8353460"/>
    <n v="5.5388999999999999"/>
    <x v="1"/>
  </r>
  <r>
    <s v="O2110103002"/>
    <s v="             Bonificación de direc"/>
    <n v="73070000"/>
    <n v="0"/>
    <n v="0"/>
    <n v="73070000"/>
    <n v="0"/>
    <n v="73070000"/>
    <n v="0"/>
    <n v="0"/>
    <n v="0"/>
    <n v="0"/>
    <n v="0"/>
    <n v="0"/>
    <x v="1"/>
  </r>
  <r>
    <s v="O2110103004"/>
    <s v="             Bonificación de gesti"/>
    <n v="18270000"/>
    <n v="0"/>
    <n v="0"/>
    <n v="18270000"/>
    <n v="0"/>
    <n v="18270000"/>
    <n v="0"/>
    <n v="0"/>
    <n v="0"/>
    <n v="0"/>
    <n v="0"/>
    <n v="0"/>
    <x v="1"/>
  </r>
  <r>
    <s v="O2110103005"/>
    <s v="             Reconocimiento por pe"/>
    <n v="206512000"/>
    <n v="0"/>
    <n v="0"/>
    <n v="206512000"/>
    <n v="0"/>
    <n v="206512000"/>
    <n v="0"/>
    <n v="140678314"/>
    <n v="68.121099999999998"/>
    <n v="0"/>
    <n v="140678314"/>
    <n v="68.121099999999998"/>
    <x v="1"/>
  </r>
  <r>
    <s v="O2110103012"/>
    <s v="             Prima de riesgo"/>
    <n v="18388000"/>
    <n v="0"/>
    <n v="0"/>
    <n v="18388000"/>
    <n v="0"/>
    <n v="18388000"/>
    <n v="0"/>
    <n v="964886"/>
    <n v="5.2473999999999998"/>
    <n v="0"/>
    <n v="964886"/>
    <n v="5.2473999999999998"/>
    <x v="1"/>
  </r>
  <r>
    <s v="O2110103068"/>
    <s v="             Prima secretarial"/>
    <n v="11235000"/>
    <n v="0"/>
    <n v="0"/>
    <n v="11235000"/>
    <n v="0"/>
    <n v="11235000"/>
    <n v="0"/>
    <n v="881904"/>
    <n v="7.8495999999999997"/>
    <n v="0"/>
    <n v="881904"/>
    <n v="7.8495999999999997"/>
    <x v="1"/>
  </r>
  <r>
    <s v="O211020100101"/>
    <s v="           Sueldo básico"/>
    <n v="642223000"/>
    <n v="0"/>
    <n v="0"/>
    <n v="642223000"/>
    <n v="0"/>
    <n v="642223000"/>
    <n v="5362200"/>
    <n v="51509437"/>
    <n v="8.0205000000000002"/>
    <n v="5362200"/>
    <n v="51509437"/>
    <n v="8.0205000000000002"/>
    <x v="1"/>
  </r>
  <r>
    <s v="O211020100102"/>
    <s v="           Horas extras, dominic"/>
    <n v="8603000"/>
    <n v="0"/>
    <n v="0"/>
    <n v="8603000"/>
    <n v="0"/>
    <n v="8603000"/>
    <n v="0"/>
    <n v="619435"/>
    <n v="7.2001999999999997"/>
    <n v="0"/>
    <n v="619435"/>
    <n v="7.2001999999999997"/>
    <x v="1"/>
  </r>
  <r>
    <s v="O211020100104"/>
    <s v="           Subsidio de alimentac"/>
    <n v="8310000"/>
    <n v="0"/>
    <n v="0"/>
    <n v="8310000"/>
    <n v="0"/>
    <n v="8310000"/>
    <n v="0"/>
    <n v="653371"/>
    <n v="7.8624999999999998"/>
    <n v="0"/>
    <n v="653371"/>
    <n v="7.8624999999999998"/>
    <x v="1"/>
  </r>
  <r>
    <s v="O211020100105"/>
    <s v="           Auxilio de transporte"/>
    <n v="13380000"/>
    <n v="0"/>
    <n v="0"/>
    <n v="13380000"/>
    <n v="0"/>
    <n v="13380000"/>
    <n v="0"/>
    <n v="1128757"/>
    <n v="8.4361999999999995"/>
    <n v="0"/>
    <n v="1128757"/>
    <n v="8.4361999999999995"/>
    <x v="1"/>
  </r>
  <r>
    <s v="O211020100107"/>
    <s v="           Bonificación por serv"/>
    <n v="21916000"/>
    <n v="0"/>
    <n v="0"/>
    <n v="21916000"/>
    <n v="0"/>
    <n v="21916000"/>
    <n v="0"/>
    <n v="667795"/>
    <n v="3.0470999999999999"/>
    <n v="0"/>
    <n v="667795"/>
    <n v="3.0470999999999999"/>
    <x v="1"/>
  </r>
  <r>
    <s v="O21102010010801"/>
    <s v="         Prima de navidad"/>
    <n v="79175000"/>
    <n v="0"/>
    <n v="0"/>
    <n v="79175000"/>
    <n v="0"/>
    <n v="79175000"/>
    <n v="0"/>
    <n v="39870"/>
    <n v="5.04E-2"/>
    <n v="0"/>
    <n v="39870"/>
    <n v="5.04E-2"/>
    <x v="1"/>
  </r>
  <r>
    <s v="O21102010010802"/>
    <s v="         Prima de vacaciones"/>
    <n v="38004000"/>
    <n v="0"/>
    <n v="0"/>
    <n v="38004000"/>
    <n v="0"/>
    <n v="38004000"/>
    <n v="0"/>
    <n v="1906652"/>
    <n v="5.0170000000000003"/>
    <n v="0"/>
    <n v="1906652"/>
    <n v="5.0170000000000003"/>
    <x v="1"/>
  </r>
  <r>
    <s v="O211020100109"/>
    <s v="           Prima técnica salaria"/>
    <n v="116182000"/>
    <n v="0"/>
    <n v="0"/>
    <n v="116182000"/>
    <n v="0"/>
    <n v="116182000"/>
    <n v="0"/>
    <n v="8748788"/>
    <n v="7.5301999999999998"/>
    <n v="0"/>
    <n v="8748788"/>
    <n v="7.5301999999999998"/>
    <x v="1"/>
  </r>
  <r>
    <s v="O211020100204"/>
    <s v="           Prima semestral"/>
    <n v="87471000"/>
    <n v="0"/>
    <n v="0"/>
    <n v="87471000"/>
    <n v="0"/>
    <n v="87471000"/>
    <n v="0"/>
    <n v="0"/>
    <n v="0"/>
    <n v="0"/>
    <n v="0"/>
    <n v="0"/>
    <x v="1"/>
  </r>
  <r>
    <s v="O21102010021201"/>
    <s v="         Beneficios a los empl"/>
    <n v="22650000"/>
    <n v="0"/>
    <n v="0"/>
    <n v="22650000"/>
    <n v="0"/>
    <n v="22650000"/>
    <n v="0"/>
    <n v="1397676"/>
    <n v="6.1707999999999998"/>
    <n v="0"/>
    <n v="1397676"/>
    <n v="6.1707999999999998"/>
    <x v="1"/>
  </r>
  <r>
    <s v="O211020200101"/>
    <s v="           Aportes a la segurida"/>
    <n v="64448000"/>
    <n v="0"/>
    <n v="0"/>
    <n v="64448000"/>
    <n v="0"/>
    <n v="64448000"/>
    <n v="5049800"/>
    <n v="5049800"/>
    <n v="7.8354999999999997"/>
    <n v="5049800"/>
    <n v="5049800"/>
    <n v="7.8354999999999997"/>
    <x v="1"/>
  </r>
  <r>
    <s v="O211020200102"/>
    <s v="           Aportes a la segurida"/>
    <n v="32941000"/>
    <n v="0"/>
    <n v="0"/>
    <n v="32941000"/>
    <n v="0"/>
    <n v="32941000"/>
    <n v="2533400"/>
    <n v="2533400"/>
    <n v="7.6906999999999996"/>
    <n v="2533400"/>
    <n v="2533400"/>
    <n v="7.6906999999999996"/>
    <x v="1"/>
  </r>
  <r>
    <s v="O211020200202"/>
    <s v="           Aportes a la segurida"/>
    <n v="68983000"/>
    <n v="0"/>
    <n v="0"/>
    <n v="68983000"/>
    <n v="0"/>
    <n v="68983000"/>
    <n v="5371200"/>
    <n v="5371200"/>
    <n v="7.7862999999999998"/>
    <n v="5371200"/>
    <n v="5371200"/>
    <n v="7.7862999999999998"/>
    <x v="1"/>
  </r>
  <r>
    <s v="O211020200301"/>
    <s v="           Aportes de cesantías"/>
    <n v="63889000"/>
    <n v="0"/>
    <n v="0"/>
    <n v="63889000"/>
    <n v="0"/>
    <n v="63889000"/>
    <n v="0"/>
    <n v="6253621"/>
    <n v="9.7882999999999996"/>
    <n v="0"/>
    <n v="6253621"/>
    <n v="9.7882999999999996"/>
    <x v="1"/>
  </r>
  <r>
    <s v="O211020200302"/>
    <s v="           Aportes de cesantías"/>
    <n v="32980000"/>
    <n v="0"/>
    <n v="0"/>
    <n v="32980000"/>
    <n v="0"/>
    <n v="32980000"/>
    <n v="0"/>
    <n v="2838713"/>
    <n v="8.6074000000000002"/>
    <n v="0"/>
    <n v="2838713"/>
    <n v="8.6074000000000002"/>
    <x v="1"/>
  </r>
  <r>
    <s v="O211020200401"/>
    <s v="           Compensar"/>
    <n v="37812000"/>
    <n v="0"/>
    <n v="0"/>
    <n v="37812000"/>
    <n v="0"/>
    <n v="37812000"/>
    <n v="2628100"/>
    <n v="2628100"/>
    <n v="6.9504000000000001"/>
    <n v="2628100"/>
    <n v="2628100"/>
    <n v="6.9504000000000001"/>
    <x v="1"/>
  </r>
  <r>
    <s v="O211020200501"/>
    <s v="           Aportes generales al"/>
    <n v="10039000"/>
    <n v="0"/>
    <n v="0"/>
    <n v="10039000"/>
    <n v="0"/>
    <n v="10039000"/>
    <n v="517500"/>
    <n v="517500"/>
    <n v="5.1548999999999996"/>
    <n v="385000"/>
    <n v="385000"/>
    <n v="3.835"/>
    <x v="1"/>
  </r>
  <r>
    <s v="O2110202006"/>
    <s v="             Aportes al ICBF"/>
    <n v="28359000"/>
    <n v="0"/>
    <n v="0"/>
    <n v="28359000"/>
    <n v="0"/>
    <n v="28359000"/>
    <n v="1971400"/>
    <n v="1971400"/>
    <n v="6.9516"/>
    <n v="1971400"/>
    <n v="1971400"/>
    <n v="6.9516"/>
    <x v="1"/>
  </r>
  <r>
    <s v="O2110202007"/>
    <s v="             Aportes al SENA"/>
    <n v="4729000"/>
    <n v="0"/>
    <n v="0"/>
    <n v="4729000"/>
    <n v="0"/>
    <n v="4729000"/>
    <n v="329800"/>
    <n v="329800"/>
    <n v="6.9740000000000002"/>
    <n v="329800"/>
    <n v="329800"/>
    <n v="6.9740000000000002"/>
    <x v="1"/>
  </r>
  <r>
    <s v="O2110202008"/>
    <s v="             Aportes a la ESAP"/>
    <n v="4729000"/>
    <n v="0"/>
    <n v="0"/>
    <n v="4729000"/>
    <n v="0"/>
    <n v="4729000"/>
    <n v="329800"/>
    <n v="329800"/>
    <n v="6.9740000000000002"/>
    <n v="329800"/>
    <n v="329800"/>
    <n v="6.9740000000000002"/>
    <x v="1"/>
  </r>
  <r>
    <s v="O2110202009"/>
    <s v="             Aportes a escuelas in"/>
    <n v="9205000"/>
    <n v="0"/>
    <n v="0"/>
    <n v="9205000"/>
    <n v="0"/>
    <n v="9205000"/>
    <n v="657800"/>
    <n v="657800"/>
    <n v="7.1460999999999997"/>
    <n v="657800"/>
    <n v="657800"/>
    <n v="7.1460999999999997"/>
    <x v="1"/>
  </r>
  <r>
    <s v="O211020300103"/>
    <s v="           Bonificación especial"/>
    <n v="3568000"/>
    <n v="0"/>
    <n v="0"/>
    <n v="3568000"/>
    <n v="0"/>
    <n v="3568000"/>
    <n v="0"/>
    <n v="190549"/>
    <n v="5.3404999999999996"/>
    <n v="0"/>
    <n v="190549"/>
    <n v="5.3404999999999996"/>
    <x v="1"/>
  </r>
  <r>
    <s v="O2110203099"/>
    <s v="             Reconocimiento por pe"/>
    <n v="19369000"/>
    <n v="0"/>
    <n v="0"/>
    <n v="19369000"/>
    <n v="0"/>
    <n v="19369000"/>
    <n v="0"/>
    <n v="17934231"/>
    <n v="92.592399999999998"/>
    <n v="0"/>
    <n v="17934231"/>
    <n v="92.592399999999998"/>
    <x v="1"/>
  </r>
  <r>
    <s v="O21201010030106"/>
    <s v="         Otras máquinas para u"/>
    <n v="146145000"/>
    <n v="0"/>
    <n v="0"/>
    <n v="146145000"/>
    <n v="0"/>
    <n v="146145000"/>
    <n v="0"/>
    <n v="125150969"/>
    <n v="85.634799999999998"/>
    <n v="0"/>
    <n v="0"/>
    <n v="0"/>
    <x v="2"/>
  </r>
  <r>
    <s v="O21201010030207"/>
    <s v="         Aparatos de uso domés"/>
    <n v="2636000"/>
    <n v="0"/>
    <n v="0"/>
    <n v="2636000"/>
    <n v="0"/>
    <n v="2636000"/>
    <n v="0"/>
    <n v="0"/>
    <n v="0"/>
    <n v="0"/>
    <n v="0"/>
    <n v="0"/>
    <x v="2"/>
  </r>
  <r>
    <s v="O21201010030208"/>
    <s v="         Otra maquinaria para"/>
    <n v="146313000"/>
    <n v="0"/>
    <n v="0"/>
    <n v="146313000"/>
    <n v="0"/>
    <n v="146313000"/>
    <n v="0"/>
    <n v="56000000"/>
    <n v="38.274099999999997"/>
    <n v="0"/>
    <n v="0"/>
    <n v="0"/>
    <x v="2"/>
  </r>
  <r>
    <s v="O21201010030302"/>
    <s v="         Maquinaria de informá"/>
    <n v="22500000"/>
    <n v="0"/>
    <n v="0"/>
    <n v="22500000"/>
    <n v="0"/>
    <n v="22500000"/>
    <n v="0"/>
    <n v="20209000"/>
    <n v="89.817800000000005"/>
    <n v="0"/>
    <n v="209000"/>
    <n v="0.92889999999999995"/>
    <x v="2"/>
  </r>
  <r>
    <s v="O21201010030401"/>
    <s v="         Motores, generadores"/>
    <n v="79105000"/>
    <n v="0"/>
    <n v="0"/>
    <n v="79105000"/>
    <n v="0"/>
    <n v="79105000"/>
    <n v="0"/>
    <n v="79105000"/>
    <n v="100"/>
    <n v="0"/>
    <n v="0"/>
    <n v="0"/>
    <x v="2"/>
  </r>
  <r>
    <s v="O21201010030404"/>
    <s v="         Acumuladores, pilas y"/>
    <n v="78382000"/>
    <n v="0"/>
    <n v="0"/>
    <n v="78382000"/>
    <n v="0"/>
    <n v="78382000"/>
    <n v="0"/>
    <n v="20998740"/>
    <n v="26.790299999999998"/>
    <n v="0"/>
    <n v="0"/>
    <n v="0"/>
    <x v="2"/>
  </r>
  <r>
    <s v="O21201010030406"/>
    <s v="         Otro equipo eléctrico"/>
    <n v="21480000"/>
    <n v="0"/>
    <n v="0"/>
    <n v="21480000"/>
    <n v="0"/>
    <n v="21480000"/>
    <n v="0"/>
    <n v="3242000"/>
    <n v="15.0931"/>
    <n v="0"/>
    <n v="242000"/>
    <n v="1.1266"/>
    <x v="2"/>
  </r>
  <r>
    <s v="O21201010030602"/>
    <s v="         Instrumentos y aparat"/>
    <n v="933000"/>
    <n v="0"/>
    <n v="0"/>
    <n v="933000"/>
    <n v="0"/>
    <n v="933000"/>
    <n v="0"/>
    <n v="0"/>
    <n v="0"/>
    <n v="0"/>
    <n v="0"/>
    <n v="0"/>
    <x v="2"/>
  </r>
  <r>
    <s v="O21201010030603"/>
    <s v="         Instrumentos ópticos"/>
    <n v="4368000"/>
    <n v="0"/>
    <n v="0"/>
    <n v="4368000"/>
    <n v="0"/>
    <n v="4368000"/>
    <n v="0"/>
    <n v="0"/>
    <n v="0"/>
    <n v="0"/>
    <n v="0"/>
    <n v="0"/>
    <x v="2"/>
  </r>
  <r>
    <s v="O21201010030701"/>
    <s v="         Vehículos automotores"/>
    <n v="45000000"/>
    <n v="0"/>
    <n v="0"/>
    <n v="45000000"/>
    <n v="0"/>
    <n v="45000000"/>
    <n v="0"/>
    <n v="0"/>
    <n v="0"/>
    <n v="0"/>
    <n v="0"/>
    <n v="0"/>
    <x v="2"/>
  </r>
  <r>
    <s v="O2120101004010102"/>
    <s v="       Muebles del tipo util"/>
    <n v="2694000"/>
    <n v="0"/>
    <n v="0"/>
    <n v="2694000"/>
    <n v="0"/>
    <n v="2694000"/>
    <n v="0"/>
    <n v="0"/>
    <n v="0"/>
    <n v="0"/>
    <n v="0"/>
    <n v="0"/>
    <x v="2"/>
  </r>
  <r>
    <s v="O2120201002032381302"/>
    <s v="    Café molido"/>
    <n v="27728000"/>
    <n v="0"/>
    <n v="0"/>
    <n v="27728000"/>
    <n v="0"/>
    <n v="27728000"/>
    <n v="0"/>
    <n v="8316000"/>
    <n v="29.991299999999999"/>
    <n v="0"/>
    <n v="0"/>
    <n v="0"/>
    <x v="2"/>
  </r>
  <r>
    <s v="O2120201002032391101"/>
    <s v="    Té elaborado"/>
    <n v="1190000"/>
    <n v="0"/>
    <n v="0"/>
    <n v="1190000"/>
    <n v="0"/>
    <n v="1190000"/>
    <n v="0"/>
    <n v="357000"/>
    <n v="30"/>
    <n v="0"/>
    <n v="0"/>
    <n v="0"/>
    <x v="2"/>
  </r>
  <r>
    <s v="O2120201002032399921"/>
    <s v="    Productos aromáticos"/>
    <n v="10095000"/>
    <n v="0"/>
    <n v="0"/>
    <n v="10095000"/>
    <n v="0"/>
    <n v="10095000"/>
    <n v="0"/>
    <n v="3029000"/>
    <n v="30.004999999999999"/>
    <n v="0"/>
    <n v="0"/>
    <n v="0"/>
    <x v="2"/>
  </r>
  <r>
    <s v="O2120201002042441001"/>
    <s v="    Agua purificada (enva"/>
    <n v="542000"/>
    <n v="0"/>
    <n v="0"/>
    <n v="542000"/>
    <n v="0"/>
    <n v="542000"/>
    <n v="0"/>
    <n v="164000"/>
    <n v="30.258299999999998"/>
    <n v="0"/>
    <n v="0"/>
    <n v="0"/>
    <x v="2"/>
  </r>
  <r>
    <s v="O2120201002072719004"/>
    <s v="    Tapabocas y otras pre"/>
    <n v="104687000"/>
    <n v="0"/>
    <n v="0"/>
    <n v="104687000"/>
    <n v="0"/>
    <n v="104687000"/>
    <n v="0"/>
    <n v="0"/>
    <n v="0"/>
    <n v="0"/>
    <n v="0"/>
    <n v="0"/>
    <x v="2"/>
  </r>
  <r>
    <s v="O2120201002072719005"/>
    <s v="    Mascarillas para prot"/>
    <n v="651000"/>
    <n v="0"/>
    <n v="0"/>
    <n v="651000"/>
    <n v="0"/>
    <n v="651000"/>
    <n v="0"/>
    <n v="0"/>
    <n v="0"/>
    <n v="0"/>
    <n v="0"/>
    <n v="0"/>
    <x v="2"/>
  </r>
  <r>
    <s v="O2120201002072719007"/>
    <s v="    Filtros de material t"/>
    <n v="905000"/>
    <n v="0"/>
    <n v="0"/>
    <n v="905000"/>
    <n v="0"/>
    <n v="905000"/>
    <n v="0"/>
    <n v="274000"/>
    <n v="30.276199999999999"/>
    <n v="0"/>
    <n v="0"/>
    <n v="0"/>
    <x v="2"/>
  </r>
  <r>
    <s v="O2120201002072719009"/>
    <s v="    Paños absorbentes des"/>
    <n v="2397000"/>
    <n v="0"/>
    <n v="0"/>
    <n v="2397000"/>
    <n v="0"/>
    <n v="2397000"/>
    <n v="0"/>
    <n v="723000"/>
    <n v="30.162700000000001"/>
    <n v="0"/>
    <n v="0"/>
    <n v="0"/>
    <x v="2"/>
  </r>
  <r>
    <s v="O2120201002072732007"/>
    <s v="    Mechas para trapero"/>
    <n v="9460000"/>
    <n v="0"/>
    <n v="0"/>
    <n v="9460000"/>
    <n v="0"/>
    <n v="9460000"/>
    <n v="0"/>
    <n v="2852000"/>
    <n v="30.148"/>
    <n v="0"/>
    <n v="0"/>
    <n v="0"/>
    <x v="2"/>
  </r>
  <r>
    <s v="O2120201002072792104"/>
    <s v="    Fieltros de algodón"/>
    <n v="303000"/>
    <n v="0"/>
    <n v="0"/>
    <n v="303000"/>
    <n v="0"/>
    <n v="303000"/>
    <n v="0"/>
    <n v="101000"/>
    <n v="33.333300000000001"/>
    <n v="0"/>
    <n v="0"/>
    <n v="0"/>
    <x v="2"/>
  </r>
  <r>
    <s v="O2120201002072799105"/>
    <s v="    Artículos desechables"/>
    <n v="36211000"/>
    <n v="0"/>
    <n v="0"/>
    <n v="36211000"/>
    <n v="0"/>
    <n v="36211000"/>
    <n v="0"/>
    <n v="0"/>
    <n v="0"/>
    <n v="0"/>
    <n v="0"/>
    <n v="0"/>
    <x v="2"/>
  </r>
  <r>
    <s v="O2120201002082822205"/>
    <s v="    Camisas de fibras art"/>
    <n v="6060000"/>
    <n v="0"/>
    <n v="0"/>
    <n v="6060000"/>
    <n v="0"/>
    <n v="6060000"/>
    <n v="0"/>
    <n v="0"/>
    <n v="0"/>
    <n v="0"/>
    <n v="0"/>
    <n v="0"/>
    <x v="2"/>
  </r>
  <r>
    <s v="O2120201002082823101"/>
    <s v="    Vestidos de paño para"/>
    <n v="21643000"/>
    <n v="0"/>
    <n v="0"/>
    <n v="21643000"/>
    <n v="0"/>
    <n v="21643000"/>
    <n v="0"/>
    <n v="0"/>
    <n v="0"/>
    <n v="0"/>
    <n v="0"/>
    <n v="0"/>
    <x v="2"/>
  </r>
  <r>
    <s v="O2120201002082823105"/>
    <s v="    Vestidos de tejidos d"/>
    <n v="5240000"/>
    <n v="0"/>
    <n v="0"/>
    <n v="5240000"/>
    <n v="0"/>
    <n v="5240000"/>
    <n v="0"/>
    <n v="0"/>
    <n v="0"/>
    <n v="0"/>
    <n v="0"/>
    <n v="0"/>
    <x v="2"/>
  </r>
  <r>
    <s v="O2120201002082823115"/>
    <s v="    Yines para hombre"/>
    <n v="751000"/>
    <n v="0"/>
    <n v="0"/>
    <n v="751000"/>
    <n v="0"/>
    <n v="751000"/>
    <n v="0"/>
    <n v="0"/>
    <n v="0"/>
    <n v="0"/>
    <n v="0"/>
    <n v="0"/>
    <x v="2"/>
  </r>
  <r>
    <s v="O2120201002082823117"/>
    <s v="    Chaquetas o sacos, ex"/>
    <n v="1011000"/>
    <n v="0"/>
    <n v="0"/>
    <n v="1011000"/>
    <n v="0"/>
    <n v="1011000"/>
    <n v="0"/>
    <n v="0"/>
    <n v="0"/>
    <n v="0"/>
    <n v="0"/>
    <n v="0"/>
    <x v="2"/>
  </r>
  <r>
    <s v="O2120201002082823213"/>
    <s v="    Camisas de tejidos pl"/>
    <n v="638000"/>
    <n v="0"/>
    <n v="0"/>
    <n v="638000"/>
    <n v="0"/>
    <n v="638000"/>
    <n v="0"/>
    <n v="0"/>
    <n v="0"/>
    <n v="0"/>
    <n v="0"/>
    <n v="0"/>
    <x v="2"/>
  </r>
  <r>
    <s v="O2120201002082823301"/>
    <s v="    Vestidos de paño para"/>
    <n v="32400000"/>
    <n v="0"/>
    <n v="0"/>
    <n v="32400000"/>
    <n v="0"/>
    <n v="32400000"/>
    <n v="0"/>
    <n v="0"/>
    <n v="0"/>
    <n v="0"/>
    <n v="0"/>
    <n v="0"/>
    <x v="2"/>
  </r>
  <r>
    <s v="O2120201002082823310"/>
    <s v="    Pantalones o slaks de"/>
    <n v="1721000"/>
    <n v="0"/>
    <n v="0"/>
    <n v="1721000"/>
    <n v="0"/>
    <n v="1721000"/>
    <n v="0"/>
    <n v="0"/>
    <n v="0"/>
    <n v="0"/>
    <n v="0"/>
    <n v="0"/>
    <x v="2"/>
  </r>
  <r>
    <s v="O2120201002082823313"/>
    <s v="    Chaquetas o sacos, ex"/>
    <n v="2611000"/>
    <n v="0"/>
    <n v="0"/>
    <n v="2611000"/>
    <n v="0"/>
    <n v="2611000"/>
    <n v="0"/>
    <n v="0"/>
    <n v="0"/>
    <n v="0"/>
    <n v="0"/>
    <n v="0"/>
    <x v="2"/>
  </r>
  <r>
    <s v="O2120201002082823403"/>
    <s v="    Blusas y camisas de a"/>
    <n v="1589000"/>
    <n v="0"/>
    <n v="0"/>
    <n v="1589000"/>
    <n v="0"/>
    <n v="1589000"/>
    <n v="0"/>
    <n v="0"/>
    <n v="0"/>
    <n v="0"/>
    <n v="0"/>
    <n v="0"/>
    <x v="2"/>
  </r>
  <r>
    <s v="O2120201002082823404"/>
    <s v="    Blusas y camisas en l"/>
    <n v="10778000"/>
    <n v="0"/>
    <n v="0"/>
    <n v="10778000"/>
    <n v="0"/>
    <n v="10778000"/>
    <n v="0"/>
    <n v="0"/>
    <n v="0"/>
    <n v="0"/>
    <n v="0"/>
    <n v="0"/>
    <x v="2"/>
  </r>
  <r>
    <s v="O2120201002082823610"/>
    <s v="    Overoles para trabajo"/>
    <n v="3960000"/>
    <n v="0"/>
    <n v="0"/>
    <n v="3960000"/>
    <n v="0"/>
    <n v="3960000"/>
    <n v="0"/>
    <n v="0"/>
    <n v="0"/>
    <n v="0"/>
    <n v="0"/>
    <n v="0"/>
    <x v="2"/>
  </r>
  <r>
    <s v="O2120201002082823804"/>
    <s v="    Corbatas"/>
    <n v="1558000"/>
    <n v="0"/>
    <n v="0"/>
    <n v="1558000"/>
    <n v="0"/>
    <n v="1558000"/>
    <n v="0"/>
    <n v="0"/>
    <n v="0"/>
    <n v="0"/>
    <n v="0"/>
    <n v="0"/>
    <x v="2"/>
  </r>
  <r>
    <s v="O2120201002092933001"/>
    <s v="    Calzado de cuero para"/>
    <n v="9333000"/>
    <n v="0"/>
    <n v="0"/>
    <n v="9333000"/>
    <n v="0"/>
    <n v="9333000"/>
    <n v="0"/>
    <n v="0"/>
    <n v="0"/>
    <n v="0"/>
    <n v="0"/>
    <n v="0"/>
    <x v="2"/>
  </r>
  <r>
    <s v="O2120201002092933003"/>
    <s v="    Calzado de cuero para"/>
    <n v="19046000"/>
    <n v="0"/>
    <n v="0"/>
    <n v="19046000"/>
    <n v="0"/>
    <n v="19046000"/>
    <n v="0"/>
    <n v="0"/>
    <n v="0"/>
    <n v="0"/>
    <n v="0"/>
    <n v="0"/>
    <x v="2"/>
  </r>
  <r>
    <s v="O2120201002092951001"/>
    <s v="    Botas de caucho y/o p"/>
    <n v="10800000"/>
    <n v="0"/>
    <n v="0"/>
    <n v="10800000"/>
    <n v="0"/>
    <n v="10800000"/>
    <n v="0"/>
    <n v="0"/>
    <n v="0"/>
    <n v="0"/>
    <n v="0"/>
    <n v="0"/>
    <x v="2"/>
  </r>
  <r>
    <s v="O2120201003013191409"/>
    <s v="    Aplicadores, bajaleng"/>
    <n v="78000"/>
    <n v="0"/>
    <n v="0"/>
    <n v="78000"/>
    <n v="0"/>
    <n v="78000"/>
    <n v="0"/>
    <n v="0"/>
    <n v="0"/>
    <n v="0"/>
    <n v="0"/>
    <n v="0"/>
    <x v="2"/>
  </r>
  <r>
    <s v="O2120201003013191499"/>
    <s v="    Artículos de madera n"/>
    <n v="2641000"/>
    <n v="0"/>
    <n v="0"/>
    <n v="2641000"/>
    <n v="0"/>
    <n v="2641000"/>
    <n v="0"/>
    <n v="0"/>
    <n v="0"/>
    <n v="0"/>
    <n v="0"/>
    <n v="0"/>
    <x v="2"/>
  </r>
  <r>
    <s v="O2120201003023212898"/>
    <s v="    Cartulina n.c.p."/>
    <n v="33000"/>
    <n v="0"/>
    <n v="0"/>
    <n v="33000"/>
    <n v="0"/>
    <n v="33000"/>
    <n v="0"/>
    <n v="0"/>
    <n v="0"/>
    <n v="0"/>
    <n v="0"/>
    <n v="0"/>
    <x v="2"/>
  </r>
  <r>
    <s v="O2120201003023213101"/>
    <s v="    Papel del tipo utiliz"/>
    <n v="26970000"/>
    <n v="0"/>
    <n v="0"/>
    <n v="26970000"/>
    <n v="0"/>
    <n v="26970000"/>
    <n v="0"/>
    <n v="8093000"/>
    <n v="30.007400000000001"/>
    <n v="0"/>
    <n v="0"/>
    <n v="0"/>
    <x v="2"/>
  </r>
  <r>
    <s v="O2120201003023213102"/>
    <s v="    Papel para servilleta"/>
    <n v="766000"/>
    <n v="0"/>
    <n v="0"/>
    <n v="766000"/>
    <n v="0"/>
    <n v="766000"/>
    <n v="0"/>
    <n v="229000"/>
    <n v="29.895600000000002"/>
    <n v="0"/>
    <n v="0"/>
    <n v="0"/>
    <x v="2"/>
  </r>
  <r>
    <s v="O2120201003023214813"/>
    <s v="    Papeles impregnados y"/>
    <n v="30660000"/>
    <n v="0"/>
    <n v="0"/>
    <n v="30660000"/>
    <n v="0"/>
    <n v="30660000"/>
    <n v="0"/>
    <n v="0"/>
    <n v="0"/>
    <n v="0"/>
    <n v="0"/>
    <n v="0"/>
    <x v="2"/>
  </r>
  <r>
    <s v="O2120201003023219202"/>
    <s v="    Sobres de manila"/>
    <n v="400000"/>
    <n v="0"/>
    <n v="0"/>
    <n v="400000"/>
    <n v="0"/>
    <n v="400000"/>
    <n v="0"/>
    <n v="0"/>
    <n v="0"/>
    <n v="0"/>
    <n v="0"/>
    <n v="0"/>
    <x v="2"/>
  </r>
  <r>
    <s v="O2120201003023219303"/>
    <s v="    Pañuelos de papel"/>
    <n v="609000"/>
    <n v="0"/>
    <n v="0"/>
    <n v="609000"/>
    <n v="0"/>
    <n v="609000"/>
    <n v="0"/>
    <n v="183000"/>
    <n v="30.049299999999999"/>
    <n v="0"/>
    <n v="0"/>
    <n v="0"/>
    <x v="2"/>
  </r>
  <r>
    <s v="O2120201003023219304"/>
    <s v="    Toallas de papel"/>
    <n v="7688000"/>
    <n v="0"/>
    <n v="0"/>
    <n v="7688000"/>
    <n v="0"/>
    <n v="7688000"/>
    <n v="0"/>
    <n v="2306000"/>
    <n v="29.994800000000001"/>
    <n v="0"/>
    <n v="0"/>
    <n v="0"/>
    <x v="2"/>
  </r>
  <r>
    <s v="O2120201003023219924"/>
    <s v="    Cinta de papel engoma"/>
    <n v="3272000"/>
    <n v="0"/>
    <n v="0"/>
    <n v="3272000"/>
    <n v="0"/>
    <n v="3272000"/>
    <n v="0"/>
    <n v="0"/>
    <n v="0"/>
    <n v="0"/>
    <n v="0"/>
    <n v="0"/>
    <x v="2"/>
  </r>
  <r>
    <s v="O2120201003023219997"/>
    <s v="    Artículos n.c.p. de c"/>
    <n v="23131000"/>
    <n v="0"/>
    <n v="0"/>
    <n v="23131000"/>
    <n v="0"/>
    <n v="23131000"/>
    <n v="0"/>
    <n v="0"/>
    <n v="0"/>
    <n v="0"/>
    <n v="0"/>
    <n v="0"/>
    <x v="2"/>
  </r>
  <r>
    <s v="O2120201003023219999"/>
    <s v="    Artículos n.c.p. de p"/>
    <n v="1750000"/>
    <n v="0"/>
    <n v="0"/>
    <n v="1750000"/>
    <n v="0"/>
    <n v="1750000"/>
    <n v="0"/>
    <n v="146000"/>
    <n v="8.3429000000000002"/>
    <n v="0"/>
    <n v="146000"/>
    <n v="8.3429000000000002"/>
    <x v="2"/>
  </r>
  <r>
    <s v="O2120201003023241001"/>
    <s v="    Periódicos impresos p"/>
    <n v="5200000"/>
    <n v="0"/>
    <n v="0"/>
    <n v="5200000"/>
    <n v="0"/>
    <n v="5200000"/>
    <n v="0"/>
    <n v="0"/>
    <n v="0"/>
    <n v="0"/>
    <n v="0"/>
    <n v="0"/>
    <x v="2"/>
  </r>
  <r>
    <s v="O2120201003023241002"/>
    <s v="    Revistas impresas pub"/>
    <n v="2020000"/>
    <n v="0"/>
    <n v="0"/>
    <n v="2020000"/>
    <n v="0"/>
    <n v="2020000"/>
    <n v="0"/>
    <n v="0"/>
    <n v="0"/>
    <n v="0"/>
    <n v="0"/>
    <n v="0"/>
    <x v="2"/>
  </r>
  <r>
    <s v="O2120201003033331101"/>
    <s v="    Gasolina motor corrie"/>
    <n v="59976000"/>
    <n v="0"/>
    <n v="0"/>
    <n v="59976000"/>
    <n v="0"/>
    <n v="59976000"/>
    <n v="0"/>
    <n v="0"/>
    <n v="0"/>
    <n v="0"/>
    <n v="0"/>
    <n v="0"/>
    <x v="2"/>
  </r>
  <r>
    <s v="O2120201003033335004"/>
    <s v="    Varsol-disolvente núm"/>
    <n v="144000"/>
    <n v="0"/>
    <n v="0"/>
    <n v="144000"/>
    <n v="0"/>
    <n v="144000"/>
    <n v="0"/>
    <n v="45000"/>
    <n v="31.25"/>
    <n v="0"/>
    <n v="0"/>
    <n v="0"/>
    <x v="2"/>
  </r>
  <r>
    <s v="O2120201003033336103"/>
    <s v="    Diésel oil ACPM (fuel"/>
    <n v="4206000"/>
    <n v="0"/>
    <n v="0"/>
    <n v="4206000"/>
    <n v="0"/>
    <n v="4206000"/>
    <n v="0"/>
    <n v="4206000"/>
    <n v="100"/>
    <n v="0"/>
    <n v="0"/>
    <n v="0"/>
    <x v="2"/>
  </r>
  <r>
    <s v="O2120201003033337002"/>
    <s v="    Electrocombustible (c"/>
    <n v="102000"/>
    <n v="0"/>
    <n v="0"/>
    <n v="102000"/>
    <n v="0"/>
    <n v="102000"/>
    <n v="0"/>
    <n v="34000"/>
    <n v="33.333300000000001"/>
    <n v="0"/>
    <n v="0"/>
    <n v="0"/>
    <x v="2"/>
  </r>
  <r>
    <s v="O2120201003033338004"/>
    <s v="    Aceites lubricantes"/>
    <n v="11000000"/>
    <n v="0"/>
    <n v="0"/>
    <n v="11000000"/>
    <n v="0"/>
    <n v="11000000"/>
    <n v="0"/>
    <n v="0"/>
    <n v="0"/>
    <n v="0"/>
    <n v="0"/>
    <n v="0"/>
    <x v="2"/>
  </r>
  <r>
    <s v="O2120201003033339099"/>
    <s v="    Derivados n.c.p. de p"/>
    <n v="1800000"/>
    <n v="0"/>
    <n v="0"/>
    <n v="1800000"/>
    <n v="0"/>
    <n v="1800000"/>
    <n v="0"/>
    <n v="150000"/>
    <n v="8.3332999999999995"/>
    <n v="0"/>
    <n v="150000"/>
    <n v="8.3332999999999995"/>
    <x v="2"/>
  </r>
  <r>
    <s v="O2120201003043413902"/>
    <s v="    Alcohol metílico-meta"/>
    <n v="23123000"/>
    <n v="0"/>
    <n v="0"/>
    <n v="23123000"/>
    <n v="0"/>
    <n v="23123000"/>
    <n v="0"/>
    <n v="6927000"/>
    <n v="29.9572"/>
    <n v="0"/>
    <n v="0"/>
    <n v="0"/>
    <x v="2"/>
  </r>
  <r>
    <s v="O2120201003043413999"/>
    <s v="    Alcoholes n.c.p."/>
    <n v="62082000"/>
    <n v="0"/>
    <n v="0"/>
    <n v="62082000"/>
    <n v="0"/>
    <n v="62082000"/>
    <n v="0"/>
    <n v="0"/>
    <n v="0"/>
    <n v="0"/>
    <n v="0"/>
    <n v="0"/>
    <x v="2"/>
  </r>
  <r>
    <s v="O2120201003043423106"/>
    <s v="    Cloro"/>
    <n v="8522000"/>
    <n v="0"/>
    <n v="0"/>
    <n v="8522000"/>
    <n v="0"/>
    <n v="8522000"/>
    <n v="0"/>
    <n v="2555000"/>
    <n v="29.981200000000001"/>
    <n v="0"/>
    <n v="0"/>
    <n v="0"/>
    <x v="2"/>
  </r>
  <r>
    <s v="O2120201003043424014"/>
    <s v="    Hipoclorito de sodio"/>
    <n v="23878000"/>
    <n v="0"/>
    <n v="0"/>
    <n v="23878000"/>
    <n v="0"/>
    <n v="23878000"/>
    <n v="0"/>
    <n v="7163000"/>
    <n v="29.9983"/>
    <n v="0"/>
    <n v="0"/>
    <n v="0"/>
    <x v="2"/>
  </r>
  <r>
    <s v="O2120201003043454003"/>
    <s v="    Creosotas y otros der"/>
    <n v="6556000"/>
    <n v="0"/>
    <n v="0"/>
    <n v="6556000"/>
    <n v="0"/>
    <n v="6556000"/>
    <n v="0"/>
    <n v="0"/>
    <n v="0"/>
    <n v="0"/>
    <n v="0"/>
    <n v="0"/>
    <x v="2"/>
  </r>
  <r>
    <s v="O2120201003043466401"/>
    <s v="    Desinfectantes"/>
    <n v="57381000"/>
    <n v="0"/>
    <n v="0"/>
    <n v="57381000"/>
    <n v="0"/>
    <n v="57381000"/>
    <n v="0"/>
    <n v="8749000"/>
    <n v="15.247199999999999"/>
    <n v="0"/>
    <n v="0"/>
    <n v="0"/>
    <x v="2"/>
  </r>
  <r>
    <s v="O2120201003043466402"/>
    <s v="    Bactericidas, microbi"/>
    <n v="6455000"/>
    <n v="0"/>
    <n v="0"/>
    <n v="6455000"/>
    <n v="0"/>
    <n v="6455000"/>
    <n v="0"/>
    <n v="3856000"/>
    <n v="59.736600000000003"/>
    <n v="0"/>
    <n v="0"/>
    <n v="0"/>
    <x v="2"/>
  </r>
  <r>
    <s v="O2120201003053513001"/>
    <s v="    Tintas tipográficas p"/>
    <n v="8500000"/>
    <n v="0"/>
    <n v="0"/>
    <n v="8500000"/>
    <n v="0"/>
    <n v="8500000"/>
    <n v="0"/>
    <n v="8500000"/>
    <n v="100"/>
    <n v="0"/>
    <n v="0"/>
    <n v="0"/>
    <x v="2"/>
  </r>
  <r>
    <s v="O2120201003053525066"/>
    <s v="    Cloromicetina (cloran"/>
    <n v="724000"/>
    <n v="0"/>
    <n v="0"/>
    <n v="724000"/>
    <n v="0"/>
    <n v="724000"/>
    <n v="0"/>
    <n v="0"/>
    <n v="0"/>
    <n v="0"/>
    <n v="0"/>
    <n v="0"/>
    <x v="2"/>
  </r>
  <r>
    <s v="O2120201003053527011"/>
    <s v="    Apósitos"/>
    <n v="965000"/>
    <n v="0"/>
    <n v="0"/>
    <n v="965000"/>
    <n v="0"/>
    <n v="965000"/>
    <n v="0"/>
    <n v="0"/>
    <n v="0"/>
    <n v="0"/>
    <n v="0"/>
    <n v="0"/>
    <x v="2"/>
  </r>
  <r>
    <s v="O2120201003053527012"/>
    <s v="    Gasa esterilizada"/>
    <n v="1468000"/>
    <n v="0"/>
    <n v="0"/>
    <n v="1468000"/>
    <n v="0"/>
    <n v="1468000"/>
    <n v="0"/>
    <n v="0"/>
    <n v="0"/>
    <n v="0"/>
    <n v="0"/>
    <n v="0"/>
    <x v="2"/>
  </r>
  <r>
    <s v="O2120201003053527013"/>
    <s v="    Algodón esterilizado"/>
    <n v="507000"/>
    <n v="0"/>
    <n v="0"/>
    <n v="507000"/>
    <n v="0"/>
    <n v="507000"/>
    <n v="0"/>
    <n v="0"/>
    <n v="0"/>
    <n v="0"/>
    <n v="0"/>
    <n v="0"/>
    <x v="2"/>
  </r>
  <r>
    <s v="O2120201003053527015"/>
    <s v="    Esparadrapo"/>
    <n v="1213000"/>
    <n v="0"/>
    <n v="0"/>
    <n v="1213000"/>
    <n v="0"/>
    <n v="1213000"/>
    <n v="0"/>
    <n v="0"/>
    <n v="0"/>
    <n v="0"/>
    <n v="0"/>
    <n v="0"/>
    <x v="2"/>
  </r>
  <r>
    <s v="O2120201003053527016"/>
    <s v="    Venditas antisépticas"/>
    <n v="482000"/>
    <n v="0"/>
    <n v="0"/>
    <n v="482000"/>
    <n v="0"/>
    <n v="482000"/>
    <n v="0"/>
    <n v="0"/>
    <n v="0"/>
    <n v="0"/>
    <n v="0"/>
    <n v="0"/>
    <x v="2"/>
  </r>
  <r>
    <s v="O2120201003053529901"/>
    <s v="    Botiquines para emerg"/>
    <n v="1638000"/>
    <n v="0"/>
    <n v="0"/>
    <n v="1638000"/>
    <n v="0"/>
    <n v="1638000"/>
    <n v="0"/>
    <n v="0"/>
    <n v="0"/>
    <n v="0"/>
    <n v="0"/>
    <n v="0"/>
    <x v="2"/>
  </r>
  <r>
    <s v="O2120201003053532101"/>
    <s v="    Jabones en pasta para"/>
    <n v="9964000"/>
    <n v="0"/>
    <n v="0"/>
    <n v="9964000"/>
    <n v="0"/>
    <n v="9964000"/>
    <n v="0"/>
    <n v="2989000"/>
    <n v="29.998000000000001"/>
    <n v="0"/>
    <n v="0"/>
    <n v="0"/>
    <x v="2"/>
  </r>
  <r>
    <s v="O2120201003053532104"/>
    <s v="    Jabones industriales"/>
    <n v="6839000"/>
    <n v="0"/>
    <n v="0"/>
    <n v="6839000"/>
    <n v="0"/>
    <n v="6839000"/>
    <n v="0"/>
    <n v="1812000"/>
    <n v="26.495100000000001"/>
    <n v="0"/>
    <n v="0"/>
    <n v="0"/>
    <x v="2"/>
  </r>
  <r>
    <s v="O2120201003053542004"/>
    <s v="    Pegantes de origen ve"/>
    <n v="1350000"/>
    <n v="0"/>
    <n v="0"/>
    <n v="1350000"/>
    <n v="0"/>
    <n v="1350000"/>
    <n v="0"/>
    <n v="0"/>
    <n v="0"/>
    <n v="0"/>
    <n v="0"/>
    <n v="0"/>
    <x v="2"/>
  </r>
  <r>
    <s v="O2120201003053542008"/>
    <s v="    Adhesivos fusionales"/>
    <n v="543000"/>
    <n v="0"/>
    <n v="0"/>
    <n v="543000"/>
    <n v="0"/>
    <n v="543000"/>
    <n v="0"/>
    <n v="0"/>
    <n v="0"/>
    <n v="0"/>
    <n v="0"/>
    <n v="0"/>
    <x v="2"/>
  </r>
  <r>
    <s v="O2120201003063626001"/>
    <s v="    Guantes de caucho"/>
    <n v="29554000"/>
    <n v="0"/>
    <n v="0"/>
    <n v="29554000"/>
    <n v="0"/>
    <n v="29554000"/>
    <n v="0"/>
    <n v="8867000"/>
    <n v="30.002700000000001"/>
    <n v="0"/>
    <n v="0"/>
    <n v="0"/>
    <x v="2"/>
  </r>
  <r>
    <s v="O2120201003063626004"/>
    <s v="    Guantes de cirugía"/>
    <n v="23743000"/>
    <n v="0"/>
    <n v="0"/>
    <n v="23743000"/>
    <n v="0"/>
    <n v="23743000"/>
    <n v="0"/>
    <n v="0"/>
    <n v="0"/>
    <n v="0"/>
    <n v="0"/>
    <n v="0"/>
    <x v="2"/>
  </r>
  <r>
    <s v="O2120201003063627099"/>
    <s v="    Artículos de caucho n"/>
    <n v="1253000"/>
    <n v="0"/>
    <n v="0"/>
    <n v="1253000"/>
    <n v="0"/>
    <n v="1253000"/>
    <n v="0"/>
    <n v="0"/>
    <n v="0"/>
    <n v="0"/>
    <n v="0"/>
    <n v="0"/>
    <x v="2"/>
  </r>
  <r>
    <s v="O2120201003063641001"/>
    <s v="    Bolsas de material pl"/>
    <n v="34300000"/>
    <n v="0"/>
    <n v="0"/>
    <n v="34300000"/>
    <n v="0"/>
    <n v="34300000"/>
    <n v="0"/>
    <n v="10290000"/>
    <n v="30"/>
    <n v="0"/>
    <n v="0"/>
    <n v="0"/>
    <x v="2"/>
  </r>
  <r>
    <s v="O2120201003063692007"/>
    <s v="    Cintas pegantes (tran"/>
    <n v="1500000"/>
    <n v="0"/>
    <n v="0"/>
    <n v="1500000"/>
    <n v="0"/>
    <n v="1500000"/>
    <n v="0"/>
    <n v="0"/>
    <n v="0"/>
    <n v="0"/>
    <n v="0"/>
    <n v="0"/>
    <x v="2"/>
  </r>
  <r>
    <s v="O2120201003063694005"/>
    <s v="    Regaderas y baldes de"/>
    <n v="1296000"/>
    <n v="0"/>
    <n v="0"/>
    <n v="1296000"/>
    <n v="0"/>
    <n v="1296000"/>
    <n v="0"/>
    <n v="389000"/>
    <n v="30.0154"/>
    <n v="0"/>
    <n v="0"/>
    <n v="0"/>
    <x v="2"/>
  </r>
  <r>
    <s v="O2120201003063694011"/>
    <s v="    Vasos, vasitos, copas"/>
    <n v="179000"/>
    <n v="0"/>
    <n v="0"/>
    <n v="179000"/>
    <n v="0"/>
    <n v="179000"/>
    <n v="0"/>
    <n v="0"/>
    <n v="0"/>
    <n v="0"/>
    <n v="0"/>
    <n v="0"/>
    <x v="2"/>
  </r>
  <r>
    <s v="O2120201003063694016"/>
    <s v="    Recogedores plásticos"/>
    <n v="172000"/>
    <n v="0"/>
    <n v="0"/>
    <n v="172000"/>
    <n v="0"/>
    <n v="172000"/>
    <n v="0"/>
    <n v="105000"/>
    <n v="61.046500000000002"/>
    <n v="0"/>
    <n v="0"/>
    <n v="0"/>
    <x v="2"/>
  </r>
  <r>
    <s v="O2120201003063699055"/>
    <s v="    Protectores auditivos"/>
    <n v="1462000"/>
    <n v="0"/>
    <n v="0"/>
    <n v="1462000"/>
    <n v="0"/>
    <n v="1462000"/>
    <n v="0"/>
    <n v="0"/>
    <n v="0"/>
    <n v="0"/>
    <n v="0"/>
    <n v="0"/>
    <x v="2"/>
  </r>
  <r>
    <s v="O2120201003073719199"/>
    <s v="    Envases n.c.p. de vid"/>
    <n v="2964000"/>
    <n v="0"/>
    <n v="0"/>
    <n v="2964000"/>
    <n v="0"/>
    <n v="2964000"/>
    <n v="0"/>
    <n v="883000"/>
    <n v="29.790800000000001"/>
    <n v="0"/>
    <n v="0"/>
    <n v="0"/>
    <x v="2"/>
  </r>
  <r>
    <s v="O2120201003073719305"/>
    <s v="    Vasos y jarros de vid"/>
    <n v="243000"/>
    <n v="0"/>
    <n v="0"/>
    <n v="243000"/>
    <n v="0"/>
    <n v="243000"/>
    <n v="0"/>
    <n v="73000"/>
    <n v="30.0412"/>
    <n v="0"/>
    <n v="0"/>
    <n v="0"/>
    <x v="2"/>
  </r>
  <r>
    <s v="O2120201003073719502"/>
    <s v="    Utensilios y aparatos"/>
    <n v="2949000"/>
    <n v="0"/>
    <n v="0"/>
    <n v="2949000"/>
    <n v="0"/>
    <n v="2949000"/>
    <n v="0"/>
    <n v="0"/>
    <n v="0"/>
    <n v="0"/>
    <n v="0"/>
    <n v="0"/>
    <x v="2"/>
  </r>
  <r>
    <s v="O2120201003073722101"/>
    <s v="    Vajillas de loza-pede"/>
    <n v="17000"/>
    <n v="0"/>
    <n v="0"/>
    <n v="17000"/>
    <n v="0"/>
    <n v="17000"/>
    <n v="0"/>
    <n v="5000"/>
    <n v="29.411799999999999"/>
    <n v="0"/>
    <n v="0"/>
    <n v="0"/>
    <x v="2"/>
  </r>
  <r>
    <s v="O2120201003083891102"/>
    <s v="    Bolígrafos"/>
    <n v="2400000"/>
    <n v="0"/>
    <n v="0"/>
    <n v="2400000"/>
    <n v="0"/>
    <n v="2400000"/>
    <n v="0"/>
    <n v="0"/>
    <n v="0"/>
    <n v="0"/>
    <n v="0"/>
    <n v="0"/>
    <x v="2"/>
  </r>
  <r>
    <s v="O2120201003083899302"/>
    <s v="    Escobas"/>
    <n v="2487000"/>
    <n v="0"/>
    <n v="0"/>
    <n v="2487000"/>
    <n v="0"/>
    <n v="2487000"/>
    <n v="0"/>
    <n v="746000"/>
    <n v="29.995999999999999"/>
    <n v="0"/>
    <n v="0"/>
    <n v="0"/>
    <x v="2"/>
  </r>
  <r>
    <s v="O2120201003083899303"/>
    <s v="    Cepillos para lavar o"/>
    <n v="411000"/>
    <n v="0"/>
    <n v="0"/>
    <n v="411000"/>
    <n v="0"/>
    <n v="411000"/>
    <n v="0"/>
    <n v="119000"/>
    <n v="28.953800000000001"/>
    <n v="0"/>
    <n v="0"/>
    <n v="0"/>
    <x v="2"/>
  </r>
  <r>
    <s v="O2120201003083899313"/>
    <s v="    Cepillos industriales"/>
    <n v="728000"/>
    <n v="0"/>
    <n v="0"/>
    <n v="728000"/>
    <n v="0"/>
    <n v="728000"/>
    <n v="0"/>
    <n v="220000"/>
    <n v="30.219799999999999"/>
    <n v="0"/>
    <n v="0"/>
    <n v="0"/>
    <x v="2"/>
  </r>
  <r>
    <s v="O2120201003083899918"/>
    <s v="    Guantes industriales"/>
    <n v="1144000"/>
    <n v="0"/>
    <n v="0"/>
    <n v="1144000"/>
    <n v="0"/>
    <n v="1144000"/>
    <n v="0"/>
    <n v="0"/>
    <n v="0"/>
    <n v="0"/>
    <n v="0"/>
    <n v="0"/>
    <x v="2"/>
  </r>
  <r>
    <s v="O2120201004024291231"/>
    <s v="    Esponjas y esponjilla"/>
    <n v="108000"/>
    <n v="0"/>
    <n v="0"/>
    <n v="108000"/>
    <n v="0"/>
    <n v="108000"/>
    <n v="0"/>
    <n v="32000"/>
    <n v="29.6296"/>
    <n v="0"/>
    <n v="0"/>
    <n v="0"/>
    <x v="2"/>
  </r>
  <r>
    <s v="O2120201004024291305"/>
    <s v="    Tijeras para artes y"/>
    <n v="94000"/>
    <n v="0"/>
    <n v="0"/>
    <n v="94000"/>
    <n v="0"/>
    <n v="94000"/>
    <n v="0"/>
    <n v="0"/>
    <n v="0"/>
    <n v="0"/>
    <n v="0"/>
    <n v="0"/>
    <x v="2"/>
  </r>
  <r>
    <s v="O2120201004024293112"/>
    <s v="    Tanques metálicos esp"/>
    <n v="800000"/>
    <n v="0"/>
    <n v="0"/>
    <n v="800000"/>
    <n v="0"/>
    <n v="800000"/>
    <n v="0"/>
    <n v="0"/>
    <n v="0"/>
    <n v="0"/>
    <n v="0"/>
    <n v="0"/>
    <x v="2"/>
  </r>
  <r>
    <s v="O2120201004024293117"/>
    <s v="    Envases de aluminio"/>
    <n v="3371000"/>
    <n v="0"/>
    <n v="0"/>
    <n v="3371000"/>
    <n v="0"/>
    <n v="3371000"/>
    <n v="0"/>
    <n v="0"/>
    <n v="0"/>
    <n v="0"/>
    <n v="0"/>
    <n v="0"/>
    <x v="2"/>
  </r>
  <r>
    <s v="O2120201004024299201"/>
    <s v="    Mangos metálicos"/>
    <n v="3242000"/>
    <n v="0"/>
    <n v="0"/>
    <n v="3242000"/>
    <n v="0"/>
    <n v="3242000"/>
    <n v="0"/>
    <n v="0"/>
    <n v="0"/>
    <n v="0"/>
    <n v="0"/>
    <n v="0"/>
    <x v="2"/>
  </r>
  <r>
    <s v="O2120201004024299204"/>
    <s v="    Cerraduras para vehíc"/>
    <n v="700000"/>
    <n v="0"/>
    <n v="0"/>
    <n v="700000"/>
    <n v="0"/>
    <n v="700000"/>
    <n v="0"/>
    <n v="0"/>
    <n v="0"/>
    <n v="0"/>
    <n v="0"/>
    <n v="0"/>
    <x v="2"/>
  </r>
  <r>
    <s v="O2120201004024299210"/>
    <s v="    Cerraduras de combina"/>
    <n v="10036000"/>
    <n v="0"/>
    <n v="0"/>
    <n v="10036000"/>
    <n v="0"/>
    <n v="10036000"/>
    <n v="0"/>
    <n v="0"/>
    <n v="0"/>
    <n v="0"/>
    <n v="0"/>
    <n v="0"/>
    <x v="2"/>
  </r>
  <r>
    <s v="O2120201004024299994"/>
    <s v="    Artículos de aluminio"/>
    <n v="3500000"/>
    <n v="0"/>
    <n v="0"/>
    <n v="3500000"/>
    <n v="0"/>
    <n v="3500000"/>
    <n v="0"/>
    <n v="291000"/>
    <n v="8.3142999999999994"/>
    <n v="0"/>
    <n v="291000"/>
    <n v="8.3142999999999994"/>
    <x v="2"/>
  </r>
  <r>
    <s v="O2120202005040654611"/>
    <s v="    Servicios de instalac"/>
    <n v="116990000"/>
    <n v="0"/>
    <n v="0"/>
    <n v="116990000"/>
    <n v="0"/>
    <n v="116990000"/>
    <n v="0"/>
    <n v="0"/>
    <n v="0"/>
    <n v="0"/>
    <n v="0"/>
    <n v="0"/>
    <x v="2"/>
  </r>
  <r>
    <s v="O21202020060363391"/>
    <s v="      Servicios de catering"/>
    <n v="63059000"/>
    <n v="0"/>
    <n v="0"/>
    <n v="63059000"/>
    <n v="0"/>
    <n v="63059000"/>
    <n v="0"/>
    <n v="0"/>
    <n v="0"/>
    <n v="0"/>
    <n v="0"/>
    <n v="0"/>
    <x v="2"/>
  </r>
  <r>
    <s v="O21202020060363393"/>
    <s v="      Otros servicios de co"/>
    <n v="83268000"/>
    <n v="0"/>
    <n v="0"/>
    <n v="83268000"/>
    <n v="0"/>
    <n v="83268000"/>
    <n v="0"/>
    <n v="0"/>
    <n v="0"/>
    <n v="0"/>
    <n v="0"/>
    <n v="0"/>
    <x v="2"/>
  </r>
  <r>
    <s v="O21202020060363399"/>
    <s v="      Otros servicios de su"/>
    <n v="100000000"/>
    <n v="0"/>
    <n v="0"/>
    <n v="100000000"/>
    <n v="0"/>
    <n v="100000000"/>
    <n v="0"/>
    <n v="0"/>
    <n v="0"/>
    <n v="0"/>
    <n v="0"/>
    <n v="0"/>
    <x v="2"/>
  </r>
  <r>
    <s v="O21202020060464114"/>
    <s v="      Servicios de transpor"/>
    <n v="749000000"/>
    <n v="0"/>
    <n v="0"/>
    <n v="749000000"/>
    <n v="0"/>
    <n v="749000000"/>
    <n v="0"/>
    <n v="749000000"/>
    <n v="100"/>
    <n v="0"/>
    <n v="0"/>
    <n v="0"/>
    <x v="2"/>
  </r>
  <r>
    <s v="O21202020060464115"/>
    <s v="      Servicios de taxi"/>
    <n v="9000000"/>
    <n v="0"/>
    <n v="0"/>
    <n v="9000000"/>
    <n v="0"/>
    <n v="9000000"/>
    <n v="60000"/>
    <n v="810000"/>
    <n v="9"/>
    <n v="0"/>
    <n v="750000"/>
    <n v="8.3332999999999995"/>
    <x v="2"/>
  </r>
  <r>
    <s v="O21202020060767430"/>
    <s v="      Servicios de parquead"/>
    <n v="2500000"/>
    <n v="0"/>
    <n v="0"/>
    <n v="2500000"/>
    <n v="0"/>
    <n v="2500000"/>
    <n v="0"/>
    <n v="208000"/>
    <n v="8.32"/>
    <n v="0"/>
    <n v="208000"/>
    <n v="8.32"/>
    <x v="2"/>
  </r>
  <r>
    <s v="O21202020060767490"/>
    <s v="      Otros servicios de ap"/>
    <n v="2000000"/>
    <n v="0"/>
    <n v="0"/>
    <n v="2000000"/>
    <n v="0"/>
    <n v="2000000"/>
    <n v="0"/>
    <n v="0"/>
    <n v="0"/>
    <n v="0"/>
    <n v="0"/>
    <n v="0"/>
    <x v="2"/>
  </r>
  <r>
    <s v="O21202020060767990"/>
    <s v="      Otros servicios de ap"/>
    <n v="3000000"/>
    <n v="0"/>
    <n v="0"/>
    <n v="3000000"/>
    <n v="0"/>
    <n v="3000000"/>
    <n v="0"/>
    <n v="250000"/>
    <n v="8.3332999999999995"/>
    <n v="0"/>
    <n v="250000"/>
    <n v="8.3332999999999995"/>
    <x v="2"/>
  </r>
  <r>
    <s v="O21202020060868019"/>
    <s v="      Otros servicios posta"/>
    <n v="214000000"/>
    <n v="0"/>
    <n v="0"/>
    <n v="214000000"/>
    <n v="0"/>
    <n v="214000000"/>
    <n v="0"/>
    <n v="162000000"/>
    <n v="75.700900000000004"/>
    <n v="0"/>
    <n v="0"/>
    <n v="0"/>
    <x v="2"/>
  </r>
  <r>
    <s v="O212020200701030571351"/>
    <s v="  Servicios de seguros"/>
    <n v="55184000"/>
    <n v="0"/>
    <n v="0"/>
    <n v="55184000"/>
    <n v="0"/>
    <n v="55184000"/>
    <n v="0"/>
    <n v="55183624"/>
    <n v="99.999300000000005"/>
    <n v="0"/>
    <n v="55183623"/>
    <n v="99.999300000000005"/>
    <x v="2"/>
  </r>
  <r>
    <s v="O212020200701030571354"/>
    <s v="  Servicios de seguros"/>
    <n v="1698330000"/>
    <n v="0"/>
    <n v="0"/>
    <n v="1698330000"/>
    <n v="0"/>
    <n v="1698330000"/>
    <n v="0"/>
    <n v="1097298926"/>
    <n v="64.610500000000002"/>
    <n v="0"/>
    <n v="0"/>
    <n v="0"/>
    <x v="2"/>
  </r>
  <r>
    <s v="O212020200701030571355"/>
    <s v="  Servicios de seguros"/>
    <n v="853525000"/>
    <n v="0"/>
    <n v="0"/>
    <n v="853525000"/>
    <n v="0"/>
    <n v="853525000"/>
    <n v="0"/>
    <n v="569847000"/>
    <n v="66.763900000000007"/>
    <n v="0"/>
    <n v="0"/>
    <n v="0"/>
    <x v="2"/>
  </r>
  <r>
    <s v="O212020200701030571357"/>
    <s v="  Servicios de seguros"/>
    <n v="15000000"/>
    <n v="0"/>
    <n v="0"/>
    <n v="15000000"/>
    <n v="0"/>
    <n v="15000000"/>
    <n v="13621320"/>
    <n v="13621320"/>
    <n v="90.808800000000005"/>
    <n v="0"/>
    <n v="0"/>
    <n v="0"/>
    <x v="2"/>
  </r>
  <r>
    <s v="O212020200701030571359"/>
    <s v="  Otros servicios de se"/>
    <n v="99241000"/>
    <n v="0"/>
    <n v="0"/>
    <n v="99241000"/>
    <n v="0"/>
    <n v="99241000"/>
    <n v="0"/>
    <n v="66251736"/>
    <n v="66.758399999999995"/>
    <n v="0"/>
    <n v="0"/>
    <n v="0"/>
    <x v="2"/>
  </r>
  <r>
    <s v="O2120202007010671640"/>
    <s v="    Servicios de administ"/>
    <n v="2581000"/>
    <n v="4233309"/>
    <n v="4233309"/>
    <n v="6814309"/>
    <n v="0"/>
    <n v="6814309"/>
    <n v="4364860"/>
    <n v="4364860"/>
    <n v="64.054299999999998"/>
    <n v="4364860"/>
    <n v="4364860"/>
    <n v="64.054299999999998"/>
    <x v="2"/>
  </r>
  <r>
    <s v="O21202020070272112"/>
    <s v="      Servicios de alquiler"/>
    <n v="229591000"/>
    <n v="0"/>
    <n v="0"/>
    <n v="229591000"/>
    <n v="0"/>
    <n v="229591000"/>
    <n v="0"/>
    <n v="229197601"/>
    <n v="99.828699999999998"/>
    <n v="0"/>
    <n v="0"/>
    <n v="0"/>
    <x v="2"/>
  </r>
  <r>
    <s v="O21202020070373122"/>
    <s v="      Servicios de arrendam"/>
    <n v="149679000"/>
    <n v="0"/>
    <n v="0"/>
    <n v="149679000"/>
    <n v="0"/>
    <n v="149679000"/>
    <n v="0"/>
    <n v="44910239"/>
    <n v="30.0044"/>
    <n v="0"/>
    <n v="0"/>
    <n v="0"/>
    <x v="2"/>
  </r>
  <r>
    <s v="O21202020070373230"/>
    <s v="      Servicios de arrendam"/>
    <n v="78538000"/>
    <n v="0"/>
    <n v="0"/>
    <n v="78538000"/>
    <n v="0"/>
    <n v="78538000"/>
    <n v="0"/>
    <n v="23662000"/>
    <n v="30.1281"/>
    <n v="0"/>
    <n v="0"/>
    <n v="0"/>
    <x v="2"/>
  </r>
  <r>
    <s v="O21202020080282120"/>
    <s v="      Servicios de asesoram"/>
    <n v="171307000"/>
    <n v="0"/>
    <n v="0"/>
    <n v="171307000"/>
    <n v="0"/>
    <n v="171307000"/>
    <n v="0"/>
    <n v="61063443"/>
    <n v="35.645600000000002"/>
    <n v="0"/>
    <n v="0"/>
    <n v="0"/>
    <x v="2"/>
  </r>
  <r>
    <s v="O21202020080282130"/>
    <s v="      Servicios de document"/>
    <n v="4500000"/>
    <n v="0"/>
    <n v="0"/>
    <n v="4500000"/>
    <n v="0"/>
    <n v="4500000"/>
    <n v="0"/>
    <n v="375000"/>
    <n v="8.3332999999999995"/>
    <n v="0"/>
    <n v="375000"/>
    <n v="8.3332999999999995"/>
    <x v="2"/>
  </r>
  <r>
    <s v="O21202020080282221"/>
    <s v="      Servicios de contabil"/>
    <n v="162571000"/>
    <n v="0"/>
    <n v="0"/>
    <n v="162571000"/>
    <n v="0"/>
    <n v="162571000"/>
    <n v="0"/>
    <n v="0"/>
    <n v="0"/>
    <n v="0"/>
    <n v="0"/>
    <n v="0"/>
    <x v="2"/>
  </r>
  <r>
    <s v="O21202020080383111"/>
    <s v="      Servicios de consulto"/>
    <n v="17000000"/>
    <n v="0"/>
    <n v="0"/>
    <n v="17000000"/>
    <n v="0"/>
    <n v="17000000"/>
    <n v="0"/>
    <n v="0"/>
    <n v="0"/>
    <n v="0"/>
    <n v="0"/>
    <n v="0"/>
    <x v="2"/>
  </r>
  <r>
    <s v="O21202020080383112"/>
    <s v="      Servicios de consulto"/>
    <n v="139574000"/>
    <n v="0"/>
    <n v="0"/>
    <n v="139574000"/>
    <n v="0"/>
    <n v="139574000"/>
    <n v="0"/>
    <n v="0"/>
    <n v="0"/>
    <n v="0"/>
    <n v="0"/>
    <n v="0"/>
    <x v="2"/>
  </r>
  <r>
    <s v="O21202020080383113"/>
    <s v="      Servicios de consulto"/>
    <n v="663563000"/>
    <n v="-4233309"/>
    <n v="-4233309"/>
    <n v="659329691"/>
    <n v="0"/>
    <n v="659329691"/>
    <n v="0"/>
    <n v="330191410"/>
    <n v="50.079900000000002"/>
    <n v="0"/>
    <n v="0"/>
    <n v="0"/>
    <x v="2"/>
  </r>
  <r>
    <s v="O21202020080383115"/>
    <s v="      Servicios de consulto"/>
    <n v="47582000"/>
    <n v="0"/>
    <n v="0"/>
    <n v="47582000"/>
    <n v="0"/>
    <n v="47582000"/>
    <n v="0"/>
    <n v="0"/>
    <n v="0"/>
    <n v="0"/>
    <n v="0"/>
    <n v="0"/>
    <x v="2"/>
  </r>
  <r>
    <s v="O21202020080383152"/>
    <s v="      Servicios de suminist"/>
    <n v="144000000"/>
    <n v="0"/>
    <n v="0"/>
    <n v="144000000"/>
    <n v="0"/>
    <n v="144000000"/>
    <n v="0"/>
    <n v="0"/>
    <n v="0"/>
    <n v="0"/>
    <n v="0"/>
    <n v="0"/>
    <x v="2"/>
  </r>
  <r>
    <s v="O21202020080383159"/>
    <s v="      Otros servicios de al"/>
    <n v="10633000"/>
    <n v="0"/>
    <n v="0"/>
    <n v="10633000"/>
    <n v="0"/>
    <n v="10633000"/>
    <n v="0"/>
    <n v="1042133"/>
    <n v="9.8009000000000004"/>
    <n v="0"/>
    <n v="0"/>
    <n v="0"/>
    <x v="2"/>
  </r>
  <r>
    <s v="O21202020080383326"/>
    <s v="      Servicios de ingenier"/>
    <n v="7750000"/>
    <n v="0"/>
    <n v="0"/>
    <n v="7750000"/>
    <n v="0"/>
    <n v="7750000"/>
    <n v="0"/>
    <n v="0"/>
    <n v="0"/>
    <n v="0"/>
    <n v="0"/>
    <n v="0"/>
    <x v="2"/>
  </r>
  <r>
    <s v="O21202020080484120"/>
    <s v="      Servicios de telefoní"/>
    <n v="169141000"/>
    <n v="0"/>
    <n v="0"/>
    <n v="169141000"/>
    <n v="0"/>
    <n v="169141000"/>
    <n v="280020"/>
    <n v="11788500"/>
    <n v="6.9695999999999998"/>
    <n v="0"/>
    <n v="11508480"/>
    <n v="6.8041"/>
    <x v="2"/>
  </r>
  <r>
    <s v="O21202020080484133"/>
    <s v="      Servicios móviles de"/>
    <n v="52327000"/>
    <n v="0"/>
    <n v="0"/>
    <n v="52327000"/>
    <n v="0"/>
    <n v="52327000"/>
    <n v="0"/>
    <n v="3529727"/>
    <n v="6.7454999999999998"/>
    <n v="0"/>
    <n v="3529727"/>
    <n v="6.7454999999999998"/>
    <x v="2"/>
  </r>
  <r>
    <s v="O21202020080484222"/>
    <s v="      Servicios de acceso a"/>
    <n v="1012763000"/>
    <n v="0"/>
    <n v="0"/>
    <n v="1012763000"/>
    <n v="0"/>
    <n v="1012763000"/>
    <n v="0"/>
    <n v="1005864000"/>
    <n v="99.318799999999996"/>
    <n v="0"/>
    <n v="0"/>
    <n v="0"/>
    <x v="2"/>
  </r>
  <r>
    <s v="O21202020080484290"/>
    <s v="      Otros servicios de te"/>
    <n v="12000000"/>
    <n v="0"/>
    <n v="0"/>
    <n v="12000000"/>
    <n v="0"/>
    <n v="12000000"/>
    <n v="0"/>
    <n v="12000000"/>
    <n v="100"/>
    <n v="0"/>
    <n v="0"/>
    <n v="0"/>
    <x v="2"/>
  </r>
  <r>
    <s v="O21202020080484312"/>
    <s v="      Servicios de periódic"/>
    <n v="14816000"/>
    <n v="0"/>
    <n v="0"/>
    <n v="14816000"/>
    <n v="0"/>
    <n v="14816000"/>
    <n v="0"/>
    <n v="0"/>
    <n v="0"/>
    <n v="0"/>
    <n v="0"/>
    <n v="0"/>
    <x v="2"/>
  </r>
  <r>
    <s v="O21202020080484520"/>
    <s v="      Servicios de archivos"/>
    <n v="33307000"/>
    <n v="0"/>
    <n v="0"/>
    <n v="33307000"/>
    <n v="0"/>
    <n v="33307000"/>
    <n v="0"/>
    <n v="0"/>
    <n v="0"/>
    <n v="0"/>
    <n v="0"/>
    <n v="0"/>
    <x v="2"/>
  </r>
  <r>
    <s v="O21202020080585250"/>
    <s v="      Servicios de protecci"/>
    <n v="10089499000"/>
    <n v="0"/>
    <n v="0"/>
    <n v="10089499000"/>
    <n v="0"/>
    <n v="10089499000"/>
    <n v="0"/>
    <n v="10052847065"/>
    <n v="99.636700000000005"/>
    <n v="0"/>
    <n v="0"/>
    <n v="0"/>
    <x v="2"/>
  </r>
  <r>
    <s v="O21202020080585330"/>
    <s v="      Servicios de limpieza"/>
    <n v="4196592000"/>
    <n v="0"/>
    <n v="0"/>
    <n v="4196592000"/>
    <n v="0"/>
    <n v="4196592000"/>
    <n v="0"/>
    <n v="1210996000"/>
    <n v="28.8567"/>
    <n v="0"/>
    <n v="0"/>
    <n v="0"/>
    <x v="2"/>
  </r>
  <r>
    <s v="O21202020080585340"/>
    <s v="      Servicios especializa"/>
    <n v="51722000"/>
    <n v="0"/>
    <n v="0"/>
    <n v="51722000"/>
    <n v="0"/>
    <n v="51722000"/>
    <n v="0"/>
    <n v="0"/>
    <n v="0"/>
    <n v="0"/>
    <n v="0"/>
    <n v="0"/>
    <x v="2"/>
  </r>
  <r>
    <s v="O21202020080585510"/>
    <s v="      Servicios de reserva"/>
    <n v="15199000"/>
    <n v="0"/>
    <n v="0"/>
    <n v="15199000"/>
    <n v="0"/>
    <n v="15199000"/>
    <n v="0"/>
    <n v="0"/>
    <n v="0"/>
    <n v="0"/>
    <n v="0"/>
    <n v="0"/>
    <x v="2"/>
  </r>
  <r>
    <s v="O21202020080585931"/>
    <s v="      Servicios de centros"/>
    <n v="5400000000"/>
    <n v="0"/>
    <n v="0"/>
    <n v="5400000000"/>
    <n v="0"/>
    <n v="5400000000"/>
    <n v="0"/>
    <n v="5400000000"/>
    <n v="100"/>
    <n v="0"/>
    <n v="0"/>
    <n v="0"/>
    <x v="2"/>
  </r>
  <r>
    <s v="O21202020080585940"/>
    <s v="      Servicios administrat"/>
    <n v="42824000"/>
    <n v="0"/>
    <n v="0"/>
    <n v="42824000"/>
    <n v="0"/>
    <n v="42824000"/>
    <n v="0"/>
    <n v="0"/>
    <n v="0"/>
    <n v="0"/>
    <n v="0"/>
    <n v="0"/>
    <x v="2"/>
  </r>
  <r>
    <s v="O21202020080585951"/>
    <s v="      Servicios de copia y"/>
    <n v="9072000"/>
    <n v="0"/>
    <n v="0"/>
    <n v="9072000"/>
    <n v="0"/>
    <n v="9072000"/>
    <n v="0"/>
    <n v="400000"/>
    <n v="4.4092000000000002"/>
    <n v="0"/>
    <n v="400000"/>
    <n v="4.4092000000000002"/>
    <x v="2"/>
  </r>
  <r>
    <s v="O21202020080585999"/>
    <s v="      Otros servicios de ap"/>
    <n v="38066000"/>
    <n v="0"/>
    <n v="0"/>
    <n v="38066000"/>
    <n v="0"/>
    <n v="38066000"/>
    <n v="0"/>
    <n v="0"/>
    <n v="0"/>
    <n v="0"/>
    <n v="0"/>
    <n v="0"/>
    <x v="2"/>
  </r>
  <r>
    <s v="O21202020080686312"/>
    <s v="      Servicios de distribu"/>
    <n v="1495506000"/>
    <n v="0"/>
    <n v="0"/>
    <n v="1495506000"/>
    <n v="0"/>
    <n v="1495506000"/>
    <n v="6946835"/>
    <n v="71095445"/>
    <n v="4.7538999999999998"/>
    <n v="6946835"/>
    <n v="71095445"/>
    <n v="4.7538999999999998"/>
    <x v="2"/>
  </r>
  <r>
    <s v="O21202020080686320"/>
    <s v="      Servicios de distribu"/>
    <n v="4181000"/>
    <n v="0"/>
    <n v="0"/>
    <n v="4181000"/>
    <n v="0"/>
    <n v="4181000"/>
    <n v="0"/>
    <n v="301540"/>
    <n v="7.2122000000000002"/>
    <n v="0"/>
    <n v="301540"/>
    <n v="7.2122000000000002"/>
    <x v="2"/>
  </r>
  <r>
    <s v="O21202020080686330"/>
    <s v="      Servicios de distribu"/>
    <n v="85436000"/>
    <n v="0"/>
    <n v="0"/>
    <n v="85436000"/>
    <n v="0"/>
    <n v="85436000"/>
    <n v="12344455"/>
    <n v="12487663"/>
    <n v="14.616400000000001"/>
    <n v="12344455"/>
    <n v="12487663"/>
    <n v="14.616400000000001"/>
    <x v="2"/>
  </r>
  <r>
    <s v="O2120202008078711099"/>
    <s v="    Servicio de mantenimi"/>
    <n v="30509000"/>
    <n v="0"/>
    <n v="0"/>
    <n v="30509000"/>
    <n v="0"/>
    <n v="30509000"/>
    <n v="157700"/>
    <n v="345700"/>
    <n v="1.1331"/>
    <n v="0"/>
    <n v="188000"/>
    <n v="0.61619999999999997"/>
    <x v="2"/>
  </r>
  <r>
    <s v="O21202020080787130"/>
    <s v="      Servicios de mantenim"/>
    <n v="1064386000"/>
    <n v="0"/>
    <n v="0"/>
    <n v="1064386000"/>
    <n v="0"/>
    <n v="1064386000"/>
    <n v="0"/>
    <n v="1064386000"/>
    <n v="100"/>
    <n v="0"/>
    <n v="0"/>
    <n v="0"/>
    <x v="2"/>
  </r>
  <r>
    <s v="O2120202008078714102"/>
    <s v="    Servicio de mantenimi"/>
    <n v="4000000"/>
    <n v="0"/>
    <n v="0"/>
    <n v="4000000"/>
    <n v="0"/>
    <n v="4000000"/>
    <n v="23800"/>
    <n v="356800"/>
    <n v="8.92"/>
    <n v="0"/>
    <n v="333000"/>
    <n v="8.3249999999999993"/>
    <x v="2"/>
  </r>
  <r>
    <s v="O2120202008078714199"/>
    <s v="    Servicio de mantenimi"/>
    <n v="42000000"/>
    <n v="0"/>
    <n v="0"/>
    <n v="42000000"/>
    <n v="0"/>
    <n v="42000000"/>
    <n v="0"/>
    <n v="0"/>
    <n v="0"/>
    <n v="0"/>
    <n v="0"/>
    <n v="0"/>
    <x v="2"/>
  </r>
  <r>
    <s v="O2120202008078714999"/>
    <s v="    Servicio de mantenimi"/>
    <n v="3500000"/>
    <n v="0"/>
    <n v="0"/>
    <n v="3500000"/>
    <n v="0"/>
    <n v="3500000"/>
    <n v="0"/>
    <n v="292000"/>
    <n v="8.3429000000000002"/>
    <n v="0"/>
    <n v="292000"/>
    <n v="8.3429000000000002"/>
    <x v="2"/>
  </r>
  <r>
    <s v="O21202020080787151"/>
    <s v="      Servicios de mantenim"/>
    <n v="816000"/>
    <n v="0"/>
    <n v="0"/>
    <n v="816000"/>
    <n v="0"/>
    <n v="816000"/>
    <n v="0"/>
    <n v="0"/>
    <n v="0"/>
    <n v="0"/>
    <n v="0"/>
    <n v="0"/>
    <x v="2"/>
  </r>
  <r>
    <s v="O2120202008078715202"/>
    <s v="    Servicio de mantenimi"/>
    <n v="63760000"/>
    <n v="0"/>
    <n v="0"/>
    <n v="63760000"/>
    <n v="0"/>
    <n v="63760000"/>
    <n v="0"/>
    <n v="21843337"/>
    <n v="34.258699999999997"/>
    <n v="0"/>
    <n v="0"/>
    <n v="0"/>
    <x v="2"/>
  </r>
  <r>
    <s v="O2120202008078715203"/>
    <s v="    Servicio de mantenimi"/>
    <n v="83400000"/>
    <n v="0"/>
    <n v="0"/>
    <n v="83400000"/>
    <n v="0"/>
    <n v="83400000"/>
    <n v="0"/>
    <n v="13997970"/>
    <n v="16.784099999999999"/>
    <n v="0"/>
    <n v="0"/>
    <n v="0"/>
    <x v="2"/>
  </r>
  <r>
    <s v="O2120202008078715299"/>
    <s v="    Otros servicios de ma"/>
    <n v="31525000"/>
    <n v="0"/>
    <n v="0"/>
    <n v="31525000"/>
    <n v="0"/>
    <n v="31525000"/>
    <n v="0"/>
    <n v="0"/>
    <n v="0"/>
    <n v="0"/>
    <n v="0"/>
    <n v="0"/>
    <x v="2"/>
  </r>
  <r>
    <s v="O2120202008078715402"/>
    <s v="    Servicio de mantenimi"/>
    <n v="12800000"/>
    <n v="0"/>
    <n v="0"/>
    <n v="12800000"/>
    <n v="0"/>
    <n v="12800000"/>
    <n v="0"/>
    <n v="0"/>
    <n v="0"/>
    <n v="0"/>
    <n v="0"/>
    <n v="0"/>
    <x v="2"/>
  </r>
  <r>
    <s v="O2120202008078715403"/>
    <s v="    Servicio de mantenimi"/>
    <n v="16227000"/>
    <n v="0"/>
    <n v="0"/>
    <n v="16227000"/>
    <n v="0"/>
    <n v="16227000"/>
    <n v="0"/>
    <n v="0"/>
    <n v="0"/>
    <n v="0"/>
    <n v="0"/>
    <n v="0"/>
    <x v="2"/>
  </r>
  <r>
    <s v="O2120202008078715501"/>
    <s v="    Servicios de mantenim"/>
    <n v="4000000"/>
    <n v="0"/>
    <n v="0"/>
    <n v="4000000"/>
    <n v="0"/>
    <n v="4000000"/>
    <n v="0"/>
    <n v="333000"/>
    <n v="8.3249999999999993"/>
    <n v="0"/>
    <n v="333000"/>
    <n v="8.3249999999999993"/>
    <x v="2"/>
  </r>
  <r>
    <s v="O2120202008078715601"/>
    <s v="    Servicio de mantenimi"/>
    <n v="40698000"/>
    <n v="0"/>
    <n v="0"/>
    <n v="40698000"/>
    <n v="0"/>
    <n v="40698000"/>
    <n v="0"/>
    <n v="40698000"/>
    <n v="100"/>
    <n v="0"/>
    <n v="0"/>
    <n v="0"/>
    <x v="2"/>
  </r>
  <r>
    <s v="O2120202008078715614"/>
    <s v="    Servicio de mantenimi"/>
    <n v="201781000"/>
    <n v="0"/>
    <n v="0"/>
    <n v="201781000"/>
    <n v="0"/>
    <n v="201781000"/>
    <n v="0"/>
    <n v="83993294"/>
    <n v="41.625999999999998"/>
    <n v="0"/>
    <n v="0"/>
    <n v="0"/>
    <x v="2"/>
  </r>
  <r>
    <s v="O2120202008078715621"/>
    <s v="    Servicio de mantenimi"/>
    <n v="41001000"/>
    <n v="0"/>
    <n v="0"/>
    <n v="41001000"/>
    <n v="0"/>
    <n v="41001000"/>
    <n v="0"/>
    <n v="41000736"/>
    <n v="99.999399999999994"/>
    <n v="0"/>
    <n v="0"/>
    <n v="0"/>
    <x v="2"/>
  </r>
  <r>
    <s v="O2120202008078715698"/>
    <s v="    Servicio de mantenimi"/>
    <n v="4869000"/>
    <n v="0"/>
    <n v="0"/>
    <n v="4869000"/>
    <n v="0"/>
    <n v="4869000"/>
    <n v="0"/>
    <n v="0"/>
    <n v="0"/>
    <n v="0"/>
    <n v="0"/>
    <n v="0"/>
    <x v="2"/>
  </r>
  <r>
    <s v="O2120202008078715699"/>
    <s v="    Servicio de mantenimi"/>
    <n v="518000"/>
    <n v="0"/>
    <n v="0"/>
    <n v="518000"/>
    <n v="0"/>
    <n v="518000"/>
    <n v="0"/>
    <n v="0"/>
    <n v="0"/>
    <n v="0"/>
    <n v="0"/>
    <n v="0"/>
    <x v="2"/>
  </r>
  <r>
    <s v="O2120202008078715701"/>
    <s v="    Servicio de mantenimi"/>
    <n v="159429000"/>
    <n v="0"/>
    <n v="0"/>
    <n v="159429000"/>
    <n v="0"/>
    <n v="159429000"/>
    <n v="0"/>
    <n v="157442371"/>
    <n v="98.753900000000002"/>
    <n v="0"/>
    <n v="0"/>
    <n v="0"/>
    <x v="2"/>
  </r>
  <r>
    <s v="O2120202008078715999"/>
    <s v="    Servicio de mantenimi"/>
    <n v="39361000"/>
    <n v="0"/>
    <n v="0"/>
    <n v="39361000"/>
    <n v="0"/>
    <n v="39361000"/>
    <n v="0"/>
    <n v="18240548"/>
    <n v="46.341700000000003"/>
    <n v="0"/>
    <n v="0"/>
    <n v="0"/>
    <x v="2"/>
  </r>
  <r>
    <s v="O2120202008078724001"/>
    <s v="    Restauración y repara"/>
    <n v="3679000"/>
    <n v="0"/>
    <n v="0"/>
    <n v="3679000"/>
    <n v="0"/>
    <n v="3679000"/>
    <n v="0"/>
    <n v="0"/>
    <n v="0"/>
    <n v="0"/>
    <n v="0"/>
    <n v="0"/>
    <x v="2"/>
  </r>
  <r>
    <s v="O21202020080787390"/>
    <s v="      Servicios de instalac"/>
    <n v="5249000"/>
    <n v="0"/>
    <n v="0"/>
    <n v="5249000"/>
    <n v="0"/>
    <n v="5249000"/>
    <n v="0"/>
    <n v="0"/>
    <n v="0"/>
    <n v="0"/>
    <n v="0"/>
    <n v="0"/>
    <x v="2"/>
  </r>
  <r>
    <s v="O2120202008098912199"/>
    <s v="    Servicios de tipograf"/>
    <n v="1455000"/>
    <n v="0"/>
    <n v="0"/>
    <n v="1455000"/>
    <n v="0"/>
    <n v="1455000"/>
    <n v="0"/>
    <n v="0"/>
    <n v="0"/>
    <n v="0"/>
    <n v="0"/>
    <n v="0"/>
    <x v="2"/>
  </r>
  <r>
    <s v="O2120202008098912299"/>
    <s v="    Otros trabajos de enc"/>
    <n v="1455000"/>
    <n v="0"/>
    <n v="0"/>
    <n v="1455000"/>
    <n v="0"/>
    <n v="1455000"/>
    <n v="0"/>
    <n v="0"/>
    <n v="0"/>
    <n v="0"/>
    <n v="0"/>
    <n v="0"/>
    <x v="2"/>
  </r>
  <r>
    <s v="O21202020090191119"/>
    <s v="      Otros servicios de la"/>
    <n v="2500000"/>
    <n v="0"/>
    <n v="0"/>
    <n v="2500000"/>
    <n v="0"/>
    <n v="2500000"/>
    <n v="0"/>
    <n v="0"/>
    <n v="0"/>
    <n v="0"/>
    <n v="0"/>
    <n v="0"/>
    <x v="2"/>
  </r>
  <r>
    <s v="O21202020090393122"/>
    <s v="      Servicios médicos esp"/>
    <n v="55006000"/>
    <n v="0"/>
    <n v="0"/>
    <n v="55006000"/>
    <n v="0"/>
    <n v="55006000"/>
    <n v="0"/>
    <n v="0"/>
    <n v="0"/>
    <n v="0"/>
    <n v="0"/>
    <n v="0"/>
    <x v="2"/>
  </r>
  <r>
    <s v="O21202020090393195"/>
    <s v="      Servicios de laborato"/>
    <n v="3157000"/>
    <n v="0"/>
    <n v="0"/>
    <n v="3157000"/>
    <n v="0"/>
    <n v="3157000"/>
    <n v="0"/>
    <n v="0"/>
    <n v="0"/>
    <n v="0"/>
    <n v="0"/>
    <n v="0"/>
    <x v="2"/>
  </r>
  <r>
    <s v="O21202020090494110"/>
    <s v="      Servicios de alcantar"/>
    <n v="36616000"/>
    <n v="0"/>
    <n v="0"/>
    <n v="36616000"/>
    <n v="0"/>
    <n v="36616000"/>
    <n v="11214035"/>
    <n v="11214035"/>
    <n v="30.626100000000001"/>
    <n v="11214035"/>
    <n v="11214035"/>
    <n v="30.626100000000001"/>
    <x v="2"/>
  </r>
  <r>
    <s v="O21202020090494231"/>
    <s v="      Servicios generales d"/>
    <n v="134651000"/>
    <n v="0"/>
    <n v="0"/>
    <n v="134651000"/>
    <n v="0"/>
    <n v="134651000"/>
    <n v="5898100"/>
    <n v="13228114"/>
    <n v="9.8239999999999998"/>
    <n v="5898100"/>
    <n v="13228114"/>
    <n v="9.8239999999999998"/>
    <x v="2"/>
  </r>
  <r>
    <s v="O2120202010"/>
    <s v="             Viáticos de los funci"/>
    <n v="48500000"/>
    <n v="0"/>
    <n v="0"/>
    <n v="48500000"/>
    <n v="0"/>
    <n v="48500000"/>
    <n v="0"/>
    <n v="10630270"/>
    <n v="21.918099999999999"/>
    <n v="0"/>
    <n v="10630270"/>
    <n v="21.918099999999999"/>
    <x v="2"/>
  </r>
  <r>
    <s v="O2130404002"/>
    <s v="             Distintas a Membresía"/>
    <n v="9035032000"/>
    <n v="0"/>
    <n v="0"/>
    <n v="9035032000"/>
    <n v="0"/>
    <n v="9035032000"/>
    <n v="0"/>
    <n v="0"/>
    <n v="0"/>
    <n v="0"/>
    <n v="0"/>
    <n v="0"/>
    <x v="3"/>
  </r>
  <r>
    <s v="O23011603390000007871"/>
    <s v="  Construcción de Bogotá"/>
    <n v="28787418000"/>
    <n v="0"/>
    <n v="0"/>
    <n v="28787418000"/>
    <n v="0"/>
    <n v="28787418000"/>
    <n v="290363822"/>
    <n v="14754054658"/>
    <n v="51.2517"/>
    <n v="31932742"/>
    <n v="66226117"/>
    <n v="0.2301"/>
    <x v="4"/>
  </r>
  <r>
    <s v="O232020200663391"/>
    <s v="        Servicios de catering"/>
    <n v="1375000000"/>
    <n v="-2060000"/>
    <n v="-2060000"/>
    <n v="1372940000"/>
    <n v="0"/>
    <n v="1372940000"/>
    <n v="0"/>
    <n v="0"/>
    <n v="0"/>
    <n v="0"/>
    <n v="0"/>
    <n v="0"/>
    <x v="5"/>
  </r>
  <r>
    <s v="O232020200772112"/>
    <s v="        Servicios de alquiler"/>
    <n v="695427000"/>
    <n v="0"/>
    <n v="0"/>
    <n v="695427000"/>
    <n v="0"/>
    <n v="695427000"/>
    <n v="0"/>
    <n v="695424117"/>
    <n v="99.999600000000001"/>
    <n v="0"/>
    <n v="34293375"/>
    <n v="4.9313000000000002"/>
    <x v="6"/>
  </r>
  <r>
    <s v="O232020200881219"/>
    <s v="        Servicios de investig"/>
    <n v="200000000"/>
    <n v="0"/>
    <n v="0"/>
    <n v="200000000"/>
    <n v="0"/>
    <n v="200000000"/>
    <n v="0"/>
    <n v="0"/>
    <n v="0"/>
    <n v="0"/>
    <n v="0"/>
    <n v="0"/>
    <x v="7"/>
  </r>
  <r>
    <s v="O232020200881221"/>
    <s v="        Servicios de investig"/>
    <n v="1230007000"/>
    <n v="0"/>
    <n v="0"/>
    <n v="1230007000"/>
    <n v="0"/>
    <n v="1230007000"/>
    <n v="0"/>
    <n v="1201442988"/>
    <n v="97.677700000000002"/>
    <n v="0"/>
    <n v="0"/>
    <n v="0"/>
    <x v="8"/>
  </r>
  <r>
    <s v="O232020200881229"/>
    <s v="        Servicios de investig"/>
    <n v="3509986000"/>
    <n v="0"/>
    <n v="0"/>
    <n v="3509986000"/>
    <n v="0"/>
    <n v="3509986000"/>
    <n v="0"/>
    <n v="3398933821"/>
    <n v="96.836100000000002"/>
    <n v="0"/>
    <n v="0"/>
    <n v="0"/>
    <x v="9"/>
  </r>
  <r>
    <s v="O232020200882130"/>
    <s v="        Servicios de document"/>
    <n v="0"/>
    <n v="60000"/>
    <n v="60000"/>
    <n v="60000"/>
    <n v="0"/>
    <n v="60000"/>
    <n v="0"/>
    <n v="0"/>
    <n v="0"/>
    <n v="0"/>
    <n v="0"/>
    <n v="0"/>
    <x v="10"/>
  </r>
  <r>
    <s v="O232020200882199"/>
    <s v="        Otros servicios juríd"/>
    <n v="1840641000"/>
    <n v="0"/>
    <n v="0"/>
    <n v="1840641000"/>
    <n v="0"/>
    <n v="1840641000"/>
    <n v="0"/>
    <n v="1840626513"/>
    <n v="99.999200000000002"/>
    <n v="12952851"/>
    <n v="12952851"/>
    <n v="0.70369999999999999"/>
    <x v="11"/>
  </r>
  <r>
    <s v="O232020200883111"/>
    <s v="        Servicios de consulto"/>
    <n v="1727235000"/>
    <n v="0"/>
    <n v="0"/>
    <n v="1727235000"/>
    <n v="0"/>
    <n v="1727235000"/>
    <n v="0"/>
    <n v="1725637400"/>
    <n v="99.907499999999999"/>
    <n v="5842000"/>
    <n v="5842000"/>
    <n v="0.3382"/>
    <x v="12"/>
  </r>
  <r>
    <s v="O232020200883112"/>
    <s v="        Servicios de consulto"/>
    <n v="261702000"/>
    <n v="0"/>
    <n v="0"/>
    <n v="261702000"/>
    <n v="0"/>
    <n v="261702000"/>
    <n v="0"/>
    <n v="261700461"/>
    <n v="99.999399999999994"/>
    <n v="0"/>
    <n v="0"/>
    <n v="0"/>
    <x v="13"/>
  </r>
  <r>
    <s v="O232020200883114"/>
    <s v="        Servicios de consulto"/>
    <n v="453618000"/>
    <n v="0"/>
    <n v="0"/>
    <n v="453618000"/>
    <n v="0"/>
    <n v="453618000"/>
    <n v="0"/>
    <n v="350916515"/>
    <n v="77.359499999999997"/>
    <n v="0"/>
    <n v="0"/>
    <n v="0"/>
    <x v="14"/>
  </r>
  <r>
    <s v="O232020200883115"/>
    <s v="        Servicios de consulto"/>
    <n v="3280002000"/>
    <n v="0"/>
    <n v="0"/>
    <n v="3280002000"/>
    <n v="0"/>
    <n v="3280002000"/>
    <n v="0"/>
    <n v="3275619882"/>
    <n v="99.866399999999999"/>
    <n v="13137891"/>
    <n v="13137891"/>
    <n v="0.40050000000000002"/>
    <x v="15"/>
  </r>
  <r>
    <s v="O232020200883162"/>
    <s v="        Servicios de administ"/>
    <n v="148298000"/>
    <n v="0"/>
    <n v="0"/>
    <n v="148298000"/>
    <n v="0"/>
    <n v="148298000"/>
    <n v="0"/>
    <n v="147503890"/>
    <n v="99.464500000000001"/>
    <n v="0"/>
    <n v="0"/>
    <n v="0"/>
    <x v="16"/>
  </r>
  <r>
    <s v="O23202020088363201"/>
    <s v="      Venta de espacios par"/>
    <n v="0"/>
    <n v="1700000"/>
    <n v="1700000"/>
    <n v="1700000"/>
    <n v="0"/>
    <n v="1700000"/>
    <n v="0"/>
    <n v="0"/>
    <n v="0"/>
    <n v="0"/>
    <n v="0"/>
    <n v="0"/>
    <x v="17"/>
  </r>
  <r>
    <s v="O232020200883633"/>
    <s v="        Servicios de venta de"/>
    <n v="0"/>
    <n v="300000"/>
    <n v="300000"/>
    <n v="300000"/>
    <n v="0"/>
    <n v="300000"/>
    <n v="0"/>
    <n v="0"/>
    <n v="0"/>
    <n v="0"/>
    <n v="0"/>
    <n v="0"/>
    <x v="18"/>
  </r>
  <r>
    <s v="O232020200883913"/>
    <s v="        Servicios de diseño g"/>
    <n v="130851000"/>
    <n v="0"/>
    <n v="0"/>
    <n v="130851000"/>
    <n v="0"/>
    <n v="130851000"/>
    <n v="0"/>
    <n v="113007014"/>
    <n v="86.363100000000003"/>
    <n v="0"/>
    <n v="0"/>
    <n v="0"/>
    <x v="19"/>
  </r>
  <r>
    <s v="O232020200884190"/>
    <s v="        Otros servicios de te"/>
    <n v="275000000"/>
    <n v="0"/>
    <n v="0"/>
    <n v="275000000"/>
    <n v="0"/>
    <n v="275000000"/>
    <n v="0"/>
    <n v="0"/>
    <n v="0"/>
    <n v="0"/>
    <n v="0"/>
    <n v="0"/>
    <x v="20"/>
  </r>
  <r>
    <s v="O232020200884399"/>
    <s v="        Otros servicios de co"/>
    <n v="52341000"/>
    <n v="0"/>
    <n v="0"/>
    <n v="52341000"/>
    <n v="0"/>
    <n v="52341000"/>
    <n v="0"/>
    <n v="30928235"/>
    <n v="59.0899"/>
    <n v="0"/>
    <n v="0"/>
    <n v="0"/>
    <x v="21"/>
  </r>
  <r>
    <s v="O232020200991123"/>
    <s v="        Servicios de la admin"/>
    <n v="78310000"/>
    <n v="0"/>
    <n v="0"/>
    <n v="78310000"/>
    <n v="0"/>
    <n v="78310000"/>
    <n v="0"/>
    <n v="0"/>
    <n v="0"/>
    <n v="0"/>
    <n v="0"/>
    <n v="0"/>
    <x v="22"/>
  </r>
  <r>
    <s v="O232020200993304"/>
    <s v="        Otros servicios socia"/>
    <n v="8140000000"/>
    <n v="0"/>
    <n v="0"/>
    <n v="8140000000"/>
    <n v="0"/>
    <n v="8140000000"/>
    <n v="0"/>
    <n v="1252000000"/>
    <n v="15.380800000000001"/>
    <n v="0"/>
    <n v="0"/>
    <n v="0"/>
    <x v="23"/>
  </r>
  <r>
    <s v="O232020200993500"/>
    <s v="        Otros servicios socia"/>
    <n v="1100000000"/>
    <n v="0"/>
    <n v="0"/>
    <n v="1100000000"/>
    <n v="0"/>
    <n v="1100000000"/>
    <n v="0"/>
    <n v="169950000"/>
    <n v="15.45"/>
    <n v="0"/>
    <n v="0"/>
    <n v="0"/>
    <x v="24"/>
  </r>
  <r>
    <s v="O232020200995996"/>
    <s v="        Servicios de otorgami"/>
    <n v="759000000"/>
    <n v="0"/>
    <n v="0"/>
    <n v="759000000"/>
    <n v="0"/>
    <n v="759000000"/>
    <n v="290363822"/>
    <n v="290363822"/>
    <n v="38.256100000000004"/>
    <n v="0"/>
    <n v="0"/>
    <n v="0"/>
    <x v="25"/>
  </r>
  <r>
    <s v="O232020200996290"/>
    <s v="        Otros servicios de ar"/>
    <n v="520000000"/>
    <n v="0"/>
    <n v="0"/>
    <n v="520000000"/>
    <n v="0"/>
    <n v="520000000"/>
    <n v="0"/>
    <n v="0"/>
    <n v="0"/>
    <n v="0"/>
    <n v="0"/>
    <n v="0"/>
    <x v="26"/>
  </r>
  <r>
    <s v="O232020200997321"/>
    <s v="        Servicios funerarios"/>
    <n v="10000000"/>
    <n v="0"/>
    <n v="0"/>
    <n v="10000000"/>
    <n v="0"/>
    <n v="10000000"/>
    <n v="0"/>
    <n v="0"/>
    <n v="0"/>
    <n v="0"/>
    <n v="0"/>
    <n v="0"/>
    <x v="27"/>
  </r>
  <r>
    <s v="O232020200999000"/>
    <s v="        Servicios prestados p"/>
    <n v="3000000000"/>
    <n v="0"/>
    <n v="0"/>
    <n v="3000000000"/>
    <n v="0"/>
    <n v="3000000000"/>
    <n v="0"/>
    <n v="0"/>
    <n v="0"/>
    <n v="0"/>
    <n v="0"/>
    <n v="0"/>
    <x v="28"/>
  </r>
  <r>
    <s v="O23011605510000007869"/>
    <s v="  Implementación del mod"/>
    <n v="2491102000"/>
    <n v="0"/>
    <n v="0"/>
    <n v="2491102000"/>
    <n v="0"/>
    <n v="2491102000"/>
    <n v="0"/>
    <n v="1442471730"/>
    <n v="57.905000000000001"/>
    <n v="18414195"/>
    <n v="18414195"/>
    <n v="0.73919999999999997"/>
    <x v="29"/>
  </r>
  <r>
    <s v="O232010100502030101"/>
    <s v="     Paquetes de software"/>
    <n v="573000000"/>
    <n v="0"/>
    <n v="0"/>
    <n v="573000000"/>
    <n v="0"/>
    <n v="573000000"/>
    <n v="0"/>
    <n v="0"/>
    <n v="0"/>
    <n v="0"/>
    <n v="0"/>
    <n v="0"/>
    <x v="30"/>
  </r>
  <r>
    <s v="O232020200663391"/>
    <s v="        Servicios de catering"/>
    <n v="176618000"/>
    <n v="0"/>
    <n v="0"/>
    <n v="176618000"/>
    <n v="0"/>
    <n v="176618000"/>
    <n v="0"/>
    <n v="0"/>
    <n v="0"/>
    <n v="0"/>
    <n v="0"/>
    <n v="0"/>
    <x v="5"/>
  </r>
  <r>
    <s v="O232020200883111"/>
    <s v="        Servicios de consulto"/>
    <n v="1247443000"/>
    <n v="0"/>
    <n v="0"/>
    <n v="1247443000"/>
    <n v="0"/>
    <n v="1247443000"/>
    <n v="0"/>
    <n v="1173316785"/>
    <n v="94.057699999999997"/>
    <n v="12307851"/>
    <n v="12307851"/>
    <n v="0.98660000000000003"/>
    <x v="12"/>
  </r>
  <r>
    <s v="O232020200883112"/>
    <s v="        Servicios de consulto"/>
    <n v="87234000"/>
    <n v="0"/>
    <n v="0"/>
    <n v="87234000"/>
    <n v="0"/>
    <n v="87234000"/>
    <n v="0"/>
    <n v="42823710"/>
    <n v="49.090600000000002"/>
    <n v="2617005"/>
    <n v="2617005"/>
    <n v="3"/>
    <x v="13"/>
  </r>
  <r>
    <s v="O232020200883141"/>
    <s v="        Servicios de diseño y"/>
    <n v="157020000"/>
    <n v="0"/>
    <n v="0"/>
    <n v="157020000"/>
    <n v="0"/>
    <n v="157020000"/>
    <n v="0"/>
    <n v="156544452"/>
    <n v="99.697100000000006"/>
    <n v="2854914"/>
    <n v="2854914"/>
    <n v="1.8182"/>
    <x v="31"/>
  </r>
  <r>
    <s v="O232020200883611"/>
    <s v="        Servicios integrales"/>
    <n v="69787000"/>
    <n v="0"/>
    <n v="0"/>
    <n v="69787000"/>
    <n v="0"/>
    <n v="69787000"/>
    <n v="0"/>
    <n v="69786783"/>
    <n v="99.999700000000004"/>
    <n v="634425"/>
    <n v="634425"/>
    <n v="0.90910000000000002"/>
    <x v="32"/>
  </r>
  <r>
    <s v="O232020200991115"/>
    <s v="        Servicios gubernament"/>
    <n v="180000000"/>
    <n v="0"/>
    <n v="0"/>
    <n v="180000000"/>
    <n v="0"/>
    <n v="180000000"/>
    <n v="0"/>
    <n v="0"/>
    <n v="0"/>
    <n v="0"/>
    <n v="0"/>
    <n v="0"/>
    <x v="33"/>
  </r>
  <r>
    <s v="O23011605540000007872"/>
    <s v="  Transformación Digital"/>
    <n v="15428222000"/>
    <n v="0"/>
    <n v="0"/>
    <n v="15428222000"/>
    <n v="0"/>
    <n v="15428222000"/>
    <n v="0"/>
    <n v="9844751825"/>
    <n v="63.81"/>
    <n v="242197364"/>
    <n v="242197364"/>
    <n v="1.5698000000000001"/>
    <x v="34"/>
  </r>
  <r>
    <s v="O23201010030106"/>
    <s v="         Otras máquinas para u"/>
    <n v="150000000"/>
    <n v="0"/>
    <n v="0"/>
    <n v="150000000"/>
    <n v="0"/>
    <n v="150000000"/>
    <n v="0"/>
    <n v="0"/>
    <n v="0"/>
    <n v="0"/>
    <n v="0"/>
    <n v="0"/>
    <x v="35"/>
  </r>
  <r>
    <s v="O23201010030404"/>
    <s v="         Acumuladores, pilas y"/>
    <n v="81246000"/>
    <n v="0"/>
    <n v="0"/>
    <n v="81246000"/>
    <n v="0"/>
    <n v="81246000"/>
    <n v="0"/>
    <n v="0"/>
    <n v="0"/>
    <n v="0"/>
    <n v="0"/>
    <n v="0"/>
    <x v="36"/>
  </r>
  <r>
    <s v="O232010100502030101"/>
    <s v="     Paquetes de software"/>
    <n v="1614300000"/>
    <n v="0"/>
    <n v="0"/>
    <n v="1614300000"/>
    <n v="0"/>
    <n v="1614300000"/>
    <n v="0"/>
    <n v="0"/>
    <n v="0"/>
    <n v="0"/>
    <n v="0"/>
    <n v="0"/>
    <x v="30"/>
  </r>
  <r>
    <s v="O2320101005020302"/>
    <s v="       Bases de datos"/>
    <n v="596600000"/>
    <n v="0"/>
    <n v="0"/>
    <n v="596600000"/>
    <n v="0"/>
    <n v="596600000"/>
    <n v="0"/>
    <n v="438754491"/>
    <n v="73.542500000000004"/>
    <n v="0"/>
    <n v="0"/>
    <n v="0"/>
    <x v="37"/>
  </r>
  <r>
    <s v="O232020200662284"/>
    <s v="        Comercio al por menor"/>
    <n v="1349065000"/>
    <n v="0"/>
    <n v="0"/>
    <n v="1349065000"/>
    <n v="0"/>
    <n v="1349065000"/>
    <n v="0"/>
    <n v="0"/>
    <n v="0"/>
    <n v="0"/>
    <n v="0"/>
    <n v="0"/>
    <x v="38"/>
  </r>
  <r>
    <s v="O232020200663391"/>
    <s v="        Servicios de catering"/>
    <n v="150000000"/>
    <n v="0"/>
    <n v="0"/>
    <n v="150000000"/>
    <n v="0"/>
    <n v="150000000"/>
    <n v="0"/>
    <n v="0"/>
    <n v="0"/>
    <n v="0"/>
    <n v="0"/>
    <n v="0"/>
    <x v="5"/>
  </r>
  <r>
    <s v="O232020200882130"/>
    <s v="        Servicios de document"/>
    <n v="5218000"/>
    <n v="0"/>
    <n v="0"/>
    <n v="5218000"/>
    <n v="0"/>
    <n v="5218000"/>
    <n v="0"/>
    <n v="0"/>
    <n v="0"/>
    <n v="0"/>
    <n v="0"/>
    <n v="0"/>
    <x v="10"/>
  </r>
  <r>
    <s v="O232020200882199"/>
    <s v="        Otros servicios juríd"/>
    <n v="566014000"/>
    <n v="0"/>
    <n v="0"/>
    <n v="566014000"/>
    <n v="0"/>
    <n v="566014000"/>
    <n v="0"/>
    <n v="564908174"/>
    <n v="99.804599999999994"/>
    <n v="24483531"/>
    <n v="24483531"/>
    <n v="4.3255999999999997"/>
    <x v="11"/>
  </r>
  <r>
    <s v="O232020200883111"/>
    <s v="        Servicios de consulto"/>
    <n v="627903000"/>
    <n v="0"/>
    <n v="0"/>
    <n v="627903000"/>
    <n v="0"/>
    <n v="627903000"/>
    <n v="0"/>
    <n v="627902669"/>
    <n v="99.999899999999997"/>
    <n v="16098543"/>
    <n v="16098543"/>
    <n v="2.5638999999999998"/>
    <x v="12"/>
  </r>
  <r>
    <s v="O232020200883121"/>
    <s v="        Servicios de relacion"/>
    <n v="136798000"/>
    <n v="0"/>
    <n v="0"/>
    <n v="136798000"/>
    <n v="0"/>
    <n v="136798000"/>
    <n v="0"/>
    <n v="136365758"/>
    <n v="99.683999999999997"/>
    <n v="0"/>
    <n v="0"/>
    <n v="0"/>
    <x v="39"/>
  </r>
  <r>
    <s v="O232020200883131"/>
    <s v="        Servicios de consulto"/>
    <n v="2976900000"/>
    <n v="0"/>
    <n v="0"/>
    <n v="2976900000"/>
    <n v="0"/>
    <n v="2976900000"/>
    <n v="0"/>
    <n v="2948446810"/>
    <n v="99.044200000000004"/>
    <n v="97511965"/>
    <n v="97511965"/>
    <n v="3.2755999999999998"/>
    <x v="40"/>
  </r>
  <r>
    <s v="O232020200883132"/>
    <s v="        Servicios de soporte"/>
    <n v="689439000"/>
    <n v="0"/>
    <n v="0"/>
    <n v="689439000"/>
    <n v="0"/>
    <n v="689439000"/>
    <n v="0"/>
    <n v="108486732"/>
    <n v="15.7355"/>
    <n v="2854914"/>
    <n v="2854914"/>
    <n v="0.41410000000000002"/>
    <x v="41"/>
  </r>
  <r>
    <s v="O232020200883141"/>
    <s v="        Servicios de diseño y"/>
    <n v="3422814000"/>
    <n v="0"/>
    <n v="0"/>
    <n v="3422814000"/>
    <n v="0"/>
    <n v="3422814000"/>
    <n v="0"/>
    <n v="3161172510"/>
    <n v="92.355999999999995"/>
    <n v="54426822"/>
    <n v="54426822"/>
    <n v="1.5901000000000001"/>
    <x v="31"/>
  </r>
  <r>
    <s v="O232020200883159"/>
    <s v="        Otros servicios de al"/>
    <n v="338645000"/>
    <n v="0"/>
    <n v="0"/>
    <n v="338645000"/>
    <n v="0"/>
    <n v="338645000"/>
    <n v="0"/>
    <n v="0"/>
    <n v="0"/>
    <n v="0"/>
    <n v="0"/>
    <n v="0"/>
    <x v="42"/>
  </r>
  <r>
    <s v="O232020200883161"/>
    <s v="        Servicios de administ"/>
    <n v="238759000"/>
    <n v="0"/>
    <n v="0"/>
    <n v="238759000"/>
    <n v="0"/>
    <n v="238759000"/>
    <n v="0"/>
    <n v="238758044"/>
    <n v="99.999600000000001"/>
    <n v="0"/>
    <n v="0"/>
    <n v="0"/>
    <x v="43"/>
  </r>
  <r>
    <s v="O232020200883162"/>
    <s v="        Servicios de administ"/>
    <n v="141085000"/>
    <n v="0"/>
    <n v="0"/>
    <n v="141085000"/>
    <n v="0"/>
    <n v="141085000"/>
    <n v="0"/>
    <n v="141084300"/>
    <n v="99.999499999999998"/>
    <n v="5725160"/>
    <n v="5725160"/>
    <n v="4.0579999999999998"/>
    <x v="16"/>
  </r>
  <r>
    <s v="O232020200883190"/>
    <s v="        Otros servicios de ad"/>
    <n v="90667000"/>
    <n v="0"/>
    <n v="0"/>
    <n v="90667000"/>
    <n v="0"/>
    <n v="90667000"/>
    <n v="0"/>
    <n v="90405614"/>
    <n v="99.711699999999993"/>
    <n v="2907783"/>
    <n v="2907783"/>
    <n v="3.2071000000000001"/>
    <x v="44"/>
  </r>
  <r>
    <s v="O232020200883920"/>
    <s v="        Diseños originales"/>
    <n v="63839000"/>
    <n v="0"/>
    <n v="0"/>
    <n v="63839000"/>
    <n v="0"/>
    <n v="63839000"/>
    <n v="0"/>
    <n v="61063442"/>
    <n v="95.652299999999997"/>
    <n v="0"/>
    <n v="0"/>
    <n v="0"/>
    <x v="45"/>
  </r>
  <r>
    <s v="O232020200883990"/>
    <s v="        Otros servicios profe"/>
    <n v="667396000"/>
    <n v="0"/>
    <n v="0"/>
    <n v="667396000"/>
    <n v="0"/>
    <n v="667396000"/>
    <n v="0"/>
    <n v="645317612"/>
    <n v="96.691900000000004"/>
    <n v="26055261"/>
    <n v="26055261"/>
    <n v="3.9039999999999999"/>
    <x v="46"/>
  </r>
  <r>
    <s v="O232020200884210"/>
    <s v="        Servicios básicos de"/>
    <n v="759263000"/>
    <n v="0"/>
    <n v="0"/>
    <n v="759263000"/>
    <n v="0"/>
    <n v="759263000"/>
    <n v="0"/>
    <n v="0"/>
    <n v="0"/>
    <n v="0"/>
    <n v="0"/>
    <n v="0"/>
    <x v="47"/>
  </r>
  <r>
    <s v="O232020200885940"/>
    <s v="        Servicios administrat"/>
    <n v="192627000"/>
    <n v="0"/>
    <n v="0"/>
    <n v="192627000"/>
    <n v="0"/>
    <n v="192627000"/>
    <n v="0"/>
    <n v="192442352"/>
    <n v="99.9041"/>
    <n v="10415150"/>
    <n v="10415150"/>
    <n v="5.4069000000000003"/>
    <x v="48"/>
  </r>
  <r>
    <s v="O232020200885999"/>
    <s v="        Otros servicios de ap"/>
    <n v="45600000"/>
    <n v="0"/>
    <n v="0"/>
    <n v="45600000"/>
    <n v="0"/>
    <n v="45600000"/>
    <n v="0"/>
    <n v="45599317"/>
    <n v="99.998500000000007"/>
    <n v="1718235"/>
    <n v="1718235"/>
    <n v="3.7681"/>
    <x v="49"/>
  </r>
  <r>
    <s v="O232020200887130"/>
    <s v="        Servicios de mantenim"/>
    <n v="524044000"/>
    <n v="0"/>
    <n v="0"/>
    <n v="524044000"/>
    <n v="0"/>
    <n v="524044000"/>
    <n v="0"/>
    <n v="444044000"/>
    <n v="84.734099999999998"/>
    <n v="0"/>
    <n v="0"/>
    <n v="0"/>
    <x v="50"/>
  </r>
  <r>
    <s v="O23011605560000007867"/>
    <s v="  Generación de los line"/>
    <n v="21246649000"/>
    <n v="0"/>
    <n v="0"/>
    <n v="21246649000"/>
    <n v="0"/>
    <n v="21246649000"/>
    <n v="0"/>
    <n v="8504084154"/>
    <n v="40.025500000000001"/>
    <n v="125136354"/>
    <n v="125136354"/>
    <n v="0.58899999999999997"/>
    <x v="51"/>
  </r>
  <r>
    <s v="O2320201002082823117"/>
    <s v="    Chaquetas o sacos, ex"/>
    <n v="64433000"/>
    <n v="0"/>
    <n v="0"/>
    <n v="64433000"/>
    <n v="0"/>
    <n v="64433000"/>
    <n v="0"/>
    <n v="0"/>
    <n v="0"/>
    <n v="0"/>
    <n v="0"/>
    <n v="0"/>
    <x v="52"/>
  </r>
  <r>
    <s v="O2320201003023262002"/>
    <s v="    Carteles y avisos"/>
    <n v="258397000"/>
    <n v="0"/>
    <n v="0"/>
    <n v="258397000"/>
    <n v="0"/>
    <n v="258397000"/>
    <n v="0"/>
    <n v="0"/>
    <n v="0"/>
    <n v="0"/>
    <n v="0"/>
    <n v="0"/>
    <x v="53"/>
  </r>
  <r>
    <s v="O232020200663391"/>
    <s v="        Servicios de catering"/>
    <n v="5026260000"/>
    <n v="0"/>
    <n v="0"/>
    <n v="5026260000"/>
    <n v="0"/>
    <n v="5026260000"/>
    <n v="0"/>
    <n v="0"/>
    <n v="0"/>
    <n v="0"/>
    <n v="0"/>
    <n v="0"/>
    <x v="5"/>
  </r>
  <r>
    <s v="O232020200882199"/>
    <s v="        Otros servicios juríd"/>
    <n v="162790000"/>
    <n v="0"/>
    <n v="0"/>
    <n v="162790000"/>
    <n v="0"/>
    <n v="162790000"/>
    <n v="0"/>
    <n v="155711765"/>
    <n v="95.651899999999998"/>
    <n v="0"/>
    <n v="0"/>
    <n v="0"/>
    <x v="11"/>
  </r>
  <r>
    <s v="O232020200883111"/>
    <s v="        Servicios de consulto"/>
    <n v="980622000"/>
    <n v="0"/>
    <n v="0"/>
    <n v="980622000"/>
    <n v="0"/>
    <n v="980622000"/>
    <n v="0"/>
    <n v="678765477"/>
    <n v="69.2179"/>
    <n v="8822326"/>
    <n v="8822326"/>
    <n v="0.89970000000000006"/>
    <x v="12"/>
  </r>
  <r>
    <s v="O232020200883117"/>
    <s v="        Servicios de gestión"/>
    <n v="36480000"/>
    <n v="0"/>
    <n v="0"/>
    <n v="36480000"/>
    <n v="0"/>
    <n v="36480000"/>
    <n v="0"/>
    <n v="34893397"/>
    <n v="95.650800000000004"/>
    <n v="528688"/>
    <n v="528688"/>
    <n v="1.4493"/>
    <x v="52"/>
  </r>
  <r>
    <s v="O232020200883121"/>
    <s v="        Servicios de relacion"/>
    <n v="958115000"/>
    <n v="0"/>
    <n v="0"/>
    <n v="958115000"/>
    <n v="0"/>
    <n v="958115000"/>
    <n v="0"/>
    <n v="925973553"/>
    <n v="96.645300000000006"/>
    <n v="12477032"/>
    <n v="12477032"/>
    <n v="1.3022"/>
    <x v="39"/>
  </r>
  <r>
    <s v="O232020200883141"/>
    <s v="        Servicios de diseño y"/>
    <n v="164158000"/>
    <n v="0"/>
    <n v="0"/>
    <n v="164158000"/>
    <n v="0"/>
    <n v="164158000"/>
    <n v="0"/>
    <n v="95163798"/>
    <n v="57.9709"/>
    <n v="5154706"/>
    <n v="5154706"/>
    <n v="3.1400999999999999"/>
    <x v="31"/>
  </r>
  <r>
    <s v="O232020200883162"/>
    <s v="        Servicios de administ"/>
    <n v="510713000"/>
    <n v="0"/>
    <n v="0"/>
    <n v="510713000"/>
    <n v="0"/>
    <n v="510713000"/>
    <n v="0"/>
    <n v="386285736"/>
    <n v="75.636600000000001"/>
    <n v="3489339"/>
    <n v="3489339"/>
    <n v="0.68320000000000003"/>
    <x v="16"/>
  </r>
  <r>
    <s v="O232020200883620"/>
    <s v="        Servicios de venta o"/>
    <n v="6812790000"/>
    <n v="0"/>
    <n v="0"/>
    <n v="6812790000"/>
    <n v="0"/>
    <n v="6812790000"/>
    <n v="0"/>
    <n v="2109996000"/>
    <n v="30.9711"/>
    <n v="0"/>
    <n v="0"/>
    <n v="0"/>
    <x v="54"/>
  </r>
  <r>
    <s v="O232020200883700"/>
    <s v="        Servicios de investig"/>
    <n v="924000000"/>
    <n v="0"/>
    <n v="0"/>
    <n v="924000000"/>
    <n v="0"/>
    <n v="924000000"/>
    <n v="0"/>
    <n v="0"/>
    <n v="0"/>
    <n v="0"/>
    <n v="0"/>
    <n v="0"/>
    <x v="55"/>
  </r>
  <r>
    <s v="O232020200883811"/>
    <s v="        Servicios fotográfico"/>
    <n v="207454000"/>
    <n v="0"/>
    <n v="0"/>
    <n v="207454000"/>
    <n v="0"/>
    <n v="207454000"/>
    <n v="0"/>
    <n v="128647442"/>
    <n v="62.012500000000003"/>
    <n v="3429530"/>
    <n v="3429530"/>
    <n v="1.6532"/>
    <x v="56"/>
  </r>
  <r>
    <s v="O232020200883813"/>
    <s v="        Servicios de fotograf"/>
    <n v="583673000"/>
    <n v="0"/>
    <n v="0"/>
    <n v="583673000"/>
    <n v="0"/>
    <n v="583673000"/>
    <n v="0"/>
    <n v="473439910"/>
    <n v="81.113900000000001"/>
    <n v="11684001"/>
    <n v="11684001"/>
    <n v="2.0017999999999998"/>
    <x v="57"/>
  </r>
  <r>
    <s v="O232020200883913"/>
    <s v="        Servicios de diseño g"/>
    <n v="63840000"/>
    <n v="0"/>
    <n v="0"/>
    <n v="63840000"/>
    <n v="0"/>
    <n v="63840000"/>
    <n v="0"/>
    <n v="61063442"/>
    <n v="95.650800000000004"/>
    <n v="2035448"/>
    <n v="2035448"/>
    <n v="3.1884000000000001"/>
    <x v="19"/>
  </r>
  <r>
    <s v="O232020200883939"/>
    <s v="        Otros servicios de co"/>
    <n v="141085000"/>
    <n v="0"/>
    <n v="0"/>
    <n v="141085000"/>
    <n v="0"/>
    <n v="141085000"/>
    <n v="0"/>
    <n v="124569412"/>
    <n v="88.293899999999994"/>
    <n v="0"/>
    <n v="0"/>
    <n v="0"/>
    <x v="58"/>
  </r>
  <r>
    <s v="O232020200883950"/>
    <s v="        Servicios de traducci"/>
    <n v="164864000"/>
    <n v="0"/>
    <n v="0"/>
    <n v="164864000"/>
    <n v="0"/>
    <n v="164864000"/>
    <n v="0"/>
    <n v="157696000"/>
    <n v="95.652199999999993"/>
    <n v="4539733"/>
    <n v="4539733"/>
    <n v="2.7536"/>
    <x v="59"/>
  </r>
  <r>
    <s v="O232020200883990"/>
    <s v="        Otros servicios profe"/>
    <n v="267030000"/>
    <n v="0"/>
    <n v="0"/>
    <n v="267030000"/>
    <n v="0"/>
    <n v="267030000"/>
    <n v="0"/>
    <n v="255419637"/>
    <n v="95.652000000000001"/>
    <n v="7184868"/>
    <n v="7184868"/>
    <n v="2.6907000000000001"/>
    <x v="46"/>
  </r>
  <r>
    <s v="O232020200884420"/>
    <s v="        Servicios de agencias"/>
    <n v="1590196000"/>
    <n v="0"/>
    <n v="0"/>
    <n v="1590196000"/>
    <n v="0"/>
    <n v="1590196000"/>
    <n v="0"/>
    <n v="1395636660"/>
    <n v="87.765100000000004"/>
    <n v="24531113"/>
    <n v="24531113"/>
    <n v="1.5426"/>
    <x v="60"/>
  </r>
  <r>
    <s v="O232020200885940"/>
    <s v="        Servicios administrat"/>
    <n v="702232000"/>
    <n v="0"/>
    <n v="0"/>
    <n v="702232000"/>
    <n v="0"/>
    <n v="702232000"/>
    <n v="0"/>
    <n v="665353581"/>
    <n v="94.748400000000004"/>
    <n v="29897297"/>
    <n v="29897297"/>
    <n v="4.2575000000000003"/>
    <x v="48"/>
  </r>
  <r>
    <s v="O232020200885991"/>
    <s v="        Otros servicios de in"/>
    <n v="63840000"/>
    <n v="0"/>
    <n v="0"/>
    <n v="63840000"/>
    <n v="0"/>
    <n v="63840000"/>
    <n v="0"/>
    <n v="28549140"/>
    <n v="44.719799999999999"/>
    <n v="475819"/>
    <n v="475819"/>
    <n v="0.74529999999999996"/>
    <x v="61"/>
  </r>
  <r>
    <s v="O232020200885999"/>
    <s v="        Otros servicios de ap"/>
    <n v="483131000"/>
    <n v="0"/>
    <n v="0"/>
    <n v="483131000"/>
    <n v="0"/>
    <n v="483131000"/>
    <n v="0"/>
    <n v="282106438"/>
    <n v="58.391300000000001"/>
    <n v="4145684"/>
    <n v="4145684"/>
    <n v="0.85809999999999997"/>
    <x v="49"/>
  </r>
  <r>
    <s v="O232020200996111"/>
    <s v="        Servicios de grabació"/>
    <n v="54720000"/>
    <n v="0"/>
    <n v="0"/>
    <n v="54720000"/>
    <n v="0"/>
    <n v="54720000"/>
    <n v="0"/>
    <n v="52340090"/>
    <n v="95.650700000000001"/>
    <n v="1744670"/>
    <n v="1744670"/>
    <n v="3.1884000000000001"/>
    <x v="62"/>
  </r>
  <r>
    <s v="O232020200996121"/>
    <s v="        Servicios de producci"/>
    <n v="797829000"/>
    <n v="0"/>
    <n v="0"/>
    <n v="797829000"/>
    <n v="0"/>
    <n v="797829000"/>
    <n v="0"/>
    <n v="314833578"/>
    <n v="39.461300000000001"/>
    <n v="2775611"/>
    <n v="2775611"/>
    <n v="0.34789999999999999"/>
    <x v="63"/>
  </r>
  <r>
    <s v="O232020200996131"/>
    <s v="        Servicios de edición"/>
    <n v="227997000"/>
    <n v="0"/>
    <n v="0"/>
    <n v="227997000"/>
    <n v="0"/>
    <n v="227997000"/>
    <n v="0"/>
    <n v="177639098"/>
    <n v="77.912899999999993"/>
    <n v="2220489"/>
    <n v="2220489"/>
    <n v="0.97389999999999999"/>
    <x v="64"/>
  </r>
  <r>
    <s v="O23011605560000007868"/>
    <s v="  Desarrollo Institucion"/>
    <n v="9540461000"/>
    <n v="0"/>
    <n v="0"/>
    <n v="9540461000"/>
    <n v="0"/>
    <n v="9540461000"/>
    <n v="17076613"/>
    <n v="7909461993"/>
    <n v="82.904399999999995"/>
    <n v="114482318"/>
    <n v="114482318"/>
    <n v="1.2"/>
    <x v="65"/>
  </r>
  <r>
    <s v="O232020200663391"/>
    <s v="        Servicios de catering"/>
    <n v="911930000"/>
    <n v="0"/>
    <n v="-183190315"/>
    <n v="728739685"/>
    <n v="0"/>
    <n v="728739685"/>
    <n v="0"/>
    <n v="0"/>
    <n v="0"/>
    <n v="0"/>
    <n v="0"/>
    <n v="0"/>
    <x v="5"/>
  </r>
  <r>
    <s v="O232020200882199"/>
    <s v="        Otros servicios juríd"/>
    <n v="476615000"/>
    <n v="0"/>
    <n v="38065520"/>
    <n v="514680520"/>
    <n v="0"/>
    <n v="514680520"/>
    <n v="0"/>
    <n v="488269599"/>
    <n v="94.868499999999997"/>
    <n v="10573756"/>
    <n v="10573756"/>
    <n v="2.0543999999999998"/>
    <x v="11"/>
  </r>
  <r>
    <s v="O232020200883111"/>
    <s v="        Servicios de consulto"/>
    <n v="4778568000"/>
    <n v="0"/>
    <n v="-125299007"/>
    <n v="4653268993"/>
    <n v="0"/>
    <n v="4653268993"/>
    <n v="17076613"/>
    <n v="3800143229"/>
    <n v="81.6661"/>
    <n v="27484628"/>
    <n v="27484628"/>
    <n v="0.5907"/>
    <x v="12"/>
  </r>
  <r>
    <s v="O232020200883112"/>
    <s v="        Servicios de consulto"/>
    <n v="414757000"/>
    <n v="0"/>
    <n v="0"/>
    <n v="414757000"/>
    <n v="0"/>
    <n v="414757000"/>
    <n v="0"/>
    <n v="414491221"/>
    <n v="99.935900000000004"/>
    <n v="8168226"/>
    <n v="8168226"/>
    <n v="1.9694"/>
    <x v="13"/>
  </r>
  <r>
    <s v="O232020200883129"/>
    <s v="        Otros servicios de co"/>
    <n v="665767000"/>
    <n v="0"/>
    <n v="191913667"/>
    <n v="857680667"/>
    <n v="0"/>
    <n v="857680667"/>
    <n v="0"/>
    <n v="857679603"/>
    <n v="99.999899999999997"/>
    <n v="26460295"/>
    <n v="26460295"/>
    <n v="3.0851000000000002"/>
    <x v="66"/>
  </r>
  <r>
    <s v="O232020200883162"/>
    <s v="        Servicios de administ"/>
    <n v="52341000"/>
    <n v="0"/>
    <n v="0"/>
    <n v="52341000"/>
    <n v="0"/>
    <n v="52341000"/>
    <n v="0"/>
    <n v="52340090"/>
    <n v="99.9983"/>
    <n v="0"/>
    <n v="0"/>
    <n v="0"/>
    <x v="16"/>
  </r>
  <r>
    <s v="O232020200883919"/>
    <s v="        Otros servicios espec"/>
    <n v="122127000"/>
    <n v="0"/>
    <n v="0"/>
    <n v="122127000"/>
    <n v="0"/>
    <n v="122127000"/>
    <n v="0"/>
    <n v="122126884"/>
    <n v="99.999899999999997"/>
    <n v="0"/>
    <n v="0"/>
    <n v="0"/>
    <x v="67"/>
  </r>
  <r>
    <s v="O232020200883950"/>
    <s v="        Servicios de traducci"/>
    <n v="51150000"/>
    <n v="0"/>
    <n v="0"/>
    <n v="51150000"/>
    <n v="0"/>
    <n v="51150000"/>
    <n v="0"/>
    <n v="51150000"/>
    <n v="100"/>
    <n v="0"/>
    <n v="0"/>
    <n v="0"/>
    <x v="59"/>
  </r>
  <r>
    <s v="O232020200884520"/>
    <s v="        Servicios de archivos"/>
    <n v="1703437000"/>
    <n v="0"/>
    <n v="0"/>
    <n v="1703437000"/>
    <n v="0"/>
    <n v="1703437000"/>
    <n v="0"/>
    <n v="1685009898"/>
    <n v="98.918199999999999"/>
    <n v="36984354"/>
    <n v="36984354"/>
    <n v="2.1711999999999998"/>
    <x v="68"/>
  </r>
  <r>
    <s v="O232020200885999"/>
    <s v="        Otros servicios de ap"/>
    <n v="189301000"/>
    <n v="0"/>
    <n v="78510135"/>
    <n v="267811135"/>
    <n v="0"/>
    <n v="267811135"/>
    <n v="0"/>
    <n v="263784517"/>
    <n v="98.496499999999997"/>
    <n v="4811059"/>
    <n v="4811059"/>
    <n v="1.7964"/>
    <x v="49"/>
  </r>
  <r>
    <s v="O23202020088912299"/>
    <s v="      Otros trabajos de enc"/>
    <n v="174468000"/>
    <n v="0"/>
    <n v="0"/>
    <n v="174468000"/>
    <n v="0"/>
    <n v="174468000"/>
    <n v="0"/>
    <n v="174466952"/>
    <n v="99.999399999999994"/>
    <n v="0"/>
    <n v="0"/>
    <n v="0"/>
    <x v="69"/>
  </r>
  <r>
    <s v="O23011605560000007870"/>
    <s v="  Servicio a la ciudadan"/>
    <n v="5347081000"/>
    <n v="0"/>
    <n v="0"/>
    <n v="5347081000"/>
    <n v="0"/>
    <n v="5347081000"/>
    <n v="0"/>
    <n v="3796288899"/>
    <n v="70.997399999999999"/>
    <n v="79055474"/>
    <n v="79055474"/>
    <n v="1.4784999999999999"/>
    <x v="70"/>
  </r>
  <r>
    <s v="O232020200663391"/>
    <s v="        Servicios de catering"/>
    <n v="800000000"/>
    <n v="0"/>
    <n v="0"/>
    <n v="800000000"/>
    <n v="0"/>
    <n v="800000000"/>
    <n v="0"/>
    <n v="0"/>
    <n v="0"/>
    <n v="0"/>
    <n v="0"/>
    <n v="0"/>
    <x v="5"/>
  </r>
  <r>
    <s v="O232020200882199"/>
    <s v="        Otros servicios juríd"/>
    <n v="997358000"/>
    <n v="0"/>
    <n v="0"/>
    <n v="997358000"/>
    <n v="0"/>
    <n v="997358000"/>
    <n v="0"/>
    <n v="810988557"/>
    <n v="81.313699999999997"/>
    <n v="16653665"/>
    <n v="16653665"/>
    <n v="1.6698"/>
    <x v="11"/>
  </r>
  <r>
    <s v="O232020200883111"/>
    <s v="        Servicios de consulto"/>
    <n v="1939624000"/>
    <n v="0"/>
    <n v="0"/>
    <n v="1939624000"/>
    <n v="0"/>
    <n v="1939624000"/>
    <n v="0"/>
    <n v="1852084509"/>
    <n v="95.486800000000002"/>
    <n v="29411696"/>
    <n v="29411696"/>
    <n v="1.5164"/>
    <x v="12"/>
  </r>
  <r>
    <s v="O232020200883190"/>
    <s v="        Otros servicios de ad"/>
    <n v="516053000"/>
    <n v="0"/>
    <n v="0"/>
    <n v="516053000"/>
    <n v="0"/>
    <n v="516053000"/>
    <n v="0"/>
    <n v="328526599"/>
    <n v="63.6614"/>
    <n v="7692408"/>
    <n v="7692408"/>
    <n v="1.4905999999999999"/>
    <x v="44"/>
  </r>
  <r>
    <s v="O232020200885991"/>
    <s v="        Otros servicios de in"/>
    <n v="790594000"/>
    <n v="0"/>
    <n v="0"/>
    <n v="790594000"/>
    <n v="0"/>
    <n v="790594000"/>
    <n v="0"/>
    <n v="758931305"/>
    <n v="95.995099999999994"/>
    <n v="24108158"/>
    <n v="24108158"/>
    <n v="3.0493999999999999"/>
    <x v="61"/>
  </r>
  <r>
    <s v="O232020200885999"/>
    <s v="        Otros servicios de ap"/>
    <n v="53452000"/>
    <n v="0"/>
    <n v="0"/>
    <n v="53452000"/>
    <n v="0"/>
    <n v="53452000"/>
    <n v="0"/>
    <n v="45757929"/>
    <n v="85.605599999999995"/>
    <n v="1189547"/>
    <n v="1189547"/>
    <n v="2.2254"/>
    <x v="49"/>
  </r>
  <r>
    <s v="O232020200991119"/>
    <s v="        Otros servicios de la"/>
    <n v="250000000"/>
    <n v="0"/>
    <n v="0"/>
    <n v="250000000"/>
    <n v="0"/>
    <n v="250000000"/>
    <n v="0"/>
    <n v="0"/>
    <n v="0"/>
    <n v="0"/>
    <n v="0"/>
    <n v="0"/>
    <x v="71"/>
  </r>
  <r>
    <s v="O23011605560000007873"/>
    <s v="  Fortalecimiento de la"/>
    <n v="13883637000"/>
    <n v="0"/>
    <n v="0"/>
    <n v="13883637000"/>
    <n v="0"/>
    <n v="13883637000"/>
    <n v="0"/>
    <n v="10538185450"/>
    <n v="75.903599999999997"/>
    <n v="247743685"/>
    <n v="247743685"/>
    <n v="1.7844"/>
    <x v="72"/>
  </r>
  <r>
    <s v="O23201010030807"/>
    <s v="         Otros equipos"/>
    <n v="8400000"/>
    <n v="0"/>
    <n v="0"/>
    <n v="8400000"/>
    <n v="0"/>
    <n v="8400000"/>
    <n v="0"/>
    <n v="0"/>
    <n v="0"/>
    <n v="0"/>
    <n v="0"/>
    <n v="0"/>
    <x v="73"/>
  </r>
  <r>
    <s v="O2320201002072716004"/>
    <s v="    Carpas de tejidos pla"/>
    <n v="20000000"/>
    <n v="0"/>
    <n v="0"/>
    <n v="20000000"/>
    <n v="0"/>
    <n v="20000000"/>
    <n v="0"/>
    <n v="0"/>
    <n v="0"/>
    <n v="0"/>
    <n v="0"/>
    <n v="0"/>
    <x v="74"/>
  </r>
  <r>
    <s v="O2320201004024299991"/>
    <s v="    Artículos n.c.p. de f"/>
    <n v="600000000"/>
    <n v="0"/>
    <n v="0"/>
    <n v="600000000"/>
    <n v="0"/>
    <n v="600000000"/>
    <n v="0"/>
    <n v="0"/>
    <n v="0"/>
    <n v="0"/>
    <n v="0"/>
    <n v="0"/>
    <x v="75"/>
  </r>
  <r>
    <s v="O2320202005040254290"/>
    <s v="    Servicios generales d"/>
    <n v="3182580000"/>
    <n v="0"/>
    <n v="5159300"/>
    <n v="3187739300"/>
    <n v="0"/>
    <n v="3187739300"/>
    <n v="0"/>
    <n v="1238715379"/>
    <n v="38.858699999999999"/>
    <n v="45572886"/>
    <n v="45572886"/>
    <n v="1.4296"/>
    <x v="76"/>
  </r>
  <r>
    <s v="O2320202005040654619"/>
    <s v="    Otros servicios de in"/>
    <n v="95957000"/>
    <n v="0"/>
    <n v="0"/>
    <n v="95957000"/>
    <n v="0"/>
    <n v="95957000"/>
    <n v="0"/>
    <n v="95956828"/>
    <n v="99.999799999999993"/>
    <n v="3198561"/>
    <n v="3198561"/>
    <n v="3.3332999999999999"/>
    <x v="77"/>
  </r>
  <r>
    <s v="O232020200771332"/>
    <s v="        Servicios de seguros"/>
    <n v="0"/>
    <n v="0"/>
    <n v="52791717"/>
    <n v="52791717"/>
    <n v="0"/>
    <n v="52791717"/>
    <n v="0"/>
    <n v="52791717"/>
    <n v="100"/>
    <n v="1539600"/>
    <n v="1539600"/>
    <n v="2.9163999999999999"/>
    <x v="78"/>
  </r>
  <r>
    <s v="O232020200771420"/>
    <s v="        Servicios de reasegur"/>
    <n v="60167000"/>
    <n v="0"/>
    <n v="-60167000"/>
    <n v="0"/>
    <n v="0"/>
    <n v="0"/>
    <n v="0"/>
    <n v="0"/>
    <n v="0"/>
    <n v="0"/>
    <n v="0"/>
    <n v="0"/>
    <x v="79"/>
  </r>
  <r>
    <s v="O232020200882199"/>
    <s v="        Otros servicios juríd"/>
    <n v="2821307000"/>
    <n v="0"/>
    <n v="0"/>
    <n v="2821307000"/>
    <n v="0"/>
    <n v="2821307000"/>
    <n v="0"/>
    <n v="2253320236"/>
    <n v="79.867999999999995"/>
    <n v="39387242"/>
    <n v="39387242"/>
    <n v="1.3960999999999999"/>
    <x v="11"/>
  </r>
  <r>
    <s v="O232020200882221"/>
    <s v="        Servicios de contabil"/>
    <n v="69787000"/>
    <n v="0"/>
    <n v="0"/>
    <n v="69787000"/>
    <n v="0"/>
    <n v="69787000"/>
    <n v="0"/>
    <n v="69786783"/>
    <n v="99.999700000000004"/>
    <n v="2749176"/>
    <n v="2749176"/>
    <n v="3.9394"/>
    <x v="80"/>
  </r>
  <r>
    <s v="O232020200883111"/>
    <s v="        Servicios de consulto"/>
    <n v="1099143000"/>
    <n v="0"/>
    <n v="0"/>
    <n v="1099143000"/>
    <n v="0"/>
    <n v="1099143000"/>
    <n v="0"/>
    <n v="1069704577"/>
    <n v="97.321700000000007"/>
    <n v="8670479"/>
    <n v="8670479"/>
    <n v="0.78879999999999995"/>
    <x v="12"/>
  </r>
  <r>
    <s v="O232020200883112"/>
    <s v="        Servicios de consulto"/>
    <n v="462338000"/>
    <n v="0"/>
    <n v="0"/>
    <n v="462338000"/>
    <n v="0"/>
    <n v="462338000"/>
    <n v="0"/>
    <n v="462337480"/>
    <n v="99.999899999999997"/>
    <n v="14380308"/>
    <n v="14380308"/>
    <n v="3.1103000000000001"/>
    <x v="13"/>
  </r>
  <r>
    <s v="O232020200883113"/>
    <s v="        Servicios de consulto"/>
    <n v="104681000"/>
    <n v="0"/>
    <n v="0"/>
    <n v="104681000"/>
    <n v="0"/>
    <n v="104681000"/>
    <n v="0"/>
    <n v="104681000"/>
    <n v="100"/>
    <n v="3806552"/>
    <n v="3806552"/>
    <n v="3.6362999999999999"/>
    <x v="81"/>
  </r>
  <r>
    <s v="O232020200883115"/>
    <s v="        Servicios de consulto"/>
    <n v="2029426000"/>
    <n v="0"/>
    <n v="0"/>
    <n v="2029426000"/>
    <n v="0"/>
    <n v="2029426000"/>
    <n v="0"/>
    <n v="1967936664"/>
    <n v="96.970100000000002"/>
    <n v="50143390"/>
    <n v="50143390"/>
    <n v="2.4708000000000001"/>
    <x v="15"/>
  </r>
  <r>
    <s v="O232020200883190"/>
    <s v="        Otros servicios de ad"/>
    <n v="828719000"/>
    <n v="0"/>
    <n v="0"/>
    <n v="828719000"/>
    <n v="0"/>
    <n v="828719000"/>
    <n v="0"/>
    <n v="828718110"/>
    <n v="99.999899999999997"/>
    <n v="12952851"/>
    <n v="12952851"/>
    <n v="1.5629999999999999"/>
    <x v="44"/>
  </r>
  <r>
    <s v="O232020200883321"/>
    <s v="        Servicios de ingenier"/>
    <n v="625116000"/>
    <n v="0"/>
    <n v="2215983"/>
    <n v="627331983"/>
    <n v="0"/>
    <n v="627331983"/>
    <n v="0"/>
    <n v="625115172"/>
    <n v="99.646600000000007"/>
    <n v="34837354"/>
    <n v="34837354"/>
    <n v="5.5533000000000001"/>
    <x v="82"/>
  </r>
  <r>
    <s v="O232020200883813"/>
    <s v="        Servicios de fotograf"/>
    <n v="261701000"/>
    <n v="0"/>
    <n v="0"/>
    <n v="261701000"/>
    <n v="0"/>
    <n v="261701000"/>
    <n v="0"/>
    <n v="261700461"/>
    <n v="99.999799999999993"/>
    <n v="3172128"/>
    <n v="3172128"/>
    <n v="1.2121"/>
    <x v="57"/>
  </r>
  <r>
    <s v="O232020200883931"/>
    <s v="        Servicios de consulto"/>
    <n v="226808000"/>
    <n v="0"/>
    <n v="0"/>
    <n v="226808000"/>
    <n v="0"/>
    <n v="226808000"/>
    <n v="0"/>
    <n v="226807053"/>
    <n v="99.999600000000001"/>
    <n v="9622117"/>
    <n v="9622117"/>
    <n v="4.2423999999999999"/>
    <x v="83"/>
  </r>
  <r>
    <s v="O232020200883990"/>
    <s v="        Otros servicios profe"/>
    <n v="52341000"/>
    <n v="0"/>
    <n v="0"/>
    <n v="52341000"/>
    <n v="0"/>
    <n v="52341000"/>
    <n v="0"/>
    <n v="52340090"/>
    <n v="99.9983"/>
    <n v="0"/>
    <n v="0"/>
    <n v="0"/>
    <x v="46"/>
  </r>
  <r>
    <s v="O232020200884520"/>
    <s v="        Servicios de archivos"/>
    <n v="58000000"/>
    <n v="0"/>
    <n v="0"/>
    <n v="58000000"/>
    <n v="0"/>
    <n v="58000000"/>
    <n v="0"/>
    <n v="0"/>
    <n v="0"/>
    <n v="0"/>
    <n v="0"/>
    <n v="0"/>
    <x v="68"/>
  </r>
  <r>
    <s v="O232020200885954"/>
    <s v="        Servicios de preparac"/>
    <n v="950848000"/>
    <n v="0"/>
    <n v="0"/>
    <n v="950848000"/>
    <n v="0"/>
    <n v="950848000"/>
    <n v="0"/>
    <n v="932605257"/>
    <n v="98.081400000000002"/>
    <n v="9252036"/>
    <n v="9252036"/>
    <n v="0.97299999999999998"/>
    <x v="84"/>
  </r>
  <r>
    <s v="O232020200885991"/>
    <s v="        Otros servicios de in"/>
    <n v="69787000"/>
    <n v="0"/>
    <n v="0"/>
    <n v="69787000"/>
    <n v="0"/>
    <n v="69787000"/>
    <n v="0"/>
    <n v="60138238"/>
    <n v="86.174000000000007"/>
    <n v="0"/>
    <n v="0"/>
    <n v="0"/>
    <x v="61"/>
  </r>
  <r>
    <s v="O232020200885999"/>
    <s v="        Otros servicios de ap"/>
    <n v="235531000"/>
    <n v="0"/>
    <n v="0"/>
    <n v="235531000"/>
    <n v="0"/>
    <n v="235531000"/>
    <n v="0"/>
    <n v="235530405"/>
    <n v="99.999700000000004"/>
    <n v="8459005"/>
    <n v="8459005"/>
    <n v="3.5914999999999999"/>
    <x v="49"/>
  </r>
  <r>
    <s v="O23202020088715999"/>
    <s v="      Servicio de mantenimi"/>
    <n v="21000000"/>
    <n v="0"/>
    <n v="0"/>
    <n v="21000000"/>
    <n v="0"/>
    <n v="21000000"/>
    <n v="0"/>
    <n v="0"/>
    <n v="0"/>
    <n v="0"/>
    <n v="0"/>
    <n v="0"/>
    <x v="4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15" firstHeaderRow="0" firstDataRow="1" firstDataCol="1"/>
  <pivotFields count="15">
    <pivotField showAll="0"/>
    <pivotField showAll="0"/>
    <pivotField numFmtId="164" showAll="0"/>
    <pivotField showAll="0"/>
    <pivotField showAll="0"/>
    <pivotField dataField="1" showAll="0"/>
    <pivotField showAll="0"/>
    <pivotField showAll="0"/>
    <pivotField showAll="0"/>
    <pivotField dataField="1" showAll="0"/>
    <pivotField showAll="0"/>
    <pivotField showAll="0"/>
    <pivotField dataField="1" showAll="0"/>
    <pivotField showAll="0"/>
    <pivotField axis="axisRow" showAll="0">
      <items count="261">
        <item h="1" m="1" x="171"/>
        <item h="1" m="1" x="193"/>
        <item h="1" m="1" x="234"/>
        <item h="1" m="1" x="165"/>
        <item h="1" m="1" x="145"/>
        <item h="1" m="1" x="130"/>
        <item h="1" m="1" x="211"/>
        <item h="1" m="1" x="160"/>
        <item h="1" m="1" x="96"/>
        <item x="51"/>
        <item x="65"/>
        <item x="29"/>
        <item x="70"/>
        <item x="4"/>
        <item x="34"/>
        <item x="72"/>
        <item x="2"/>
        <item x="1"/>
        <item x="0"/>
        <item x="3"/>
        <item h="1" m="1" x="99"/>
        <item h="1" x="30"/>
        <item h="1" m="1" x="132"/>
        <item h="1" m="1" x="117"/>
        <item h="1" m="1" x="101"/>
        <item h="1" m="1" x="85"/>
        <item h="1" m="1" x="224"/>
        <item h="1" m="1" x="92"/>
        <item h="1" m="1" x="251"/>
        <item h="1" m="1" x="184"/>
        <item h="1" m="1" x="187"/>
        <item h="1" m="1" x="139"/>
        <item h="1" m="1" x="247"/>
        <item h="1" m="1" x="227"/>
        <item h="1" m="1" x="157"/>
        <item h="1" x="37"/>
        <item h="1" m="1" x="255"/>
        <item h="1" m="1" x="164"/>
        <item h="1" m="1" x="122"/>
        <item h="1" m="1" x="105"/>
        <item h="1" m="1" x="89"/>
        <item h="1" m="1" x="248"/>
        <item h="1" m="1" x="93"/>
        <item h="1" m="1" x="237"/>
        <item h="1" m="1" x="216"/>
        <item h="1" m="1" x="97"/>
        <item h="1" m="1" x="188"/>
        <item h="1" m="1" x="186"/>
        <item h="1" x="35"/>
        <item h="1" m="1" x="137"/>
        <item h="1" m="1" x="121"/>
        <item h="1" x="36"/>
        <item h="1" m="1" x="159"/>
        <item h="1" m="1" x="245"/>
        <item h="1" m="1" x="225"/>
        <item h="1" m="1" x="170"/>
        <item h="1" m="1" x="219"/>
        <item h="1" m="1" x="228"/>
        <item h="1" m="1" x="156"/>
        <item h="1" m="1" x="133"/>
        <item h="1" m="1" x="146"/>
        <item h="1" m="1" x="131"/>
        <item h="1" m="1" x="100"/>
        <item h="1" m="1" x="244"/>
        <item h="1" m="1" x="252"/>
        <item h="1" m="1" x="226"/>
        <item h="1" m="1" x="140"/>
        <item h="1" m="1" x="194"/>
        <item h="1" m="1" x="126"/>
        <item h="1" x="15"/>
        <item h="1" x="52"/>
        <item h="1" m="1" x="87"/>
        <item h="1" m="1" x="203"/>
        <item h="1" m="1" x="231"/>
        <item h="1" m="1" x="174"/>
        <item h="1" m="1" x="90"/>
        <item h="1" m="1" x="249"/>
        <item h="1" m="1" x="148"/>
        <item h="1" m="1" x="88"/>
        <item h="1" m="1" x="108"/>
        <item h="1" m="1" x="253"/>
        <item h="1" m="1" x="181"/>
        <item h="1" m="1" x="235"/>
        <item h="1" m="1" x="158"/>
        <item h="1" m="1" x="176"/>
        <item h="1" m="1" x="179"/>
        <item h="1" m="1" x="190"/>
        <item h="1" m="1" x="94"/>
        <item h="1" m="1" x="254"/>
        <item h="1" m="1" x="107"/>
        <item h="1" m="1" x="91"/>
        <item h="1" m="1" x="233"/>
        <item h="1" m="1" x="118"/>
        <item h="1" m="1" x="200"/>
        <item h="1" m="1" x="214"/>
        <item h="1" m="1" x="215"/>
        <item h="1" m="1" x="256"/>
        <item h="1" m="1" x="109"/>
        <item h="1" m="1" x="212"/>
        <item h="1" m="1" x="134"/>
        <item h="1" m="1" x="112"/>
        <item h="1" m="1" x="135"/>
        <item h="1" m="1" x="142"/>
        <item h="1" m="1" x="167"/>
        <item h="1" m="1" x="149"/>
        <item h="1" m="1" x="195"/>
        <item h="1" m="1" x="241"/>
        <item h="1" m="1" x="223"/>
        <item h="1" m="1" x="196"/>
        <item h="1" m="1" x="163"/>
        <item h="1" m="1" x="143"/>
        <item h="1" m="1" x="144"/>
        <item h="1" m="1" x="123"/>
        <item h="1" m="1" x="153"/>
        <item h="1" m="1" x="151"/>
        <item h="1" x="74"/>
        <item h="1" m="1" x="136"/>
        <item h="1" m="1" x="114"/>
        <item h="1" m="1" x="182"/>
        <item h="1" m="1" x="102"/>
        <item h="1" m="1" x="154"/>
        <item h="1" m="1" x="197"/>
        <item h="1" m="1" x="240"/>
        <item h="1" m="1" x="116"/>
        <item h="1" m="1" x="205"/>
        <item h="1" m="1" x="110"/>
        <item h="1" m="1" x="98"/>
        <item h="1" m="1" x="204"/>
        <item h="1" m="1" x="152"/>
        <item h="1" m="1" x="161"/>
        <item h="1" x="13"/>
        <item h="1" m="1" x="210"/>
        <item h="1" m="1" x="155"/>
        <item h="1" m="1" x="239"/>
        <item h="1" m="1" x="138"/>
        <item h="1" m="1" x="207"/>
        <item h="1" x="5"/>
        <item h="1" m="1" x="220"/>
        <item h="1" m="1" x="113"/>
        <item h="1" m="1" x="229"/>
        <item h="1" m="1" x="206"/>
        <item h="1" m="1" x="103"/>
        <item h="1" m="1" x="129"/>
        <item h="1" m="1" x="243"/>
        <item h="1" m="1" x="169"/>
        <item h="1" m="1" x="86"/>
        <item h="1" m="1" x="201"/>
        <item h="1" m="1" x="185"/>
        <item h="1" m="1" x="150"/>
        <item h="1" m="1" x="119"/>
        <item h="1" m="1" x="191"/>
        <item h="1" x="6"/>
        <item h="1" m="1" x="189"/>
        <item h="1" m="1" x="141"/>
        <item h="1" m="1" x="147"/>
        <item h="1" x="10"/>
        <item h="1" x="80"/>
        <item h="1" x="12"/>
        <item h="1" x="81"/>
        <item h="1" m="1" x="202"/>
        <item h="1" x="42"/>
        <item h="1" m="1" x="127"/>
        <item h="1" m="1" x="124"/>
        <item h="1" m="1" x="257"/>
        <item h="1" m="1" x="178"/>
        <item h="1" x="76"/>
        <item h="1" m="1" x="95"/>
        <item h="1" x="68"/>
        <item h="1" m="1" x="128"/>
        <item h="1" m="1" x="213"/>
        <item h="1" m="1" x="221"/>
        <item h="1" m="1" x="209"/>
        <item h="1" m="1" x="222"/>
        <item h="1" x="48"/>
        <item h="1" m="1" x="230"/>
        <item h="1" x="49"/>
        <item h="1" m="1" x="246"/>
        <item h="1" m="1" x="106"/>
        <item h="1" m="1" x="111"/>
        <item h="1" m="1" x="218"/>
        <item h="1" x="50"/>
        <item h="1" m="1" x="259"/>
        <item h="1" m="1" x="175"/>
        <item h="1" m="1" x="208"/>
        <item h="1" m="1" x="168"/>
        <item h="1" m="1" x="250"/>
        <item h="1" m="1" x="232"/>
        <item h="1" m="1" x="166"/>
        <item h="1" m="1" x="258"/>
        <item h="1" m="1" x="242"/>
        <item h="1" m="1" x="183"/>
        <item h="1" m="1" x="104"/>
        <item h="1" m="1" x="238"/>
        <item h="1" m="1" x="115"/>
        <item h="1" m="1" x="198"/>
        <item h="1" m="1" x="180"/>
        <item h="1" m="1" x="192"/>
        <item h="1" m="1" x="177"/>
        <item h="1" m="1" x="217"/>
        <item h="1" x="11"/>
        <item h="1" x="69"/>
        <item h="1" x="71"/>
        <item h="1" m="1" x="172"/>
        <item h="1" m="1" x="120"/>
        <item h="1" m="1" x="199"/>
        <item h="1" m="1" x="236"/>
        <item h="1" m="1" x="162"/>
        <item h="1" m="1" x="173"/>
        <item h="1" m="1" x="125"/>
        <item h="1" x="7"/>
        <item h="1" x="8"/>
        <item h="1" x="9"/>
        <item h="1" x="14"/>
        <item h="1" x="16"/>
        <item h="1" x="19"/>
        <item h="1" x="20"/>
        <item h="1" x="21"/>
        <item h="1" x="22"/>
        <item h="1" x="23"/>
        <item h="1" x="24"/>
        <item h="1" x="25"/>
        <item h="1" x="26"/>
        <item h="1" x="27"/>
        <item h="1" x="28"/>
        <item h="1" x="31"/>
        <item h="1" x="32"/>
        <item h="1" x="33"/>
        <item h="1" x="38"/>
        <item h="1" x="39"/>
        <item h="1" x="40"/>
        <item h="1" x="41"/>
        <item h="1" x="43"/>
        <item h="1" x="44"/>
        <item h="1" x="45"/>
        <item h="1" x="46"/>
        <item h="1" x="47"/>
        <item h="1" x="53"/>
        <item h="1" x="54"/>
        <item h="1" x="55"/>
        <item h="1" x="56"/>
        <item h="1" x="57"/>
        <item h="1" x="58"/>
        <item h="1" x="59"/>
        <item h="1" x="60"/>
        <item h="1" x="61"/>
        <item h="1" x="62"/>
        <item h="1" x="63"/>
        <item h="1" x="64"/>
        <item h="1" x="66"/>
        <item h="1" x="67"/>
        <item h="1" x="73"/>
        <item h="1" x="75"/>
        <item h="1" x="77"/>
        <item h="1" x="79"/>
        <item h="1" x="82"/>
        <item h="1" x="83"/>
        <item h="1" x="84"/>
        <item h="1" x="78"/>
        <item h="1" x="17"/>
        <item h="1" x="18"/>
        <item t="default"/>
      </items>
    </pivotField>
  </pivotFields>
  <rowFields count="1">
    <field x="14"/>
  </rowFields>
  <rowItems count="12">
    <i>
      <x v="9"/>
    </i>
    <i>
      <x v="10"/>
    </i>
    <i>
      <x v="11"/>
    </i>
    <i>
      <x v="12"/>
    </i>
    <i>
      <x v="13"/>
    </i>
    <i>
      <x v="14"/>
    </i>
    <i>
      <x v="15"/>
    </i>
    <i>
      <x v="16"/>
    </i>
    <i>
      <x v="17"/>
    </i>
    <i>
      <x v="18"/>
    </i>
    <i>
      <x v="19"/>
    </i>
    <i t="grand">
      <x/>
    </i>
  </rowItems>
  <colFields count="1">
    <field x="-2"/>
  </colFields>
  <colItems count="3">
    <i>
      <x/>
    </i>
    <i i="1">
      <x v="1"/>
    </i>
    <i i="2">
      <x v="2"/>
    </i>
  </colItems>
  <dataFields count="3">
    <dataField name="Suma de Apropiación Vigente" fld="5" baseField="14" baseItem="12" numFmtId="169"/>
    <dataField name="Suma de Compromisos Acumulad." fld="9" baseField="14" baseItem="13" numFmtId="169"/>
    <dataField name="Suma de Giros Acumulados Ppto" fld="12" baseField="14" baseItem="16" numFmtId="16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DatosExternos_1" connectionId="1" autoFormatId="16" applyNumberFormats="0" applyBorderFormats="0" applyFontFormats="0" applyPatternFormats="0" applyAlignmentFormats="0" applyWidthHeightFormats="0">
  <queryTableRefresh nextId="30" unboundColumnsRight="1">
    <queryTableFields count="15">
      <queryTableField id="24" name="Entidad/Proyecto/ObjetoGasto/Fuente.1" tableColumnId="24"/>
      <queryTableField id="25" name="Entidad/Proyecto/ObjetoGasto/Fuente.2" tableColumnId="25"/>
      <queryTableField id="2" name="Apropiación Inicial" tableColumnId="2"/>
      <queryTableField id="3" name="Modificaciones Mes" tableColumnId="3"/>
      <queryTableField id="4" name="Modific. Acumulado" tableColumnId="4"/>
      <queryTableField id="5" name="Apropiación Vigente" tableColumnId="5"/>
      <queryTableField id="6" name="Suspensión" tableColumnId="6"/>
      <queryTableField id="7" name="Aprop. Disponible" tableColumnId="7"/>
      <queryTableField id="12" name="Compromisos  Mes" tableColumnId="12"/>
      <queryTableField id="13" name="Compromisos Acumulad." tableColumnId="13"/>
      <queryTableField id="15" name="Eje Ptal %" tableColumnId="15"/>
      <queryTableField id="16" name="Giro Mes Presupuestal" tableColumnId="16"/>
      <queryTableField id="17" name="Giros Acumulados Ppto" tableColumnId="17"/>
      <queryTableField id="19" name="% Ej.Giro" tableColumnId="19"/>
      <queryTableField id="28" dataBound="0"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Ejecución_Presupuestal_Gastos_C__2" displayName="Ejecución_Presupuestal_Gastos_C__2" ref="A1:O361" tableType="queryTable" totalsRowShown="0">
  <tableColumns count="15">
    <tableColumn id="24" uniqueName="24" name="Entidad/Proyecto/ObjetoGasto/Fuente.1" queryTableFieldId="24" dataDxfId="13"/>
    <tableColumn id="25" uniqueName="25" name="Entidad/Proyecto/ObjetoGasto/Fuente.2" queryTableFieldId="25" dataDxfId="12"/>
    <tableColumn id="2" uniqueName="2" name="Apropiación Inicial" queryTableFieldId="2" dataDxfId="11" dataCellStyle="Millares"/>
    <tableColumn id="3" uniqueName="3" name="Modificaciones Mes" queryTableFieldId="3" dataDxfId="10" dataCellStyle="Millares"/>
    <tableColumn id="4" uniqueName="4" name="Modific. Acumulado" queryTableFieldId="4" dataDxfId="9" dataCellStyle="Millares"/>
    <tableColumn id="5" uniqueName="5" name="Apropiación Vigente" queryTableFieldId="5" dataDxfId="8" dataCellStyle="Millares"/>
    <tableColumn id="6" uniqueName="6" name="Suspensión" queryTableFieldId="6" dataDxfId="7" dataCellStyle="Millares"/>
    <tableColumn id="7" uniqueName="7" name="Aprop. Disponible" queryTableFieldId="7" dataDxfId="6" dataCellStyle="Millares"/>
    <tableColumn id="12" uniqueName="12" name="Compromisos  Mes" queryTableFieldId="12" dataDxfId="5" dataCellStyle="Millares"/>
    <tableColumn id="13" uniqueName="13" name="Compromisos Acumulad." queryTableFieldId="13" dataDxfId="4" dataCellStyle="Millares"/>
    <tableColumn id="15" uniqueName="15" name="Eje Ptal %" queryTableFieldId="15"/>
    <tableColumn id="16" uniqueName="16" name="Giro Mes Presupuestal" queryTableFieldId="16" dataDxfId="3" dataCellStyle="Millares"/>
    <tableColumn id="17" uniqueName="17" name="Giros Acumulados Ppto" queryTableFieldId="17" dataDxfId="2" dataCellStyle="Millares"/>
    <tableColumn id="19" uniqueName="19" name="% Ej.Giro" queryTableFieldId="19"/>
    <tableColumn id="1" uniqueName="1" name="Proyecto/Des.Funcionamiento" queryTableFieldId="28" dataDxfId="1">
      <calculatedColumnFormula>IFERROR(VLOOKUP(LEFT(Ejecución_Presupuestal_Gastos_C__2[[#This Row],[Entidad/Proyecto/ObjetoGasto/Fuente.1]],4),Func[#All],2,0),RIGHT(Ejecución_Presupuestal_Gastos_C__2[[#This Row],[Entidad/Proyecto/ObjetoGasto/Fuente.1]],4))</calculatedColumnFormula>
    </tableColumn>
  </tableColumns>
  <tableStyleInfo name="TableStyleMedium7" showFirstColumn="0" showLastColumn="0" showRowStripes="1" showColumnStripes="0"/>
</table>
</file>

<file path=xl/tables/table2.xml><?xml version="1.0" encoding="utf-8"?>
<table xmlns="http://schemas.openxmlformats.org/spreadsheetml/2006/main" id="4" name="Func" displayName="Func" ref="A1:B5" totalsRowShown="0">
  <autoFilter ref="A1:B5"/>
  <sortState ref="A2:B5">
    <sortCondition ref="A1:A5"/>
  </sortState>
  <tableColumns count="2">
    <tableColumn id="1" name="Codigo"/>
    <tableColumn id="2" name="Nombr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6.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customProperty" Target="../customProperty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2"/>
  <sheetViews>
    <sheetView topLeftCell="A4" workbookViewId="0">
      <selection activeCell="C30" sqref="C30"/>
    </sheetView>
  </sheetViews>
  <sheetFormatPr baseColWidth="10" defaultColWidth="11.42578125" defaultRowHeight="15"/>
  <cols>
    <col min="3" max="3" width="141.28515625" bestFit="1" customWidth="1"/>
    <col min="7" max="7" width="43.5703125" bestFit="1" customWidth="1"/>
  </cols>
  <sheetData>
    <row r="2" spans="2:7">
      <c r="B2" s="467" t="s">
        <v>0</v>
      </c>
      <c r="C2" s="467"/>
      <c r="G2" t="s">
        <v>1</v>
      </c>
    </row>
    <row r="3" spans="2:7">
      <c r="B3" s="156" t="s">
        <v>2</v>
      </c>
      <c r="C3" s="156" t="s">
        <v>3</v>
      </c>
      <c r="G3" s="197" t="s">
        <v>4</v>
      </c>
    </row>
    <row r="4" spans="2:7">
      <c r="B4" s="157">
        <v>1086</v>
      </c>
      <c r="C4" s="133" t="s">
        <v>5</v>
      </c>
      <c r="G4" s="197" t="s">
        <v>6</v>
      </c>
    </row>
    <row r="5" spans="2:7">
      <c r="B5" s="157">
        <v>1091</v>
      </c>
      <c r="C5" s="133" t="s">
        <v>7</v>
      </c>
      <c r="G5" t="s">
        <v>8</v>
      </c>
    </row>
    <row r="6" spans="2:7">
      <c r="B6" s="157">
        <v>1092</v>
      </c>
      <c r="C6" s="133" t="s">
        <v>9</v>
      </c>
      <c r="G6" t="s">
        <v>10</v>
      </c>
    </row>
    <row r="7" spans="2:7">
      <c r="B7" s="157">
        <v>1093</v>
      </c>
      <c r="C7" s="133" t="s">
        <v>11</v>
      </c>
      <c r="G7" t="s">
        <v>12</v>
      </c>
    </row>
    <row r="8" spans="2:7">
      <c r="B8" s="157">
        <v>1096</v>
      </c>
      <c r="C8" s="133" t="s">
        <v>13</v>
      </c>
      <c r="G8" t="s">
        <v>14</v>
      </c>
    </row>
    <row r="9" spans="2:7">
      <c r="B9" s="157">
        <v>1098</v>
      </c>
      <c r="C9" s="133" t="s">
        <v>15</v>
      </c>
    </row>
    <row r="10" spans="2:7">
      <c r="B10" s="157">
        <v>1099</v>
      </c>
      <c r="C10" s="133" t="s">
        <v>16</v>
      </c>
    </row>
    <row r="11" spans="2:7">
      <c r="B11" s="157">
        <v>1101</v>
      </c>
      <c r="C11" s="133" t="s">
        <v>17</v>
      </c>
    </row>
    <row r="12" spans="2:7">
      <c r="B12" s="157">
        <v>1103</v>
      </c>
      <c r="C12" s="133" t="s">
        <v>18</v>
      </c>
    </row>
    <row r="13" spans="2:7">
      <c r="B13" s="157">
        <v>1108</v>
      </c>
      <c r="C13" s="133" t="s">
        <v>19</v>
      </c>
    </row>
    <row r="14" spans="2:7">
      <c r="B14" s="157">
        <v>1113</v>
      </c>
      <c r="C14" s="133" t="s">
        <v>20</v>
      </c>
    </row>
    <row r="15" spans="2:7">
      <c r="B15" s="157">
        <v>1116</v>
      </c>
      <c r="C15" s="133" t="s">
        <v>21</v>
      </c>
    </row>
    <row r="16" spans="2:7">
      <c r="B16" s="157">
        <v>1118</v>
      </c>
      <c r="C16" s="133" t="s">
        <v>22</v>
      </c>
    </row>
    <row r="17" spans="2:3">
      <c r="B17" s="157">
        <v>1168</v>
      </c>
      <c r="C17" s="133" t="s">
        <v>23</v>
      </c>
    </row>
    <row r="19" spans="2:3">
      <c r="B19" s="468" t="s">
        <v>24</v>
      </c>
      <c r="C19" s="468"/>
    </row>
    <row r="20" spans="2:3">
      <c r="B20" s="158" t="s">
        <v>2</v>
      </c>
      <c r="C20" s="158" t="s">
        <v>3</v>
      </c>
    </row>
    <row r="21" spans="2:3">
      <c r="B21" s="157">
        <v>7753</v>
      </c>
      <c r="C21" s="133" t="s">
        <v>25</v>
      </c>
    </row>
    <row r="22" spans="2:3">
      <c r="B22" s="157">
        <v>7564</v>
      </c>
      <c r="C22" s="133" t="s">
        <v>26</v>
      </c>
    </row>
    <row r="23" spans="2:3">
      <c r="B23" s="157">
        <v>7752</v>
      </c>
      <c r="C23" s="133" t="s">
        <v>27</v>
      </c>
    </row>
    <row r="24" spans="2:3">
      <c r="B24" s="157">
        <v>7744</v>
      </c>
      <c r="C24" s="133" t="s">
        <v>28</v>
      </c>
    </row>
    <row r="25" spans="2:3">
      <c r="B25" s="157">
        <v>7771</v>
      </c>
      <c r="C25" s="133" t="s">
        <v>29</v>
      </c>
    </row>
    <row r="26" spans="2:3">
      <c r="B26" s="157">
        <v>7757</v>
      </c>
      <c r="C26" s="133" t="s">
        <v>30</v>
      </c>
    </row>
    <row r="27" spans="2:3">
      <c r="B27" s="157">
        <v>7740</v>
      </c>
      <c r="C27" s="133" t="s">
        <v>31</v>
      </c>
    </row>
    <row r="28" spans="2:3">
      <c r="B28" s="157">
        <v>7770</v>
      </c>
      <c r="C28" s="133" t="s">
        <v>32</v>
      </c>
    </row>
    <row r="29" spans="2:3">
      <c r="B29" s="157">
        <v>7745</v>
      </c>
      <c r="C29" s="133" t="s">
        <v>33</v>
      </c>
    </row>
    <row r="30" spans="2:3">
      <c r="B30" s="157">
        <v>7756</v>
      </c>
      <c r="C30" s="133" t="s">
        <v>34</v>
      </c>
    </row>
    <row r="31" spans="2:3">
      <c r="B31" s="157">
        <v>7749</v>
      </c>
      <c r="C31" s="133" t="s">
        <v>35</v>
      </c>
    </row>
    <row r="32" spans="2:3">
      <c r="B32" s="157">
        <v>7730</v>
      </c>
      <c r="C32" s="133" t="s">
        <v>36</v>
      </c>
    </row>
    <row r="33" spans="2:3">
      <c r="B33" s="157">
        <v>7735</v>
      </c>
      <c r="C33" s="133" t="s">
        <v>37</v>
      </c>
    </row>
    <row r="34" spans="2:3">
      <c r="B34" s="157">
        <v>7768</v>
      </c>
      <c r="C34" s="133" t="s">
        <v>38</v>
      </c>
    </row>
    <row r="35" spans="2:3">
      <c r="B35" s="157">
        <v>7748</v>
      </c>
      <c r="C35" s="133" t="s">
        <v>39</v>
      </c>
    </row>
    <row r="36" spans="2:3">
      <c r="B36" s="157">
        <v>7565</v>
      </c>
      <c r="C36" s="133" t="s">
        <v>40</v>
      </c>
    </row>
    <row r="37" spans="2:3">
      <c r="B37" s="157">
        <v>7733</v>
      </c>
      <c r="C37" s="133" t="s">
        <v>41</v>
      </c>
    </row>
    <row r="38" spans="2:3">
      <c r="B38" s="157">
        <v>7741</v>
      </c>
      <c r="C38" s="133" t="s">
        <v>42</v>
      </c>
    </row>
    <row r="42" spans="2:3">
      <c r="B42" s="158" t="s">
        <v>2</v>
      </c>
      <c r="C42" s="158" t="s">
        <v>3</v>
      </c>
    </row>
    <row r="43" spans="2:3">
      <c r="B43" s="157">
        <v>7753</v>
      </c>
      <c r="C43" s="133" t="s">
        <v>43</v>
      </c>
    </row>
    <row r="44" spans="2:3">
      <c r="B44" s="157">
        <v>7564</v>
      </c>
      <c r="C44" s="133" t="s">
        <v>44</v>
      </c>
    </row>
    <row r="45" spans="2:3">
      <c r="B45" s="157">
        <v>7752</v>
      </c>
      <c r="C45" s="133" t="s">
        <v>45</v>
      </c>
    </row>
    <row r="46" spans="2:3">
      <c r="B46" s="157">
        <v>7744</v>
      </c>
      <c r="C46" s="133" t="s">
        <v>46</v>
      </c>
    </row>
    <row r="47" spans="2:3">
      <c r="B47" s="157">
        <v>7771</v>
      </c>
      <c r="C47" s="133" t="s">
        <v>47</v>
      </c>
    </row>
    <row r="48" spans="2:3">
      <c r="B48" s="157">
        <v>7757</v>
      </c>
      <c r="C48" s="133" t="s">
        <v>48</v>
      </c>
    </row>
    <row r="49" spans="2:3">
      <c r="B49" s="157">
        <v>7740</v>
      </c>
      <c r="C49" s="133" t="s">
        <v>49</v>
      </c>
    </row>
    <row r="50" spans="2:3">
      <c r="B50" s="157">
        <v>7770</v>
      </c>
      <c r="C50" s="133" t="s">
        <v>50</v>
      </c>
    </row>
    <row r="51" spans="2:3">
      <c r="B51" s="157">
        <v>7745</v>
      </c>
      <c r="C51" s="133" t="s">
        <v>51</v>
      </c>
    </row>
    <row r="52" spans="2:3">
      <c r="B52" s="157">
        <v>7756</v>
      </c>
      <c r="C52" s="133" t="s">
        <v>52</v>
      </c>
    </row>
    <row r="53" spans="2:3">
      <c r="B53" s="157">
        <v>7749</v>
      </c>
      <c r="C53" s="133" t="s">
        <v>53</v>
      </c>
    </row>
    <row r="54" spans="2:3">
      <c r="B54" s="157">
        <v>7730</v>
      </c>
      <c r="C54" s="133" t="s">
        <v>54</v>
      </c>
    </row>
    <row r="55" spans="2:3">
      <c r="B55" s="157">
        <v>7735</v>
      </c>
      <c r="C55" s="133" t="s">
        <v>55</v>
      </c>
    </row>
    <row r="56" spans="2:3">
      <c r="B56" s="157">
        <v>7768</v>
      </c>
      <c r="C56" s="133" t="s">
        <v>56</v>
      </c>
    </row>
    <row r="57" spans="2:3">
      <c r="B57" s="157">
        <v>7748</v>
      </c>
      <c r="C57" s="133" t="s">
        <v>57</v>
      </c>
    </row>
    <row r="58" spans="2:3">
      <c r="B58" s="157">
        <v>7565</v>
      </c>
      <c r="C58" s="133" t="s">
        <v>58</v>
      </c>
    </row>
    <row r="59" spans="2:3">
      <c r="B59" s="157">
        <v>7733</v>
      </c>
      <c r="C59" s="133" t="s">
        <v>59</v>
      </c>
    </row>
    <row r="60" spans="2:3">
      <c r="B60" s="157">
        <v>7741</v>
      </c>
      <c r="C60" s="133" t="s">
        <v>60</v>
      </c>
    </row>
    <row r="62" spans="2:3">
      <c r="C62">
        <v>56230743</v>
      </c>
    </row>
  </sheetData>
  <mergeCells count="2">
    <mergeCell ref="B2:C2"/>
    <mergeCell ref="B19:C19"/>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I12"/>
  <sheetViews>
    <sheetView showGridLines="0" workbookViewId="0">
      <selection activeCell="K34" sqref="K34"/>
    </sheetView>
  </sheetViews>
  <sheetFormatPr baseColWidth="10" defaultColWidth="10.7109375" defaultRowHeight="15"/>
  <cols>
    <col min="2" max="2" width="5.140625" bestFit="1" customWidth="1"/>
    <col min="3" max="3" width="40.85546875" bestFit="1" customWidth="1"/>
    <col min="4" max="4" width="17.7109375" bestFit="1" customWidth="1"/>
    <col min="5" max="5" width="18.85546875" bestFit="1" customWidth="1"/>
    <col min="6" max="6" width="15.140625" bestFit="1" customWidth="1"/>
    <col min="7" max="7" width="14" bestFit="1" customWidth="1"/>
    <col min="8" max="8" width="18.85546875" bestFit="1" customWidth="1"/>
    <col min="9" max="9" width="17.85546875" bestFit="1" customWidth="1"/>
  </cols>
  <sheetData>
    <row r="2" spans="2:9" ht="15.75" thickBot="1"/>
    <row r="3" spans="2:9" ht="15.75" thickBot="1">
      <c r="B3" s="6" t="s">
        <v>3220</v>
      </c>
      <c r="C3" s="15" t="s">
        <v>3221</v>
      </c>
      <c r="D3" s="10" t="s">
        <v>3222</v>
      </c>
      <c r="E3" s="107"/>
      <c r="H3" s="111"/>
    </row>
    <row r="4" spans="2:9">
      <c r="B4" s="7" t="s">
        <v>3223</v>
      </c>
      <c r="C4" s="16" t="s">
        <v>3224</v>
      </c>
      <c r="D4" s="11">
        <f>'Estado Presupuesto'!P17</f>
        <v>1266480095279</v>
      </c>
      <c r="E4" s="5"/>
      <c r="F4" s="109"/>
      <c r="G4" s="107"/>
      <c r="H4" s="110"/>
      <c r="I4" s="111"/>
    </row>
    <row r="5" spans="2:9">
      <c r="B5" s="8" t="s">
        <v>3225</v>
      </c>
      <c r="C5" s="17" t="s">
        <v>3226</v>
      </c>
      <c r="D5" s="12">
        <f>'Estado Presupuesto'!P6</f>
        <v>29485902000</v>
      </c>
      <c r="E5" s="5"/>
      <c r="F5" s="109"/>
      <c r="I5" s="108"/>
    </row>
    <row r="6" spans="2:9">
      <c r="B6" s="8" t="s">
        <v>3227</v>
      </c>
      <c r="C6" s="17" t="s">
        <v>3228</v>
      </c>
      <c r="D6" s="12">
        <f>'Estado Presupuesto'!Q17</f>
        <v>1228769962373</v>
      </c>
    </row>
    <row r="7" spans="2:9">
      <c r="B7" s="8" t="s">
        <v>3229</v>
      </c>
      <c r="C7" s="17" t="s">
        <v>3230</v>
      </c>
      <c r="D7" s="12">
        <f>'Estado Presupuesto'!Q6</f>
        <v>29253323192</v>
      </c>
    </row>
    <row r="8" spans="2:9">
      <c r="B8" s="8" t="s">
        <v>3231</v>
      </c>
      <c r="C8" s="17" t="s">
        <v>3232</v>
      </c>
      <c r="D8" s="13">
        <f>'Estado Presupuesto'!R17</f>
        <v>0.97022445670755475</v>
      </c>
    </row>
    <row r="9" spans="2:9" ht="15.75" thickBot="1">
      <c r="B9" s="9" t="s">
        <v>3233</v>
      </c>
      <c r="C9" s="18" t="s">
        <v>3234</v>
      </c>
      <c r="D9" s="14">
        <f>'Estado Presupuesto'!R6</f>
        <v>0.99211220304537406</v>
      </c>
    </row>
    <row r="10" spans="2:9">
      <c r="E10" s="4"/>
    </row>
    <row r="12" spans="2:9">
      <c r="E12" s="112"/>
    </row>
  </sheetData>
  <pageMargins left="0.7" right="0.7" top="0.75" bottom="0.75" header="0.3" footer="0.3"/>
  <customProperties>
    <customPr name="_pios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workbookViewId="0">
      <selection activeCell="A8" sqref="A8"/>
    </sheetView>
  </sheetViews>
  <sheetFormatPr baseColWidth="10" defaultColWidth="10.7109375" defaultRowHeight="15"/>
  <cols>
    <col min="1" max="1" width="41.28515625" bestFit="1" customWidth="1"/>
    <col min="2" max="2" width="27.5703125" bestFit="1" customWidth="1"/>
    <col min="3" max="3" width="31.5703125" bestFit="1" customWidth="1"/>
    <col min="4" max="4" width="30" bestFit="1" customWidth="1"/>
  </cols>
  <sheetData>
    <row r="3" spans="1:4">
      <c r="A3" s="2" t="s">
        <v>3235</v>
      </c>
      <c r="B3" t="s">
        <v>3236</v>
      </c>
      <c r="C3" t="s">
        <v>3237</v>
      </c>
      <c r="D3" t="s">
        <v>3238</v>
      </c>
    </row>
    <row r="4" spans="1:4">
      <c r="A4" s="3" t="s">
        <v>3239</v>
      </c>
      <c r="B4" s="19">
        <v>21246649000</v>
      </c>
      <c r="C4" s="19">
        <v>8504084154</v>
      </c>
      <c r="D4" s="19">
        <v>125136354</v>
      </c>
    </row>
    <row r="5" spans="1:4">
      <c r="A5" s="3" t="s">
        <v>3240</v>
      </c>
      <c r="B5" s="19">
        <v>9540461000</v>
      </c>
      <c r="C5" s="19">
        <v>7909461993</v>
      </c>
      <c r="D5" s="19">
        <v>114482318</v>
      </c>
    </row>
    <row r="6" spans="1:4">
      <c r="A6" s="3" t="s">
        <v>3241</v>
      </c>
      <c r="B6" s="19">
        <v>2491102000</v>
      </c>
      <c r="C6" s="19">
        <v>1442471730</v>
      </c>
      <c r="D6" s="19">
        <v>18414195</v>
      </c>
    </row>
    <row r="7" spans="1:4">
      <c r="A7" s="3" t="s">
        <v>3242</v>
      </c>
      <c r="B7" s="19">
        <v>5347081000</v>
      </c>
      <c r="C7" s="19">
        <v>3796288899</v>
      </c>
      <c r="D7" s="19">
        <v>79055474</v>
      </c>
    </row>
    <row r="8" spans="1:4">
      <c r="A8" s="3" t="s">
        <v>3243</v>
      </c>
      <c r="B8" s="19">
        <v>28787418000</v>
      </c>
      <c r="C8" s="19">
        <v>14754054658</v>
      </c>
      <c r="D8" s="19">
        <v>66226117</v>
      </c>
    </row>
    <row r="9" spans="1:4">
      <c r="A9" s="3" t="s">
        <v>3244</v>
      </c>
      <c r="B9" s="19">
        <v>15428222000</v>
      </c>
      <c r="C9" s="19">
        <v>9844751825</v>
      </c>
      <c r="D9" s="19">
        <v>242197364</v>
      </c>
    </row>
    <row r="10" spans="1:4">
      <c r="A10" s="3" t="s">
        <v>3245</v>
      </c>
      <c r="B10" s="19">
        <v>13883637000</v>
      </c>
      <c r="C10" s="19">
        <v>10538185450</v>
      </c>
      <c r="D10" s="19">
        <v>247743685</v>
      </c>
    </row>
    <row r="11" spans="1:4">
      <c r="A11" s="3" t="s">
        <v>2807</v>
      </c>
      <c r="B11" s="19">
        <v>32158418000</v>
      </c>
      <c r="C11" s="19">
        <v>23069074116</v>
      </c>
      <c r="D11" s="19">
        <v>197710757</v>
      </c>
    </row>
    <row r="12" spans="1:4">
      <c r="A12" s="3" t="s">
        <v>2797</v>
      </c>
      <c r="B12" s="19">
        <v>66709529000</v>
      </c>
      <c r="C12" s="19">
        <v>4082152010</v>
      </c>
      <c r="D12" s="19">
        <v>4082019510</v>
      </c>
    </row>
    <row r="13" spans="1:4">
      <c r="A13" s="3" t="s">
        <v>3246</v>
      </c>
      <c r="B13" s="19">
        <v>4976000</v>
      </c>
      <c r="C13" s="19">
        <v>0</v>
      </c>
      <c r="D13" s="19">
        <v>0</v>
      </c>
    </row>
    <row r="14" spans="1:4">
      <c r="A14" s="3" t="s">
        <v>3247</v>
      </c>
      <c r="B14" s="19">
        <v>9035032000</v>
      </c>
      <c r="C14" s="19">
        <v>0</v>
      </c>
      <c r="D14" s="19">
        <v>0</v>
      </c>
    </row>
    <row r="15" spans="1:4">
      <c r="A15" s="3" t="s">
        <v>3248</v>
      </c>
      <c r="B15" s="19">
        <v>204632525000</v>
      </c>
      <c r="C15" s="19">
        <v>83940524835</v>
      </c>
      <c r="D15" s="19">
        <v>5172985774</v>
      </c>
    </row>
  </sheetData>
  <pageMargins left="0.7" right="0.7" top="0.75" bottom="0.75" header="0.3" footer="0.3"/>
  <pageSetup paperSize="9" orientation="portrait" r:id="rId2"/>
  <customProperties>
    <customPr name="_pios_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1"/>
  <sheetViews>
    <sheetView workbookViewId="0">
      <selection activeCell="B18" sqref="B18"/>
    </sheetView>
  </sheetViews>
  <sheetFormatPr baseColWidth="10" defaultColWidth="11.42578125" defaultRowHeight="15"/>
  <cols>
    <col min="1" max="2" width="38" bestFit="1" customWidth="1"/>
    <col min="3" max="3" width="19" style="4" bestFit="1" customWidth="1"/>
    <col min="4" max="5" width="20.42578125" style="4" bestFit="1" customWidth="1"/>
    <col min="6" max="6" width="20.7109375" style="4" bestFit="1" customWidth="1"/>
    <col min="7" max="7" width="12.5703125" style="4" bestFit="1" customWidth="1"/>
    <col min="8" max="8" width="18.5703125" style="4" bestFit="1" customWidth="1"/>
    <col min="9" max="9" width="19.42578125" style="4" bestFit="1" customWidth="1"/>
    <col min="10" max="10" width="24.7109375" style="4" bestFit="1" customWidth="1"/>
    <col min="11" max="11" width="9.5703125" bestFit="1" customWidth="1"/>
    <col min="12" max="12" width="22.85546875" style="4" bestFit="1" customWidth="1"/>
    <col min="13" max="13" width="23.28515625" style="4" bestFit="1" customWidth="1"/>
    <col min="14" max="14" width="9" bestFit="1" customWidth="1"/>
    <col min="15" max="15" width="41.28515625" bestFit="1" customWidth="1"/>
    <col min="16" max="16" width="11.28515625" bestFit="1" customWidth="1"/>
    <col min="17" max="17" width="24.140625" bestFit="1" customWidth="1"/>
    <col min="18" max="18" width="16.85546875" bestFit="1" customWidth="1"/>
    <col min="19" max="19" width="11.28515625" bestFit="1" customWidth="1"/>
    <col min="20" max="20" width="18.85546875" bestFit="1" customWidth="1"/>
    <col min="21" max="21" width="50.140625" bestFit="1" customWidth="1"/>
    <col min="22" max="22" width="22.28515625" bestFit="1" customWidth="1"/>
    <col min="23" max="23" width="19.7109375" bestFit="1" customWidth="1"/>
  </cols>
  <sheetData>
    <row r="1" spans="1:15">
      <c r="A1" t="s">
        <v>3249</v>
      </c>
      <c r="B1" t="s">
        <v>3250</v>
      </c>
      <c r="C1" s="4" t="s">
        <v>1372</v>
      </c>
      <c r="D1" s="4" t="s">
        <v>1373</v>
      </c>
      <c r="E1" s="4" t="s">
        <v>1374</v>
      </c>
      <c r="F1" s="4" t="s">
        <v>1375</v>
      </c>
      <c r="G1" s="4" t="s">
        <v>1376</v>
      </c>
      <c r="H1" s="4" t="s">
        <v>1377</v>
      </c>
      <c r="I1" s="4" t="s">
        <v>1381</v>
      </c>
      <c r="J1" s="4" t="s">
        <v>1382</v>
      </c>
      <c r="K1" t="s">
        <v>1384</v>
      </c>
      <c r="L1" s="4" t="s">
        <v>1385</v>
      </c>
      <c r="M1" s="4" t="s">
        <v>1386</v>
      </c>
      <c r="N1" t="s">
        <v>1388</v>
      </c>
      <c r="O1" t="s">
        <v>3251</v>
      </c>
    </row>
    <row r="2" spans="1:15">
      <c r="A2" t="s">
        <v>3252</v>
      </c>
      <c r="B2" t="s">
        <v>3253</v>
      </c>
      <c r="C2" s="268">
        <v>976000</v>
      </c>
      <c r="D2" s="4">
        <v>0</v>
      </c>
      <c r="E2" s="4">
        <v>0</v>
      </c>
      <c r="F2" s="4">
        <v>976000</v>
      </c>
      <c r="G2" s="4">
        <v>0</v>
      </c>
      <c r="H2" s="4">
        <v>976000</v>
      </c>
      <c r="I2" s="4">
        <v>0</v>
      </c>
      <c r="J2" s="4">
        <v>0</v>
      </c>
      <c r="K2">
        <v>0</v>
      </c>
      <c r="L2" s="4">
        <v>0</v>
      </c>
      <c r="M2" s="4">
        <v>0</v>
      </c>
      <c r="N2">
        <v>0</v>
      </c>
      <c r="O2" t="str">
        <f>IFERROR(VLOOKUP(LEFT(Ejecución_Presupuestal_Gastos_C__2[[#This Row],[Entidad/Proyecto/ObjetoGasto/Fuente.1]],4),Func[#All],2,0),RIGHT(Ejecución_Presupuestal_Gastos_C__2[[#This Row],[Entidad/Proyecto/ObjetoGasto/Fuente.1]],4))</f>
        <v>Gastos diversos</v>
      </c>
    </row>
    <row r="3" spans="1:15">
      <c r="A3" t="s">
        <v>3254</v>
      </c>
      <c r="B3" t="s">
        <v>3255</v>
      </c>
      <c r="C3" s="268">
        <v>4000000</v>
      </c>
      <c r="D3" s="4">
        <v>0</v>
      </c>
      <c r="E3" s="4">
        <v>0</v>
      </c>
      <c r="F3" s="4">
        <v>4000000</v>
      </c>
      <c r="G3" s="4">
        <v>0</v>
      </c>
      <c r="H3" s="4">
        <v>4000000</v>
      </c>
      <c r="I3" s="4">
        <v>0</v>
      </c>
      <c r="J3" s="4">
        <v>0</v>
      </c>
      <c r="K3">
        <v>0</v>
      </c>
      <c r="L3" s="4">
        <v>0</v>
      </c>
      <c r="M3" s="4">
        <v>0</v>
      </c>
      <c r="N3">
        <v>0</v>
      </c>
      <c r="O3" t="str">
        <f>IFERROR(VLOOKUP(LEFT(Ejecución_Presupuestal_Gastos_C__2[[#This Row],[Entidad/Proyecto/ObjetoGasto/Fuente.1]],4),Func[#All],2,0),RIGHT(Ejecución_Presupuestal_Gastos_C__2[[#This Row],[Entidad/Proyecto/ObjetoGasto/Fuente.1]],4))</f>
        <v>Gastos diversos</v>
      </c>
    </row>
    <row r="4" spans="1:15">
      <c r="A4" t="s">
        <v>1676</v>
      </c>
      <c r="B4" t="s">
        <v>3256</v>
      </c>
      <c r="C4" s="268">
        <v>27130749000</v>
      </c>
      <c r="D4" s="4">
        <v>0</v>
      </c>
      <c r="E4" s="4">
        <v>0</v>
      </c>
      <c r="F4" s="4">
        <v>27130749000</v>
      </c>
      <c r="G4" s="4">
        <v>0</v>
      </c>
      <c r="H4" s="4">
        <v>27130749000</v>
      </c>
      <c r="I4" s="4">
        <v>249578600</v>
      </c>
      <c r="J4" s="4">
        <v>1892351012</v>
      </c>
      <c r="K4">
        <v>6.9748999999999999</v>
      </c>
      <c r="L4" s="4">
        <v>249578600</v>
      </c>
      <c r="M4" s="4">
        <v>1892351012</v>
      </c>
      <c r="N4">
        <v>6.9748999999999999</v>
      </c>
      <c r="O4" t="str">
        <f>IFERROR(VLOOKUP(LEFT(Ejecución_Presupuestal_Gastos_C__2[[#This Row],[Entidad/Proyecto/ObjetoGasto/Fuente.1]],4),Func[#All],2,0),RIGHT(Ejecución_Presupuestal_Gastos_C__2[[#This Row],[Entidad/Proyecto/ObjetoGasto/Fuente.1]],4))</f>
        <v>Gastos de personal</v>
      </c>
    </row>
    <row r="5" spans="1:15">
      <c r="A5" t="s">
        <v>1683</v>
      </c>
      <c r="B5" t="s">
        <v>3257</v>
      </c>
      <c r="C5" s="268">
        <v>234447000</v>
      </c>
      <c r="D5" s="4">
        <v>0</v>
      </c>
      <c r="E5" s="4">
        <v>0</v>
      </c>
      <c r="F5" s="4">
        <v>234447000</v>
      </c>
      <c r="G5" s="4">
        <v>0</v>
      </c>
      <c r="H5" s="4">
        <v>234447000</v>
      </c>
      <c r="I5" s="4">
        <v>0</v>
      </c>
      <c r="J5" s="4">
        <v>18115754</v>
      </c>
      <c r="K5">
        <v>7.7270000000000003</v>
      </c>
      <c r="L5" s="4">
        <v>0</v>
      </c>
      <c r="M5" s="4">
        <v>18115754</v>
      </c>
      <c r="N5">
        <v>7.7270000000000003</v>
      </c>
      <c r="O5" t="str">
        <f>IFERROR(VLOOKUP(LEFT(Ejecución_Presupuestal_Gastos_C__2[[#This Row],[Entidad/Proyecto/ObjetoGasto/Fuente.1]],4),Func[#All],2,0),RIGHT(Ejecución_Presupuestal_Gastos_C__2[[#This Row],[Entidad/Proyecto/ObjetoGasto/Fuente.1]],4))</f>
        <v>Gastos de personal</v>
      </c>
    </row>
    <row r="6" spans="1:15">
      <c r="A6" t="s">
        <v>1691</v>
      </c>
      <c r="B6" t="s">
        <v>3258</v>
      </c>
      <c r="C6" s="268">
        <v>1899411000</v>
      </c>
      <c r="D6" s="4">
        <v>0</v>
      </c>
      <c r="E6" s="4">
        <v>0</v>
      </c>
      <c r="F6" s="4">
        <v>1899411000</v>
      </c>
      <c r="G6" s="4">
        <v>0</v>
      </c>
      <c r="H6" s="4">
        <v>1899411000</v>
      </c>
      <c r="I6" s="4">
        <v>0</v>
      </c>
      <c r="J6" s="4">
        <v>148677734</v>
      </c>
      <c r="K6">
        <v>7.8276000000000003</v>
      </c>
      <c r="L6" s="4">
        <v>0</v>
      </c>
      <c r="M6" s="4">
        <v>148677734</v>
      </c>
      <c r="N6">
        <v>7.8276000000000003</v>
      </c>
      <c r="O6" t="str">
        <f>IFERROR(VLOOKUP(LEFT(Ejecución_Presupuestal_Gastos_C__2[[#This Row],[Entidad/Proyecto/ObjetoGasto/Fuente.1]],4),Func[#All],2,0),RIGHT(Ejecución_Presupuestal_Gastos_C__2[[#This Row],[Entidad/Proyecto/ObjetoGasto/Fuente.1]],4))</f>
        <v>Gastos de personal</v>
      </c>
    </row>
    <row r="7" spans="1:15">
      <c r="A7" t="s">
        <v>1696</v>
      </c>
      <c r="B7" t="s">
        <v>3259</v>
      </c>
      <c r="C7" s="268">
        <v>124650000</v>
      </c>
      <c r="D7" s="4">
        <v>0</v>
      </c>
      <c r="E7" s="4">
        <v>0</v>
      </c>
      <c r="F7" s="4">
        <v>124650000</v>
      </c>
      <c r="G7" s="4">
        <v>0</v>
      </c>
      <c r="H7" s="4">
        <v>124650000</v>
      </c>
      <c r="I7" s="4">
        <v>0</v>
      </c>
      <c r="J7" s="4">
        <v>7345331</v>
      </c>
      <c r="K7">
        <v>5.8928000000000003</v>
      </c>
      <c r="L7" s="4">
        <v>0</v>
      </c>
      <c r="M7" s="4">
        <v>7345331</v>
      </c>
      <c r="N7">
        <v>5.8928000000000003</v>
      </c>
      <c r="O7" t="str">
        <f>IFERROR(VLOOKUP(LEFT(Ejecución_Presupuestal_Gastos_C__2[[#This Row],[Entidad/Proyecto/ObjetoGasto/Fuente.1]],4),Func[#All],2,0),RIGHT(Ejecución_Presupuestal_Gastos_C__2[[#This Row],[Entidad/Proyecto/ObjetoGasto/Fuente.1]],4))</f>
        <v>Gastos de personal</v>
      </c>
    </row>
    <row r="8" spans="1:15">
      <c r="A8" t="s">
        <v>1700</v>
      </c>
      <c r="B8" t="s">
        <v>3260</v>
      </c>
      <c r="C8" s="268">
        <v>200700000</v>
      </c>
      <c r="D8" s="4">
        <v>0</v>
      </c>
      <c r="E8" s="4">
        <v>0</v>
      </c>
      <c r="F8" s="4">
        <v>200700000</v>
      </c>
      <c r="G8" s="4">
        <v>0</v>
      </c>
      <c r="H8" s="4">
        <v>200700000</v>
      </c>
      <c r="I8" s="4">
        <v>0</v>
      </c>
      <c r="J8" s="4">
        <v>12698664</v>
      </c>
      <c r="K8">
        <v>6.3272000000000004</v>
      </c>
      <c r="L8" s="4">
        <v>0</v>
      </c>
      <c r="M8" s="4">
        <v>12698664</v>
      </c>
      <c r="N8">
        <v>6.3272000000000004</v>
      </c>
      <c r="O8" t="str">
        <f>IFERROR(VLOOKUP(LEFT(Ejecución_Presupuestal_Gastos_C__2[[#This Row],[Entidad/Proyecto/ObjetoGasto/Fuente.1]],4),Func[#All],2,0),RIGHT(Ejecución_Presupuestal_Gastos_C__2[[#This Row],[Entidad/Proyecto/ObjetoGasto/Fuente.1]],4))</f>
        <v>Gastos de personal</v>
      </c>
    </row>
    <row r="9" spans="1:15">
      <c r="A9" t="s">
        <v>1703</v>
      </c>
      <c r="B9" t="s">
        <v>3261</v>
      </c>
      <c r="C9" s="268">
        <v>888333000</v>
      </c>
      <c r="D9" s="4">
        <v>0</v>
      </c>
      <c r="E9" s="4">
        <v>0</v>
      </c>
      <c r="F9" s="4">
        <v>888333000</v>
      </c>
      <c r="G9" s="4">
        <v>0</v>
      </c>
      <c r="H9" s="4">
        <v>888333000</v>
      </c>
      <c r="I9" s="4">
        <v>0</v>
      </c>
      <c r="J9" s="4">
        <v>109649078</v>
      </c>
      <c r="K9">
        <v>12.3432</v>
      </c>
      <c r="L9" s="4">
        <v>0</v>
      </c>
      <c r="M9" s="4">
        <v>109649078</v>
      </c>
      <c r="N9">
        <v>12.3432</v>
      </c>
      <c r="O9" t="str">
        <f>IFERROR(VLOOKUP(LEFT(Ejecución_Presupuestal_Gastos_C__2[[#This Row],[Entidad/Proyecto/ObjetoGasto/Fuente.1]],4),Func[#All],2,0),RIGHT(Ejecución_Presupuestal_Gastos_C__2[[#This Row],[Entidad/Proyecto/ObjetoGasto/Fuente.1]],4))</f>
        <v>Gastos de personal</v>
      </c>
    </row>
    <row r="10" spans="1:15">
      <c r="A10" t="s">
        <v>1709</v>
      </c>
      <c r="B10" t="s">
        <v>3262</v>
      </c>
      <c r="C10" s="268">
        <v>3680720000</v>
      </c>
      <c r="D10" s="4">
        <v>0</v>
      </c>
      <c r="E10" s="4">
        <v>0</v>
      </c>
      <c r="F10" s="4">
        <v>3680720000</v>
      </c>
      <c r="G10" s="4">
        <v>0</v>
      </c>
      <c r="H10" s="4">
        <v>3680720000</v>
      </c>
      <c r="I10" s="4">
        <v>0</v>
      </c>
      <c r="J10" s="4">
        <v>5036368</v>
      </c>
      <c r="K10">
        <v>0.1368</v>
      </c>
      <c r="L10" s="4">
        <v>1382871</v>
      </c>
      <c r="M10" s="4">
        <v>5036368</v>
      </c>
      <c r="N10">
        <v>0.1368</v>
      </c>
      <c r="O10" t="str">
        <f>IFERROR(VLOOKUP(LEFT(Ejecución_Presupuestal_Gastos_C__2[[#This Row],[Entidad/Proyecto/ObjetoGasto/Fuente.1]],4),Func[#All],2,0),RIGHT(Ejecución_Presupuestal_Gastos_C__2[[#This Row],[Entidad/Proyecto/ObjetoGasto/Fuente.1]],4))</f>
        <v>Gastos de personal</v>
      </c>
    </row>
    <row r="11" spans="1:15">
      <c r="A11" t="s">
        <v>1712</v>
      </c>
      <c r="B11" t="s">
        <v>3263</v>
      </c>
      <c r="C11" s="268">
        <v>1766304000</v>
      </c>
      <c r="D11" s="4">
        <v>0</v>
      </c>
      <c r="E11" s="4">
        <v>0</v>
      </c>
      <c r="F11" s="4">
        <v>1766304000</v>
      </c>
      <c r="G11" s="4">
        <v>0</v>
      </c>
      <c r="H11" s="4">
        <v>1766304000</v>
      </c>
      <c r="I11" s="4">
        <v>0</v>
      </c>
      <c r="J11" s="4">
        <v>109643210</v>
      </c>
      <c r="K11">
        <v>6.2074999999999996</v>
      </c>
      <c r="L11" s="4">
        <v>13513078</v>
      </c>
      <c r="M11" s="4">
        <v>109643210</v>
      </c>
      <c r="N11">
        <v>6.2074999999999996</v>
      </c>
      <c r="O11" t="str">
        <f>IFERROR(VLOOKUP(LEFT(Ejecución_Presupuestal_Gastos_C__2[[#This Row],[Entidad/Proyecto/ObjetoGasto/Fuente.1]],4),Func[#All],2,0),RIGHT(Ejecución_Presupuestal_Gastos_C__2[[#This Row],[Entidad/Proyecto/ObjetoGasto/Fuente.1]],4))</f>
        <v>Gastos de personal</v>
      </c>
    </row>
    <row r="12" spans="1:15">
      <c r="A12" t="s">
        <v>1714</v>
      </c>
      <c r="B12" t="s">
        <v>3264</v>
      </c>
      <c r="C12" s="268">
        <v>7755424000</v>
      </c>
      <c r="D12" s="4">
        <v>0</v>
      </c>
      <c r="E12" s="4">
        <v>0</v>
      </c>
      <c r="F12" s="4">
        <v>7755424000</v>
      </c>
      <c r="G12" s="4">
        <v>0</v>
      </c>
      <c r="H12" s="4">
        <v>7755424000</v>
      </c>
      <c r="I12" s="4">
        <v>0</v>
      </c>
      <c r="J12" s="4">
        <v>512523221</v>
      </c>
      <c r="K12">
        <v>6.6086</v>
      </c>
      <c r="L12" s="4">
        <v>0</v>
      </c>
      <c r="M12" s="4">
        <v>512523221</v>
      </c>
      <c r="N12">
        <v>6.6086</v>
      </c>
      <c r="O12" t="str">
        <f>IFERROR(VLOOKUP(LEFT(Ejecución_Presupuestal_Gastos_C__2[[#This Row],[Entidad/Proyecto/ObjetoGasto/Fuente.1]],4),Func[#All],2,0),RIGHT(Ejecución_Presupuestal_Gastos_C__2[[#This Row],[Entidad/Proyecto/ObjetoGasto/Fuente.1]],4))</f>
        <v>Gastos de personal</v>
      </c>
    </row>
    <row r="13" spans="1:15">
      <c r="A13" t="s">
        <v>1718</v>
      </c>
      <c r="B13" t="s">
        <v>3265</v>
      </c>
      <c r="C13" s="268">
        <v>4059781000</v>
      </c>
      <c r="D13" s="4">
        <v>0</v>
      </c>
      <c r="E13" s="4">
        <v>0</v>
      </c>
      <c r="F13" s="4">
        <v>4059781000</v>
      </c>
      <c r="G13" s="4">
        <v>0</v>
      </c>
      <c r="H13" s="4">
        <v>4059781000</v>
      </c>
      <c r="I13" s="4">
        <v>0</v>
      </c>
      <c r="J13" s="4">
        <v>0</v>
      </c>
      <c r="K13">
        <v>0</v>
      </c>
      <c r="L13" s="4">
        <v>0</v>
      </c>
      <c r="M13" s="4">
        <v>0</v>
      </c>
      <c r="N13">
        <v>0</v>
      </c>
      <c r="O13" t="str">
        <f>IFERROR(VLOOKUP(LEFT(Ejecución_Presupuestal_Gastos_C__2[[#This Row],[Entidad/Proyecto/ObjetoGasto/Fuente.1]],4),Func[#All],2,0),RIGHT(Ejecución_Presupuestal_Gastos_C__2[[#This Row],[Entidad/Proyecto/ObjetoGasto/Fuente.1]],4))</f>
        <v>Gastos de personal</v>
      </c>
    </row>
    <row r="14" spans="1:15">
      <c r="A14" t="s">
        <v>1720</v>
      </c>
      <c r="B14" t="s">
        <v>3266</v>
      </c>
      <c r="C14" s="268">
        <v>312823000</v>
      </c>
      <c r="D14" s="4">
        <v>0</v>
      </c>
      <c r="E14" s="4">
        <v>0</v>
      </c>
      <c r="F14" s="4">
        <v>312823000</v>
      </c>
      <c r="G14" s="4">
        <v>0</v>
      </c>
      <c r="H14" s="4">
        <v>312823000</v>
      </c>
      <c r="I14" s="4">
        <v>0</v>
      </c>
      <c r="J14" s="4">
        <v>19489027</v>
      </c>
      <c r="K14">
        <v>6.23</v>
      </c>
      <c r="L14" s="4">
        <v>0</v>
      </c>
      <c r="M14" s="4">
        <v>19489027</v>
      </c>
      <c r="N14">
        <v>6.23</v>
      </c>
      <c r="O14" t="str">
        <f>IFERROR(VLOOKUP(LEFT(Ejecución_Presupuestal_Gastos_C__2[[#This Row],[Entidad/Proyecto/ObjetoGasto/Fuente.1]],4),Func[#All],2,0),RIGHT(Ejecución_Presupuestal_Gastos_C__2[[#This Row],[Entidad/Proyecto/ObjetoGasto/Fuente.1]],4))</f>
        <v>Gastos de personal</v>
      </c>
    </row>
    <row r="15" spans="1:15">
      <c r="A15" t="s">
        <v>1728</v>
      </c>
      <c r="B15" t="s">
        <v>3267</v>
      </c>
      <c r="C15" s="268">
        <v>2180761000</v>
      </c>
      <c r="D15" s="4">
        <v>0</v>
      </c>
      <c r="E15" s="4">
        <v>0</v>
      </c>
      <c r="F15" s="4">
        <v>2180761000</v>
      </c>
      <c r="G15" s="4">
        <v>0</v>
      </c>
      <c r="H15" s="4">
        <v>2180761000</v>
      </c>
      <c r="I15" s="4">
        <v>193420000</v>
      </c>
      <c r="J15" s="4">
        <v>193420000</v>
      </c>
      <c r="K15">
        <v>8.8694000000000006</v>
      </c>
      <c r="L15" s="4">
        <v>193420000</v>
      </c>
      <c r="M15" s="4">
        <v>193420000</v>
      </c>
      <c r="N15">
        <v>8.8694000000000006</v>
      </c>
      <c r="O15" t="str">
        <f>IFERROR(VLOOKUP(LEFT(Ejecución_Presupuestal_Gastos_C__2[[#This Row],[Entidad/Proyecto/ObjetoGasto/Fuente.1]],4),Func[#All],2,0),RIGHT(Ejecución_Presupuestal_Gastos_C__2[[#This Row],[Entidad/Proyecto/ObjetoGasto/Fuente.1]],4))</f>
        <v>Gastos de personal</v>
      </c>
    </row>
    <row r="16" spans="1:15">
      <c r="A16" t="s">
        <v>1736</v>
      </c>
      <c r="B16" t="s">
        <v>3267</v>
      </c>
      <c r="C16" s="268">
        <v>2409307000</v>
      </c>
      <c r="D16" s="4">
        <v>0</v>
      </c>
      <c r="E16" s="4">
        <v>0</v>
      </c>
      <c r="F16" s="4">
        <v>2409307000</v>
      </c>
      <c r="G16" s="4">
        <v>0</v>
      </c>
      <c r="H16" s="4">
        <v>2409307000</v>
      </c>
      <c r="I16" s="4">
        <v>148446700</v>
      </c>
      <c r="J16" s="4">
        <v>148446700</v>
      </c>
      <c r="K16">
        <v>6.1614000000000004</v>
      </c>
      <c r="L16" s="4">
        <v>148446700</v>
      </c>
      <c r="M16" s="4">
        <v>148446700</v>
      </c>
      <c r="N16">
        <v>6.1614000000000004</v>
      </c>
      <c r="O16" t="str">
        <f>IFERROR(VLOOKUP(LEFT(Ejecución_Presupuestal_Gastos_C__2[[#This Row],[Entidad/Proyecto/ObjetoGasto/Fuente.1]],4),Func[#All],2,0),RIGHT(Ejecución_Presupuestal_Gastos_C__2[[#This Row],[Entidad/Proyecto/ObjetoGasto/Fuente.1]],4))</f>
        <v>Gastos de personal</v>
      </c>
    </row>
    <row r="17" spans="1:15">
      <c r="A17" t="s">
        <v>1739</v>
      </c>
      <c r="B17" t="s">
        <v>3267</v>
      </c>
      <c r="C17" s="268">
        <v>20147000</v>
      </c>
      <c r="D17" s="4">
        <v>0</v>
      </c>
      <c r="E17" s="4">
        <v>0</v>
      </c>
      <c r="F17" s="4">
        <v>20147000</v>
      </c>
      <c r="G17" s="4">
        <v>0</v>
      </c>
      <c r="H17" s="4">
        <v>20147000</v>
      </c>
      <c r="I17" s="4">
        <v>2353700</v>
      </c>
      <c r="J17" s="4">
        <v>2353700</v>
      </c>
      <c r="K17">
        <v>11.682600000000001</v>
      </c>
      <c r="L17" s="4">
        <v>2353700</v>
      </c>
      <c r="M17" s="4">
        <v>2353700</v>
      </c>
      <c r="N17">
        <v>11.682600000000001</v>
      </c>
      <c r="O17" t="str">
        <f>IFERROR(VLOOKUP(LEFT(Ejecución_Presupuestal_Gastos_C__2[[#This Row],[Entidad/Proyecto/ObjetoGasto/Fuente.1]],4),Func[#All],2,0),RIGHT(Ejecución_Presupuestal_Gastos_C__2[[#This Row],[Entidad/Proyecto/ObjetoGasto/Fuente.1]],4))</f>
        <v>Gastos de personal</v>
      </c>
    </row>
    <row r="18" spans="1:15">
      <c r="A18" t="s">
        <v>1742</v>
      </c>
      <c r="B18" t="s">
        <v>3267</v>
      </c>
      <c r="C18" s="268">
        <v>3231157000</v>
      </c>
      <c r="D18" s="4">
        <v>0</v>
      </c>
      <c r="E18" s="4">
        <v>0</v>
      </c>
      <c r="F18" s="4">
        <v>3231157000</v>
      </c>
      <c r="G18" s="4">
        <v>0</v>
      </c>
      <c r="H18" s="4">
        <v>3231157000</v>
      </c>
      <c r="I18" s="4">
        <v>240198600</v>
      </c>
      <c r="J18" s="4">
        <v>240355400</v>
      </c>
      <c r="K18">
        <v>7.4386999999999999</v>
      </c>
      <c r="L18" s="4">
        <v>240198600</v>
      </c>
      <c r="M18" s="4">
        <v>240355400</v>
      </c>
      <c r="N18">
        <v>7.4386999999999999</v>
      </c>
      <c r="O18" t="str">
        <f>IFERROR(VLOOKUP(LEFT(Ejecución_Presupuestal_Gastos_C__2[[#This Row],[Entidad/Proyecto/ObjetoGasto/Fuente.1]],4),Func[#All],2,0),RIGHT(Ejecución_Presupuestal_Gastos_C__2[[#This Row],[Entidad/Proyecto/ObjetoGasto/Fuente.1]],4))</f>
        <v>Gastos de personal</v>
      </c>
    </row>
    <row r="19" spans="1:15">
      <c r="A19" t="s">
        <v>1744</v>
      </c>
      <c r="B19" t="s">
        <v>3268</v>
      </c>
      <c r="C19" s="268">
        <v>2448357000</v>
      </c>
      <c r="D19" s="4">
        <v>0</v>
      </c>
      <c r="E19" s="4">
        <v>0</v>
      </c>
      <c r="F19" s="4">
        <v>2448357000</v>
      </c>
      <c r="G19" s="4">
        <v>0</v>
      </c>
      <c r="H19" s="4">
        <v>2448357000</v>
      </c>
      <c r="I19" s="4">
        <v>6577555</v>
      </c>
      <c r="J19" s="4">
        <v>12966609</v>
      </c>
      <c r="K19">
        <v>0.52959999999999996</v>
      </c>
      <c r="L19" s="4">
        <v>7976875</v>
      </c>
      <c r="M19" s="4">
        <v>12966609</v>
      </c>
      <c r="N19">
        <v>0.52959999999999996</v>
      </c>
      <c r="O19" t="str">
        <f>IFERROR(VLOOKUP(LEFT(Ejecución_Presupuestal_Gastos_C__2[[#This Row],[Entidad/Proyecto/ObjetoGasto/Fuente.1]],4),Func[#All],2,0),RIGHT(Ejecución_Presupuestal_Gastos_C__2[[#This Row],[Entidad/Proyecto/ObjetoGasto/Fuente.1]],4))</f>
        <v>Gastos de personal</v>
      </c>
    </row>
    <row r="20" spans="1:15">
      <c r="A20" t="s">
        <v>1749</v>
      </c>
      <c r="B20" t="s">
        <v>3268</v>
      </c>
      <c r="C20" s="268">
        <v>2034783000</v>
      </c>
      <c r="D20" s="4">
        <v>0</v>
      </c>
      <c r="E20" s="4">
        <v>0</v>
      </c>
      <c r="F20" s="4">
        <v>2034783000</v>
      </c>
      <c r="G20" s="4">
        <v>0</v>
      </c>
      <c r="H20" s="4">
        <v>2034783000</v>
      </c>
      <c r="I20" s="4">
        <v>0</v>
      </c>
      <c r="J20" s="4">
        <v>21549692</v>
      </c>
      <c r="K20">
        <v>1.0590999999999999</v>
      </c>
      <c r="L20" s="4">
        <v>0</v>
      </c>
      <c r="M20" s="4">
        <v>21549692</v>
      </c>
      <c r="N20">
        <v>1.0590999999999999</v>
      </c>
      <c r="O20" t="str">
        <f>IFERROR(VLOOKUP(LEFT(Ejecución_Presupuestal_Gastos_C__2[[#This Row],[Entidad/Proyecto/ObjetoGasto/Fuente.1]],4),Func[#All],2,0),RIGHT(Ejecución_Presupuestal_Gastos_C__2[[#This Row],[Entidad/Proyecto/ObjetoGasto/Fuente.1]],4))</f>
        <v>Gastos de personal</v>
      </c>
    </row>
    <row r="21" spans="1:15">
      <c r="A21" t="s">
        <v>1752</v>
      </c>
      <c r="B21" t="s">
        <v>3269</v>
      </c>
      <c r="C21" s="268">
        <v>1768074000</v>
      </c>
      <c r="D21" s="4">
        <v>0</v>
      </c>
      <c r="E21" s="4">
        <v>0</v>
      </c>
      <c r="F21" s="4">
        <v>1768074000</v>
      </c>
      <c r="G21" s="4">
        <v>0</v>
      </c>
      <c r="H21" s="4">
        <v>1768074000</v>
      </c>
      <c r="I21" s="4">
        <v>115820800</v>
      </c>
      <c r="J21" s="4">
        <v>115820800</v>
      </c>
      <c r="K21">
        <v>6.5507</v>
      </c>
      <c r="L21" s="4">
        <v>115820800</v>
      </c>
      <c r="M21" s="4">
        <v>115820800</v>
      </c>
      <c r="N21">
        <v>6.5507</v>
      </c>
      <c r="O21" t="str">
        <f>IFERROR(VLOOKUP(LEFT(Ejecución_Presupuestal_Gastos_C__2[[#This Row],[Entidad/Proyecto/ObjetoGasto/Fuente.1]],4),Func[#All],2,0),RIGHT(Ejecución_Presupuestal_Gastos_C__2[[#This Row],[Entidad/Proyecto/ObjetoGasto/Fuente.1]],4))</f>
        <v>Gastos de personal</v>
      </c>
    </row>
    <row r="22" spans="1:15">
      <c r="A22" t="s">
        <v>1754</v>
      </c>
      <c r="B22" t="s">
        <v>3270</v>
      </c>
      <c r="C22" s="268">
        <v>272227000</v>
      </c>
      <c r="D22" s="4">
        <v>0</v>
      </c>
      <c r="E22" s="4">
        <v>0</v>
      </c>
      <c r="F22" s="4">
        <v>272227000</v>
      </c>
      <c r="G22" s="4">
        <v>0</v>
      </c>
      <c r="H22" s="4">
        <v>272227000</v>
      </c>
      <c r="I22" s="4">
        <v>19616000</v>
      </c>
      <c r="J22" s="4">
        <v>19616000</v>
      </c>
      <c r="K22">
        <v>7.2058</v>
      </c>
      <c r="L22" s="4">
        <v>19616000</v>
      </c>
      <c r="M22" s="4">
        <v>19616000</v>
      </c>
      <c r="N22">
        <v>7.2058</v>
      </c>
      <c r="O22" t="str">
        <f>IFERROR(VLOOKUP(LEFT(Ejecución_Presupuestal_Gastos_C__2[[#This Row],[Entidad/Proyecto/ObjetoGasto/Fuente.1]],4),Func[#All],2,0),RIGHT(Ejecución_Presupuestal_Gastos_C__2[[#This Row],[Entidad/Proyecto/ObjetoGasto/Fuente.1]],4))</f>
        <v>Gastos de personal</v>
      </c>
    </row>
    <row r="23" spans="1:15">
      <c r="A23" t="s">
        <v>1761</v>
      </c>
      <c r="B23" t="s">
        <v>3271</v>
      </c>
      <c r="C23" s="268">
        <v>1326043000</v>
      </c>
      <c r="D23" s="4">
        <v>0</v>
      </c>
      <c r="E23" s="4">
        <v>0</v>
      </c>
      <c r="F23" s="4">
        <v>1326043000</v>
      </c>
      <c r="G23" s="4">
        <v>0</v>
      </c>
      <c r="H23" s="4">
        <v>1326043000</v>
      </c>
      <c r="I23" s="4">
        <v>86875400</v>
      </c>
      <c r="J23" s="4">
        <v>86875400</v>
      </c>
      <c r="K23">
        <v>6.5514999999999999</v>
      </c>
      <c r="L23" s="4">
        <v>86875400</v>
      </c>
      <c r="M23" s="4">
        <v>86875400</v>
      </c>
      <c r="N23">
        <v>6.5514999999999999</v>
      </c>
      <c r="O23" t="str">
        <f>IFERROR(VLOOKUP(LEFT(Ejecución_Presupuestal_Gastos_C__2[[#This Row],[Entidad/Proyecto/ObjetoGasto/Fuente.1]],4),Func[#All],2,0),RIGHT(Ejecución_Presupuestal_Gastos_C__2[[#This Row],[Entidad/Proyecto/ObjetoGasto/Fuente.1]],4))</f>
        <v>Gastos de personal</v>
      </c>
    </row>
    <row r="24" spans="1:15">
      <c r="A24" t="s">
        <v>1763</v>
      </c>
      <c r="B24" t="s">
        <v>3272</v>
      </c>
      <c r="C24" s="268">
        <v>221006000</v>
      </c>
      <c r="D24" s="4">
        <v>0</v>
      </c>
      <c r="E24" s="4">
        <v>0</v>
      </c>
      <c r="F24" s="4">
        <v>221006000</v>
      </c>
      <c r="G24" s="4">
        <v>0</v>
      </c>
      <c r="H24" s="4">
        <v>221006000</v>
      </c>
      <c r="I24" s="4">
        <v>14512600</v>
      </c>
      <c r="J24" s="4">
        <v>14512600</v>
      </c>
      <c r="K24">
        <v>6.5666000000000002</v>
      </c>
      <c r="L24" s="4">
        <v>14512600</v>
      </c>
      <c r="M24" s="4">
        <v>14512600</v>
      </c>
      <c r="N24">
        <v>6.5666000000000002</v>
      </c>
      <c r="O24" t="str">
        <f>IFERROR(VLOOKUP(LEFT(Ejecución_Presupuestal_Gastos_C__2[[#This Row],[Entidad/Proyecto/ObjetoGasto/Fuente.1]],4),Func[#All],2,0),RIGHT(Ejecución_Presupuestal_Gastos_C__2[[#This Row],[Entidad/Proyecto/ObjetoGasto/Fuente.1]],4))</f>
        <v>Gastos de personal</v>
      </c>
    </row>
    <row r="25" spans="1:15">
      <c r="A25" t="s">
        <v>1765</v>
      </c>
      <c r="B25" t="s">
        <v>3273</v>
      </c>
      <c r="C25" s="268">
        <v>221006000</v>
      </c>
      <c r="D25" s="4">
        <v>0</v>
      </c>
      <c r="E25" s="4">
        <v>0</v>
      </c>
      <c r="F25" s="4">
        <v>221006000</v>
      </c>
      <c r="G25" s="4">
        <v>0</v>
      </c>
      <c r="H25" s="4">
        <v>221006000</v>
      </c>
      <c r="I25" s="4">
        <v>14512600</v>
      </c>
      <c r="J25" s="4">
        <v>14512600</v>
      </c>
      <c r="K25">
        <v>6.5666000000000002</v>
      </c>
      <c r="L25" s="4">
        <v>14512600</v>
      </c>
      <c r="M25" s="4">
        <v>14512600</v>
      </c>
      <c r="N25">
        <v>6.5666000000000002</v>
      </c>
      <c r="O25" t="str">
        <f>IFERROR(VLOOKUP(LEFT(Ejecución_Presupuestal_Gastos_C__2[[#This Row],[Entidad/Proyecto/ObjetoGasto/Fuente.1]],4),Func[#All],2,0),RIGHT(Ejecución_Presupuestal_Gastos_C__2[[#This Row],[Entidad/Proyecto/ObjetoGasto/Fuente.1]],4))</f>
        <v>Gastos de personal</v>
      </c>
    </row>
    <row r="26" spans="1:15">
      <c r="A26" t="s">
        <v>1767</v>
      </c>
      <c r="B26" t="s">
        <v>3274</v>
      </c>
      <c r="C26" s="268">
        <v>426064000</v>
      </c>
      <c r="D26" s="4">
        <v>0</v>
      </c>
      <c r="E26" s="4">
        <v>0</v>
      </c>
      <c r="F26" s="4">
        <v>426064000</v>
      </c>
      <c r="G26" s="4">
        <v>0</v>
      </c>
      <c r="H26" s="4">
        <v>426064000</v>
      </c>
      <c r="I26" s="4">
        <v>28982400</v>
      </c>
      <c r="J26" s="4">
        <v>28982400</v>
      </c>
      <c r="K26">
        <v>6.8023999999999996</v>
      </c>
      <c r="L26" s="4">
        <v>28982400</v>
      </c>
      <c r="M26" s="4">
        <v>28982400</v>
      </c>
      <c r="N26">
        <v>6.8023999999999996</v>
      </c>
      <c r="O26" t="str">
        <f>IFERROR(VLOOKUP(LEFT(Ejecución_Presupuestal_Gastos_C__2[[#This Row],[Entidad/Proyecto/ObjetoGasto/Fuente.1]],4),Func[#All],2,0),RIGHT(Ejecución_Presupuestal_Gastos_C__2[[#This Row],[Entidad/Proyecto/ObjetoGasto/Fuente.1]],4))</f>
        <v>Gastos de personal</v>
      </c>
    </row>
    <row r="27" spans="1:15">
      <c r="A27" t="s">
        <v>1774</v>
      </c>
      <c r="B27" t="s">
        <v>3275</v>
      </c>
      <c r="C27" s="268">
        <v>200000000</v>
      </c>
      <c r="D27" s="4">
        <v>0</v>
      </c>
      <c r="E27" s="4">
        <v>0</v>
      </c>
      <c r="F27" s="4">
        <v>200000000</v>
      </c>
      <c r="G27" s="4">
        <v>0</v>
      </c>
      <c r="H27" s="4">
        <v>200000000</v>
      </c>
      <c r="I27" s="4">
        <v>0</v>
      </c>
      <c r="J27" s="4">
        <v>83054451</v>
      </c>
      <c r="K27">
        <v>41.527200000000001</v>
      </c>
      <c r="L27" s="4">
        <v>24946531</v>
      </c>
      <c r="M27" s="4">
        <v>83054451</v>
      </c>
      <c r="N27">
        <v>41.527200000000001</v>
      </c>
      <c r="O27" t="str">
        <f>IFERROR(VLOOKUP(LEFT(Ejecución_Presupuestal_Gastos_C__2[[#This Row],[Entidad/Proyecto/ObjetoGasto/Fuente.1]],4),Func[#All],2,0),RIGHT(Ejecución_Presupuestal_Gastos_C__2[[#This Row],[Entidad/Proyecto/ObjetoGasto/Fuente.1]],4))</f>
        <v>Gastos de personal</v>
      </c>
    </row>
    <row r="28" spans="1:15">
      <c r="A28" t="s">
        <v>1777</v>
      </c>
      <c r="B28" t="s">
        <v>3276</v>
      </c>
      <c r="C28" s="268">
        <v>150815000</v>
      </c>
      <c r="D28" s="4">
        <v>0</v>
      </c>
      <c r="E28" s="4">
        <v>0</v>
      </c>
      <c r="F28" s="4">
        <v>150815000</v>
      </c>
      <c r="G28" s="4">
        <v>0</v>
      </c>
      <c r="H28" s="4">
        <v>150815000</v>
      </c>
      <c r="I28" s="4">
        <v>0</v>
      </c>
      <c r="J28" s="4">
        <v>8353460</v>
      </c>
      <c r="K28">
        <v>5.5388999999999999</v>
      </c>
      <c r="L28" s="4">
        <v>637265</v>
      </c>
      <c r="M28" s="4">
        <v>8353460</v>
      </c>
      <c r="N28">
        <v>5.5388999999999999</v>
      </c>
      <c r="O28" t="str">
        <f>IFERROR(VLOOKUP(LEFT(Ejecución_Presupuestal_Gastos_C__2[[#This Row],[Entidad/Proyecto/ObjetoGasto/Fuente.1]],4),Func[#All],2,0),RIGHT(Ejecución_Presupuestal_Gastos_C__2[[#This Row],[Entidad/Proyecto/ObjetoGasto/Fuente.1]],4))</f>
        <v>Gastos de personal</v>
      </c>
    </row>
    <row r="29" spans="1:15">
      <c r="A29" t="s">
        <v>3029</v>
      </c>
      <c r="B29" t="s">
        <v>3277</v>
      </c>
      <c r="C29" s="268">
        <v>73070000</v>
      </c>
      <c r="D29" s="4">
        <v>0</v>
      </c>
      <c r="E29" s="4">
        <v>0</v>
      </c>
      <c r="F29" s="4">
        <v>73070000</v>
      </c>
      <c r="G29" s="4">
        <v>0</v>
      </c>
      <c r="H29" s="4">
        <v>73070000</v>
      </c>
      <c r="I29" s="4">
        <v>0</v>
      </c>
      <c r="J29" s="4">
        <v>0</v>
      </c>
      <c r="K29">
        <v>0</v>
      </c>
      <c r="L29" s="4">
        <v>0</v>
      </c>
      <c r="M29" s="4">
        <v>0</v>
      </c>
      <c r="N29">
        <v>0</v>
      </c>
      <c r="O29" t="str">
        <f>IFERROR(VLOOKUP(LEFT(Ejecución_Presupuestal_Gastos_C__2[[#This Row],[Entidad/Proyecto/ObjetoGasto/Fuente.1]],4),Func[#All],2,0),RIGHT(Ejecución_Presupuestal_Gastos_C__2[[#This Row],[Entidad/Proyecto/ObjetoGasto/Fuente.1]],4))</f>
        <v>Gastos de personal</v>
      </c>
    </row>
    <row r="30" spans="1:15">
      <c r="A30" t="s">
        <v>3278</v>
      </c>
      <c r="B30" t="s">
        <v>3279</v>
      </c>
      <c r="C30" s="268">
        <v>18270000</v>
      </c>
      <c r="D30" s="4">
        <v>0</v>
      </c>
      <c r="E30" s="4">
        <v>0</v>
      </c>
      <c r="F30" s="4">
        <v>18270000</v>
      </c>
      <c r="G30" s="4">
        <v>0</v>
      </c>
      <c r="H30" s="4">
        <v>18270000</v>
      </c>
      <c r="I30" s="4">
        <v>0</v>
      </c>
      <c r="J30" s="4">
        <v>0</v>
      </c>
      <c r="K30">
        <v>0</v>
      </c>
      <c r="L30" s="4">
        <v>0</v>
      </c>
      <c r="M30" s="4">
        <v>0</v>
      </c>
      <c r="N30">
        <v>0</v>
      </c>
      <c r="O30" t="str">
        <f>IFERROR(VLOOKUP(LEFT(Ejecución_Presupuestal_Gastos_C__2[[#This Row],[Entidad/Proyecto/ObjetoGasto/Fuente.1]],4),Func[#All],2,0),RIGHT(Ejecución_Presupuestal_Gastos_C__2[[#This Row],[Entidad/Proyecto/ObjetoGasto/Fuente.1]],4))</f>
        <v>Gastos de personal</v>
      </c>
    </row>
    <row r="31" spans="1:15">
      <c r="A31" t="s">
        <v>1781</v>
      </c>
      <c r="B31" t="s">
        <v>3280</v>
      </c>
      <c r="C31" s="268">
        <v>206512000</v>
      </c>
      <c r="D31" s="4">
        <v>0</v>
      </c>
      <c r="E31" s="4">
        <v>0</v>
      </c>
      <c r="F31" s="4">
        <v>206512000</v>
      </c>
      <c r="G31" s="4">
        <v>0</v>
      </c>
      <c r="H31" s="4">
        <v>206512000</v>
      </c>
      <c r="I31" s="4">
        <v>0</v>
      </c>
      <c r="J31" s="4">
        <v>140678314</v>
      </c>
      <c r="K31">
        <v>68.121099999999998</v>
      </c>
      <c r="L31" s="4">
        <v>0</v>
      </c>
      <c r="M31" s="4">
        <v>140678314</v>
      </c>
      <c r="N31">
        <v>68.121099999999998</v>
      </c>
      <c r="O31" t="str">
        <f>IFERROR(VLOOKUP(LEFT(Ejecución_Presupuestal_Gastos_C__2[[#This Row],[Entidad/Proyecto/ObjetoGasto/Fuente.1]],4),Func[#All],2,0),RIGHT(Ejecución_Presupuestal_Gastos_C__2[[#This Row],[Entidad/Proyecto/ObjetoGasto/Fuente.1]],4))</f>
        <v>Gastos de personal</v>
      </c>
    </row>
    <row r="32" spans="1:15">
      <c r="A32" t="s">
        <v>3032</v>
      </c>
      <c r="B32" t="s">
        <v>3281</v>
      </c>
      <c r="C32" s="268">
        <v>18388000</v>
      </c>
      <c r="D32" s="4">
        <v>0</v>
      </c>
      <c r="E32" s="4">
        <v>0</v>
      </c>
      <c r="F32" s="4">
        <v>18388000</v>
      </c>
      <c r="G32" s="4">
        <v>0</v>
      </c>
      <c r="H32" s="4">
        <v>18388000</v>
      </c>
      <c r="I32" s="4">
        <v>0</v>
      </c>
      <c r="J32" s="4">
        <v>964886</v>
      </c>
      <c r="K32">
        <v>5.2473999999999998</v>
      </c>
      <c r="L32" s="4">
        <v>0</v>
      </c>
      <c r="M32" s="4">
        <v>964886</v>
      </c>
      <c r="N32">
        <v>5.2473999999999998</v>
      </c>
      <c r="O32" t="str">
        <f>IFERROR(VLOOKUP(LEFT(Ejecución_Presupuestal_Gastos_C__2[[#This Row],[Entidad/Proyecto/ObjetoGasto/Fuente.1]],4),Func[#All],2,0),RIGHT(Ejecución_Presupuestal_Gastos_C__2[[#This Row],[Entidad/Proyecto/ObjetoGasto/Fuente.1]],4))</f>
        <v>Gastos de personal</v>
      </c>
    </row>
    <row r="33" spans="1:15">
      <c r="A33" t="s">
        <v>1788</v>
      </c>
      <c r="B33" t="s">
        <v>3282</v>
      </c>
      <c r="C33" s="268">
        <v>11235000</v>
      </c>
      <c r="D33" s="4">
        <v>0</v>
      </c>
      <c r="E33" s="4">
        <v>0</v>
      </c>
      <c r="F33" s="4">
        <v>11235000</v>
      </c>
      <c r="G33" s="4">
        <v>0</v>
      </c>
      <c r="H33" s="4">
        <v>11235000</v>
      </c>
      <c r="I33" s="4">
        <v>0</v>
      </c>
      <c r="J33" s="4">
        <v>881904</v>
      </c>
      <c r="K33">
        <v>7.8495999999999997</v>
      </c>
      <c r="L33" s="4">
        <v>0</v>
      </c>
      <c r="M33" s="4">
        <v>881904</v>
      </c>
      <c r="N33">
        <v>7.8495999999999997</v>
      </c>
      <c r="O33" t="str">
        <f>IFERROR(VLOOKUP(LEFT(Ejecución_Presupuestal_Gastos_C__2[[#This Row],[Entidad/Proyecto/ObjetoGasto/Fuente.1]],4),Func[#All],2,0),RIGHT(Ejecución_Presupuestal_Gastos_C__2[[#This Row],[Entidad/Proyecto/ObjetoGasto/Fuente.1]],4))</f>
        <v>Gastos de personal</v>
      </c>
    </row>
    <row r="34" spans="1:15">
      <c r="A34" t="s">
        <v>3283</v>
      </c>
      <c r="B34" t="s">
        <v>3256</v>
      </c>
      <c r="C34" s="268">
        <v>642223000</v>
      </c>
      <c r="D34" s="4">
        <v>0</v>
      </c>
      <c r="E34" s="4">
        <v>0</v>
      </c>
      <c r="F34" s="4">
        <v>642223000</v>
      </c>
      <c r="G34" s="4">
        <v>0</v>
      </c>
      <c r="H34" s="4">
        <v>642223000</v>
      </c>
      <c r="I34" s="4">
        <v>5362200</v>
      </c>
      <c r="J34" s="4">
        <v>51509437</v>
      </c>
      <c r="K34">
        <v>8.0205000000000002</v>
      </c>
      <c r="L34" s="4">
        <v>5362200</v>
      </c>
      <c r="M34" s="4">
        <v>51509437</v>
      </c>
      <c r="N34">
        <v>8.0205000000000002</v>
      </c>
      <c r="O34" t="str">
        <f>IFERROR(VLOOKUP(LEFT(Ejecución_Presupuestal_Gastos_C__2[[#This Row],[Entidad/Proyecto/ObjetoGasto/Fuente.1]],4),Func[#All],2,0),RIGHT(Ejecución_Presupuestal_Gastos_C__2[[#This Row],[Entidad/Proyecto/ObjetoGasto/Fuente.1]],4))</f>
        <v>Gastos de personal</v>
      </c>
    </row>
    <row r="35" spans="1:15">
      <c r="A35" t="s">
        <v>3284</v>
      </c>
      <c r="B35" t="s">
        <v>3257</v>
      </c>
      <c r="C35" s="268">
        <v>8603000</v>
      </c>
      <c r="D35" s="4">
        <v>0</v>
      </c>
      <c r="E35" s="4">
        <v>0</v>
      </c>
      <c r="F35" s="4">
        <v>8603000</v>
      </c>
      <c r="G35" s="4">
        <v>0</v>
      </c>
      <c r="H35" s="4">
        <v>8603000</v>
      </c>
      <c r="I35" s="4">
        <v>0</v>
      </c>
      <c r="J35" s="4">
        <v>619435</v>
      </c>
      <c r="K35">
        <v>7.2001999999999997</v>
      </c>
      <c r="L35" s="4">
        <v>0</v>
      </c>
      <c r="M35" s="4">
        <v>619435</v>
      </c>
      <c r="N35">
        <v>7.2001999999999997</v>
      </c>
      <c r="O35" t="str">
        <f>IFERROR(VLOOKUP(LEFT(Ejecución_Presupuestal_Gastos_C__2[[#This Row],[Entidad/Proyecto/ObjetoGasto/Fuente.1]],4),Func[#All],2,0),RIGHT(Ejecución_Presupuestal_Gastos_C__2[[#This Row],[Entidad/Proyecto/ObjetoGasto/Fuente.1]],4))</f>
        <v>Gastos de personal</v>
      </c>
    </row>
    <row r="36" spans="1:15">
      <c r="A36" t="s">
        <v>3285</v>
      </c>
      <c r="B36" t="s">
        <v>3259</v>
      </c>
      <c r="C36" s="268">
        <v>8310000</v>
      </c>
      <c r="D36" s="4">
        <v>0</v>
      </c>
      <c r="E36" s="4">
        <v>0</v>
      </c>
      <c r="F36" s="4">
        <v>8310000</v>
      </c>
      <c r="G36" s="4">
        <v>0</v>
      </c>
      <c r="H36" s="4">
        <v>8310000</v>
      </c>
      <c r="I36" s="4">
        <v>0</v>
      </c>
      <c r="J36" s="4">
        <v>653371</v>
      </c>
      <c r="K36">
        <v>7.8624999999999998</v>
      </c>
      <c r="L36" s="4">
        <v>0</v>
      </c>
      <c r="M36" s="4">
        <v>653371</v>
      </c>
      <c r="N36">
        <v>7.8624999999999998</v>
      </c>
      <c r="O36" t="str">
        <f>IFERROR(VLOOKUP(LEFT(Ejecución_Presupuestal_Gastos_C__2[[#This Row],[Entidad/Proyecto/ObjetoGasto/Fuente.1]],4),Func[#All],2,0),RIGHT(Ejecución_Presupuestal_Gastos_C__2[[#This Row],[Entidad/Proyecto/ObjetoGasto/Fuente.1]],4))</f>
        <v>Gastos de personal</v>
      </c>
    </row>
    <row r="37" spans="1:15">
      <c r="A37" t="s">
        <v>3286</v>
      </c>
      <c r="B37" t="s">
        <v>3260</v>
      </c>
      <c r="C37" s="268">
        <v>13380000</v>
      </c>
      <c r="D37" s="4">
        <v>0</v>
      </c>
      <c r="E37" s="4">
        <v>0</v>
      </c>
      <c r="F37" s="4">
        <v>13380000</v>
      </c>
      <c r="G37" s="4">
        <v>0</v>
      </c>
      <c r="H37" s="4">
        <v>13380000</v>
      </c>
      <c r="I37" s="4">
        <v>0</v>
      </c>
      <c r="J37" s="4">
        <v>1128757</v>
      </c>
      <c r="K37">
        <v>8.4361999999999995</v>
      </c>
      <c r="L37" s="4">
        <v>0</v>
      </c>
      <c r="M37" s="4">
        <v>1128757</v>
      </c>
      <c r="N37">
        <v>8.4361999999999995</v>
      </c>
      <c r="O37" t="str">
        <f>IFERROR(VLOOKUP(LEFT(Ejecución_Presupuestal_Gastos_C__2[[#This Row],[Entidad/Proyecto/ObjetoGasto/Fuente.1]],4),Func[#All],2,0),RIGHT(Ejecución_Presupuestal_Gastos_C__2[[#This Row],[Entidad/Proyecto/ObjetoGasto/Fuente.1]],4))</f>
        <v>Gastos de personal</v>
      </c>
    </row>
    <row r="38" spans="1:15">
      <c r="A38" t="s">
        <v>3287</v>
      </c>
      <c r="B38" t="s">
        <v>3261</v>
      </c>
      <c r="C38" s="268">
        <v>21916000</v>
      </c>
      <c r="D38" s="4">
        <v>0</v>
      </c>
      <c r="E38" s="4">
        <v>0</v>
      </c>
      <c r="F38" s="4">
        <v>21916000</v>
      </c>
      <c r="G38" s="4">
        <v>0</v>
      </c>
      <c r="H38" s="4">
        <v>21916000</v>
      </c>
      <c r="I38" s="4">
        <v>0</v>
      </c>
      <c r="J38" s="4">
        <v>667795</v>
      </c>
      <c r="K38">
        <v>3.0470999999999999</v>
      </c>
      <c r="L38" s="4">
        <v>0</v>
      </c>
      <c r="M38" s="4">
        <v>667795</v>
      </c>
      <c r="N38">
        <v>3.0470999999999999</v>
      </c>
      <c r="O38" t="str">
        <f>IFERROR(VLOOKUP(LEFT(Ejecución_Presupuestal_Gastos_C__2[[#This Row],[Entidad/Proyecto/ObjetoGasto/Fuente.1]],4),Func[#All],2,0),RIGHT(Ejecución_Presupuestal_Gastos_C__2[[#This Row],[Entidad/Proyecto/ObjetoGasto/Fuente.1]],4))</f>
        <v>Gastos de personal</v>
      </c>
    </row>
    <row r="39" spans="1:15">
      <c r="A39" t="s">
        <v>3288</v>
      </c>
      <c r="B39" t="s">
        <v>3262</v>
      </c>
      <c r="C39" s="268">
        <v>79175000</v>
      </c>
      <c r="D39" s="4">
        <v>0</v>
      </c>
      <c r="E39" s="4">
        <v>0</v>
      </c>
      <c r="F39" s="4">
        <v>79175000</v>
      </c>
      <c r="G39" s="4">
        <v>0</v>
      </c>
      <c r="H39" s="4">
        <v>79175000</v>
      </c>
      <c r="I39" s="4">
        <v>0</v>
      </c>
      <c r="J39" s="4">
        <v>39870</v>
      </c>
      <c r="K39">
        <v>5.04E-2</v>
      </c>
      <c r="L39" s="4">
        <v>0</v>
      </c>
      <c r="M39" s="4">
        <v>39870</v>
      </c>
      <c r="N39">
        <v>5.04E-2</v>
      </c>
      <c r="O39" t="str">
        <f>IFERROR(VLOOKUP(LEFT(Ejecución_Presupuestal_Gastos_C__2[[#This Row],[Entidad/Proyecto/ObjetoGasto/Fuente.1]],4),Func[#All],2,0),RIGHT(Ejecución_Presupuestal_Gastos_C__2[[#This Row],[Entidad/Proyecto/ObjetoGasto/Fuente.1]],4))</f>
        <v>Gastos de personal</v>
      </c>
    </row>
    <row r="40" spans="1:15">
      <c r="A40" t="s">
        <v>3289</v>
      </c>
      <c r="B40" t="s">
        <v>3263</v>
      </c>
      <c r="C40" s="268">
        <v>38004000</v>
      </c>
      <c r="D40" s="4">
        <v>0</v>
      </c>
      <c r="E40" s="4">
        <v>0</v>
      </c>
      <c r="F40" s="4">
        <v>38004000</v>
      </c>
      <c r="G40" s="4">
        <v>0</v>
      </c>
      <c r="H40" s="4">
        <v>38004000</v>
      </c>
      <c r="I40" s="4">
        <v>0</v>
      </c>
      <c r="J40" s="4">
        <v>1906652</v>
      </c>
      <c r="K40">
        <v>5.0170000000000003</v>
      </c>
      <c r="L40" s="4">
        <v>0</v>
      </c>
      <c r="M40" s="4">
        <v>1906652</v>
      </c>
      <c r="N40">
        <v>5.0170000000000003</v>
      </c>
      <c r="O40" t="str">
        <f>IFERROR(VLOOKUP(LEFT(Ejecución_Presupuestal_Gastos_C__2[[#This Row],[Entidad/Proyecto/ObjetoGasto/Fuente.1]],4),Func[#All],2,0),RIGHT(Ejecución_Presupuestal_Gastos_C__2[[#This Row],[Entidad/Proyecto/ObjetoGasto/Fuente.1]],4))</f>
        <v>Gastos de personal</v>
      </c>
    </row>
    <row r="41" spans="1:15">
      <c r="A41" t="s">
        <v>3290</v>
      </c>
      <c r="B41" t="s">
        <v>3264</v>
      </c>
      <c r="C41" s="268">
        <v>116182000</v>
      </c>
      <c r="D41" s="4">
        <v>0</v>
      </c>
      <c r="E41" s="4">
        <v>0</v>
      </c>
      <c r="F41" s="4">
        <v>116182000</v>
      </c>
      <c r="G41" s="4">
        <v>0</v>
      </c>
      <c r="H41" s="4">
        <v>116182000</v>
      </c>
      <c r="I41" s="4">
        <v>0</v>
      </c>
      <c r="J41" s="4">
        <v>8748788</v>
      </c>
      <c r="K41">
        <v>7.5301999999999998</v>
      </c>
      <c r="L41" s="4">
        <v>0</v>
      </c>
      <c r="M41" s="4">
        <v>8748788</v>
      </c>
      <c r="N41">
        <v>7.5301999999999998</v>
      </c>
      <c r="O41" t="str">
        <f>IFERROR(VLOOKUP(LEFT(Ejecución_Presupuestal_Gastos_C__2[[#This Row],[Entidad/Proyecto/ObjetoGasto/Fuente.1]],4),Func[#All],2,0),RIGHT(Ejecución_Presupuestal_Gastos_C__2[[#This Row],[Entidad/Proyecto/ObjetoGasto/Fuente.1]],4))</f>
        <v>Gastos de personal</v>
      </c>
    </row>
    <row r="42" spans="1:15">
      <c r="A42" t="s">
        <v>3291</v>
      </c>
      <c r="B42" t="s">
        <v>3265</v>
      </c>
      <c r="C42" s="268">
        <v>87471000</v>
      </c>
      <c r="D42" s="4">
        <v>0</v>
      </c>
      <c r="E42" s="4">
        <v>0</v>
      </c>
      <c r="F42" s="4">
        <v>87471000</v>
      </c>
      <c r="G42" s="4">
        <v>0</v>
      </c>
      <c r="H42" s="4">
        <v>87471000</v>
      </c>
      <c r="I42" s="4">
        <v>0</v>
      </c>
      <c r="J42" s="4">
        <v>0</v>
      </c>
      <c r="K42">
        <v>0</v>
      </c>
      <c r="L42" s="4">
        <v>0</v>
      </c>
      <c r="M42" s="4">
        <v>0</v>
      </c>
      <c r="N42">
        <v>0</v>
      </c>
      <c r="O42" t="str">
        <f>IFERROR(VLOOKUP(LEFT(Ejecución_Presupuestal_Gastos_C__2[[#This Row],[Entidad/Proyecto/ObjetoGasto/Fuente.1]],4),Func[#All],2,0),RIGHT(Ejecución_Presupuestal_Gastos_C__2[[#This Row],[Entidad/Proyecto/ObjetoGasto/Fuente.1]],4))</f>
        <v>Gastos de personal</v>
      </c>
    </row>
    <row r="43" spans="1:15">
      <c r="A43" t="s">
        <v>3292</v>
      </c>
      <c r="B43" t="s">
        <v>3266</v>
      </c>
      <c r="C43" s="268">
        <v>22650000</v>
      </c>
      <c r="D43" s="4">
        <v>0</v>
      </c>
      <c r="E43" s="4">
        <v>0</v>
      </c>
      <c r="F43" s="4">
        <v>22650000</v>
      </c>
      <c r="G43" s="4">
        <v>0</v>
      </c>
      <c r="H43" s="4">
        <v>22650000</v>
      </c>
      <c r="I43" s="4">
        <v>0</v>
      </c>
      <c r="J43" s="4">
        <v>1397676</v>
      </c>
      <c r="K43">
        <v>6.1707999999999998</v>
      </c>
      <c r="L43" s="4">
        <v>0</v>
      </c>
      <c r="M43" s="4">
        <v>1397676</v>
      </c>
      <c r="N43">
        <v>6.1707999999999998</v>
      </c>
      <c r="O43" t="str">
        <f>IFERROR(VLOOKUP(LEFT(Ejecución_Presupuestal_Gastos_C__2[[#This Row],[Entidad/Proyecto/ObjetoGasto/Fuente.1]],4),Func[#All],2,0),RIGHT(Ejecución_Presupuestal_Gastos_C__2[[#This Row],[Entidad/Proyecto/ObjetoGasto/Fuente.1]],4))</f>
        <v>Gastos de personal</v>
      </c>
    </row>
    <row r="44" spans="1:15">
      <c r="A44" t="s">
        <v>3293</v>
      </c>
      <c r="B44" t="s">
        <v>3267</v>
      </c>
      <c r="C44" s="268">
        <v>64448000</v>
      </c>
      <c r="D44" s="4">
        <v>0</v>
      </c>
      <c r="E44" s="4">
        <v>0</v>
      </c>
      <c r="F44" s="4">
        <v>64448000</v>
      </c>
      <c r="G44" s="4">
        <v>0</v>
      </c>
      <c r="H44" s="4">
        <v>64448000</v>
      </c>
      <c r="I44" s="4">
        <v>5049800</v>
      </c>
      <c r="J44" s="4">
        <v>5049800</v>
      </c>
      <c r="K44">
        <v>7.8354999999999997</v>
      </c>
      <c r="L44" s="4">
        <v>5049800</v>
      </c>
      <c r="M44" s="4">
        <v>5049800</v>
      </c>
      <c r="N44">
        <v>7.8354999999999997</v>
      </c>
      <c r="O44" t="str">
        <f>IFERROR(VLOOKUP(LEFT(Ejecución_Presupuestal_Gastos_C__2[[#This Row],[Entidad/Proyecto/ObjetoGasto/Fuente.1]],4),Func[#All],2,0),RIGHT(Ejecución_Presupuestal_Gastos_C__2[[#This Row],[Entidad/Proyecto/ObjetoGasto/Fuente.1]],4))</f>
        <v>Gastos de personal</v>
      </c>
    </row>
    <row r="45" spans="1:15">
      <c r="A45" t="s">
        <v>3294</v>
      </c>
      <c r="B45" t="s">
        <v>3267</v>
      </c>
      <c r="C45" s="268">
        <v>32941000</v>
      </c>
      <c r="D45" s="4">
        <v>0</v>
      </c>
      <c r="E45" s="4">
        <v>0</v>
      </c>
      <c r="F45" s="4">
        <v>32941000</v>
      </c>
      <c r="G45" s="4">
        <v>0</v>
      </c>
      <c r="H45" s="4">
        <v>32941000</v>
      </c>
      <c r="I45" s="4">
        <v>2533400</v>
      </c>
      <c r="J45" s="4">
        <v>2533400</v>
      </c>
      <c r="K45">
        <v>7.6906999999999996</v>
      </c>
      <c r="L45" s="4">
        <v>2533400</v>
      </c>
      <c r="M45" s="4">
        <v>2533400</v>
      </c>
      <c r="N45">
        <v>7.6906999999999996</v>
      </c>
      <c r="O45" t="str">
        <f>IFERROR(VLOOKUP(LEFT(Ejecución_Presupuestal_Gastos_C__2[[#This Row],[Entidad/Proyecto/ObjetoGasto/Fuente.1]],4),Func[#All],2,0),RIGHT(Ejecución_Presupuestal_Gastos_C__2[[#This Row],[Entidad/Proyecto/ObjetoGasto/Fuente.1]],4))</f>
        <v>Gastos de personal</v>
      </c>
    </row>
    <row r="46" spans="1:15">
      <c r="A46" t="s">
        <v>3295</v>
      </c>
      <c r="B46" t="s">
        <v>3267</v>
      </c>
      <c r="C46" s="268">
        <v>68983000</v>
      </c>
      <c r="D46" s="4">
        <v>0</v>
      </c>
      <c r="E46" s="4">
        <v>0</v>
      </c>
      <c r="F46" s="4">
        <v>68983000</v>
      </c>
      <c r="G46" s="4">
        <v>0</v>
      </c>
      <c r="H46" s="4">
        <v>68983000</v>
      </c>
      <c r="I46" s="4">
        <v>5371200</v>
      </c>
      <c r="J46" s="4">
        <v>5371200</v>
      </c>
      <c r="K46">
        <v>7.7862999999999998</v>
      </c>
      <c r="L46" s="4">
        <v>5371200</v>
      </c>
      <c r="M46" s="4">
        <v>5371200</v>
      </c>
      <c r="N46">
        <v>7.7862999999999998</v>
      </c>
      <c r="O46" t="str">
        <f>IFERROR(VLOOKUP(LEFT(Ejecución_Presupuestal_Gastos_C__2[[#This Row],[Entidad/Proyecto/ObjetoGasto/Fuente.1]],4),Func[#All],2,0),RIGHT(Ejecución_Presupuestal_Gastos_C__2[[#This Row],[Entidad/Proyecto/ObjetoGasto/Fuente.1]],4))</f>
        <v>Gastos de personal</v>
      </c>
    </row>
    <row r="47" spans="1:15">
      <c r="A47" t="s">
        <v>3296</v>
      </c>
      <c r="B47" t="s">
        <v>3268</v>
      </c>
      <c r="C47" s="268">
        <v>63889000</v>
      </c>
      <c r="D47" s="4">
        <v>0</v>
      </c>
      <c r="E47" s="4">
        <v>0</v>
      </c>
      <c r="F47" s="4">
        <v>63889000</v>
      </c>
      <c r="G47" s="4">
        <v>0</v>
      </c>
      <c r="H47" s="4">
        <v>63889000</v>
      </c>
      <c r="I47" s="4">
        <v>0</v>
      </c>
      <c r="J47" s="4">
        <v>6253621</v>
      </c>
      <c r="K47">
        <v>9.7882999999999996</v>
      </c>
      <c r="L47" s="4">
        <v>0</v>
      </c>
      <c r="M47" s="4">
        <v>6253621</v>
      </c>
      <c r="N47">
        <v>9.7882999999999996</v>
      </c>
      <c r="O47" t="str">
        <f>IFERROR(VLOOKUP(LEFT(Ejecución_Presupuestal_Gastos_C__2[[#This Row],[Entidad/Proyecto/ObjetoGasto/Fuente.1]],4),Func[#All],2,0),RIGHT(Ejecución_Presupuestal_Gastos_C__2[[#This Row],[Entidad/Proyecto/ObjetoGasto/Fuente.1]],4))</f>
        <v>Gastos de personal</v>
      </c>
    </row>
    <row r="48" spans="1:15">
      <c r="A48" t="s">
        <v>3297</v>
      </c>
      <c r="B48" t="s">
        <v>3268</v>
      </c>
      <c r="C48" s="268">
        <v>32980000</v>
      </c>
      <c r="D48" s="4">
        <v>0</v>
      </c>
      <c r="E48" s="4">
        <v>0</v>
      </c>
      <c r="F48" s="4">
        <v>32980000</v>
      </c>
      <c r="G48" s="4">
        <v>0</v>
      </c>
      <c r="H48" s="4">
        <v>32980000</v>
      </c>
      <c r="I48" s="4">
        <v>0</v>
      </c>
      <c r="J48" s="4">
        <v>2838713</v>
      </c>
      <c r="K48">
        <v>8.6074000000000002</v>
      </c>
      <c r="L48" s="4">
        <v>0</v>
      </c>
      <c r="M48" s="4">
        <v>2838713</v>
      </c>
      <c r="N48">
        <v>8.6074000000000002</v>
      </c>
      <c r="O48" t="str">
        <f>IFERROR(VLOOKUP(LEFT(Ejecución_Presupuestal_Gastos_C__2[[#This Row],[Entidad/Proyecto/ObjetoGasto/Fuente.1]],4),Func[#All],2,0),RIGHT(Ejecución_Presupuestal_Gastos_C__2[[#This Row],[Entidad/Proyecto/ObjetoGasto/Fuente.1]],4))</f>
        <v>Gastos de personal</v>
      </c>
    </row>
    <row r="49" spans="1:15">
      <c r="A49" t="s">
        <v>3298</v>
      </c>
      <c r="B49" t="s">
        <v>3269</v>
      </c>
      <c r="C49" s="268">
        <v>37812000</v>
      </c>
      <c r="D49" s="4">
        <v>0</v>
      </c>
      <c r="E49" s="4">
        <v>0</v>
      </c>
      <c r="F49" s="4">
        <v>37812000</v>
      </c>
      <c r="G49" s="4">
        <v>0</v>
      </c>
      <c r="H49" s="4">
        <v>37812000</v>
      </c>
      <c r="I49" s="4">
        <v>2628100</v>
      </c>
      <c r="J49" s="4">
        <v>2628100</v>
      </c>
      <c r="K49">
        <v>6.9504000000000001</v>
      </c>
      <c r="L49" s="4">
        <v>2628100</v>
      </c>
      <c r="M49" s="4">
        <v>2628100</v>
      </c>
      <c r="N49">
        <v>6.9504000000000001</v>
      </c>
      <c r="O49" t="str">
        <f>IFERROR(VLOOKUP(LEFT(Ejecución_Presupuestal_Gastos_C__2[[#This Row],[Entidad/Proyecto/ObjetoGasto/Fuente.1]],4),Func[#All],2,0),RIGHT(Ejecución_Presupuestal_Gastos_C__2[[#This Row],[Entidad/Proyecto/ObjetoGasto/Fuente.1]],4))</f>
        <v>Gastos de personal</v>
      </c>
    </row>
    <row r="50" spans="1:15">
      <c r="A50" t="s">
        <v>3299</v>
      </c>
      <c r="B50" t="s">
        <v>3270</v>
      </c>
      <c r="C50" s="268">
        <v>10039000</v>
      </c>
      <c r="D50" s="4">
        <v>0</v>
      </c>
      <c r="E50" s="4">
        <v>0</v>
      </c>
      <c r="F50" s="4">
        <v>10039000</v>
      </c>
      <c r="G50" s="4">
        <v>0</v>
      </c>
      <c r="H50" s="4">
        <v>10039000</v>
      </c>
      <c r="I50" s="4">
        <v>517500</v>
      </c>
      <c r="J50" s="4">
        <v>517500</v>
      </c>
      <c r="K50">
        <v>5.1548999999999996</v>
      </c>
      <c r="L50" s="4">
        <v>385000</v>
      </c>
      <c r="M50" s="4">
        <v>385000</v>
      </c>
      <c r="N50">
        <v>3.835</v>
      </c>
      <c r="O50" t="str">
        <f>IFERROR(VLOOKUP(LEFT(Ejecución_Presupuestal_Gastos_C__2[[#This Row],[Entidad/Proyecto/ObjetoGasto/Fuente.1]],4),Func[#All],2,0),RIGHT(Ejecución_Presupuestal_Gastos_C__2[[#This Row],[Entidad/Proyecto/ObjetoGasto/Fuente.1]],4))</f>
        <v>Gastos de personal</v>
      </c>
    </row>
    <row r="51" spans="1:15">
      <c r="A51" t="s">
        <v>3300</v>
      </c>
      <c r="B51" t="s">
        <v>3271</v>
      </c>
      <c r="C51" s="268">
        <v>28359000</v>
      </c>
      <c r="D51" s="4">
        <v>0</v>
      </c>
      <c r="E51" s="4">
        <v>0</v>
      </c>
      <c r="F51" s="4">
        <v>28359000</v>
      </c>
      <c r="G51" s="4">
        <v>0</v>
      </c>
      <c r="H51" s="4">
        <v>28359000</v>
      </c>
      <c r="I51" s="4">
        <v>1971400</v>
      </c>
      <c r="J51" s="4">
        <v>1971400</v>
      </c>
      <c r="K51">
        <v>6.9516</v>
      </c>
      <c r="L51" s="4">
        <v>1971400</v>
      </c>
      <c r="M51" s="4">
        <v>1971400</v>
      </c>
      <c r="N51">
        <v>6.9516</v>
      </c>
      <c r="O51" t="str">
        <f>IFERROR(VLOOKUP(LEFT(Ejecución_Presupuestal_Gastos_C__2[[#This Row],[Entidad/Proyecto/ObjetoGasto/Fuente.1]],4),Func[#All],2,0),RIGHT(Ejecución_Presupuestal_Gastos_C__2[[#This Row],[Entidad/Proyecto/ObjetoGasto/Fuente.1]],4))</f>
        <v>Gastos de personal</v>
      </c>
    </row>
    <row r="52" spans="1:15">
      <c r="A52" t="s">
        <v>3301</v>
      </c>
      <c r="B52" t="s">
        <v>3272</v>
      </c>
      <c r="C52" s="268">
        <v>4729000</v>
      </c>
      <c r="D52" s="4">
        <v>0</v>
      </c>
      <c r="E52" s="4">
        <v>0</v>
      </c>
      <c r="F52" s="4">
        <v>4729000</v>
      </c>
      <c r="G52" s="4">
        <v>0</v>
      </c>
      <c r="H52" s="4">
        <v>4729000</v>
      </c>
      <c r="I52" s="4">
        <v>329800</v>
      </c>
      <c r="J52" s="4">
        <v>329800</v>
      </c>
      <c r="K52">
        <v>6.9740000000000002</v>
      </c>
      <c r="L52" s="4">
        <v>329800</v>
      </c>
      <c r="M52" s="4">
        <v>329800</v>
      </c>
      <c r="N52">
        <v>6.9740000000000002</v>
      </c>
      <c r="O52" t="str">
        <f>IFERROR(VLOOKUP(LEFT(Ejecución_Presupuestal_Gastos_C__2[[#This Row],[Entidad/Proyecto/ObjetoGasto/Fuente.1]],4),Func[#All],2,0),RIGHT(Ejecución_Presupuestal_Gastos_C__2[[#This Row],[Entidad/Proyecto/ObjetoGasto/Fuente.1]],4))</f>
        <v>Gastos de personal</v>
      </c>
    </row>
    <row r="53" spans="1:15">
      <c r="A53" t="s">
        <v>3302</v>
      </c>
      <c r="B53" t="s">
        <v>3273</v>
      </c>
      <c r="C53" s="268">
        <v>4729000</v>
      </c>
      <c r="D53" s="4">
        <v>0</v>
      </c>
      <c r="E53" s="4">
        <v>0</v>
      </c>
      <c r="F53" s="4">
        <v>4729000</v>
      </c>
      <c r="G53" s="4">
        <v>0</v>
      </c>
      <c r="H53" s="4">
        <v>4729000</v>
      </c>
      <c r="I53" s="4">
        <v>329800</v>
      </c>
      <c r="J53" s="4">
        <v>329800</v>
      </c>
      <c r="K53">
        <v>6.9740000000000002</v>
      </c>
      <c r="L53" s="4">
        <v>329800</v>
      </c>
      <c r="M53" s="4">
        <v>329800</v>
      </c>
      <c r="N53">
        <v>6.9740000000000002</v>
      </c>
      <c r="O53" t="str">
        <f>IFERROR(VLOOKUP(LEFT(Ejecución_Presupuestal_Gastos_C__2[[#This Row],[Entidad/Proyecto/ObjetoGasto/Fuente.1]],4),Func[#All],2,0),RIGHT(Ejecución_Presupuestal_Gastos_C__2[[#This Row],[Entidad/Proyecto/ObjetoGasto/Fuente.1]],4))</f>
        <v>Gastos de personal</v>
      </c>
    </row>
    <row r="54" spans="1:15">
      <c r="A54" t="s">
        <v>3303</v>
      </c>
      <c r="B54" t="s">
        <v>3274</v>
      </c>
      <c r="C54" s="268">
        <v>9205000</v>
      </c>
      <c r="D54" s="4">
        <v>0</v>
      </c>
      <c r="E54" s="4">
        <v>0</v>
      </c>
      <c r="F54" s="4">
        <v>9205000</v>
      </c>
      <c r="G54" s="4">
        <v>0</v>
      </c>
      <c r="H54" s="4">
        <v>9205000</v>
      </c>
      <c r="I54" s="4">
        <v>657800</v>
      </c>
      <c r="J54" s="4">
        <v>657800</v>
      </c>
      <c r="K54">
        <v>7.1460999999999997</v>
      </c>
      <c r="L54" s="4">
        <v>657800</v>
      </c>
      <c r="M54" s="4">
        <v>657800</v>
      </c>
      <c r="N54">
        <v>7.1460999999999997</v>
      </c>
      <c r="O54" t="str">
        <f>IFERROR(VLOOKUP(LEFT(Ejecución_Presupuestal_Gastos_C__2[[#This Row],[Entidad/Proyecto/ObjetoGasto/Fuente.1]],4),Func[#All],2,0),RIGHT(Ejecución_Presupuestal_Gastos_C__2[[#This Row],[Entidad/Proyecto/ObjetoGasto/Fuente.1]],4))</f>
        <v>Gastos de personal</v>
      </c>
    </row>
    <row r="55" spans="1:15">
      <c r="A55" t="s">
        <v>3304</v>
      </c>
      <c r="B55" t="s">
        <v>3276</v>
      </c>
      <c r="C55" s="268">
        <v>3568000</v>
      </c>
      <c r="D55" s="4">
        <v>0</v>
      </c>
      <c r="E55" s="4">
        <v>0</v>
      </c>
      <c r="F55" s="4">
        <v>3568000</v>
      </c>
      <c r="G55" s="4">
        <v>0</v>
      </c>
      <c r="H55" s="4">
        <v>3568000</v>
      </c>
      <c r="I55" s="4">
        <v>0</v>
      </c>
      <c r="J55" s="4">
        <v>190549</v>
      </c>
      <c r="K55">
        <v>5.3404999999999996</v>
      </c>
      <c r="L55" s="4">
        <v>0</v>
      </c>
      <c r="M55" s="4">
        <v>190549</v>
      </c>
      <c r="N55">
        <v>5.3404999999999996</v>
      </c>
      <c r="O55" t="str">
        <f>IFERROR(VLOOKUP(LEFT(Ejecución_Presupuestal_Gastos_C__2[[#This Row],[Entidad/Proyecto/ObjetoGasto/Fuente.1]],4),Func[#All],2,0),RIGHT(Ejecución_Presupuestal_Gastos_C__2[[#This Row],[Entidad/Proyecto/ObjetoGasto/Fuente.1]],4))</f>
        <v>Gastos de personal</v>
      </c>
    </row>
    <row r="56" spans="1:15">
      <c r="A56" t="s">
        <v>3305</v>
      </c>
      <c r="B56" t="s">
        <v>3280</v>
      </c>
      <c r="C56" s="268">
        <v>19369000</v>
      </c>
      <c r="D56" s="4">
        <v>0</v>
      </c>
      <c r="E56" s="4">
        <v>0</v>
      </c>
      <c r="F56" s="4">
        <v>19369000</v>
      </c>
      <c r="G56" s="4">
        <v>0</v>
      </c>
      <c r="H56" s="4">
        <v>19369000</v>
      </c>
      <c r="I56" s="4">
        <v>0</v>
      </c>
      <c r="J56" s="4">
        <v>17934231</v>
      </c>
      <c r="K56">
        <v>92.592399999999998</v>
      </c>
      <c r="L56" s="4">
        <v>0</v>
      </c>
      <c r="M56" s="4">
        <v>17934231</v>
      </c>
      <c r="N56">
        <v>92.592399999999998</v>
      </c>
      <c r="O56" t="str">
        <f>IFERROR(VLOOKUP(LEFT(Ejecución_Presupuestal_Gastos_C__2[[#This Row],[Entidad/Proyecto/ObjetoGasto/Fuente.1]],4),Func[#All],2,0),RIGHT(Ejecución_Presupuestal_Gastos_C__2[[#This Row],[Entidad/Proyecto/ObjetoGasto/Fuente.1]],4))</f>
        <v>Gastos de personal</v>
      </c>
    </row>
    <row r="57" spans="1:15">
      <c r="A57" t="s">
        <v>3306</v>
      </c>
      <c r="B57" t="s">
        <v>3307</v>
      </c>
      <c r="C57" s="268">
        <v>146145000</v>
      </c>
      <c r="D57" s="4">
        <v>0</v>
      </c>
      <c r="E57" s="4">
        <v>0</v>
      </c>
      <c r="F57" s="4">
        <v>146145000</v>
      </c>
      <c r="G57" s="4">
        <v>0</v>
      </c>
      <c r="H57" s="4">
        <v>146145000</v>
      </c>
      <c r="I57" s="4">
        <v>0</v>
      </c>
      <c r="J57" s="4">
        <v>125150969</v>
      </c>
      <c r="K57">
        <v>85.634799999999998</v>
      </c>
      <c r="L57" s="4">
        <v>0</v>
      </c>
      <c r="M57" s="4">
        <v>0</v>
      </c>
      <c r="N57">
        <v>0</v>
      </c>
      <c r="O57" t="str">
        <f>IFERROR(VLOOKUP(LEFT(Ejecución_Presupuestal_Gastos_C__2[[#This Row],[Entidad/Proyecto/ObjetoGasto/Fuente.1]],4),Func[#All],2,0),RIGHT(Ejecución_Presupuestal_Gastos_C__2[[#This Row],[Entidad/Proyecto/ObjetoGasto/Fuente.1]],4))</f>
        <v>Adquisición de bienes y servicios</v>
      </c>
    </row>
    <row r="58" spans="1:15">
      <c r="A58" t="s">
        <v>3308</v>
      </c>
      <c r="B58" t="s">
        <v>3309</v>
      </c>
      <c r="C58" s="268">
        <v>2636000</v>
      </c>
      <c r="D58" s="4">
        <v>0</v>
      </c>
      <c r="E58" s="4">
        <v>0</v>
      </c>
      <c r="F58" s="4">
        <v>2636000</v>
      </c>
      <c r="G58" s="4">
        <v>0</v>
      </c>
      <c r="H58" s="4">
        <v>2636000</v>
      </c>
      <c r="I58" s="4">
        <v>0</v>
      </c>
      <c r="J58" s="4">
        <v>0</v>
      </c>
      <c r="K58">
        <v>0</v>
      </c>
      <c r="L58" s="4">
        <v>0</v>
      </c>
      <c r="M58" s="4">
        <v>0</v>
      </c>
      <c r="N58">
        <v>0</v>
      </c>
      <c r="O58" t="str">
        <f>IFERROR(VLOOKUP(LEFT(Ejecución_Presupuestal_Gastos_C__2[[#This Row],[Entidad/Proyecto/ObjetoGasto/Fuente.1]],4),Func[#All],2,0),RIGHT(Ejecución_Presupuestal_Gastos_C__2[[#This Row],[Entidad/Proyecto/ObjetoGasto/Fuente.1]],4))</f>
        <v>Adquisición de bienes y servicios</v>
      </c>
    </row>
    <row r="59" spans="1:15">
      <c r="A59" t="s">
        <v>3310</v>
      </c>
      <c r="B59" t="s">
        <v>3311</v>
      </c>
      <c r="C59" s="268">
        <v>146313000</v>
      </c>
      <c r="D59" s="4">
        <v>0</v>
      </c>
      <c r="E59" s="4">
        <v>0</v>
      </c>
      <c r="F59" s="4">
        <v>146313000</v>
      </c>
      <c r="G59" s="4">
        <v>0</v>
      </c>
      <c r="H59" s="4">
        <v>146313000</v>
      </c>
      <c r="I59" s="4">
        <v>0</v>
      </c>
      <c r="J59" s="4">
        <v>56000000</v>
      </c>
      <c r="K59">
        <v>38.274099999999997</v>
      </c>
      <c r="L59" s="4">
        <v>0</v>
      </c>
      <c r="M59" s="4">
        <v>0</v>
      </c>
      <c r="N59">
        <v>0</v>
      </c>
      <c r="O59" t="str">
        <f>IFERROR(VLOOKUP(LEFT(Ejecución_Presupuestal_Gastos_C__2[[#This Row],[Entidad/Proyecto/ObjetoGasto/Fuente.1]],4),Func[#All],2,0),RIGHT(Ejecución_Presupuestal_Gastos_C__2[[#This Row],[Entidad/Proyecto/ObjetoGasto/Fuente.1]],4))</f>
        <v>Adquisición de bienes y servicios</v>
      </c>
    </row>
    <row r="60" spans="1:15">
      <c r="A60" t="s">
        <v>1790</v>
      </c>
      <c r="B60" t="s">
        <v>3312</v>
      </c>
      <c r="C60" s="268">
        <v>22500000</v>
      </c>
      <c r="D60" s="4">
        <v>0</v>
      </c>
      <c r="E60" s="4">
        <v>0</v>
      </c>
      <c r="F60" s="4">
        <v>22500000</v>
      </c>
      <c r="G60" s="4">
        <v>0</v>
      </c>
      <c r="H60" s="4">
        <v>22500000</v>
      </c>
      <c r="I60" s="4">
        <v>0</v>
      </c>
      <c r="J60" s="4">
        <v>20209000</v>
      </c>
      <c r="K60">
        <v>89.817800000000005</v>
      </c>
      <c r="L60" s="4">
        <v>0</v>
      </c>
      <c r="M60" s="4">
        <v>209000</v>
      </c>
      <c r="N60">
        <v>0.92889999999999995</v>
      </c>
      <c r="O60" t="str">
        <f>IFERROR(VLOOKUP(LEFT(Ejecución_Presupuestal_Gastos_C__2[[#This Row],[Entidad/Proyecto/ObjetoGasto/Fuente.1]],4),Func[#All],2,0),RIGHT(Ejecución_Presupuestal_Gastos_C__2[[#This Row],[Entidad/Proyecto/ObjetoGasto/Fuente.1]],4))</f>
        <v>Adquisición de bienes y servicios</v>
      </c>
    </row>
    <row r="61" spans="1:15">
      <c r="A61" t="s">
        <v>3313</v>
      </c>
      <c r="B61" t="s">
        <v>3314</v>
      </c>
      <c r="C61" s="268">
        <v>79105000</v>
      </c>
      <c r="D61" s="4">
        <v>0</v>
      </c>
      <c r="E61" s="4">
        <v>0</v>
      </c>
      <c r="F61" s="4">
        <v>79105000</v>
      </c>
      <c r="G61" s="4">
        <v>0</v>
      </c>
      <c r="H61" s="4">
        <v>79105000</v>
      </c>
      <c r="I61" s="4">
        <v>0</v>
      </c>
      <c r="J61" s="4">
        <v>79105000</v>
      </c>
      <c r="K61">
        <v>100</v>
      </c>
      <c r="L61" s="4">
        <v>0</v>
      </c>
      <c r="M61" s="4">
        <v>0</v>
      </c>
      <c r="N61">
        <v>0</v>
      </c>
      <c r="O61" t="str">
        <f>IFERROR(VLOOKUP(LEFT(Ejecución_Presupuestal_Gastos_C__2[[#This Row],[Entidad/Proyecto/ObjetoGasto/Fuente.1]],4),Func[#All],2,0),RIGHT(Ejecución_Presupuestal_Gastos_C__2[[#This Row],[Entidad/Proyecto/ObjetoGasto/Fuente.1]],4))</f>
        <v>Adquisición de bienes y servicios</v>
      </c>
    </row>
    <row r="62" spans="1:15">
      <c r="A62" t="s">
        <v>3315</v>
      </c>
      <c r="B62" t="s">
        <v>3316</v>
      </c>
      <c r="C62" s="268">
        <v>78382000</v>
      </c>
      <c r="D62" s="4">
        <v>0</v>
      </c>
      <c r="E62" s="4">
        <v>0</v>
      </c>
      <c r="F62" s="4">
        <v>78382000</v>
      </c>
      <c r="G62" s="4">
        <v>0</v>
      </c>
      <c r="H62" s="4">
        <v>78382000</v>
      </c>
      <c r="I62" s="4">
        <v>0</v>
      </c>
      <c r="J62" s="4">
        <v>20998740</v>
      </c>
      <c r="K62">
        <v>26.790299999999998</v>
      </c>
      <c r="L62" s="4">
        <v>0</v>
      </c>
      <c r="M62" s="4">
        <v>0</v>
      </c>
      <c r="N62">
        <v>0</v>
      </c>
      <c r="O62" t="str">
        <f>IFERROR(VLOOKUP(LEFT(Ejecución_Presupuestal_Gastos_C__2[[#This Row],[Entidad/Proyecto/ObjetoGasto/Fuente.1]],4),Func[#All],2,0),RIGHT(Ejecución_Presupuestal_Gastos_C__2[[#This Row],[Entidad/Proyecto/ObjetoGasto/Fuente.1]],4))</f>
        <v>Adquisición de bienes y servicios</v>
      </c>
    </row>
    <row r="63" spans="1:15">
      <c r="A63" t="s">
        <v>3317</v>
      </c>
      <c r="B63" t="s">
        <v>3318</v>
      </c>
      <c r="C63" s="268">
        <v>21480000</v>
      </c>
      <c r="D63" s="4">
        <v>0</v>
      </c>
      <c r="E63" s="4">
        <v>0</v>
      </c>
      <c r="F63" s="4">
        <v>21480000</v>
      </c>
      <c r="G63" s="4">
        <v>0</v>
      </c>
      <c r="H63" s="4">
        <v>21480000</v>
      </c>
      <c r="I63" s="4">
        <v>0</v>
      </c>
      <c r="J63" s="4">
        <v>3242000</v>
      </c>
      <c r="K63">
        <v>15.0931</v>
      </c>
      <c r="L63" s="4">
        <v>0</v>
      </c>
      <c r="M63" s="4">
        <v>242000</v>
      </c>
      <c r="N63">
        <v>1.1266</v>
      </c>
      <c r="O63" t="str">
        <f>IFERROR(VLOOKUP(LEFT(Ejecución_Presupuestal_Gastos_C__2[[#This Row],[Entidad/Proyecto/ObjetoGasto/Fuente.1]],4),Func[#All],2,0),RIGHT(Ejecución_Presupuestal_Gastos_C__2[[#This Row],[Entidad/Proyecto/ObjetoGasto/Fuente.1]],4))</f>
        <v>Adquisición de bienes y servicios</v>
      </c>
    </row>
    <row r="64" spans="1:15">
      <c r="A64" t="s">
        <v>3319</v>
      </c>
      <c r="B64" t="s">
        <v>3320</v>
      </c>
      <c r="C64" s="268">
        <v>933000</v>
      </c>
      <c r="D64" s="4">
        <v>0</v>
      </c>
      <c r="E64" s="4">
        <v>0</v>
      </c>
      <c r="F64" s="4">
        <v>933000</v>
      </c>
      <c r="G64" s="4">
        <v>0</v>
      </c>
      <c r="H64" s="4">
        <v>933000</v>
      </c>
      <c r="I64" s="4">
        <v>0</v>
      </c>
      <c r="J64" s="4">
        <v>0</v>
      </c>
      <c r="K64">
        <v>0</v>
      </c>
      <c r="L64" s="4">
        <v>0</v>
      </c>
      <c r="M64" s="4">
        <v>0</v>
      </c>
      <c r="N64">
        <v>0</v>
      </c>
      <c r="O64" t="str">
        <f>IFERROR(VLOOKUP(LEFT(Ejecución_Presupuestal_Gastos_C__2[[#This Row],[Entidad/Proyecto/ObjetoGasto/Fuente.1]],4),Func[#All],2,0),RIGHT(Ejecución_Presupuestal_Gastos_C__2[[#This Row],[Entidad/Proyecto/ObjetoGasto/Fuente.1]],4))</f>
        <v>Adquisición de bienes y servicios</v>
      </c>
    </row>
    <row r="65" spans="1:15">
      <c r="A65" t="s">
        <v>3321</v>
      </c>
      <c r="B65" t="s">
        <v>3322</v>
      </c>
      <c r="C65" s="268">
        <v>4368000</v>
      </c>
      <c r="D65" s="4">
        <v>0</v>
      </c>
      <c r="E65" s="4">
        <v>0</v>
      </c>
      <c r="F65" s="4">
        <v>4368000</v>
      </c>
      <c r="G65" s="4">
        <v>0</v>
      </c>
      <c r="H65" s="4">
        <v>4368000</v>
      </c>
      <c r="I65" s="4">
        <v>0</v>
      </c>
      <c r="J65" s="4">
        <v>0</v>
      </c>
      <c r="K65">
        <v>0</v>
      </c>
      <c r="L65" s="4">
        <v>0</v>
      </c>
      <c r="M65" s="4">
        <v>0</v>
      </c>
      <c r="N65">
        <v>0</v>
      </c>
      <c r="O65" t="str">
        <f>IFERROR(VLOOKUP(LEFT(Ejecución_Presupuestal_Gastos_C__2[[#This Row],[Entidad/Proyecto/ObjetoGasto/Fuente.1]],4),Func[#All],2,0),RIGHT(Ejecución_Presupuestal_Gastos_C__2[[#This Row],[Entidad/Proyecto/ObjetoGasto/Fuente.1]],4))</f>
        <v>Adquisición de bienes y servicios</v>
      </c>
    </row>
    <row r="66" spans="1:15">
      <c r="A66" t="s">
        <v>3323</v>
      </c>
      <c r="B66" t="s">
        <v>3324</v>
      </c>
      <c r="C66" s="268">
        <v>45000000</v>
      </c>
      <c r="D66" s="4">
        <v>0</v>
      </c>
      <c r="E66" s="4">
        <v>0</v>
      </c>
      <c r="F66" s="4">
        <v>45000000</v>
      </c>
      <c r="G66" s="4">
        <v>0</v>
      </c>
      <c r="H66" s="4">
        <v>45000000</v>
      </c>
      <c r="I66" s="4">
        <v>0</v>
      </c>
      <c r="J66" s="4">
        <v>0</v>
      </c>
      <c r="K66">
        <v>0</v>
      </c>
      <c r="L66" s="4">
        <v>0</v>
      </c>
      <c r="M66" s="4">
        <v>0</v>
      </c>
      <c r="N66">
        <v>0</v>
      </c>
      <c r="O66" t="str">
        <f>IFERROR(VLOOKUP(LEFT(Ejecución_Presupuestal_Gastos_C__2[[#This Row],[Entidad/Proyecto/ObjetoGasto/Fuente.1]],4),Func[#All],2,0),RIGHT(Ejecución_Presupuestal_Gastos_C__2[[#This Row],[Entidad/Proyecto/ObjetoGasto/Fuente.1]],4))</f>
        <v>Adquisición de bienes y servicios</v>
      </c>
    </row>
    <row r="67" spans="1:15">
      <c r="A67" t="s">
        <v>3325</v>
      </c>
      <c r="B67" t="s">
        <v>3326</v>
      </c>
      <c r="C67" s="268">
        <v>2694000</v>
      </c>
      <c r="D67" s="4">
        <v>0</v>
      </c>
      <c r="E67" s="4">
        <v>0</v>
      </c>
      <c r="F67" s="4">
        <v>2694000</v>
      </c>
      <c r="G67" s="4">
        <v>0</v>
      </c>
      <c r="H67" s="4">
        <v>2694000</v>
      </c>
      <c r="I67" s="4">
        <v>0</v>
      </c>
      <c r="J67" s="4">
        <v>0</v>
      </c>
      <c r="K67">
        <v>0</v>
      </c>
      <c r="L67" s="4">
        <v>0</v>
      </c>
      <c r="M67" s="4">
        <v>0</v>
      </c>
      <c r="N67">
        <v>0</v>
      </c>
      <c r="O67" t="str">
        <f>IFERROR(VLOOKUP(LEFT(Ejecución_Presupuestal_Gastos_C__2[[#This Row],[Entidad/Proyecto/ObjetoGasto/Fuente.1]],4),Func[#All],2,0),RIGHT(Ejecución_Presupuestal_Gastos_C__2[[#This Row],[Entidad/Proyecto/ObjetoGasto/Fuente.1]],4))</f>
        <v>Adquisición de bienes y servicios</v>
      </c>
    </row>
    <row r="68" spans="1:15">
      <c r="A68" t="s">
        <v>3327</v>
      </c>
      <c r="B68" t="s">
        <v>3328</v>
      </c>
      <c r="C68" s="268">
        <v>27728000</v>
      </c>
      <c r="D68" s="4">
        <v>0</v>
      </c>
      <c r="E68" s="4">
        <v>0</v>
      </c>
      <c r="F68" s="4">
        <v>27728000</v>
      </c>
      <c r="G68" s="4">
        <v>0</v>
      </c>
      <c r="H68" s="4">
        <v>27728000</v>
      </c>
      <c r="I68" s="4">
        <v>0</v>
      </c>
      <c r="J68" s="4">
        <v>8316000</v>
      </c>
      <c r="K68">
        <v>29.991299999999999</v>
      </c>
      <c r="L68" s="4">
        <v>0</v>
      </c>
      <c r="M68" s="4">
        <v>0</v>
      </c>
      <c r="N68">
        <v>0</v>
      </c>
      <c r="O68" t="str">
        <f>IFERROR(VLOOKUP(LEFT(Ejecución_Presupuestal_Gastos_C__2[[#This Row],[Entidad/Proyecto/ObjetoGasto/Fuente.1]],4),Func[#All],2,0),RIGHT(Ejecución_Presupuestal_Gastos_C__2[[#This Row],[Entidad/Proyecto/ObjetoGasto/Fuente.1]],4))</f>
        <v>Adquisición de bienes y servicios</v>
      </c>
    </row>
    <row r="69" spans="1:15">
      <c r="A69" t="s">
        <v>3329</v>
      </c>
      <c r="B69" t="s">
        <v>3330</v>
      </c>
      <c r="C69" s="268">
        <v>1190000</v>
      </c>
      <c r="D69" s="4">
        <v>0</v>
      </c>
      <c r="E69" s="4">
        <v>0</v>
      </c>
      <c r="F69" s="4">
        <v>1190000</v>
      </c>
      <c r="G69" s="4">
        <v>0</v>
      </c>
      <c r="H69" s="4">
        <v>1190000</v>
      </c>
      <c r="I69" s="4">
        <v>0</v>
      </c>
      <c r="J69" s="4">
        <v>357000</v>
      </c>
      <c r="K69">
        <v>30</v>
      </c>
      <c r="L69" s="4">
        <v>0</v>
      </c>
      <c r="M69" s="4">
        <v>0</v>
      </c>
      <c r="N69">
        <v>0</v>
      </c>
      <c r="O69" t="str">
        <f>IFERROR(VLOOKUP(LEFT(Ejecución_Presupuestal_Gastos_C__2[[#This Row],[Entidad/Proyecto/ObjetoGasto/Fuente.1]],4),Func[#All],2,0),RIGHT(Ejecución_Presupuestal_Gastos_C__2[[#This Row],[Entidad/Proyecto/ObjetoGasto/Fuente.1]],4))</f>
        <v>Adquisición de bienes y servicios</v>
      </c>
    </row>
    <row r="70" spans="1:15">
      <c r="A70" t="s">
        <v>3331</v>
      </c>
      <c r="B70" t="s">
        <v>3332</v>
      </c>
      <c r="C70" s="268">
        <v>10095000</v>
      </c>
      <c r="D70" s="4">
        <v>0</v>
      </c>
      <c r="E70" s="4">
        <v>0</v>
      </c>
      <c r="F70" s="4">
        <v>10095000</v>
      </c>
      <c r="G70" s="4">
        <v>0</v>
      </c>
      <c r="H70" s="4">
        <v>10095000</v>
      </c>
      <c r="I70" s="4">
        <v>0</v>
      </c>
      <c r="J70" s="4">
        <v>3029000</v>
      </c>
      <c r="K70">
        <v>30.004999999999999</v>
      </c>
      <c r="L70" s="4">
        <v>0</v>
      </c>
      <c r="M70" s="4">
        <v>0</v>
      </c>
      <c r="N70">
        <v>0</v>
      </c>
      <c r="O70" t="str">
        <f>IFERROR(VLOOKUP(LEFT(Ejecución_Presupuestal_Gastos_C__2[[#This Row],[Entidad/Proyecto/ObjetoGasto/Fuente.1]],4),Func[#All],2,0),RIGHT(Ejecución_Presupuestal_Gastos_C__2[[#This Row],[Entidad/Proyecto/ObjetoGasto/Fuente.1]],4))</f>
        <v>Adquisición de bienes y servicios</v>
      </c>
    </row>
    <row r="71" spans="1:15">
      <c r="A71" t="s">
        <v>3333</v>
      </c>
      <c r="B71" t="s">
        <v>3334</v>
      </c>
      <c r="C71" s="268">
        <v>542000</v>
      </c>
      <c r="D71" s="4">
        <v>0</v>
      </c>
      <c r="E71" s="4">
        <v>0</v>
      </c>
      <c r="F71" s="4">
        <v>542000</v>
      </c>
      <c r="G71" s="4">
        <v>0</v>
      </c>
      <c r="H71" s="4">
        <v>542000</v>
      </c>
      <c r="I71" s="4">
        <v>0</v>
      </c>
      <c r="J71" s="4">
        <v>164000</v>
      </c>
      <c r="K71">
        <v>30.258299999999998</v>
      </c>
      <c r="L71" s="4">
        <v>0</v>
      </c>
      <c r="M71" s="4">
        <v>0</v>
      </c>
      <c r="N71">
        <v>0</v>
      </c>
      <c r="O71" t="str">
        <f>IFERROR(VLOOKUP(LEFT(Ejecución_Presupuestal_Gastos_C__2[[#This Row],[Entidad/Proyecto/ObjetoGasto/Fuente.1]],4),Func[#All],2,0),RIGHT(Ejecución_Presupuestal_Gastos_C__2[[#This Row],[Entidad/Proyecto/ObjetoGasto/Fuente.1]],4))</f>
        <v>Adquisición de bienes y servicios</v>
      </c>
    </row>
    <row r="72" spans="1:15">
      <c r="A72" t="s">
        <v>3335</v>
      </c>
      <c r="B72" t="s">
        <v>3336</v>
      </c>
      <c r="C72" s="268">
        <v>104687000</v>
      </c>
      <c r="D72" s="4">
        <v>0</v>
      </c>
      <c r="E72" s="4">
        <v>0</v>
      </c>
      <c r="F72" s="4">
        <v>104687000</v>
      </c>
      <c r="G72" s="4">
        <v>0</v>
      </c>
      <c r="H72" s="4">
        <v>104687000</v>
      </c>
      <c r="I72" s="4">
        <v>0</v>
      </c>
      <c r="J72" s="4">
        <v>0</v>
      </c>
      <c r="K72">
        <v>0</v>
      </c>
      <c r="L72" s="4">
        <v>0</v>
      </c>
      <c r="M72" s="4">
        <v>0</v>
      </c>
      <c r="N72">
        <v>0</v>
      </c>
      <c r="O72" t="str">
        <f>IFERROR(VLOOKUP(LEFT(Ejecución_Presupuestal_Gastos_C__2[[#This Row],[Entidad/Proyecto/ObjetoGasto/Fuente.1]],4),Func[#All],2,0),RIGHT(Ejecución_Presupuestal_Gastos_C__2[[#This Row],[Entidad/Proyecto/ObjetoGasto/Fuente.1]],4))</f>
        <v>Adquisición de bienes y servicios</v>
      </c>
    </row>
    <row r="73" spans="1:15">
      <c r="A73" t="s">
        <v>3337</v>
      </c>
      <c r="B73" t="s">
        <v>3338</v>
      </c>
      <c r="C73" s="268">
        <v>651000</v>
      </c>
      <c r="D73" s="4">
        <v>0</v>
      </c>
      <c r="E73" s="4">
        <v>0</v>
      </c>
      <c r="F73" s="4">
        <v>651000</v>
      </c>
      <c r="G73" s="4">
        <v>0</v>
      </c>
      <c r="H73" s="4">
        <v>651000</v>
      </c>
      <c r="I73" s="4">
        <v>0</v>
      </c>
      <c r="J73" s="4">
        <v>0</v>
      </c>
      <c r="K73">
        <v>0</v>
      </c>
      <c r="L73" s="4">
        <v>0</v>
      </c>
      <c r="M73" s="4">
        <v>0</v>
      </c>
      <c r="N73">
        <v>0</v>
      </c>
      <c r="O73" t="str">
        <f>IFERROR(VLOOKUP(LEFT(Ejecución_Presupuestal_Gastos_C__2[[#This Row],[Entidad/Proyecto/ObjetoGasto/Fuente.1]],4),Func[#All],2,0),RIGHT(Ejecución_Presupuestal_Gastos_C__2[[#This Row],[Entidad/Proyecto/ObjetoGasto/Fuente.1]],4))</f>
        <v>Adquisición de bienes y servicios</v>
      </c>
    </row>
    <row r="74" spans="1:15">
      <c r="A74" t="s">
        <v>3339</v>
      </c>
      <c r="B74" t="s">
        <v>3340</v>
      </c>
      <c r="C74" s="268">
        <v>905000</v>
      </c>
      <c r="D74" s="4">
        <v>0</v>
      </c>
      <c r="E74" s="4">
        <v>0</v>
      </c>
      <c r="F74" s="4">
        <v>905000</v>
      </c>
      <c r="G74" s="4">
        <v>0</v>
      </c>
      <c r="H74" s="4">
        <v>905000</v>
      </c>
      <c r="I74" s="4">
        <v>0</v>
      </c>
      <c r="J74" s="4">
        <v>274000</v>
      </c>
      <c r="K74">
        <v>30.276199999999999</v>
      </c>
      <c r="L74" s="4">
        <v>0</v>
      </c>
      <c r="M74" s="4">
        <v>0</v>
      </c>
      <c r="N74">
        <v>0</v>
      </c>
      <c r="O74" t="str">
        <f>IFERROR(VLOOKUP(LEFT(Ejecución_Presupuestal_Gastos_C__2[[#This Row],[Entidad/Proyecto/ObjetoGasto/Fuente.1]],4),Func[#All],2,0),RIGHT(Ejecución_Presupuestal_Gastos_C__2[[#This Row],[Entidad/Proyecto/ObjetoGasto/Fuente.1]],4))</f>
        <v>Adquisición de bienes y servicios</v>
      </c>
    </row>
    <row r="75" spans="1:15">
      <c r="A75" t="s">
        <v>3341</v>
      </c>
      <c r="B75" t="s">
        <v>3342</v>
      </c>
      <c r="C75" s="268">
        <v>2397000</v>
      </c>
      <c r="D75" s="4">
        <v>0</v>
      </c>
      <c r="E75" s="4">
        <v>0</v>
      </c>
      <c r="F75" s="4">
        <v>2397000</v>
      </c>
      <c r="G75" s="4">
        <v>0</v>
      </c>
      <c r="H75" s="4">
        <v>2397000</v>
      </c>
      <c r="I75" s="4">
        <v>0</v>
      </c>
      <c r="J75" s="4">
        <v>723000</v>
      </c>
      <c r="K75">
        <v>30.162700000000001</v>
      </c>
      <c r="L75" s="4">
        <v>0</v>
      </c>
      <c r="M75" s="4">
        <v>0</v>
      </c>
      <c r="N75">
        <v>0</v>
      </c>
      <c r="O75" t="str">
        <f>IFERROR(VLOOKUP(LEFT(Ejecución_Presupuestal_Gastos_C__2[[#This Row],[Entidad/Proyecto/ObjetoGasto/Fuente.1]],4),Func[#All],2,0),RIGHT(Ejecución_Presupuestal_Gastos_C__2[[#This Row],[Entidad/Proyecto/ObjetoGasto/Fuente.1]],4))</f>
        <v>Adquisición de bienes y servicios</v>
      </c>
    </row>
    <row r="76" spans="1:15">
      <c r="A76" t="s">
        <v>3343</v>
      </c>
      <c r="B76" t="s">
        <v>3344</v>
      </c>
      <c r="C76" s="268">
        <v>9460000</v>
      </c>
      <c r="D76" s="4">
        <v>0</v>
      </c>
      <c r="E76" s="4">
        <v>0</v>
      </c>
      <c r="F76" s="4">
        <v>9460000</v>
      </c>
      <c r="G76" s="4">
        <v>0</v>
      </c>
      <c r="H76" s="4">
        <v>9460000</v>
      </c>
      <c r="I76" s="4">
        <v>0</v>
      </c>
      <c r="J76" s="4">
        <v>2852000</v>
      </c>
      <c r="K76">
        <v>30.148</v>
      </c>
      <c r="L76" s="4">
        <v>0</v>
      </c>
      <c r="M76" s="4">
        <v>0</v>
      </c>
      <c r="N76">
        <v>0</v>
      </c>
      <c r="O76" t="str">
        <f>IFERROR(VLOOKUP(LEFT(Ejecución_Presupuestal_Gastos_C__2[[#This Row],[Entidad/Proyecto/ObjetoGasto/Fuente.1]],4),Func[#All],2,0),RIGHT(Ejecución_Presupuestal_Gastos_C__2[[#This Row],[Entidad/Proyecto/ObjetoGasto/Fuente.1]],4))</f>
        <v>Adquisición de bienes y servicios</v>
      </c>
    </row>
    <row r="77" spans="1:15">
      <c r="A77" t="s">
        <v>3345</v>
      </c>
      <c r="B77" t="s">
        <v>3346</v>
      </c>
      <c r="C77" s="268">
        <v>303000</v>
      </c>
      <c r="D77" s="4">
        <v>0</v>
      </c>
      <c r="E77" s="4">
        <v>0</v>
      </c>
      <c r="F77" s="4">
        <v>303000</v>
      </c>
      <c r="G77" s="4">
        <v>0</v>
      </c>
      <c r="H77" s="4">
        <v>303000</v>
      </c>
      <c r="I77" s="4">
        <v>0</v>
      </c>
      <c r="J77" s="4">
        <v>101000</v>
      </c>
      <c r="K77">
        <v>33.333300000000001</v>
      </c>
      <c r="L77" s="4">
        <v>0</v>
      </c>
      <c r="M77" s="4">
        <v>0</v>
      </c>
      <c r="N77">
        <v>0</v>
      </c>
      <c r="O77" t="str">
        <f>IFERROR(VLOOKUP(LEFT(Ejecución_Presupuestal_Gastos_C__2[[#This Row],[Entidad/Proyecto/ObjetoGasto/Fuente.1]],4),Func[#All],2,0),RIGHT(Ejecución_Presupuestal_Gastos_C__2[[#This Row],[Entidad/Proyecto/ObjetoGasto/Fuente.1]],4))</f>
        <v>Adquisición de bienes y servicios</v>
      </c>
    </row>
    <row r="78" spans="1:15">
      <c r="A78" t="s">
        <v>3347</v>
      </c>
      <c r="B78" t="s">
        <v>3348</v>
      </c>
      <c r="C78" s="268">
        <v>36211000</v>
      </c>
      <c r="D78" s="4">
        <v>0</v>
      </c>
      <c r="E78" s="4">
        <v>0</v>
      </c>
      <c r="F78" s="4">
        <v>36211000</v>
      </c>
      <c r="G78" s="4">
        <v>0</v>
      </c>
      <c r="H78" s="4">
        <v>36211000</v>
      </c>
      <c r="I78" s="4">
        <v>0</v>
      </c>
      <c r="J78" s="4">
        <v>0</v>
      </c>
      <c r="K78">
        <v>0</v>
      </c>
      <c r="L78" s="4">
        <v>0</v>
      </c>
      <c r="M78" s="4">
        <v>0</v>
      </c>
      <c r="N78">
        <v>0</v>
      </c>
      <c r="O78" t="str">
        <f>IFERROR(VLOOKUP(LEFT(Ejecución_Presupuestal_Gastos_C__2[[#This Row],[Entidad/Proyecto/ObjetoGasto/Fuente.1]],4),Func[#All],2,0),RIGHT(Ejecución_Presupuestal_Gastos_C__2[[#This Row],[Entidad/Proyecto/ObjetoGasto/Fuente.1]],4))</f>
        <v>Adquisición de bienes y servicios</v>
      </c>
    </row>
    <row r="79" spans="1:15">
      <c r="A79" t="s">
        <v>3349</v>
      </c>
      <c r="B79" t="s">
        <v>3350</v>
      </c>
      <c r="C79" s="268">
        <v>6060000</v>
      </c>
      <c r="D79" s="4">
        <v>0</v>
      </c>
      <c r="E79" s="4">
        <v>0</v>
      </c>
      <c r="F79" s="4">
        <v>6060000</v>
      </c>
      <c r="G79" s="4">
        <v>0</v>
      </c>
      <c r="H79" s="4">
        <v>6060000</v>
      </c>
      <c r="I79" s="4">
        <v>0</v>
      </c>
      <c r="J79" s="4">
        <v>0</v>
      </c>
      <c r="K79">
        <v>0</v>
      </c>
      <c r="L79" s="4">
        <v>0</v>
      </c>
      <c r="M79" s="4">
        <v>0</v>
      </c>
      <c r="N79">
        <v>0</v>
      </c>
      <c r="O79" t="str">
        <f>IFERROR(VLOOKUP(LEFT(Ejecución_Presupuestal_Gastos_C__2[[#This Row],[Entidad/Proyecto/ObjetoGasto/Fuente.1]],4),Func[#All],2,0),RIGHT(Ejecución_Presupuestal_Gastos_C__2[[#This Row],[Entidad/Proyecto/ObjetoGasto/Fuente.1]],4))</f>
        <v>Adquisición de bienes y servicios</v>
      </c>
    </row>
    <row r="80" spans="1:15">
      <c r="A80" t="s">
        <v>3351</v>
      </c>
      <c r="B80" t="s">
        <v>3352</v>
      </c>
      <c r="C80" s="268">
        <v>21643000</v>
      </c>
      <c r="D80" s="4">
        <v>0</v>
      </c>
      <c r="E80" s="4">
        <v>0</v>
      </c>
      <c r="F80" s="4">
        <v>21643000</v>
      </c>
      <c r="G80" s="4">
        <v>0</v>
      </c>
      <c r="H80" s="4">
        <v>21643000</v>
      </c>
      <c r="I80" s="4">
        <v>0</v>
      </c>
      <c r="J80" s="4">
        <v>0</v>
      </c>
      <c r="K80">
        <v>0</v>
      </c>
      <c r="L80" s="4">
        <v>0</v>
      </c>
      <c r="M80" s="4">
        <v>0</v>
      </c>
      <c r="N80">
        <v>0</v>
      </c>
      <c r="O80" t="str">
        <f>IFERROR(VLOOKUP(LEFT(Ejecución_Presupuestal_Gastos_C__2[[#This Row],[Entidad/Proyecto/ObjetoGasto/Fuente.1]],4),Func[#All],2,0),RIGHT(Ejecución_Presupuestal_Gastos_C__2[[#This Row],[Entidad/Proyecto/ObjetoGasto/Fuente.1]],4))</f>
        <v>Adquisición de bienes y servicios</v>
      </c>
    </row>
    <row r="81" spans="1:15">
      <c r="A81" t="s">
        <v>3353</v>
      </c>
      <c r="B81" t="s">
        <v>3354</v>
      </c>
      <c r="C81" s="268">
        <v>5240000</v>
      </c>
      <c r="D81" s="4">
        <v>0</v>
      </c>
      <c r="E81" s="4">
        <v>0</v>
      </c>
      <c r="F81" s="4">
        <v>5240000</v>
      </c>
      <c r="G81" s="4">
        <v>0</v>
      </c>
      <c r="H81" s="4">
        <v>5240000</v>
      </c>
      <c r="I81" s="4">
        <v>0</v>
      </c>
      <c r="J81" s="4">
        <v>0</v>
      </c>
      <c r="K81">
        <v>0</v>
      </c>
      <c r="L81" s="4">
        <v>0</v>
      </c>
      <c r="M81" s="4">
        <v>0</v>
      </c>
      <c r="N81">
        <v>0</v>
      </c>
      <c r="O81" t="str">
        <f>IFERROR(VLOOKUP(LEFT(Ejecución_Presupuestal_Gastos_C__2[[#This Row],[Entidad/Proyecto/ObjetoGasto/Fuente.1]],4),Func[#All],2,0),RIGHT(Ejecución_Presupuestal_Gastos_C__2[[#This Row],[Entidad/Proyecto/ObjetoGasto/Fuente.1]],4))</f>
        <v>Adquisición de bienes y servicios</v>
      </c>
    </row>
    <row r="82" spans="1:15">
      <c r="A82" t="s">
        <v>3355</v>
      </c>
      <c r="B82" t="s">
        <v>3356</v>
      </c>
      <c r="C82" s="268">
        <v>751000</v>
      </c>
      <c r="D82" s="4">
        <v>0</v>
      </c>
      <c r="E82" s="4">
        <v>0</v>
      </c>
      <c r="F82" s="4">
        <v>751000</v>
      </c>
      <c r="G82" s="4">
        <v>0</v>
      </c>
      <c r="H82" s="4">
        <v>751000</v>
      </c>
      <c r="I82" s="4">
        <v>0</v>
      </c>
      <c r="J82" s="4">
        <v>0</v>
      </c>
      <c r="K82">
        <v>0</v>
      </c>
      <c r="L82" s="4">
        <v>0</v>
      </c>
      <c r="M82" s="4">
        <v>0</v>
      </c>
      <c r="N82">
        <v>0</v>
      </c>
      <c r="O82" t="str">
        <f>IFERROR(VLOOKUP(LEFT(Ejecución_Presupuestal_Gastos_C__2[[#This Row],[Entidad/Proyecto/ObjetoGasto/Fuente.1]],4),Func[#All],2,0),RIGHT(Ejecución_Presupuestal_Gastos_C__2[[#This Row],[Entidad/Proyecto/ObjetoGasto/Fuente.1]],4))</f>
        <v>Adquisición de bienes y servicios</v>
      </c>
    </row>
    <row r="83" spans="1:15">
      <c r="A83" t="s">
        <v>3357</v>
      </c>
      <c r="B83" t="s">
        <v>3358</v>
      </c>
      <c r="C83" s="268">
        <v>1011000</v>
      </c>
      <c r="D83" s="4">
        <v>0</v>
      </c>
      <c r="E83" s="4">
        <v>0</v>
      </c>
      <c r="F83" s="4">
        <v>1011000</v>
      </c>
      <c r="G83" s="4">
        <v>0</v>
      </c>
      <c r="H83" s="4">
        <v>1011000</v>
      </c>
      <c r="I83" s="4">
        <v>0</v>
      </c>
      <c r="J83" s="4">
        <v>0</v>
      </c>
      <c r="K83">
        <v>0</v>
      </c>
      <c r="L83" s="4">
        <v>0</v>
      </c>
      <c r="M83" s="4">
        <v>0</v>
      </c>
      <c r="N83">
        <v>0</v>
      </c>
      <c r="O83" t="str">
        <f>IFERROR(VLOOKUP(LEFT(Ejecución_Presupuestal_Gastos_C__2[[#This Row],[Entidad/Proyecto/ObjetoGasto/Fuente.1]],4),Func[#All],2,0),RIGHT(Ejecución_Presupuestal_Gastos_C__2[[#This Row],[Entidad/Proyecto/ObjetoGasto/Fuente.1]],4))</f>
        <v>Adquisición de bienes y servicios</v>
      </c>
    </row>
    <row r="84" spans="1:15">
      <c r="A84" t="s">
        <v>3359</v>
      </c>
      <c r="B84" t="s">
        <v>3360</v>
      </c>
      <c r="C84" s="268">
        <v>638000</v>
      </c>
      <c r="D84" s="4">
        <v>0</v>
      </c>
      <c r="E84" s="4">
        <v>0</v>
      </c>
      <c r="F84" s="4">
        <v>638000</v>
      </c>
      <c r="G84" s="4">
        <v>0</v>
      </c>
      <c r="H84" s="4">
        <v>638000</v>
      </c>
      <c r="I84" s="4">
        <v>0</v>
      </c>
      <c r="J84" s="4">
        <v>0</v>
      </c>
      <c r="K84">
        <v>0</v>
      </c>
      <c r="L84" s="4">
        <v>0</v>
      </c>
      <c r="M84" s="4">
        <v>0</v>
      </c>
      <c r="N84">
        <v>0</v>
      </c>
      <c r="O84" t="str">
        <f>IFERROR(VLOOKUP(LEFT(Ejecución_Presupuestal_Gastos_C__2[[#This Row],[Entidad/Proyecto/ObjetoGasto/Fuente.1]],4),Func[#All],2,0),RIGHT(Ejecución_Presupuestal_Gastos_C__2[[#This Row],[Entidad/Proyecto/ObjetoGasto/Fuente.1]],4))</f>
        <v>Adquisición de bienes y servicios</v>
      </c>
    </row>
    <row r="85" spans="1:15">
      <c r="A85" t="s">
        <v>3361</v>
      </c>
      <c r="B85" t="s">
        <v>3352</v>
      </c>
      <c r="C85" s="268">
        <v>32400000</v>
      </c>
      <c r="D85" s="4">
        <v>0</v>
      </c>
      <c r="E85" s="4">
        <v>0</v>
      </c>
      <c r="F85" s="4">
        <v>32400000</v>
      </c>
      <c r="G85" s="4">
        <v>0</v>
      </c>
      <c r="H85" s="4">
        <v>32400000</v>
      </c>
      <c r="I85" s="4">
        <v>0</v>
      </c>
      <c r="J85" s="4">
        <v>0</v>
      </c>
      <c r="K85">
        <v>0</v>
      </c>
      <c r="L85" s="4">
        <v>0</v>
      </c>
      <c r="M85" s="4">
        <v>0</v>
      </c>
      <c r="N85">
        <v>0</v>
      </c>
      <c r="O85" t="str">
        <f>IFERROR(VLOOKUP(LEFT(Ejecución_Presupuestal_Gastos_C__2[[#This Row],[Entidad/Proyecto/ObjetoGasto/Fuente.1]],4),Func[#All],2,0),RIGHT(Ejecución_Presupuestal_Gastos_C__2[[#This Row],[Entidad/Proyecto/ObjetoGasto/Fuente.1]],4))</f>
        <v>Adquisición de bienes y servicios</v>
      </c>
    </row>
    <row r="86" spans="1:15">
      <c r="A86" t="s">
        <v>3362</v>
      </c>
      <c r="B86" t="s">
        <v>3363</v>
      </c>
      <c r="C86" s="268">
        <v>1721000</v>
      </c>
      <c r="D86" s="4">
        <v>0</v>
      </c>
      <c r="E86" s="4">
        <v>0</v>
      </c>
      <c r="F86" s="4">
        <v>1721000</v>
      </c>
      <c r="G86" s="4">
        <v>0</v>
      </c>
      <c r="H86" s="4">
        <v>1721000</v>
      </c>
      <c r="I86" s="4">
        <v>0</v>
      </c>
      <c r="J86" s="4">
        <v>0</v>
      </c>
      <c r="K86">
        <v>0</v>
      </c>
      <c r="L86" s="4">
        <v>0</v>
      </c>
      <c r="M86" s="4">
        <v>0</v>
      </c>
      <c r="N86">
        <v>0</v>
      </c>
      <c r="O86" t="str">
        <f>IFERROR(VLOOKUP(LEFT(Ejecución_Presupuestal_Gastos_C__2[[#This Row],[Entidad/Proyecto/ObjetoGasto/Fuente.1]],4),Func[#All],2,0),RIGHT(Ejecución_Presupuestal_Gastos_C__2[[#This Row],[Entidad/Proyecto/ObjetoGasto/Fuente.1]],4))</f>
        <v>Adquisición de bienes y servicios</v>
      </c>
    </row>
    <row r="87" spans="1:15">
      <c r="A87" t="s">
        <v>3364</v>
      </c>
      <c r="B87" t="s">
        <v>3358</v>
      </c>
      <c r="C87" s="268">
        <v>2611000</v>
      </c>
      <c r="D87" s="4">
        <v>0</v>
      </c>
      <c r="E87" s="4">
        <v>0</v>
      </c>
      <c r="F87" s="4">
        <v>2611000</v>
      </c>
      <c r="G87" s="4">
        <v>0</v>
      </c>
      <c r="H87" s="4">
        <v>2611000</v>
      </c>
      <c r="I87" s="4">
        <v>0</v>
      </c>
      <c r="J87" s="4">
        <v>0</v>
      </c>
      <c r="K87">
        <v>0</v>
      </c>
      <c r="L87" s="4">
        <v>0</v>
      </c>
      <c r="M87" s="4">
        <v>0</v>
      </c>
      <c r="N87">
        <v>0</v>
      </c>
      <c r="O87" t="str">
        <f>IFERROR(VLOOKUP(LEFT(Ejecución_Presupuestal_Gastos_C__2[[#This Row],[Entidad/Proyecto/ObjetoGasto/Fuente.1]],4),Func[#All],2,0),RIGHT(Ejecución_Presupuestal_Gastos_C__2[[#This Row],[Entidad/Proyecto/ObjetoGasto/Fuente.1]],4))</f>
        <v>Adquisición de bienes y servicios</v>
      </c>
    </row>
    <row r="88" spans="1:15">
      <c r="A88" t="s">
        <v>3365</v>
      </c>
      <c r="B88" t="s">
        <v>3366</v>
      </c>
      <c r="C88" s="268">
        <v>1589000</v>
      </c>
      <c r="D88" s="4">
        <v>0</v>
      </c>
      <c r="E88" s="4">
        <v>0</v>
      </c>
      <c r="F88" s="4">
        <v>1589000</v>
      </c>
      <c r="G88" s="4">
        <v>0</v>
      </c>
      <c r="H88" s="4">
        <v>1589000</v>
      </c>
      <c r="I88" s="4">
        <v>0</v>
      </c>
      <c r="J88" s="4">
        <v>0</v>
      </c>
      <c r="K88">
        <v>0</v>
      </c>
      <c r="L88" s="4">
        <v>0</v>
      </c>
      <c r="M88" s="4">
        <v>0</v>
      </c>
      <c r="N88">
        <v>0</v>
      </c>
      <c r="O88" t="str">
        <f>IFERROR(VLOOKUP(LEFT(Ejecución_Presupuestal_Gastos_C__2[[#This Row],[Entidad/Proyecto/ObjetoGasto/Fuente.1]],4),Func[#All],2,0),RIGHT(Ejecución_Presupuestal_Gastos_C__2[[#This Row],[Entidad/Proyecto/ObjetoGasto/Fuente.1]],4))</f>
        <v>Adquisición de bienes y servicios</v>
      </c>
    </row>
    <row r="89" spans="1:15">
      <c r="A89" t="s">
        <v>3367</v>
      </c>
      <c r="B89" t="s">
        <v>3368</v>
      </c>
      <c r="C89" s="268">
        <v>10778000</v>
      </c>
      <c r="D89" s="4">
        <v>0</v>
      </c>
      <c r="E89" s="4">
        <v>0</v>
      </c>
      <c r="F89" s="4">
        <v>10778000</v>
      </c>
      <c r="G89" s="4">
        <v>0</v>
      </c>
      <c r="H89" s="4">
        <v>10778000</v>
      </c>
      <c r="I89" s="4">
        <v>0</v>
      </c>
      <c r="J89" s="4">
        <v>0</v>
      </c>
      <c r="K89">
        <v>0</v>
      </c>
      <c r="L89" s="4">
        <v>0</v>
      </c>
      <c r="M89" s="4">
        <v>0</v>
      </c>
      <c r="N89">
        <v>0</v>
      </c>
      <c r="O89" t="str">
        <f>IFERROR(VLOOKUP(LEFT(Ejecución_Presupuestal_Gastos_C__2[[#This Row],[Entidad/Proyecto/ObjetoGasto/Fuente.1]],4),Func[#All],2,0),RIGHT(Ejecución_Presupuestal_Gastos_C__2[[#This Row],[Entidad/Proyecto/ObjetoGasto/Fuente.1]],4))</f>
        <v>Adquisición de bienes y servicios</v>
      </c>
    </row>
    <row r="90" spans="1:15">
      <c r="A90" t="s">
        <v>3369</v>
      </c>
      <c r="B90" t="s">
        <v>3370</v>
      </c>
      <c r="C90" s="268">
        <v>3960000</v>
      </c>
      <c r="D90" s="4">
        <v>0</v>
      </c>
      <c r="E90" s="4">
        <v>0</v>
      </c>
      <c r="F90" s="4">
        <v>3960000</v>
      </c>
      <c r="G90" s="4">
        <v>0</v>
      </c>
      <c r="H90" s="4">
        <v>3960000</v>
      </c>
      <c r="I90" s="4">
        <v>0</v>
      </c>
      <c r="J90" s="4">
        <v>0</v>
      </c>
      <c r="K90">
        <v>0</v>
      </c>
      <c r="L90" s="4">
        <v>0</v>
      </c>
      <c r="M90" s="4">
        <v>0</v>
      </c>
      <c r="N90">
        <v>0</v>
      </c>
      <c r="O90" t="str">
        <f>IFERROR(VLOOKUP(LEFT(Ejecución_Presupuestal_Gastos_C__2[[#This Row],[Entidad/Proyecto/ObjetoGasto/Fuente.1]],4),Func[#All],2,0),RIGHT(Ejecución_Presupuestal_Gastos_C__2[[#This Row],[Entidad/Proyecto/ObjetoGasto/Fuente.1]],4))</f>
        <v>Adquisición de bienes y servicios</v>
      </c>
    </row>
    <row r="91" spans="1:15">
      <c r="A91" t="s">
        <v>3371</v>
      </c>
      <c r="B91" t="s">
        <v>3372</v>
      </c>
      <c r="C91" s="268">
        <v>1558000</v>
      </c>
      <c r="D91" s="4">
        <v>0</v>
      </c>
      <c r="E91" s="4">
        <v>0</v>
      </c>
      <c r="F91" s="4">
        <v>1558000</v>
      </c>
      <c r="G91" s="4">
        <v>0</v>
      </c>
      <c r="H91" s="4">
        <v>1558000</v>
      </c>
      <c r="I91" s="4">
        <v>0</v>
      </c>
      <c r="J91" s="4">
        <v>0</v>
      </c>
      <c r="K91">
        <v>0</v>
      </c>
      <c r="L91" s="4">
        <v>0</v>
      </c>
      <c r="M91" s="4">
        <v>0</v>
      </c>
      <c r="N91">
        <v>0</v>
      </c>
      <c r="O91" t="str">
        <f>IFERROR(VLOOKUP(LEFT(Ejecución_Presupuestal_Gastos_C__2[[#This Row],[Entidad/Proyecto/ObjetoGasto/Fuente.1]],4),Func[#All],2,0),RIGHT(Ejecución_Presupuestal_Gastos_C__2[[#This Row],[Entidad/Proyecto/ObjetoGasto/Fuente.1]],4))</f>
        <v>Adquisición de bienes y servicios</v>
      </c>
    </row>
    <row r="92" spans="1:15">
      <c r="A92" t="s">
        <v>3373</v>
      </c>
      <c r="B92" t="s">
        <v>3374</v>
      </c>
      <c r="C92" s="268">
        <v>9333000</v>
      </c>
      <c r="D92" s="4">
        <v>0</v>
      </c>
      <c r="E92" s="4">
        <v>0</v>
      </c>
      <c r="F92" s="4">
        <v>9333000</v>
      </c>
      <c r="G92" s="4">
        <v>0</v>
      </c>
      <c r="H92" s="4">
        <v>9333000</v>
      </c>
      <c r="I92" s="4">
        <v>0</v>
      </c>
      <c r="J92" s="4">
        <v>0</v>
      </c>
      <c r="K92">
        <v>0</v>
      </c>
      <c r="L92" s="4">
        <v>0</v>
      </c>
      <c r="M92" s="4">
        <v>0</v>
      </c>
      <c r="N92">
        <v>0</v>
      </c>
      <c r="O92" t="str">
        <f>IFERROR(VLOOKUP(LEFT(Ejecución_Presupuestal_Gastos_C__2[[#This Row],[Entidad/Proyecto/ObjetoGasto/Fuente.1]],4),Func[#All],2,0),RIGHT(Ejecución_Presupuestal_Gastos_C__2[[#This Row],[Entidad/Proyecto/ObjetoGasto/Fuente.1]],4))</f>
        <v>Adquisición de bienes y servicios</v>
      </c>
    </row>
    <row r="93" spans="1:15">
      <c r="A93" t="s">
        <v>3375</v>
      </c>
      <c r="B93" t="s">
        <v>3374</v>
      </c>
      <c r="C93" s="268">
        <v>19046000</v>
      </c>
      <c r="D93" s="4">
        <v>0</v>
      </c>
      <c r="E93" s="4">
        <v>0</v>
      </c>
      <c r="F93" s="4">
        <v>19046000</v>
      </c>
      <c r="G93" s="4">
        <v>0</v>
      </c>
      <c r="H93" s="4">
        <v>19046000</v>
      </c>
      <c r="I93" s="4">
        <v>0</v>
      </c>
      <c r="J93" s="4">
        <v>0</v>
      </c>
      <c r="K93">
        <v>0</v>
      </c>
      <c r="L93" s="4">
        <v>0</v>
      </c>
      <c r="M93" s="4">
        <v>0</v>
      </c>
      <c r="N93">
        <v>0</v>
      </c>
      <c r="O93" t="str">
        <f>IFERROR(VLOOKUP(LEFT(Ejecución_Presupuestal_Gastos_C__2[[#This Row],[Entidad/Proyecto/ObjetoGasto/Fuente.1]],4),Func[#All],2,0),RIGHT(Ejecución_Presupuestal_Gastos_C__2[[#This Row],[Entidad/Proyecto/ObjetoGasto/Fuente.1]],4))</f>
        <v>Adquisición de bienes y servicios</v>
      </c>
    </row>
    <row r="94" spans="1:15">
      <c r="A94" t="s">
        <v>3376</v>
      </c>
      <c r="B94" t="s">
        <v>3377</v>
      </c>
      <c r="C94" s="268">
        <v>10800000</v>
      </c>
      <c r="D94" s="4">
        <v>0</v>
      </c>
      <c r="E94" s="4">
        <v>0</v>
      </c>
      <c r="F94" s="4">
        <v>10800000</v>
      </c>
      <c r="G94" s="4">
        <v>0</v>
      </c>
      <c r="H94" s="4">
        <v>10800000</v>
      </c>
      <c r="I94" s="4">
        <v>0</v>
      </c>
      <c r="J94" s="4">
        <v>0</v>
      </c>
      <c r="K94">
        <v>0</v>
      </c>
      <c r="L94" s="4">
        <v>0</v>
      </c>
      <c r="M94" s="4">
        <v>0</v>
      </c>
      <c r="N94">
        <v>0</v>
      </c>
      <c r="O94" t="str">
        <f>IFERROR(VLOOKUP(LEFT(Ejecución_Presupuestal_Gastos_C__2[[#This Row],[Entidad/Proyecto/ObjetoGasto/Fuente.1]],4),Func[#All],2,0),RIGHT(Ejecución_Presupuestal_Gastos_C__2[[#This Row],[Entidad/Proyecto/ObjetoGasto/Fuente.1]],4))</f>
        <v>Adquisición de bienes y servicios</v>
      </c>
    </row>
    <row r="95" spans="1:15">
      <c r="A95" t="s">
        <v>3378</v>
      </c>
      <c r="B95" t="s">
        <v>3379</v>
      </c>
      <c r="C95" s="268">
        <v>78000</v>
      </c>
      <c r="D95" s="4">
        <v>0</v>
      </c>
      <c r="E95" s="4">
        <v>0</v>
      </c>
      <c r="F95" s="4">
        <v>78000</v>
      </c>
      <c r="G95" s="4">
        <v>0</v>
      </c>
      <c r="H95" s="4">
        <v>78000</v>
      </c>
      <c r="I95" s="4">
        <v>0</v>
      </c>
      <c r="J95" s="4">
        <v>0</v>
      </c>
      <c r="K95">
        <v>0</v>
      </c>
      <c r="L95" s="4">
        <v>0</v>
      </c>
      <c r="M95" s="4">
        <v>0</v>
      </c>
      <c r="N95">
        <v>0</v>
      </c>
      <c r="O95" t="str">
        <f>IFERROR(VLOOKUP(LEFT(Ejecución_Presupuestal_Gastos_C__2[[#This Row],[Entidad/Proyecto/ObjetoGasto/Fuente.1]],4),Func[#All],2,0),RIGHT(Ejecución_Presupuestal_Gastos_C__2[[#This Row],[Entidad/Proyecto/ObjetoGasto/Fuente.1]],4))</f>
        <v>Adquisición de bienes y servicios</v>
      </c>
    </row>
    <row r="96" spans="1:15">
      <c r="A96" t="s">
        <v>3380</v>
      </c>
      <c r="B96" t="s">
        <v>3381</v>
      </c>
      <c r="C96" s="268">
        <v>2641000</v>
      </c>
      <c r="D96" s="4">
        <v>0</v>
      </c>
      <c r="E96" s="4">
        <v>0</v>
      </c>
      <c r="F96" s="4">
        <v>2641000</v>
      </c>
      <c r="G96" s="4">
        <v>0</v>
      </c>
      <c r="H96" s="4">
        <v>2641000</v>
      </c>
      <c r="I96" s="4">
        <v>0</v>
      </c>
      <c r="J96" s="4">
        <v>0</v>
      </c>
      <c r="K96">
        <v>0</v>
      </c>
      <c r="L96" s="4">
        <v>0</v>
      </c>
      <c r="M96" s="4">
        <v>0</v>
      </c>
      <c r="N96">
        <v>0</v>
      </c>
      <c r="O96" t="str">
        <f>IFERROR(VLOOKUP(LEFT(Ejecución_Presupuestal_Gastos_C__2[[#This Row],[Entidad/Proyecto/ObjetoGasto/Fuente.1]],4),Func[#All],2,0),RIGHT(Ejecución_Presupuestal_Gastos_C__2[[#This Row],[Entidad/Proyecto/ObjetoGasto/Fuente.1]],4))</f>
        <v>Adquisición de bienes y servicios</v>
      </c>
    </row>
    <row r="97" spans="1:15">
      <c r="A97" t="s">
        <v>3382</v>
      </c>
      <c r="B97" t="s">
        <v>3383</v>
      </c>
      <c r="C97" s="268">
        <v>33000</v>
      </c>
      <c r="D97" s="4">
        <v>0</v>
      </c>
      <c r="E97" s="4">
        <v>0</v>
      </c>
      <c r="F97" s="4">
        <v>33000</v>
      </c>
      <c r="G97" s="4">
        <v>0</v>
      </c>
      <c r="H97" s="4">
        <v>33000</v>
      </c>
      <c r="I97" s="4">
        <v>0</v>
      </c>
      <c r="J97" s="4">
        <v>0</v>
      </c>
      <c r="K97">
        <v>0</v>
      </c>
      <c r="L97" s="4">
        <v>0</v>
      </c>
      <c r="M97" s="4">
        <v>0</v>
      </c>
      <c r="N97">
        <v>0</v>
      </c>
      <c r="O97" t="str">
        <f>IFERROR(VLOOKUP(LEFT(Ejecución_Presupuestal_Gastos_C__2[[#This Row],[Entidad/Proyecto/ObjetoGasto/Fuente.1]],4),Func[#All],2,0),RIGHT(Ejecución_Presupuestal_Gastos_C__2[[#This Row],[Entidad/Proyecto/ObjetoGasto/Fuente.1]],4))</f>
        <v>Adquisición de bienes y servicios</v>
      </c>
    </row>
    <row r="98" spans="1:15">
      <c r="A98" t="s">
        <v>3384</v>
      </c>
      <c r="B98" t="s">
        <v>3385</v>
      </c>
      <c r="C98" s="268">
        <v>26970000</v>
      </c>
      <c r="D98" s="4">
        <v>0</v>
      </c>
      <c r="E98" s="4">
        <v>0</v>
      </c>
      <c r="F98" s="4">
        <v>26970000</v>
      </c>
      <c r="G98" s="4">
        <v>0</v>
      </c>
      <c r="H98" s="4">
        <v>26970000</v>
      </c>
      <c r="I98" s="4">
        <v>0</v>
      </c>
      <c r="J98" s="4">
        <v>8093000</v>
      </c>
      <c r="K98">
        <v>30.007400000000001</v>
      </c>
      <c r="L98" s="4">
        <v>0</v>
      </c>
      <c r="M98" s="4">
        <v>0</v>
      </c>
      <c r="N98">
        <v>0</v>
      </c>
      <c r="O98" t="str">
        <f>IFERROR(VLOOKUP(LEFT(Ejecución_Presupuestal_Gastos_C__2[[#This Row],[Entidad/Proyecto/ObjetoGasto/Fuente.1]],4),Func[#All],2,0),RIGHT(Ejecución_Presupuestal_Gastos_C__2[[#This Row],[Entidad/Proyecto/ObjetoGasto/Fuente.1]],4))</f>
        <v>Adquisición de bienes y servicios</v>
      </c>
    </row>
    <row r="99" spans="1:15">
      <c r="A99" t="s">
        <v>3386</v>
      </c>
      <c r="B99" t="s">
        <v>3387</v>
      </c>
      <c r="C99" s="268">
        <v>766000</v>
      </c>
      <c r="D99" s="4">
        <v>0</v>
      </c>
      <c r="E99" s="4">
        <v>0</v>
      </c>
      <c r="F99" s="4">
        <v>766000</v>
      </c>
      <c r="G99" s="4">
        <v>0</v>
      </c>
      <c r="H99" s="4">
        <v>766000</v>
      </c>
      <c r="I99" s="4">
        <v>0</v>
      </c>
      <c r="J99" s="4">
        <v>229000</v>
      </c>
      <c r="K99">
        <v>29.895600000000002</v>
      </c>
      <c r="L99" s="4">
        <v>0</v>
      </c>
      <c r="M99" s="4">
        <v>0</v>
      </c>
      <c r="N99">
        <v>0</v>
      </c>
      <c r="O99" t="str">
        <f>IFERROR(VLOOKUP(LEFT(Ejecución_Presupuestal_Gastos_C__2[[#This Row],[Entidad/Proyecto/ObjetoGasto/Fuente.1]],4),Func[#All],2,0),RIGHT(Ejecución_Presupuestal_Gastos_C__2[[#This Row],[Entidad/Proyecto/ObjetoGasto/Fuente.1]],4))</f>
        <v>Adquisición de bienes y servicios</v>
      </c>
    </row>
    <row r="100" spans="1:15">
      <c r="A100" t="s">
        <v>3388</v>
      </c>
      <c r="B100" t="s">
        <v>3389</v>
      </c>
      <c r="C100" s="268">
        <v>30660000</v>
      </c>
      <c r="D100" s="4">
        <v>0</v>
      </c>
      <c r="E100" s="4">
        <v>0</v>
      </c>
      <c r="F100" s="4">
        <v>30660000</v>
      </c>
      <c r="G100" s="4">
        <v>0</v>
      </c>
      <c r="H100" s="4">
        <v>30660000</v>
      </c>
      <c r="I100" s="4">
        <v>0</v>
      </c>
      <c r="J100" s="4">
        <v>0</v>
      </c>
      <c r="K100">
        <v>0</v>
      </c>
      <c r="L100" s="4">
        <v>0</v>
      </c>
      <c r="M100" s="4">
        <v>0</v>
      </c>
      <c r="N100">
        <v>0</v>
      </c>
      <c r="O100" t="str">
        <f>IFERROR(VLOOKUP(LEFT(Ejecución_Presupuestal_Gastos_C__2[[#This Row],[Entidad/Proyecto/ObjetoGasto/Fuente.1]],4),Func[#All],2,0),RIGHT(Ejecución_Presupuestal_Gastos_C__2[[#This Row],[Entidad/Proyecto/ObjetoGasto/Fuente.1]],4))</f>
        <v>Adquisición de bienes y servicios</v>
      </c>
    </row>
    <row r="101" spans="1:15">
      <c r="A101" t="s">
        <v>3390</v>
      </c>
      <c r="B101" t="s">
        <v>3391</v>
      </c>
      <c r="C101" s="268">
        <v>400000</v>
      </c>
      <c r="D101" s="4">
        <v>0</v>
      </c>
      <c r="E101" s="4">
        <v>0</v>
      </c>
      <c r="F101" s="4">
        <v>400000</v>
      </c>
      <c r="G101" s="4">
        <v>0</v>
      </c>
      <c r="H101" s="4">
        <v>400000</v>
      </c>
      <c r="I101" s="4">
        <v>0</v>
      </c>
      <c r="J101" s="4">
        <v>0</v>
      </c>
      <c r="K101">
        <v>0</v>
      </c>
      <c r="L101" s="4">
        <v>0</v>
      </c>
      <c r="M101" s="4">
        <v>0</v>
      </c>
      <c r="N101">
        <v>0</v>
      </c>
      <c r="O101" t="str">
        <f>IFERROR(VLOOKUP(LEFT(Ejecución_Presupuestal_Gastos_C__2[[#This Row],[Entidad/Proyecto/ObjetoGasto/Fuente.1]],4),Func[#All],2,0),RIGHT(Ejecución_Presupuestal_Gastos_C__2[[#This Row],[Entidad/Proyecto/ObjetoGasto/Fuente.1]],4))</f>
        <v>Adquisición de bienes y servicios</v>
      </c>
    </row>
    <row r="102" spans="1:15">
      <c r="A102" t="s">
        <v>3392</v>
      </c>
      <c r="B102" t="s">
        <v>3393</v>
      </c>
      <c r="C102" s="268">
        <v>609000</v>
      </c>
      <c r="D102" s="4">
        <v>0</v>
      </c>
      <c r="E102" s="4">
        <v>0</v>
      </c>
      <c r="F102" s="4">
        <v>609000</v>
      </c>
      <c r="G102" s="4">
        <v>0</v>
      </c>
      <c r="H102" s="4">
        <v>609000</v>
      </c>
      <c r="I102" s="4">
        <v>0</v>
      </c>
      <c r="J102" s="4">
        <v>183000</v>
      </c>
      <c r="K102">
        <v>30.049299999999999</v>
      </c>
      <c r="L102" s="4">
        <v>0</v>
      </c>
      <c r="M102" s="4">
        <v>0</v>
      </c>
      <c r="N102">
        <v>0</v>
      </c>
      <c r="O102" t="str">
        <f>IFERROR(VLOOKUP(LEFT(Ejecución_Presupuestal_Gastos_C__2[[#This Row],[Entidad/Proyecto/ObjetoGasto/Fuente.1]],4),Func[#All],2,0),RIGHT(Ejecución_Presupuestal_Gastos_C__2[[#This Row],[Entidad/Proyecto/ObjetoGasto/Fuente.1]],4))</f>
        <v>Adquisición de bienes y servicios</v>
      </c>
    </row>
    <row r="103" spans="1:15">
      <c r="A103" t="s">
        <v>3394</v>
      </c>
      <c r="B103" t="s">
        <v>3395</v>
      </c>
      <c r="C103" s="268">
        <v>7688000</v>
      </c>
      <c r="D103" s="4">
        <v>0</v>
      </c>
      <c r="E103" s="4">
        <v>0</v>
      </c>
      <c r="F103" s="4">
        <v>7688000</v>
      </c>
      <c r="G103" s="4">
        <v>0</v>
      </c>
      <c r="H103" s="4">
        <v>7688000</v>
      </c>
      <c r="I103" s="4">
        <v>0</v>
      </c>
      <c r="J103" s="4">
        <v>2306000</v>
      </c>
      <c r="K103">
        <v>29.994800000000001</v>
      </c>
      <c r="L103" s="4">
        <v>0</v>
      </c>
      <c r="M103" s="4">
        <v>0</v>
      </c>
      <c r="N103">
        <v>0</v>
      </c>
      <c r="O103" t="str">
        <f>IFERROR(VLOOKUP(LEFT(Ejecución_Presupuestal_Gastos_C__2[[#This Row],[Entidad/Proyecto/ObjetoGasto/Fuente.1]],4),Func[#All],2,0),RIGHT(Ejecución_Presupuestal_Gastos_C__2[[#This Row],[Entidad/Proyecto/ObjetoGasto/Fuente.1]],4))</f>
        <v>Adquisición de bienes y servicios</v>
      </c>
    </row>
    <row r="104" spans="1:15">
      <c r="A104" t="s">
        <v>3396</v>
      </c>
      <c r="B104" t="s">
        <v>3397</v>
      </c>
      <c r="C104" s="268">
        <v>3272000</v>
      </c>
      <c r="D104" s="4">
        <v>0</v>
      </c>
      <c r="E104" s="4">
        <v>0</v>
      </c>
      <c r="F104" s="4">
        <v>3272000</v>
      </c>
      <c r="G104" s="4">
        <v>0</v>
      </c>
      <c r="H104" s="4">
        <v>3272000</v>
      </c>
      <c r="I104" s="4">
        <v>0</v>
      </c>
      <c r="J104" s="4">
        <v>0</v>
      </c>
      <c r="K104">
        <v>0</v>
      </c>
      <c r="L104" s="4">
        <v>0</v>
      </c>
      <c r="M104" s="4">
        <v>0</v>
      </c>
      <c r="N104">
        <v>0</v>
      </c>
      <c r="O104" t="str">
        <f>IFERROR(VLOOKUP(LEFT(Ejecución_Presupuestal_Gastos_C__2[[#This Row],[Entidad/Proyecto/ObjetoGasto/Fuente.1]],4),Func[#All],2,0),RIGHT(Ejecución_Presupuestal_Gastos_C__2[[#This Row],[Entidad/Proyecto/ObjetoGasto/Fuente.1]],4))</f>
        <v>Adquisición de bienes y servicios</v>
      </c>
    </row>
    <row r="105" spans="1:15">
      <c r="A105" t="s">
        <v>1824</v>
      </c>
      <c r="B105" t="s">
        <v>3398</v>
      </c>
      <c r="C105" s="268">
        <v>23131000</v>
      </c>
      <c r="D105" s="4">
        <v>0</v>
      </c>
      <c r="E105" s="4">
        <v>0</v>
      </c>
      <c r="F105" s="4">
        <v>23131000</v>
      </c>
      <c r="G105" s="4">
        <v>0</v>
      </c>
      <c r="H105" s="4">
        <v>23131000</v>
      </c>
      <c r="I105" s="4">
        <v>0</v>
      </c>
      <c r="J105" s="4">
        <v>0</v>
      </c>
      <c r="K105">
        <v>0</v>
      </c>
      <c r="L105" s="4">
        <v>0</v>
      </c>
      <c r="M105" s="4">
        <v>0</v>
      </c>
      <c r="N105">
        <v>0</v>
      </c>
      <c r="O105" t="str">
        <f>IFERROR(VLOOKUP(LEFT(Ejecución_Presupuestal_Gastos_C__2[[#This Row],[Entidad/Proyecto/ObjetoGasto/Fuente.1]],4),Func[#All],2,0),RIGHT(Ejecución_Presupuestal_Gastos_C__2[[#This Row],[Entidad/Proyecto/ObjetoGasto/Fuente.1]],4))</f>
        <v>Adquisición de bienes y servicios</v>
      </c>
    </row>
    <row r="106" spans="1:15">
      <c r="A106" t="s">
        <v>3399</v>
      </c>
      <c r="B106" t="s">
        <v>3400</v>
      </c>
      <c r="C106" s="268">
        <v>1750000</v>
      </c>
      <c r="D106" s="4">
        <v>0</v>
      </c>
      <c r="E106" s="4">
        <v>0</v>
      </c>
      <c r="F106" s="4">
        <v>1750000</v>
      </c>
      <c r="G106" s="4">
        <v>0</v>
      </c>
      <c r="H106" s="4">
        <v>1750000</v>
      </c>
      <c r="I106" s="4">
        <v>0</v>
      </c>
      <c r="J106" s="4">
        <v>146000</v>
      </c>
      <c r="K106">
        <v>8.3429000000000002</v>
      </c>
      <c r="L106" s="4">
        <v>0</v>
      </c>
      <c r="M106" s="4">
        <v>146000</v>
      </c>
      <c r="N106">
        <v>8.3429000000000002</v>
      </c>
      <c r="O106" t="str">
        <f>IFERROR(VLOOKUP(LEFT(Ejecución_Presupuestal_Gastos_C__2[[#This Row],[Entidad/Proyecto/ObjetoGasto/Fuente.1]],4),Func[#All],2,0),RIGHT(Ejecución_Presupuestal_Gastos_C__2[[#This Row],[Entidad/Proyecto/ObjetoGasto/Fuente.1]],4))</f>
        <v>Adquisición de bienes y servicios</v>
      </c>
    </row>
    <row r="107" spans="1:15">
      <c r="A107" t="s">
        <v>3401</v>
      </c>
      <c r="B107" t="s">
        <v>3402</v>
      </c>
      <c r="C107" s="268">
        <v>5200000</v>
      </c>
      <c r="D107" s="4">
        <v>0</v>
      </c>
      <c r="E107" s="4">
        <v>0</v>
      </c>
      <c r="F107" s="4">
        <v>5200000</v>
      </c>
      <c r="G107" s="4">
        <v>0</v>
      </c>
      <c r="H107" s="4">
        <v>5200000</v>
      </c>
      <c r="I107" s="4">
        <v>0</v>
      </c>
      <c r="J107" s="4">
        <v>0</v>
      </c>
      <c r="K107">
        <v>0</v>
      </c>
      <c r="L107" s="4">
        <v>0</v>
      </c>
      <c r="M107" s="4">
        <v>0</v>
      </c>
      <c r="N107">
        <v>0</v>
      </c>
      <c r="O107" t="str">
        <f>IFERROR(VLOOKUP(LEFT(Ejecución_Presupuestal_Gastos_C__2[[#This Row],[Entidad/Proyecto/ObjetoGasto/Fuente.1]],4),Func[#All],2,0),RIGHT(Ejecución_Presupuestal_Gastos_C__2[[#This Row],[Entidad/Proyecto/ObjetoGasto/Fuente.1]],4))</f>
        <v>Adquisición de bienes y servicios</v>
      </c>
    </row>
    <row r="108" spans="1:15">
      <c r="A108" t="s">
        <v>3403</v>
      </c>
      <c r="B108" t="s">
        <v>3404</v>
      </c>
      <c r="C108" s="268">
        <v>2020000</v>
      </c>
      <c r="D108" s="4">
        <v>0</v>
      </c>
      <c r="E108" s="4">
        <v>0</v>
      </c>
      <c r="F108" s="4">
        <v>2020000</v>
      </c>
      <c r="G108" s="4">
        <v>0</v>
      </c>
      <c r="H108" s="4">
        <v>2020000</v>
      </c>
      <c r="I108" s="4">
        <v>0</v>
      </c>
      <c r="J108" s="4">
        <v>0</v>
      </c>
      <c r="K108">
        <v>0</v>
      </c>
      <c r="L108" s="4">
        <v>0</v>
      </c>
      <c r="M108" s="4">
        <v>0</v>
      </c>
      <c r="N108">
        <v>0</v>
      </c>
      <c r="O108" t="str">
        <f>IFERROR(VLOOKUP(LEFT(Ejecución_Presupuestal_Gastos_C__2[[#This Row],[Entidad/Proyecto/ObjetoGasto/Fuente.1]],4),Func[#All],2,0),RIGHT(Ejecución_Presupuestal_Gastos_C__2[[#This Row],[Entidad/Proyecto/ObjetoGasto/Fuente.1]],4))</f>
        <v>Adquisición de bienes y servicios</v>
      </c>
    </row>
    <row r="109" spans="1:15">
      <c r="A109" t="s">
        <v>3405</v>
      </c>
      <c r="B109" t="s">
        <v>3406</v>
      </c>
      <c r="C109" s="268">
        <v>59976000</v>
      </c>
      <c r="D109" s="4">
        <v>0</v>
      </c>
      <c r="E109" s="4">
        <v>0</v>
      </c>
      <c r="F109" s="4">
        <v>59976000</v>
      </c>
      <c r="G109" s="4">
        <v>0</v>
      </c>
      <c r="H109" s="4">
        <v>59976000</v>
      </c>
      <c r="I109" s="4">
        <v>0</v>
      </c>
      <c r="J109" s="4">
        <v>0</v>
      </c>
      <c r="K109">
        <v>0</v>
      </c>
      <c r="L109" s="4">
        <v>0</v>
      </c>
      <c r="M109" s="4">
        <v>0</v>
      </c>
      <c r="N109">
        <v>0</v>
      </c>
      <c r="O109" t="str">
        <f>IFERROR(VLOOKUP(LEFT(Ejecución_Presupuestal_Gastos_C__2[[#This Row],[Entidad/Proyecto/ObjetoGasto/Fuente.1]],4),Func[#All],2,0),RIGHT(Ejecución_Presupuestal_Gastos_C__2[[#This Row],[Entidad/Proyecto/ObjetoGasto/Fuente.1]],4))</f>
        <v>Adquisición de bienes y servicios</v>
      </c>
    </row>
    <row r="110" spans="1:15">
      <c r="A110" t="s">
        <v>3407</v>
      </c>
      <c r="B110" t="s">
        <v>3408</v>
      </c>
      <c r="C110" s="268">
        <v>144000</v>
      </c>
      <c r="D110" s="4">
        <v>0</v>
      </c>
      <c r="E110" s="4">
        <v>0</v>
      </c>
      <c r="F110" s="4">
        <v>144000</v>
      </c>
      <c r="G110" s="4">
        <v>0</v>
      </c>
      <c r="H110" s="4">
        <v>144000</v>
      </c>
      <c r="I110" s="4">
        <v>0</v>
      </c>
      <c r="J110" s="4">
        <v>45000</v>
      </c>
      <c r="K110">
        <v>31.25</v>
      </c>
      <c r="L110" s="4">
        <v>0</v>
      </c>
      <c r="M110" s="4">
        <v>0</v>
      </c>
      <c r="N110">
        <v>0</v>
      </c>
      <c r="O110" t="str">
        <f>IFERROR(VLOOKUP(LEFT(Ejecución_Presupuestal_Gastos_C__2[[#This Row],[Entidad/Proyecto/ObjetoGasto/Fuente.1]],4),Func[#All],2,0),RIGHT(Ejecución_Presupuestal_Gastos_C__2[[#This Row],[Entidad/Proyecto/ObjetoGasto/Fuente.1]],4))</f>
        <v>Adquisición de bienes y servicios</v>
      </c>
    </row>
    <row r="111" spans="1:15">
      <c r="A111" t="s">
        <v>3409</v>
      </c>
      <c r="B111" t="s">
        <v>3410</v>
      </c>
      <c r="C111" s="268">
        <v>4206000</v>
      </c>
      <c r="D111" s="4">
        <v>0</v>
      </c>
      <c r="E111" s="4">
        <v>0</v>
      </c>
      <c r="F111" s="4">
        <v>4206000</v>
      </c>
      <c r="G111" s="4">
        <v>0</v>
      </c>
      <c r="H111" s="4">
        <v>4206000</v>
      </c>
      <c r="I111" s="4">
        <v>0</v>
      </c>
      <c r="J111" s="4">
        <v>4206000</v>
      </c>
      <c r="K111">
        <v>100</v>
      </c>
      <c r="L111" s="4">
        <v>0</v>
      </c>
      <c r="M111" s="4">
        <v>0</v>
      </c>
      <c r="N111">
        <v>0</v>
      </c>
      <c r="O111" t="str">
        <f>IFERROR(VLOOKUP(LEFT(Ejecución_Presupuestal_Gastos_C__2[[#This Row],[Entidad/Proyecto/ObjetoGasto/Fuente.1]],4),Func[#All],2,0),RIGHT(Ejecución_Presupuestal_Gastos_C__2[[#This Row],[Entidad/Proyecto/ObjetoGasto/Fuente.1]],4))</f>
        <v>Adquisición de bienes y servicios</v>
      </c>
    </row>
    <row r="112" spans="1:15">
      <c r="A112" t="s">
        <v>3411</v>
      </c>
      <c r="B112" t="s">
        <v>3412</v>
      </c>
      <c r="C112" s="268">
        <v>102000</v>
      </c>
      <c r="D112" s="4">
        <v>0</v>
      </c>
      <c r="E112" s="4">
        <v>0</v>
      </c>
      <c r="F112" s="4">
        <v>102000</v>
      </c>
      <c r="G112" s="4">
        <v>0</v>
      </c>
      <c r="H112" s="4">
        <v>102000</v>
      </c>
      <c r="I112" s="4">
        <v>0</v>
      </c>
      <c r="J112" s="4">
        <v>34000</v>
      </c>
      <c r="K112">
        <v>33.333300000000001</v>
      </c>
      <c r="L112" s="4">
        <v>0</v>
      </c>
      <c r="M112" s="4">
        <v>0</v>
      </c>
      <c r="N112">
        <v>0</v>
      </c>
      <c r="O112" t="str">
        <f>IFERROR(VLOOKUP(LEFT(Ejecución_Presupuestal_Gastos_C__2[[#This Row],[Entidad/Proyecto/ObjetoGasto/Fuente.1]],4),Func[#All],2,0),RIGHT(Ejecución_Presupuestal_Gastos_C__2[[#This Row],[Entidad/Proyecto/ObjetoGasto/Fuente.1]],4))</f>
        <v>Adquisición de bienes y servicios</v>
      </c>
    </row>
    <row r="113" spans="1:15">
      <c r="A113" t="s">
        <v>3413</v>
      </c>
      <c r="B113" t="s">
        <v>3414</v>
      </c>
      <c r="C113" s="268">
        <v>11000000</v>
      </c>
      <c r="D113" s="4">
        <v>0</v>
      </c>
      <c r="E113" s="4">
        <v>0</v>
      </c>
      <c r="F113" s="4">
        <v>11000000</v>
      </c>
      <c r="G113" s="4">
        <v>0</v>
      </c>
      <c r="H113" s="4">
        <v>11000000</v>
      </c>
      <c r="I113" s="4">
        <v>0</v>
      </c>
      <c r="J113" s="4">
        <v>0</v>
      </c>
      <c r="K113">
        <v>0</v>
      </c>
      <c r="L113" s="4">
        <v>0</v>
      </c>
      <c r="M113" s="4">
        <v>0</v>
      </c>
      <c r="N113">
        <v>0</v>
      </c>
      <c r="O113" t="str">
        <f>IFERROR(VLOOKUP(LEFT(Ejecución_Presupuestal_Gastos_C__2[[#This Row],[Entidad/Proyecto/ObjetoGasto/Fuente.1]],4),Func[#All],2,0),RIGHT(Ejecución_Presupuestal_Gastos_C__2[[#This Row],[Entidad/Proyecto/ObjetoGasto/Fuente.1]],4))</f>
        <v>Adquisición de bienes y servicios</v>
      </c>
    </row>
    <row r="114" spans="1:15">
      <c r="A114" t="s">
        <v>3415</v>
      </c>
      <c r="B114" t="s">
        <v>3416</v>
      </c>
      <c r="C114" s="268">
        <v>1800000</v>
      </c>
      <c r="D114" s="4">
        <v>0</v>
      </c>
      <c r="E114" s="4">
        <v>0</v>
      </c>
      <c r="F114" s="4">
        <v>1800000</v>
      </c>
      <c r="G114" s="4">
        <v>0</v>
      </c>
      <c r="H114" s="4">
        <v>1800000</v>
      </c>
      <c r="I114" s="4">
        <v>0</v>
      </c>
      <c r="J114" s="4">
        <v>150000</v>
      </c>
      <c r="K114">
        <v>8.3332999999999995</v>
      </c>
      <c r="L114" s="4">
        <v>0</v>
      </c>
      <c r="M114" s="4">
        <v>150000</v>
      </c>
      <c r="N114">
        <v>8.3332999999999995</v>
      </c>
      <c r="O114" t="str">
        <f>IFERROR(VLOOKUP(LEFT(Ejecución_Presupuestal_Gastos_C__2[[#This Row],[Entidad/Proyecto/ObjetoGasto/Fuente.1]],4),Func[#All],2,0),RIGHT(Ejecución_Presupuestal_Gastos_C__2[[#This Row],[Entidad/Proyecto/ObjetoGasto/Fuente.1]],4))</f>
        <v>Adquisición de bienes y servicios</v>
      </c>
    </row>
    <row r="115" spans="1:15">
      <c r="A115" t="s">
        <v>3417</v>
      </c>
      <c r="B115" t="s">
        <v>3418</v>
      </c>
      <c r="C115" s="268">
        <v>23123000</v>
      </c>
      <c r="D115" s="4">
        <v>0</v>
      </c>
      <c r="E115" s="4">
        <v>0</v>
      </c>
      <c r="F115" s="4">
        <v>23123000</v>
      </c>
      <c r="G115" s="4">
        <v>0</v>
      </c>
      <c r="H115" s="4">
        <v>23123000</v>
      </c>
      <c r="I115" s="4">
        <v>0</v>
      </c>
      <c r="J115" s="4">
        <v>6927000</v>
      </c>
      <c r="K115">
        <v>29.9572</v>
      </c>
      <c r="L115" s="4">
        <v>0</v>
      </c>
      <c r="M115" s="4">
        <v>0</v>
      </c>
      <c r="N115">
        <v>0</v>
      </c>
      <c r="O115" t="str">
        <f>IFERROR(VLOOKUP(LEFT(Ejecución_Presupuestal_Gastos_C__2[[#This Row],[Entidad/Proyecto/ObjetoGasto/Fuente.1]],4),Func[#All],2,0),RIGHT(Ejecución_Presupuestal_Gastos_C__2[[#This Row],[Entidad/Proyecto/ObjetoGasto/Fuente.1]],4))</f>
        <v>Adquisición de bienes y servicios</v>
      </c>
    </row>
    <row r="116" spans="1:15">
      <c r="A116" t="s">
        <v>3419</v>
      </c>
      <c r="B116" t="s">
        <v>3420</v>
      </c>
      <c r="C116" s="268">
        <v>62082000</v>
      </c>
      <c r="D116" s="4">
        <v>0</v>
      </c>
      <c r="E116" s="4">
        <v>0</v>
      </c>
      <c r="F116" s="4">
        <v>62082000</v>
      </c>
      <c r="G116" s="4">
        <v>0</v>
      </c>
      <c r="H116" s="4">
        <v>62082000</v>
      </c>
      <c r="I116" s="4">
        <v>0</v>
      </c>
      <c r="J116" s="4">
        <v>0</v>
      </c>
      <c r="K116">
        <v>0</v>
      </c>
      <c r="L116" s="4">
        <v>0</v>
      </c>
      <c r="M116" s="4">
        <v>0</v>
      </c>
      <c r="N116">
        <v>0</v>
      </c>
      <c r="O116" t="str">
        <f>IFERROR(VLOOKUP(LEFT(Ejecución_Presupuestal_Gastos_C__2[[#This Row],[Entidad/Proyecto/ObjetoGasto/Fuente.1]],4),Func[#All],2,0),RIGHT(Ejecución_Presupuestal_Gastos_C__2[[#This Row],[Entidad/Proyecto/ObjetoGasto/Fuente.1]],4))</f>
        <v>Adquisición de bienes y servicios</v>
      </c>
    </row>
    <row r="117" spans="1:15">
      <c r="A117" t="s">
        <v>3421</v>
      </c>
      <c r="B117" t="s">
        <v>3422</v>
      </c>
      <c r="C117" s="268">
        <v>8522000</v>
      </c>
      <c r="D117" s="4">
        <v>0</v>
      </c>
      <c r="E117" s="4">
        <v>0</v>
      </c>
      <c r="F117" s="4">
        <v>8522000</v>
      </c>
      <c r="G117" s="4">
        <v>0</v>
      </c>
      <c r="H117" s="4">
        <v>8522000</v>
      </c>
      <c r="I117" s="4">
        <v>0</v>
      </c>
      <c r="J117" s="4">
        <v>2555000</v>
      </c>
      <c r="K117">
        <v>29.981200000000001</v>
      </c>
      <c r="L117" s="4">
        <v>0</v>
      </c>
      <c r="M117" s="4">
        <v>0</v>
      </c>
      <c r="N117">
        <v>0</v>
      </c>
      <c r="O117" t="str">
        <f>IFERROR(VLOOKUP(LEFT(Ejecución_Presupuestal_Gastos_C__2[[#This Row],[Entidad/Proyecto/ObjetoGasto/Fuente.1]],4),Func[#All],2,0),RIGHT(Ejecución_Presupuestal_Gastos_C__2[[#This Row],[Entidad/Proyecto/ObjetoGasto/Fuente.1]],4))</f>
        <v>Adquisición de bienes y servicios</v>
      </c>
    </row>
    <row r="118" spans="1:15">
      <c r="A118" t="s">
        <v>3423</v>
      </c>
      <c r="B118" t="s">
        <v>3424</v>
      </c>
      <c r="C118" s="268">
        <v>23878000</v>
      </c>
      <c r="D118" s="4">
        <v>0</v>
      </c>
      <c r="E118" s="4">
        <v>0</v>
      </c>
      <c r="F118" s="4">
        <v>23878000</v>
      </c>
      <c r="G118" s="4">
        <v>0</v>
      </c>
      <c r="H118" s="4">
        <v>23878000</v>
      </c>
      <c r="I118" s="4">
        <v>0</v>
      </c>
      <c r="J118" s="4">
        <v>7163000</v>
      </c>
      <c r="K118">
        <v>29.9983</v>
      </c>
      <c r="L118" s="4">
        <v>0</v>
      </c>
      <c r="M118" s="4">
        <v>0</v>
      </c>
      <c r="N118">
        <v>0</v>
      </c>
      <c r="O118" t="str">
        <f>IFERROR(VLOOKUP(LEFT(Ejecución_Presupuestal_Gastos_C__2[[#This Row],[Entidad/Proyecto/ObjetoGasto/Fuente.1]],4),Func[#All],2,0),RIGHT(Ejecución_Presupuestal_Gastos_C__2[[#This Row],[Entidad/Proyecto/ObjetoGasto/Fuente.1]],4))</f>
        <v>Adquisición de bienes y servicios</v>
      </c>
    </row>
    <row r="119" spans="1:15">
      <c r="A119" t="s">
        <v>3425</v>
      </c>
      <c r="B119" t="s">
        <v>3426</v>
      </c>
      <c r="C119" s="268">
        <v>6556000</v>
      </c>
      <c r="D119" s="4">
        <v>0</v>
      </c>
      <c r="E119" s="4">
        <v>0</v>
      </c>
      <c r="F119" s="4">
        <v>6556000</v>
      </c>
      <c r="G119" s="4">
        <v>0</v>
      </c>
      <c r="H119" s="4">
        <v>6556000</v>
      </c>
      <c r="I119" s="4">
        <v>0</v>
      </c>
      <c r="J119" s="4">
        <v>0</v>
      </c>
      <c r="K119">
        <v>0</v>
      </c>
      <c r="L119" s="4">
        <v>0</v>
      </c>
      <c r="M119" s="4">
        <v>0</v>
      </c>
      <c r="N119">
        <v>0</v>
      </c>
      <c r="O119" t="str">
        <f>IFERROR(VLOOKUP(LEFT(Ejecución_Presupuestal_Gastos_C__2[[#This Row],[Entidad/Proyecto/ObjetoGasto/Fuente.1]],4),Func[#All],2,0),RIGHT(Ejecución_Presupuestal_Gastos_C__2[[#This Row],[Entidad/Proyecto/ObjetoGasto/Fuente.1]],4))</f>
        <v>Adquisición de bienes y servicios</v>
      </c>
    </row>
    <row r="120" spans="1:15">
      <c r="A120" t="s">
        <v>3427</v>
      </c>
      <c r="B120" t="s">
        <v>3428</v>
      </c>
      <c r="C120" s="268">
        <v>57381000</v>
      </c>
      <c r="D120" s="4">
        <v>0</v>
      </c>
      <c r="E120" s="4">
        <v>0</v>
      </c>
      <c r="F120" s="4">
        <v>57381000</v>
      </c>
      <c r="G120" s="4">
        <v>0</v>
      </c>
      <c r="H120" s="4">
        <v>57381000</v>
      </c>
      <c r="I120" s="4">
        <v>0</v>
      </c>
      <c r="J120" s="4">
        <v>8749000</v>
      </c>
      <c r="K120">
        <v>15.247199999999999</v>
      </c>
      <c r="L120" s="4">
        <v>0</v>
      </c>
      <c r="M120" s="4">
        <v>0</v>
      </c>
      <c r="N120">
        <v>0</v>
      </c>
      <c r="O120" t="str">
        <f>IFERROR(VLOOKUP(LEFT(Ejecución_Presupuestal_Gastos_C__2[[#This Row],[Entidad/Proyecto/ObjetoGasto/Fuente.1]],4),Func[#All],2,0),RIGHT(Ejecución_Presupuestal_Gastos_C__2[[#This Row],[Entidad/Proyecto/ObjetoGasto/Fuente.1]],4))</f>
        <v>Adquisición de bienes y servicios</v>
      </c>
    </row>
    <row r="121" spans="1:15">
      <c r="A121" t="s">
        <v>3429</v>
      </c>
      <c r="B121" t="s">
        <v>3430</v>
      </c>
      <c r="C121" s="268">
        <v>6455000</v>
      </c>
      <c r="D121" s="4">
        <v>0</v>
      </c>
      <c r="E121" s="4">
        <v>0</v>
      </c>
      <c r="F121" s="4">
        <v>6455000</v>
      </c>
      <c r="G121" s="4">
        <v>0</v>
      </c>
      <c r="H121" s="4">
        <v>6455000</v>
      </c>
      <c r="I121" s="4">
        <v>0</v>
      </c>
      <c r="J121" s="4">
        <v>3856000</v>
      </c>
      <c r="K121">
        <v>59.736600000000003</v>
      </c>
      <c r="L121" s="4">
        <v>0</v>
      </c>
      <c r="M121" s="4">
        <v>0</v>
      </c>
      <c r="N121">
        <v>0</v>
      </c>
      <c r="O121" t="str">
        <f>IFERROR(VLOOKUP(LEFT(Ejecución_Presupuestal_Gastos_C__2[[#This Row],[Entidad/Proyecto/ObjetoGasto/Fuente.1]],4),Func[#All],2,0),RIGHT(Ejecución_Presupuestal_Gastos_C__2[[#This Row],[Entidad/Proyecto/ObjetoGasto/Fuente.1]],4))</f>
        <v>Adquisición de bienes y servicios</v>
      </c>
    </row>
    <row r="122" spans="1:15">
      <c r="A122" t="s">
        <v>3431</v>
      </c>
      <c r="B122" t="s">
        <v>3432</v>
      </c>
      <c r="C122" s="268">
        <v>8500000</v>
      </c>
      <c r="D122" s="4">
        <v>0</v>
      </c>
      <c r="E122" s="4">
        <v>0</v>
      </c>
      <c r="F122" s="4">
        <v>8500000</v>
      </c>
      <c r="G122" s="4">
        <v>0</v>
      </c>
      <c r="H122" s="4">
        <v>8500000</v>
      </c>
      <c r="I122" s="4">
        <v>0</v>
      </c>
      <c r="J122" s="4">
        <v>8500000</v>
      </c>
      <c r="K122">
        <v>100</v>
      </c>
      <c r="L122" s="4">
        <v>0</v>
      </c>
      <c r="M122" s="4">
        <v>0</v>
      </c>
      <c r="N122">
        <v>0</v>
      </c>
      <c r="O122" t="str">
        <f>IFERROR(VLOOKUP(LEFT(Ejecución_Presupuestal_Gastos_C__2[[#This Row],[Entidad/Proyecto/ObjetoGasto/Fuente.1]],4),Func[#All],2,0),RIGHT(Ejecución_Presupuestal_Gastos_C__2[[#This Row],[Entidad/Proyecto/ObjetoGasto/Fuente.1]],4))</f>
        <v>Adquisición de bienes y servicios</v>
      </c>
    </row>
    <row r="123" spans="1:15">
      <c r="A123" t="s">
        <v>3433</v>
      </c>
      <c r="B123" t="s">
        <v>3434</v>
      </c>
      <c r="C123" s="268">
        <v>724000</v>
      </c>
      <c r="D123" s="4">
        <v>0</v>
      </c>
      <c r="E123" s="4">
        <v>0</v>
      </c>
      <c r="F123" s="4">
        <v>724000</v>
      </c>
      <c r="G123" s="4">
        <v>0</v>
      </c>
      <c r="H123" s="4">
        <v>724000</v>
      </c>
      <c r="I123" s="4">
        <v>0</v>
      </c>
      <c r="J123" s="4">
        <v>0</v>
      </c>
      <c r="K123">
        <v>0</v>
      </c>
      <c r="L123" s="4">
        <v>0</v>
      </c>
      <c r="M123" s="4">
        <v>0</v>
      </c>
      <c r="N123">
        <v>0</v>
      </c>
      <c r="O123" t="str">
        <f>IFERROR(VLOOKUP(LEFT(Ejecución_Presupuestal_Gastos_C__2[[#This Row],[Entidad/Proyecto/ObjetoGasto/Fuente.1]],4),Func[#All],2,0),RIGHT(Ejecución_Presupuestal_Gastos_C__2[[#This Row],[Entidad/Proyecto/ObjetoGasto/Fuente.1]],4))</f>
        <v>Adquisición de bienes y servicios</v>
      </c>
    </row>
    <row r="124" spans="1:15">
      <c r="A124" t="s">
        <v>3435</v>
      </c>
      <c r="B124" t="s">
        <v>3436</v>
      </c>
      <c r="C124" s="268">
        <v>965000</v>
      </c>
      <c r="D124" s="4">
        <v>0</v>
      </c>
      <c r="E124" s="4">
        <v>0</v>
      </c>
      <c r="F124" s="4">
        <v>965000</v>
      </c>
      <c r="G124" s="4">
        <v>0</v>
      </c>
      <c r="H124" s="4">
        <v>965000</v>
      </c>
      <c r="I124" s="4">
        <v>0</v>
      </c>
      <c r="J124" s="4">
        <v>0</v>
      </c>
      <c r="K124">
        <v>0</v>
      </c>
      <c r="L124" s="4">
        <v>0</v>
      </c>
      <c r="M124" s="4">
        <v>0</v>
      </c>
      <c r="N124">
        <v>0</v>
      </c>
      <c r="O124" t="str">
        <f>IFERROR(VLOOKUP(LEFT(Ejecución_Presupuestal_Gastos_C__2[[#This Row],[Entidad/Proyecto/ObjetoGasto/Fuente.1]],4),Func[#All],2,0),RIGHT(Ejecución_Presupuestal_Gastos_C__2[[#This Row],[Entidad/Proyecto/ObjetoGasto/Fuente.1]],4))</f>
        <v>Adquisición de bienes y servicios</v>
      </c>
    </row>
    <row r="125" spans="1:15">
      <c r="A125" t="s">
        <v>3437</v>
      </c>
      <c r="B125" t="s">
        <v>3438</v>
      </c>
      <c r="C125" s="268">
        <v>1468000</v>
      </c>
      <c r="D125" s="4">
        <v>0</v>
      </c>
      <c r="E125" s="4">
        <v>0</v>
      </c>
      <c r="F125" s="4">
        <v>1468000</v>
      </c>
      <c r="G125" s="4">
        <v>0</v>
      </c>
      <c r="H125" s="4">
        <v>1468000</v>
      </c>
      <c r="I125" s="4">
        <v>0</v>
      </c>
      <c r="J125" s="4">
        <v>0</v>
      </c>
      <c r="K125">
        <v>0</v>
      </c>
      <c r="L125" s="4">
        <v>0</v>
      </c>
      <c r="M125" s="4">
        <v>0</v>
      </c>
      <c r="N125">
        <v>0</v>
      </c>
      <c r="O125" t="str">
        <f>IFERROR(VLOOKUP(LEFT(Ejecución_Presupuestal_Gastos_C__2[[#This Row],[Entidad/Proyecto/ObjetoGasto/Fuente.1]],4),Func[#All],2,0),RIGHT(Ejecución_Presupuestal_Gastos_C__2[[#This Row],[Entidad/Proyecto/ObjetoGasto/Fuente.1]],4))</f>
        <v>Adquisición de bienes y servicios</v>
      </c>
    </row>
    <row r="126" spans="1:15">
      <c r="A126" t="s">
        <v>3439</v>
      </c>
      <c r="B126" t="s">
        <v>3440</v>
      </c>
      <c r="C126" s="268">
        <v>507000</v>
      </c>
      <c r="D126" s="4">
        <v>0</v>
      </c>
      <c r="E126" s="4">
        <v>0</v>
      </c>
      <c r="F126" s="4">
        <v>507000</v>
      </c>
      <c r="G126" s="4">
        <v>0</v>
      </c>
      <c r="H126" s="4">
        <v>507000</v>
      </c>
      <c r="I126" s="4">
        <v>0</v>
      </c>
      <c r="J126" s="4">
        <v>0</v>
      </c>
      <c r="K126">
        <v>0</v>
      </c>
      <c r="L126" s="4">
        <v>0</v>
      </c>
      <c r="M126" s="4">
        <v>0</v>
      </c>
      <c r="N126">
        <v>0</v>
      </c>
      <c r="O126" t="str">
        <f>IFERROR(VLOOKUP(LEFT(Ejecución_Presupuestal_Gastos_C__2[[#This Row],[Entidad/Proyecto/ObjetoGasto/Fuente.1]],4),Func[#All],2,0),RIGHT(Ejecución_Presupuestal_Gastos_C__2[[#This Row],[Entidad/Proyecto/ObjetoGasto/Fuente.1]],4))</f>
        <v>Adquisición de bienes y servicios</v>
      </c>
    </row>
    <row r="127" spans="1:15">
      <c r="A127" t="s">
        <v>3441</v>
      </c>
      <c r="B127" t="s">
        <v>3442</v>
      </c>
      <c r="C127" s="268">
        <v>1213000</v>
      </c>
      <c r="D127" s="4">
        <v>0</v>
      </c>
      <c r="E127" s="4">
        <v>0</v>
      </c>
      <c r="F127" s="4">
        <v>1213000</v>
      </c>
      <c r="G127" s="4">
        <v>0</v>
      </c>
      <c r="H127" s="4">
        <v>1213000</v>
      </c>
      <c r="I127" s="4">
        <v>0</v>
      </c>
      <c r="J127" s="4">
        <v>0</v>
      </c>
      <c r="K127">
        <v>0</v>
      </c>
      <c r="L127" s="4">
        <v>0</v>
      </c>
      <c r="M127" s="4">
        <v>0</v>
      </c>
      <c r="N127">
        <v>0</v>
      </c>
      <c r="O127" t="str">
        <f>IFERROR(VLOOKUP(LEFT(Ejecución_Presupuestal_Gastos_C__2[[#This Row],[Entidad/Proyecto/ObjetoGasto/Fuente.1]],4),Func[#All],2,0),RIGHT(Ejecución_Presupuestal_Gastos_C__2[[#This Row],[Entidad/Proyecto/ObjetoGasto/Fuente.1]],4))</f>
        <v>Adquisición de bienes y servicios</v>
      </c>
    </row>
    <row r="128" spans="1:15">
      <c r="A128" t="s">
        <v>3443</v>
      </c>
      <c r="B128" t="s">
        <v>3444</v>
      </c>
      <c r="C128" s="268">
        <v>482000</v>
      </c>
      <c r="D128" s="4">
        <v>0</v>
      </c>
      <c r="E128" s="4">
        <v>0</v>
      </c>
      <c r="F128" s="4">
        <v>482000</v>
      </c>
      <c r="G128" s="4">
        <v>0</v>
      </c>
      <c r="H128" s="4">
        <v>482000</v>
      </c>
      <c r="I128" s="4">
        <v>0</v>
      </c>
      <c r="J128" s="4">
        <v>0</v>
      </c>
      <c r="K128">
        <v>0</v>
      </c>
      <c r="L128" s="4">
        <v>0</v>
      </c>
      <c r="M128" s="4">
        <v>0</v>
      </c>
      <c r="N128">
        <v>0</v>
      </c>
      <c r="O128" t="str">
        <f>IFERROR(VLOOKUP(LEFT(Ejecución_Presupuestal_Gastos_C__2[[#This Row],[Entidad/Proyecto/ObjetoGasto/Fuente.1]],4),Func[#All],2,0),RIGHT(Ejecución_Presupuestal_Gastos_C__2[[#This Row],[Entidad/Proyecto/ObjetoGasto/Fuente.1]],4))</f>
        <v>Adquisición de bienes y servicios</v>
      </c>
    </row>
    <row r="129" spans="1:15">
      <c r="A129" t="s">
        <v>3445</v>
      </c>
      <c r="B129" t="s">
        <v>3446</v>
      </c>
      <c r="C129" s="268">
        <v>1638000</v>
      </c>
      <c r="D129" s="4">
        <v>0</v>
      </c>
      <c r="E129" s="4">
        <v>0</v>
      </c>
      <c r="F129" s="4">
        <v>1638000</v>
      </c>
      <c r="G129" s="4">
        <v>0</v>
      </c>
      <c r="H129" s="4">
        <v>1638000</v>
      </c>
      <c r="I129" s="4">
        <v>0</v>
      </c>
      <c r="J129" s="4">
        <v>0</v>
      </c>
      <c r="K129">
        <v>0</v>
      </c>
      <c r="L129" s="4">
        <v>0</v>
      </c>
      <c r="M129" s="4">
        <v>0</v>
      </c>
      <c r="N129">
        <v>0</v>
      </c>
      <c r="O129" t="str">
        <f>IFERROR(VLOOKUP(LEFT(Ejecución_Presupuestal_Gastos_C__2[[#This Row],[Entidad/Proyecto/ObjetoGasto/Fuente.1]],4),Func[#All],2,0),RIGHT(Ejecución_Presupuestal_Gastos_C__2[[#This Row],[Entidad/Proyecto/ObjetoGasto/Fuente.1]],4))</f>
        <v>Adquisición de bienes y servicios</v>
      </c>
    </row>
    <row r="130" spans="1:15">
      <c r="A130" t="s">
        <v>3447</v>
      </c>
      <c r="B130" t="s">
        <v>3448</v>
      </c>
      <c r="C130" s="268">
        <v>9964000</v>
      </c>
      <c r="D130" s="4">
        <v>0</v>
      </c>
      <c r="E130" s="4">
        <v>0</v>
      </c>
      <c r="F130" s="4">
        <v>9964000</v>
      </c>
      <c r="G130" s="4">
        <v>0</v>
      </c>
      <c r="H130" s="4">
        <v>9964000</v>
      </c>
      <c r="I130" s="4">
        <v>0</v>
      </c>
      <c r="J130" s="4">
        <v>2989000</v>
      </c>
      <c r="K130">
        <v>29.998000000000001</v>
      </c>
      <c r="L130" s="4">
        <v>0</v>
      </c>
      <c r="M130" s="4">
        <v>0</v>
      </c>
      <c r="N130">
        <v>0</v>
      </c>
      <c r="O130" t="str">
        <f>IFERROR(VLOOKUP(LEFT(Ejecución_Presupuestal_Gastos_C__2[[#This Row],[Entidad/Proyecto/ObjetoGasto/Fuente.1]],4),Func[#All],2,0),RIGHT(Ejecución_Presupuestal_Gastos_C__2[[#This Row],[Entidad/Proyecto/ObjetoGasto/Fuente.1]],4))</f>
        <v>Adquisición de bienes y servicios</v>
      </c>
    </row>
    <row r="131" spans="1:15">
      <c r="A131" t="s">
        <v>3449</v>
      </c>
      <c r="B131" t="s">
        <v>3450</v>
      </c>
      <c r="C131" s="268">
        <v>6839000</v>
      </c>
      <c r="D131" s="4">
        <v>0</v>
      </c>
      <c r="E131" s="4">
        <v>0</v>
      </c>
      <c r="F131" s="4">
        <v>6839000</v>
      </c>
      <c r="G131" s="4">
        <v>0</v>
      </c>
      <c r="H131" s="4">
        <v>6839000</v>
      </c>
      <c r="I131" s="4">
        <v>0</v>
      </c>
      <c r="J131" s="4">
        <v>1812000</v>
      </c>
      <c r="K131">
        <v>26.495100000000001</v>
      </c>
      <c r="L131" s="4">
        <v>0</v>
      </c>
      <c r="M131" s="4">
        <v>0</v>
      </c>
      <c r="N131">
        <v>0</v>
      </c>
      <c r="O131" t="str">
        <f>IFERROR(VLOOKUP(LEFT(Ejecución_Presupuestal_Gastos_C__2[[#This Row],[Entidad/Proyecto/ObjetoGasto/Fuente.1]],4),Func[#All],2,0),RIGHT(Ejecución_Presupuestal_Gastos_C__2[[#This Row],[Entidad/Proyecto/ObjetoGasto/Fuente.1]],4))</f>
        <v>Adquisición de bienes y servicios</v>
      </c>
    </row>
    <row r="132" spans="1:15">
      <c r="A132" t="s">
        <v>3451</v>
      </c>
      <c r="B132" t="s">
        <v>3452</v>
      </c>
      <c r="C132" s="268">
        <v>1350000</v>
      </c>
      <c r="D132" s="4">
        <v>0</v>
      </c>
      <c r="E132" s="4">
        <v>0</v>
      </c>
      <c r="F132" s="4">
        <v>1350000</v>
      </c>
      <c r="G132" s="4">
        <v>0</v>
      </c>
      <c r="H132" s="4">
        <v>1350000</v>
      </c>
      <c r="I132" s="4">
        <v>0</v>
      </c>
      <c r="J132" s="4">
        <v>0</v>
      </c>
      <c r="K132">
        <v>0</v>
      </c>
      <c r="L132" s="4">
        <v>0</v>
      </c>
      <c r="M132" s="4">
        <v>0</v>
      </c>
      <c r="N132">
        <v>0</v>
      </c>
      <c r="O132" t="str">
        <f>IFERROR(VLOOKUP(LEFT(Ejecución_Presupuestal_Gastos_C__2[[#This Row],[Entidad/Proyecto/ObjetoGasto/Fuente.1]],4),Func[#All],2,0),RIGHT(Ejecución_Presupuestal_Gastos_C__2[[#This Row],[Entidad/Proyecto/ObjetoGasto/Fuente.1]],4))</f>
        <v>Adquisición de bienes y servicios</v>
      </c>
    </row>
    <row r="133" spans="1:15">
      <c r="A133" t="s">
        <v>3453</v>
      </c>
      <c r="B133" t="s">
        <v>3454</v>
      </c>
      <c r="C133" s="268">
        <v>543000</v>
      </c>
      <c r="D133" s="4">
        <v>0</v>
      </c>
      <c r="E133" s="4">
        <v>0</v>
      </c>
      <c r="F133" s="4">
        <v>543000</v>
      </c>
      <c r="G133" s="4">
        <v>0</v>
      </c>
      <c r="H133" s="4">
        <v>543000</v>
      </c>
      <c r="I133" s="4">
        <v>0</v>
      </c>
      <c r="J133" s="4">
        <v>0</v>
      </c>
      <c r="K133">
        <v>0</v>
      </c>
      <c r="L133" s="4">
        <v>0</v>
      </c>
      <c r="M133" s="4">
        <v>0</v>
      </c>
      <c r="N133">
        <v>0</v>
      </c>
      <c r="O133" t="str">
        <f>IFERROR(VLOOKUP(LEFT(Ejecución_Presupuestal_Gastos_C__2[[#This Row],[Entidad/Proyecto/ObjetoGasto/Fuente.1]],4),Func[#All],2,0),RIGHT(Ejecución_Presupuestal_Gastos_C__2[[#This Row],[Entidad/Proyecto/ObjetoGasto/Fuente.1]],4))</f>
        <v>Adquisición de bienes y servicios</v>
      </c>
    </row>
    <row r="134" spans="1:15">
      <c r="A134" t="s">
        <v>3455</v>
      </c>
      <c r="B134" t="s">
        <v>3456</v>
      </c>
      <c r="C134" s="268">
        <v>29554000</v>
      </c>
      <c r="D134" s="4">
        <v>0</v>
      </c>
      <c r="E134" s="4">
        <v>0</v>
      </c>
      <c r="F134" s="4">
        <v>29554000</v>
      </c>
      <c r="G134" s="4">
        <v>0</v>
      </c>
      <c r="H134" s="4">
        <v>29554000</v>
      </c>
      <c r="I134" s="4">
        <v>0</v>
      </c>
      <c r="J134" s="4">
        <v>8867000</v>
      </c>
      <c r="K134">
        <v>30.002700000000001</v>
      </c>
      <c r="L134" s="4">
        <v>0</v>
      </c>
      <c r="M134" s="4">
        <v>0</v>
      </c>
      <c r="N134">
        <v>0</v>
      </c>
      <c r="O134" t="str">
        <f>IFERROR(VLOOKUP(LEFT(Ejecución_Presupuestal_Gastos_C__2[[#This Row],[Entidad/Proyecto/ObjetoGasto/Fuente.1]],4),Func[#All],2,0),RIGHT(Ejecución_Presupuestal_Gastos_C__2[[#This Row],[Entidad/Proyecto/ObjetoGasto/Fuente.1]],4))</f>
        <v>Adquisición de bienes y servicios</v>
      </c>
    </row>
    <row r="135" spans="1:15">
      <c r="A135" t="s">
        <v>3457</v>
      </c>
      <c r="B135" t="s">
        <v>3458</v>
      </c>
      <c r="C135" s="268">
        <v>23743000</v>
      </c>
      <c r="D135" s="4">
        <v>0</v>
      </c>
      <c r="E135" s="4">
        <v>0</v>
      </c>
      <c r="F135" s="4">
        <v>23743000</v>
      </c>
      <c r="G135" s="4">
        <v>0</v>
      </c>
      <c r="H135" s="4">
        <v>23743000</v>
      </c>
      <c r="I135" s="4">
        <v>0</v>
      </c>
      <c r="J135" s="4">
        <v>0</v>
      </c>
      <c r="K135">
        <v>0</v>
      </c>
      <c r="L135" s="4">
        <v>0</v>
      </c>
      <c r="M135" s="4">
        <v>0</v>
      </c>
      <c r="N135">
        <v>0</v>
      </c>
      <c r="O135" t="str">
        <f>IFERROR(VLOOKUP(LEFT(Ejecución_Presupuestal_Gastos_C__2[[#This Row],[Entidad/Proyecto/ObjetoGasto/Fuente.1]],4),Func[#All],2,0),RIGHT(Ejecución_Presupuestal_Gastos_C__2[[#This Row],[Entidad/Proyecto/ObjetoGasto/Fuente.1]],4))</f>
        <v>Adquisición de bienes y servicios</v>
      </c>
    </row>
    <row r="136" spans="1:15">
      <c r="A136" t="s">
        <v>3459</v>
      </c>
      <c r="B136" t="s">
        <v>3460</v>
      </c>
      <c r="C136" s="268">
        <v>1253000</v>
      </c>
      <c r="D136" s="4">
        <v>0</v>
      </c>
      <c r="E136" s="4">
        <v>0</v>
      </c>
      <c r="F136" s="4">
        <v>1253000</v>
      </c>
      <c r="G136" s="4">
        <v>0</v>
      </c>
      <c r="H136" s="4">
        <v>1253000</v>
      </c>
      <c r="I136" s="4">
        <v>0</v>
      </c>
      <c r="J136" s="4">
        <v>0</v>
      </c>
      <c r="K136">
        <v>0</v>
      </c>
      <c r="L136" s="4">
        <v>0</v>
      </c>
      <c r="M136" s="4">
        <v>0</v>
      </c>
      <c r="N136">
        <v>0</v>
      </c>
      <c r="O136" t="str">
        <f>IFERROR(VLOOKUP(LEFT(Ejecución_Presupuestal_Gastos_C__2[[#This Row],[Entidad/Proyecto/ObjetoGasto/Fuente.1]],4),Func[#All],2,0),RIGHT(Ejecución_Presupuestal_Gastos_C__2[[#This Row],[Entidad/Proyecto/ObjetoGasto/Fuente.1]],4))</f>
        <v>Adquisición de bienes y servicios</v>
      </c>
    </row>
    <row r="137" spans="1:15">
      <c r="A137" t="s">
        <v>3461</v>
      </c>
      <c r="B137" t="s">
        <v>3462</v>
      </c>
      <c r="C137" s="268">
        <v>34300000</v>
      </c>
      <c r="D137" s="4">
        <v>0</v>
      </c>
      <c r="E137" s="4">
        <v>0</v>
      </c>
      <c r="F137" s="4">
        <v>34300000</v>
      </c>
      <c r="G137" s="4">
        <v>0</v>
      </c>
      <c r="H137" s="4">
        <v>34300000</v>
      </c>
      <c r="I137" s="4">
        <v>0</v>
      </c>
      <c r="J137" s="4">
        <v>10290000</v>
      </c>
      <c r="K137">
        <v>30</v>
      </c>
      <c r="L137" s="4">
        <v>0</v>
      </c>
      <c r="M137" s="4">
        <v>0</v>
      </c>
      <c r="N137">
        <v>0</v>
      </c>
      <c r="O137" t="str">
        <f>IFERROR(VLOOKUP(LEFT(Ejecución_Presupuestal_Gastos_C__2[[#This Row],[Entidad/Proyecto/ObjetoGasto/Fuente.1]],4),Func[#All],2,0),RIGHT(Ejecución_Presupuestal_Gastos_C__2[[#This Row],[Entidad/Proyecto/ObjetoGasto/Fuente.1]],4))</f>
        <v>Adquisición de bienes y servicios</v>
      </c>
    </row>
    <row r="138" spans="1:15">
      <c r="A138" t="s">
        <v>3463</v>
      </c>
      <c r="B138" t="s">
        <v>3464</v>
      </c>
      <c r="C138" s="268">
        <v>1500000</v>
      </c>
      <c r="D138" s="4">
        <v>0</v>
      </c>
      <c r="E138" s="4">
        <v>0</v>
      </c>
      <c r="F138" s="4">
        <v>1500000</v>
      </c>
      <c r="G138" s="4">
        <v>0</v>
      </c>
      <c r="H138" s="4">
        <v>1500000</v>
      </c>
      <c r="I138" s="4">
        <v>0</v>
      </c>
      <c r="J138" s="4">
        <v>0</v>
      </c>
      <c r="K138">
        <v>0</v>
      </c>
      <c r="L138" s="4">
        <v>0</v>
      </c>
      <c r="M138" s="4">
        <v>0</v>
      </c>
      <c r="N138">
        <v>0</v>
      </c>
      <c r="O138" t="str">
        <f>IFERROR(VLOOKUP(LEFT(Ejecución_Presupuestal_Gastos_C__2[[#This Row],[Entidad/Proyecto/ObjetoGasto/Fuente.1]],4),Func[#All],2,0),RIGHT(Ejecución_Presupuestal_Gastos_C__2[[#This Row],[Entidad/Proyecto/ObjetoGasto/Fuente.1]],4))</f>
        <v>Adquisición de bienes y servicios</v>
      </c>
    </row>
    <row r="139" spans="1:15">
      <c r="A139" t="s">
        <v>3465</v>
      </c>
      <c r="B139" t="s">
        <v>3466</v>
      </c>
      <c r="C139" s="268">
        <v>1296000</v>
      </c>
      <c r="D139" s="4">
        <v>0</v>
      </c>
      <c r="E139" s="4">
        <v>0</v>
      </c>
      <c r="F139" s="4">
        <v>1296000</v>
      </c>
      <c r="G139" s="4">
        <v>0</v>
      </c>
      <c r="H139" s="4">
        <v>1296000</v>
      </c>
      <c r="I139" s="4">
        <v>0</v>
      </c>
      <c r="J139" s="4">
        <v>389000</v>
      </c>
      <c r="K139">
        <v>30.0154</v>
      </c>
      <c r="L139" s="4">
        <v>0</v>
      </c>
      <c r="M139" s="4">
        <v>0</v>
      </c>
      <c r="N139">
        <v>0</v>
      </c>
      <c r="O139" t="str">
        <f>IFERROR(VLOOKUP(LEFT(Ejecución_Presupuestal_Gastos_C__2[[#This Row],[Entidad/Proyecto/ObjetoGasto/Fuente.1]],4),Func[#All],2,0),RIGHT(Ejecución_Presupuestal_Gastos_C__2[[#This Row],[Entidad/Proyecto/ObjetoGasto/Fuente.1]],4))</f>
        <v>Adquisición de bienes y servicios</v>
      </c>
    </row>
    <row r="140" spans="1:15">
      <c r="A140" t="s">
        <v>3467</v>
      </c>
      <c r="B140" t="s">
        <v>3468</v>
      </c>
      <c r="C140" s="268">
        <v>179000</v>
      </c>
      <c r="D140" s="4">
        <v>0</v>
      </c>
      <c r="E140" s="4">
        <v>0</v>
      </c>
      <c r="F140" s="4">
        <v>179000</v>
      </c>
      <c r="G140" s="4">
        <v>0</v>
      </c>
      <c r="H140" s="4">
        <v>179000</v>
      </c>
      <c r="I140" s="4">
        <v>0</v>
      </c>
      <c r="J140" s="4">
        <v>0</v>
      </c>
      <c r="K140">
        <v>0</v>
      </c>
      <c r="L140" s="4">
        <v>0</v>
      </c>
      <c r="M140" s="4">
        <v>0</v>
      </c>
      <c r="N140">
        <v>0</v>
      </c>
      <c r="O140" t="str">
        <f>IFERROR(VLOOKUP(LEFT(Ejecución_Presupuestal_Gastos_C__2[[#This Row],[Entidad/Proyecto/ObjetoGasto/Fuente.1]],4),Func[#All],2,0),RIGHT(Ejecución_Presupuestal_Gastos_C__2[[#This Row],[Entidad/Proyecto/ObjetoGasto/Fuente.1]],4))</f>
        <v>Adquisición de bienes y servicios</v>
      </c>
    </row>
    <row r="141" spans="1:15">
      <c r="A141" t="s">
        <v>3469</v>
      </c>
      <c r="B141" t="s">
        <v>3470</v>
      </c>
      <c r="C141" s="268">
        <v>172000</v>
      </c>
      <c r="D141" s="4">
        <v>0</v>
      </c>
      <c r="E141" s="4">
        <v>0</v>
      </c>
      <c r="F141" s="4">
        <v>172000</v>
      </c>
      <c r="G141" s="4">
        <v>0</v>
      </c>
      <c r="H141" s="4">
        <v>172000</v>
      </c>
      <c r="I141" s="4">
        <v>0</v>
      </c>
      <c r="J141" s="4">
        <v>105000</v>
      </c>
      <c r="K141">
        <v>61.046500000000002</v>
      </c>
      <c r="L141" s="4">
        <v>0</v>
      </c>
      <c r="M141" s="4">
        <v>0</v>
      </c>
      <c r="N141">
        <v>0</v>
      </c>
      <c r="O141" t="str">
        <f>IFERROR(VLOOKUP(LEFT(Ejecución_Presupuestal_Gastos_C__2[[#This Row],[Entidad/Proyecto/ObjetoGasto/Fuente.1]],4),Func[#All],2,0),RIGHT(Ejecución_Presupuestal_Gastos_C__2[[#This Row],[Entidad/Proyecto/ObjetoGasto/Fuente.1]],4))</f>
        <v>Adquisición de bienes y servicios</v>
      </c>
    </row>
    <row r="142" spans="1:15">
      <c r="A142" t="s">
        <v>3471</v>
      </c>
      <c r="B142" t="s">
        <v>3472</v>
      </c>
      <c r="C142" s="268">
        <v>1462000</v>
      </c>
      <c r="D142" s="4">
        <v>0</v>
      </c>
      <c r="E142" s="4">
        <v>0</v>
      </c>
      <c r="F142" s="4">
        <v>1462000</v>
      </c>
      <c r="G142" s="4">
        <v>0</v>
      </c>
      <c r="H142" s="4">
        <v>1462000</v>
      </c>
      <c r="I142" s="4">
        <v>0</v>
      </c>
      <c r="J142" s="4">
        <v>0</v>
      </c>
      <c r="K142">
        <v>0</v>
      </c>
      <c r="L142" s="4">
        <v>0</v>
      </c>
      <c r="M142" s="4">
        <v>0</v>
      </c>
      <c r="N142">
        <v>0</v>
      </c>
      <c r="O142" t="str">
        <f>IFERROR(VLOOKUP(LEFT(Ejecución_Presupuestal_Gastos_C__2[[#This Row],[Entidad/Proyecto/ObjetoGasto/Fuente.1]],4),Func[#All],2,0),RIGHT(Ejecución_Presupuestal_Gastos_C__2[[#This Row],[Entidad/Proyecto/ObjetoGasto/Fuente.1]],4))</f>
        <v>Adquisición de bienes y servicios</v>
      </c>
    </row>
    <row r="143" spans="1:15">
      <c r="A143" t="s">
        <v>3473</v>
      </c>
      <c r="B143" t="s">
        <v>3474</v>
      </c>
      <c r="C143" s="268">
        <v>2964000</v>
      </c>
      <c r="D143" s="4">
        <v>0</v>
      </c>
      <c r="E143" s="4">
        <v>0</v>
      </c>
      <c r="F143" s="4">
        <v>2964000</v>
      </c>
      <c r="G143" s="4">
        <v>0</v>
      </c>
      <c r="H143" s="4">
        <v>2964000</v>
      </c>
      <c r="I143" s="4">
        <v>0</v>
      </c>
      <c r="J143" s="4">
        <v>883000</v>
      </c>
      <c r="K143">
        <v>29.790800000000001</v>
      </c>
      <c r="L143" s="4">
        <v>0</v>
      </c>
      <c r="M143" s="4">
        <v>0</v>
      </c>
      <c r="N143">
        <v>0</v>
      </c>
      <c r="O143" t="str">
        <f>IFERROR(VLOOKUP(LEFT(Ejecución_Presupuestal_Gastos_C__2[[#This Row],[Entidad/Proyecto/ObjetoGasto/Fuente.1]],4),Func[#All],2,0),RIGHT(Ejecución_Presupuestal_Gastos_C__2[[#This Row],[Entidad/Proyecto/ObjetoGasto/Fuente.1]],4))</f>
        <v>Adquisición de bienes y servicios</v>
      </c>
    </row>
    <row r="144" spans="1:15">
      <c r="A144" t="s">
        <v>3475</v>
      </c>
      <c r="B144" t="s">
        <v>3476</v>
      </c>
      <c r="C144" s="268">
        <v>243000</v>
      </c>
      <c r="D144" s="4">
        <v>0</v>
      </c>
      <c r="E144" s="4">
        <v>0</v>
      </c>
      <c r="F144" s="4">
        <v>243000</v>
      </c>
      <c r="G144" s="4">
        <v>0</v>
      </c>
      <c r="H144" s="4">
        <v>243000</v>
      </c>
      <c r="I144" s="4">
        <v>0</v>
      </c>
      <c r="J144" s="4">
        <v>73000</v>
      </c>
      <c r="K144">
        <v>30.0412</v>
      </c>
      <c r="L144" s="4">
        <v>0</v>
      </c>
      <c r="M144" s="4">
        <v>0</v>
      </c>
      <c r="N144">
        <v>0</v>
      </c>
      <c r="O144" t="str">
        <f>IFERROR(VLOOKUP(LEFT(Ejecución_Presupuestal_Gastos_C__2[[#This Row],[Entidad/Proyecto/ObjetoGasto/Fuente.1]],4),Func[#All],2,0),RIGHT(Ejecución_Presupuestal_Gastos_C__2[[#This Row],[Entidad/Proyecto/ObjetoGasto/Fuente.1]],4))</f>
        <v>Adquisición de bienes y servicios</v>
      </c>
    </row>
    <row r="145" spans="1:15">
      <c r="A145" t="s">
        <v>3477</v>
      </c>
      <c r="B145" t="s">
        <v>3478</v>
      </c>
      <c r="C145" s="268">
        <v>2949000</v>
      </c>
      <c r="D145" s="4">
        <v>0</v>
      </c>
      <c r="E145" s="4">
        <v>0</v>
      </c>
      <c r="F145" s="4">
        <v>2949000</v>
      </c>
      <c r="G145" s="4">
        <v>0</v>
      </c>
      <c r="H145" s="4">
        <v>2949000</v>
      </c>
      <c r="I145" s="4">
        <v>0</v>
      </c>
      <c r="J145" s="4">
        <v>0</v>
      </c>
      <c r="K145">
        <v>0</v>
      </c>
      <c r="L145" s="4">
        <v>0</v>
      </c>
      <c r="M145" s="4">
        <v>0</v>
      </c>
      <c r="N145">
        <v>0</v>
      </c>
      <c r="O145" t="str">
        <f>IFERROR(VLOOKUP(LEFT(Ejecución_Presupuestal_Gastos_C__2[[#This Row],[Entidad/Proyecto/ObjetoGasto/Fuente.1]],4),Func[#All],2,0),RIGHT(Ejecución_Presupuestal_Gastos_C__2[[#This Row],[Entidad/Proyecto/ObjetoGasto/Fuente.1]],4))</f>
        <v>Adquisición de bienes y servicios</v>
      </c>
    </row>
    <row r="146" spans="1:15">
      <c r="A146" t="s">
        <v>3479</v>
      </c>
      <c r="B146" t="s">
        <v>3480</v>
      </c>
      <c r="C146" s="268">
        <v>17000</v>
      </c>
      <c r="D146" s="4">
        <v>0</v>
      </c>
      <c r="E146" s="4">
        <v>0</v>
      </c>
      <c r="F146" s="4">
        <v>17000</v>
      </c>
      <c r="G146" s="4">
        <v>0</v>
      </c>
      <c r="H146" s="4">
        <v>17000</v>
      </c>
      <c r="I146" s="4">
        <v>0</v>
      </c>
      <c r="J146" s="4">
        <v>5000</v>
      </c>
      <c r="K146">
        <v>29.411799999999999</v>
      </c>
      <c r="L146" s="4">
        <v>0</v>
      </c>
      <c r="M146" s="4">
        <v>0</v>
      </c>
      <c r="N146">
        <v>0</v>
      </c>
      <c r="O146" t="str">
        <f>IFERROR(VLOOKUP(LEFT(Ejecución_Presupuestal_Gastos_C__2[[#This Row],[Entidad/Proyecto/ObjetoGasto/Fuente.1]],4),Func[#All],2,0),RIGHT(Ejecución_Presupuestal_Gastos_C__2[[#This Row],[Entidad/Proyecto/ObjetoGasto/Fuente.1]],4))</f>
        <v>Adquisición de bienes y servicios</v>
      </c>
    </row>
    <row r="147" spans="1:15">
      <c r="A147" t="s">
        <v>3481</v>
      </c>
      <c r="B147" t="s">
        <v>3482</v>
      </c>
      <c r="C147" s="268">
        <v>2400000</v>
      </c>
      <c r="D147" s="4">
        <v>0</v>
      </c>
      <c r="E147" s="4">
        <v>0</v>
      </c>
      <c r="F147" s="4">
        <v>2400000</v>
      </c>
      <c r="G147" s="4">
        <v>0</v>
      </c>
      <c r="H147" s="4">
        <v>2400000</v>
      </c>
      <c r="I147" s="4">
        <v>0</v>
      </c>
      <c r="J147" s="4">
        <v>0</v>
      </c>
      <c r="K147">
        <v>0</v>
      </c>
      <c r="L147" s="4">
        <v>0</v>
      </c>
      <c r="M147" s="4">
        <v>0</v>
      </c>
      <c r="N147">
        <v>0</v>
      </c>
      <c r="O147" t="str">
        <f>IFERROR(VLOOKUP(LEFT(Ejecución_Presupuestal_Gastos_C__2[[#This Row],[Entidad/Proyecto/ObjetoGasto/Fuente.1]],4),Func[#All],2,0),RIGHT(Ejecución_Presupuestal_Gastos_C__2[[#This Row],[Entidad/Proyecto/ObjetoGasto/Fuente.1]],4))</f>
        <v>Adquisición de bienes y servicios</v>
      </c>
    </row>
    <row r="148" spans="1:15">
      <c r="A148" t="s">
        <v>3483</v>
      </c>
      <c r="B148" t="s">
        <v>3484</v>
      </c>
      <c r="C148" s="268">
        <v>2487000</v>
      </c>
      <c r="D148" s="4">
        <v>0</v>
      </c>
      <c r="E148" s="4">
        <v>0</v>
      </c>
      <c r="F148" s="4">
        <v>2487000</v>
      </c>
      <c r="G148" s="4">
        <v>0</v>
      </c>
      <c r="H148" s="4">
        <v>2487000</v>
      </c>
      <c r="I148" s="4">
        <v>0</v>
      </c>
      <c r="J148" s="4">
        <v>746000</v>
      </c>
      <c r="K148">
        <v>29.995999999999999</v>
      </c>
      <c r="L148" s="4">
        <v>0</v>
      </c>
      <c r="M148" s="4">
        <v>0</v>
      </c>
      <c r="N148">
        <v>0</v>
      </c>
      <c r="O148" t="str">
        <f>IFERROR(VLOOKUP(LEFT(Ejecución_Presupuestal_Gastos_C__2[[#This Row],[Entidad/Proyecto/ObjetoGasto/Fuente.1]],4),Func[#All],2,0),RIGHT(Ejecución_Presupuestal_Gastos_C__2[[#This Row],[Entidad/Proyecto/ObjetoGasto/Fuente.1]],4))</f>
        <v>Adquisición de bienes y servicios</v>
      </c>
    </row>
    <row r="149" spans="1:15">
      <c r="A149" t="s">
        <v>3485</v>
      </c>
      <c r="B149" t="s">
        <v>3486</v>
      </c>
      <c r="C149" s="268">
        <v>411000</v>
      </c>
      <c r="D149" s="4">
        <v>0</v>
      </c>
      <c r="E149" s="4">
        <v>0</v>
      </c>
      <c r="F149" s="4">
        <v>411000</v>
      </c>
      <c r="G149" s="4">
        <v>0</v>
      </c>
      <c r="H149" s="4">
        <v>411000</v>
      </c>
      <c r="I149" s="4">
        <v>0</v>
      </c>
      <c r="J149" s="4">
        <v>119000</v>
      </c>
      <c r="K149">
        <v>28.953800000000001</v>
      </c>
      <c r="L149" s="4">
        <v>0</v>
      </c>
      <c r="M149" s="4">
        <v>0</v>
      </c>
      <c r="N149">
        <v>0</v>
      </c>
      <c r="O149" t="str">
        <f>IFERROR(VLOOKUP(LEFT(Ejecución_Presupuestal_Gastos_C__2[[#This Row],[Entidad/Proyecto/ObjetoGasto/Fuente.1]],4),Func[#All],2,0),RIGHT(Ejecución_Presupuestal_Gastos_C__2[[#This Row],[Entidad/Proyecto/ObjetoGasto/Fuente.1]],4))</f>
        <v>Adquisición de bienes y servicios</v>
      </c>
    </row>
    <row r="150" spans="1:15">
      <c r="A150" t="s">
        <v>3487</v>
      </c>
      <c r="B150" t="s">
        <v>3488</v>
      </c>
      <c r="C150" s="268">
        <v>728000</v>
      </c>
      <c r="D150" s="4">
        <v>0</v>
      </c>
      <c r="E150" s="4">
        <v>0</v>
      </c>
      <c r="F150" s="4">
        <v>728000</v>
      </c>
      <c r="G150" s="4">
        <v>0</v>
      </c>
      <c r="H150" s="4">
        <v>728000</v>
      </c>
      <c r="I150" s="4">
        <v>0</v>
      </c>
      <c r="J150" s="4">
        <v>220000</v>
      </c>
      <c r="K150">
        <v>30.219799999999999</v>
      </c>
      <c r="L150" s="4">
        <v>0</v>
      </c>
      <c r="M150" s="4">
        <v>0</v>
      </c>
      <c r="N150">
        <v>0</v>
      </c>
      <c r="O150" t="str">
        <f>IFERROR(VLOOKUP(LEFT(Ejecución_Presupuestal_Gastos_C__2[[#This Row],[Entidad/Proyecto/ObjetoGasto/Fuente.1]],4),Func[#All],2,0),RIGHT(Ejecución_Presupuestal_Gastos_C__2[[#This Row],[Entidad/Proyecto/ObjetoGasto/Fuente.1]],4))</f>
        <v>Adquisición de bienes y servicios</v>
      </c>
    </row>
    <row r="151" spans="1:15">
      <c r="A151" t="s">
        <v>3489</v>
      </c>
      <c r="B151" t="s">
        <v>3490</v>
      </c>
      <c r="C151" s="268">
        <v>1144000</v>
      </c>
      <c r="D151" s="4">
        <v>0</v>
      </c>
      <c r="E151" s="4">
        <v>0</v>
      </c>
      <c r="F151" s="4">
        <v>1144000</v>
      </c>
      <c r="G151" s="4">
        <v>0</v>
      </c>
      <c r="H151" s="4">
        <v>1144000</v>
      </c>
      <c r="I151" s="4">
        <v>0</v>
      </c>
      <c r="J151" s="4">
        <v>0</v>
      </c>
      <c r="K151">
        <v>0</v>
      </c>
      <c r="L151" s="4">
        <v>0</v>
      </c>
      <c r="M151" s="4">
        <v>0</v>
      </c>
      <c r="N151">
        <v>0</v>
      </c>
      <c r="O151" t="str">
        <f>IFERROR(VLOOKUP(LEFT(Ejecución_Presupuestal_Gastos_C__2[[#This Row],[Entidad/Proyecto/ObjetoGasto/Fuente.1]],4),Func[#All],2,0),RIGHT(Ejecución_Presupuestal_Gastos_C__2[[#This Row],[Entidad/Proyecto/ObjetoGasto/Fuente.1]],4))</f>
        <v>Adquisición de bienes y servicios</v>
      </c>
    </row>
    <row r="152" spans="1:15">
      <c r="A152" t="s">
        <v>3491</v>
      </c>
      <c r="B152" t="s">
        <v>3492</v>
      </c>
      <c r="C152" s="268">
        <v>108000</v>
      </c>
      <c r="D152" s="4">
        <v>0</v>
      </c>
      <c r="E152" s="4">
        <v>0</v>
      </c>
      <c r="F152" s="4">
        <v>108000</v>
      </c>
      <c r="G152" s="4">
        <v>0</v>
      </c>
      <c r="H152" s="4">
        <v>108000</v>
      </c>
      <c r="I152" s="4">
        <v>0</v>
      </c>
      <c r="J152" s="4">
        <v>32000</v>
      </c>
      <c r="K152">
        <v>29.6296</v>
      </c>
      <c r="L152" s="4">
        <v>0</v>
      </c>
      <c r="M152" s="4">
        <v>0</v>
      </c>
      <c r="N152">
        <v>0</v>
      </c>
      <c r="O152" t="str">
        <f>IFERROR(VLOOKUP(LEFT(Ejecución_Presupuestal_Gastos_C__2[[#This Row],[Entidad/Proyecto/ObjetoGasto/Fuente.1]],4),Func[#All],2,0),RIGHT(Ejecución_Presupuestal_Gastos_C__2[[#This Row],[Entidad/Proyecto/ObjetoGasto/Fuente.1]],4))</f>
        <v>Adquisición de bienes y servicios</v>
      </c>
    </row>
    <row r="153" spans="1:15">
      <c r="A153" t="s">
        <v>3493</v>
      </c>
      <c r="B153" t="s">
        <v>3494</v>
      </c>
      <c r="C153" s="268">
        <v>94000</v>
      </c>
      <c r="D153" s="4">
        <v>0</v>
      </c>
      <c r="E153" s="4">
        <v>0</v>
      </c>
      <c r="F153" s="4">
        <v>94000</v>
      </c>
      <c r="G153" s="4">
        <v>0</v>
      </c>
      <c r="H153" s="4">
        <v>94000</v>
      </c>
      <c r="I153" s="4">
        <v>0</v>
      </c>
      <c r="J153" s="4">
        <v>0</v>
      </c>
      <c r="K153">
        <v>0</v>
      </c>
      <c r="L153" s="4">
        <v>0</v>
      </c>
      <c r="M153" s="4">
        <v>0</v>
      </c>
      <c r="N153">
        <v>0</v>
      </c>
      <c r="O153" t="str">
        <f>IFERROR(VLOOKUP(LEFT(Ejecución_Presupuestal_Gastos_C__2[[#This Row],[Entidad/Proyecto/ObjetoGasto/Fuente.1]],4),Func[#All],2,0),RIGHT(Ejecución_Presupuestal_Gastos_C__2[[#This Row],[Entidad/Proyecto/ObjetoGasto/Fuente.1]],4))</f>
        <v>Adquisición de bienes y servicios</v>
      </c>
    </row>
    <row r="154" spans="1:15">
      <c r="A154" t="s">
        <v>3495</v>
      </c>
      <c r="B154" t="s">
        <v>3496</v>
      </c>
      <c r="C154" s="268">
        <v>800000</v>
      </c>
      <c r="D154" s="4">
        <v>0</v>
      </c>
      <c r="E154" s="4">
        <v>0</v>
      </c>
      <c r="F154" s="4">
        <v>800000</v>
      </c>
      <c r="G154" s="4">
        <v>0</v>
      </c>
      <c r="H154" s="4">
        <v>800000</v>
      </c>
      <c r="I154" s="4">
        <v>0</v>
      </c>
      <c r="J154" s="4">
        <v>0</v>
      </c>
      <c r="K154">
        <v>0</v>
      </c>
      <c r="L154" s="4">
        <v>0</v>
      </c>
      <c r="M154" s="4">
        <v>0</v>
      </c>
      <c r="N154">
        <v>0</v>
      </c>
      <c r="O154" t="str">
        <f>IFERROR(VLOOKUP(LEFT(Ejecución_Presupuestal_Gastos_C__2[[#This Row],[Entidad/Proyecto/ObjetoGasto/Fuente.1]],4),Func[#All],2,0),RIGHT(Ejecución_Presupuestal_Gastos_C__2[[#This Row],[Entidad/Proyecto/ObjetoGasto/Fuente.1]],4))</f>
        <v>Adquisición de bienes y servicios</v>
      </c>
    </row>
    <row r="155" spans="1:15">
      <c r="A155" t="s">
        <v>3497</v>
      </c>
      <c r="B155" t="s">
        <v>3498</v>
      </c>
      <c r="C155" s="268">
        <v>3371000</v>
      </c>
      <c r="D155" s="4">
        <v>0</v>
      </c>
      <c r="E155" s="4">
        <v>0</v>
      </c>
      <c r="F155" s="4">
        <v>3371000</v>
      </c>
      <c r="G155" s="4">
        <v>0</v>
      </c>
      <c r="H155" s="4">
        <v>3371000</v>
      </c>
      <c r="I155" s="4">
        <v>0</v>
      </c>
      <c r="J155" s="4">
        <v>0</v>
      </c>
      <c r="K155">
        <v>0</v>
      </c>
      <c r="L155" s="4">
        <v>0</v>
      </c>
      <c r="M155" s="4">
        <v>0</v>
      </c>
      <c r="N155">
        <v>0</v>
      </c>
      <c r="O155" t="str">
        <f>IFERROR(VLOOKUP(LEFT(Ejecución_Presupuestal_Gastos_C__2[[#This Row],[Entidad/Proyecto/ObjetoGasto/Fuente.1]],4),Func[#All],2,0),RIGHT(Ejecución_Presupuestal_Gastos_C__2[[#This Row],[Entidad/Proyecto/ObjetoGasto/Fuente.1]],4))</f>
        <v>Adquisición de bienes y servicios</v>
      </c>
    </row>
    <row r="156" spans="1:15">
      <c r="A156" t="s">
        <v>3499</v>
      </c>
      <c r="B156" t="s">
        <v>3500</v>
      </c>
      <c r="C156" s="268">
        <v>3242000</v>
      </c>
      <c r="D156" s="4">
        <v>0</v>
      </c>
      <c r="E156" s="4">
        <v>0</v>
      </c>
      <c r="F156" s="4">
        <v>3242000</v>
      </c>
      <c r="G156" s="4">
        <v>0</v>
      </c>
      <c r="H156" s="4">
        <v>3242000</v>
      </c>
      <c r="I156" s="4">
        <v>0</v>
      </c>
      <c r="J156" s="4">
        <v>0</v>
      </c>
      <c r="K156">
        <v>0</v>
      </c>
      <c r="L156" s="4">
        <v>0</v>
      </c>
      <c r="M156" s="4">
        <v>0</v>
      </c>
      <c r="N156">
        <v>0</v>
      </c>
      <c r="O156" t="str">
        <f>IFERROR(VLOOKUP(LEFT(Ejecución_Presupuestal_Gastos_C__2[[#This Row],[Entidad/Proyecto/ObjetoGasto/Fuente.1]],4),Func[#All],2,0),RIGHT(Ejecución_Presupuestal_Gastos_C__2[[#This Row],[Entidad/Proyecto/ObjetoGasto/Fuente.1]],4))</f>
        <v>Adquisición de bienes y servicios</v>
      </c>
    </row>
    <row r="157" spans="1:15">
      <c r="A157" t="s">
        <v>3501</v>
      </c>
      <c r="B157" t="s">
        <v>3502</v>
      </c>
      <c r="C157" s="268">
        <v>700000</v>
      </c>
      <c r="D157" s="4">
        <v>0</v>
      </c>
      <c r="E157" s="4">
        <v>0</v>
      </c>
      <c r="F157" s="4">
        <v>700000</v>
      </c>
      <c r="G157" s="4">
        <v>0</v>
      </c>
      <c r="H157" s="4">
        <v>700000</v>
      </c>
      <c r="I157" s="4">
        <v>0</v>
      </c>
      <c r="J157" s="4">
        <v>0</v>
      </c>
      <c r="K157">
        <v>0</v>
      </c>
      <c r="L157" s="4">
        <v>0</v>
      </c>
      <c r="M157" s="4">
        <v>0</v>
      </c>
      <c r="N157">
        <v>0</v>
      </c>
      <c r="O157" t="str">
        <f>IFERROR(VLOOKUP(LEFT(Ejecución_Presupuestal_Gastos_C__2[[#This Row],[Entidad/Proyecto/ObjetoGasto/Fuente.1]],4),Func[#All],2,0),RIGHT(Ejecución_Presupuestal_Gastos_C__2[[#This Row],[Entidad/Proyecto/ObjetoGasto/Fuente.1]],4))</f>
        <v>Adquisición de bienes y servicios</v>
      </c>
    </row>
    <row r="158" spans="1:15">
      <c r="A158" t="s">
        <v>3503</v>
      </c>
      <c r="B158" t="s">
        <v>3504</v>
      </c>
      <c r="C158" s="268">
        <v>10036000</v>
      </c>
      <c r="D158" s="4">
        <v>0</v>
      </c>
      <c r="E158" s="4">
        <v>0</v>
      </c>
      <c r="F158" s="4">
        <v>10036000</v>
      </c>
      <c r="G158" s="4">
        <v>0</v>
      </c>
      <c r="H158" s="4">
        <v>10036000</v>
      </c>
      <c r="I158" s="4">
        <v>0</v>
      </c>
      <c r="J158" s="4">
        <v>0</v>
      </c>
      <c r="K158">
        <v>0</v>
      </c>
      <c r="L158" s="4">
        <v>0</v>
      </c>
      <c r="M158" s="4">
        <v>0</v>
      </c>
      <c r="N158">
        <v>0</v>
      </c>
      <c r="O158" t="str">
        <f>IFERROR(VLOOKUP(LEFT(Ejecución_Presupuestal_Gastos_C__2[[#This Row],[Entidad/Proyecto/ObjetoGasto/Fuente.1]],4),Func[#All],2,0),RIGHT(Ejecución_Presupuestal_Gastos_C__2[[#This Row],[Entidad/Proyecto/ObjetoGasto/Fuente.1]],4))</f>
        <v>Adquisición de bienes y servicios</v>
      </c>
    </row>
    <row r="159" spans="1:15">
      <c r="A159" t="s">
        <v>3505</v>
      </c>
      <c r="B159" t="s">
        <v>3506</v>
      </c>
      <c r="C159" s="268">
        <v>3500000</v>
      </c>
      <c r="D159" s="4">
        <v>0</v>
      </c>
      <c r="E159" s="4">
        <v>0</v>
      </c>
      <c r="F159" s="4">
        <v>3500000</v>
      </c>
      <c r="G159" s="4">
        <v>0</v>
      </c>
      <c r="H159" s="4">
        <v>3500000</v>
      </c>
      <c r="I159" s="4">
        <v>0</v>
      </c>
      <c r="J159" s="4">
        <v>291000</v>
      </c>
      <c r="K159">
        <v>8.3142999999999994</v>
      </c>
      <c r="L159" s="4">
        <v>0</v>
      </c>
      <c r="M159" s="4">
        <v>291000</v>
      </c>
      <c r="N159">
        <v>8.3142999999999994</v>
      </c>
      <c r="O159" t="str">
        <f>IFERROR(VLOOKUP(LEFT(Ejecución_Presupuestal_Gastos_C__2[[#This Row],[Entidad/Proyecto/ObjetoGasto/Fuente.1]],4),Func[#All],2,0),RIGHT(Ejecución_Presupuestal_Gastos_C__2[[#This Row],[Entidad/Proyecto/ObjetoGasto/Fuente.1]],4))</f>
        <v>Adquisición de bienes y servicios</v>
      </c>
    </row>
    <row r="160" spans="1:15">
      <c r="A160" t="s">
        <v>3507</v>
      </c>
      <c r="B160" t="s">
        <v>3508</v>
      </c>
      <c r="C160" s="268">
        <v>116990000</v>
      </c>
      <c r="D160" s="4">
        <v>0</v>
      </c>
      <c r="E160" s="4">
        <v>0</v>
      </c>
      <c r="F160" s="4">
        <v>116990000</v>
      </c>
      <c r="G160" s="4">
        <v>0</v>
      </c>
      <c r="H160" s="4">
        <v>116990000</v>
      </c>
      <c r="I160" s="4">
        <v>0</v>
      </c>
      <c r="J160" s="4">
        <v>0</v>
      </c>
      <c r="K160">
        <v>0</v>
      </c>
      <c r="L160" s="4">
        <v>0</v>
      </c>
      <c r="M160" s="4">
        <v>0</v>
      </c>
      <c r="N160">
        <v>0</v>
      </c>
      <c r="O160" t="str">
        <f>IFERROR(VLOOKUP(LEFT(Ejecución_Presupuestal_Gastos_C__2[[#This Row],[Entidad/Proyecto/ObjetoGasto/Fuente.1]],4),Func[#All],2,0),RIGHT(Ejecución_Presupuestal_Gastos_C__2[[#This Row],[Entidad/Proyecto/ObjetoGasto/Fuente.1]],4))</f>
        <v>Adquisición de bienes y servicios</v>
      </c>
    </row>
    <row r="161" spans="1:15">
      <c r="A161" t="s">
        <v>1847</v>
      </c>
      <c r="B161" t="s">
        <v>3509</v>
      </c>
      <c r="C161" s="268">
        <v>63059000</v>
      </c>
      <c r="D161" s="4">
        <v>0</v>
      </c>
      <c r="E161" s="4">
        <v>0</v>
      </c>
      <c r="F161" s="4">
        <v>63059000</v>
      </c>
      <c r="G161" s="4">
        <v>0</v>
      </c>
      <c r="H161" s="4">
        <v>63059000</v>
      </c>
      <c r="I161" s="4">
        <v>0</v>
      </c>
      <c r="J161" s="4">
        <v>0</v>
      </c>
      <c r="K161">
        <v>0</v>
      </c>
      <c r="L161" s="4">
        <v>0</v>
      </c>
      <c r="M161" s="4">
        <v>0</v>
      </c>
      <c r="N161">
        <v>0</v>
      </c>
      <c r="O161" t="str">
        <f>IFERROR(VLOOKUP(LEFT(Ejecución_Presupuestal_Gastos_C__2[[#This Row],[Entidad/Proyecto/ObjetoGasto/Fuente.1]],4),Func[#All],2,0),RIGHT(Ejecución_Presupuestal_Gastos_C__2[[#This Row],[Entidad/Proyecto/ObjetoGasto/Fuente.1]],4))</f>
        <v>Adquisición de bienes y servicios</v>
      </c>
    </row>
    <row r="162" spans="1:15">
      <c r="A162" t="s">
        <v>3510</v>
      </c>
      <c r="B162" t="s">
        <v>3511</v>
      </c>
      <c r="C162" s="268">
        <v>83268000</v>
      </c>
      <c r="D162" s="4">
        <v>0</v>
      </c>
      <c r="E162" s="4">
        <v>0</v>
      </c>
      <c r="F162" s="4">
        <v>83268000</v>
      </c>
      <c r="G162" s="4">
        <v>0</v>
      </c>
      <c r="H162" s="4">
        <v>83268000</v>
      </c>
      <c r="I162" s="4">
        <v>0</v>
      </c>
      <c r="J162" s="4">
        <v>0</v>
      </c>
      <c r="K162">
        <v>0</v>
      </c>
      <c r="L162" s="4">
        <v>0</v>
      </c>
      <c r="M162" s="4">
        <v>0</v>
      </c>
      <c r="N162">
        <v>0</v>
      </c>
      <c r="O162" t="str">
        <f>IFERROR(VLOOKUP(LEFT(Ejecución_Presupuestal_Gastos_C__2[[#This Row],[Entidad/Proyecto/ObjetoGasto/Fuente.1]],4),Func[#All],2,0),RIGHT(Ejecución_Presupuestal_Gastos_C__2[[#This Row],[Entidad/Proyecto/ObjetoGasto/Fuente.1]],4))</f>
        <v>Adquisición de bienes y servicios</v>
      </c>
    </row>
    <row r="163" spans="1:15">
      <c r="A163" t="s">
        <v>3512</v>
      </c>
      <c r="B163" t="s">
        <v>3513</v>
      </c>
      <c r="C163" s="268">
        <v>100000000</v>
      </c>
      <c r="D163" s="4">
        <v>0</v>
      </c>
      <c r="E163" s="4">
        <v>0</v>
      </c>
      <c r="F163" s="4">
        <v>100000000</v>
      </c>
      <c r="G163" s="4">
        <v>0</v>
      </c>
      <c r="H163" s="4">
        <v>100000000</v>
      </c>
      <c r="I163" s="4">
        <v>0</v>
      </c>
      <c r="J163" s="4">
        <v>0</v>
      </c>
      <c r="K163">
        <v>0</v>
      </c>
      <c r="L163" s="4">
        <v>0</v>
      </c>
      <c r="M163" s="4">
        <v>0</v>
      </c>
      <c r="N163">
        <v>0</v>
      </c>
      <c r="O163" t="str">
        <f>IFERROR(VLOOKUP(LEFT(Ejecución_Presupuestal_Gastos_C__2[[#This Row],[Entidad/Proyecto/ObjetoGasto/Fuente.1]],4),Func[#All],2,0),RIGHT(Ejecución_Presupuestal_Gastos_C__2[[#This Row],[Entidad/Proyecto/ObjetoGasto/Fuente.1]],4))</f>
        <v>Adquisición de bienes y servicios</v>
      </c>
    </row>
    <row r="164" spans="1:15">
      <c r="A164" t="s">
        <v>3514</v>
      </c>
      <c r="B164" t="s">
        <v>3515</v>
      </c>
      <c r="C164" s="268">
        <v>749000000</v>
      </c>
      <c r="D164" s="4">
        <v>0</v>
      </c>
      <c r="E164" s="4">
        <v>0</v>
      </c>
      <c r="F164" s="4">
        <v>749000000</v>
      </c>
      <c r="G164" s="4">
        <v>0</v>
      </c>
      <c r="H164" s="4">
        <v>749000000</v>
      </c>
      <c r="I164" s="4">
        <v>0</v>
      </c>
      <c r="J164" s="4">
        <v>749000000</v>
      </c>
      <c r="K164">
        <v>100</v>
      </c>
      <c r="L164" s="4">
        <v>0</v>
      </c>
      <c r="M164" s="4">
        <v>0</v>
      </c>
      <c r="N164">
        <v>0</v>
      </c>
      <c r="O164" t="str">
        <f>IFERROR(VLOOKUP(LEFT(Ejecución_Presupuestal_Gastos_C__2[[#This Row],[Entidad/Proyecto/ObjetoGasto/Fuente.1]],4),Func[#All],2,0),RIGHT(Ejecución_Presupuestal_Gastos_C__2[[#This Row],[Entidad/Proyecto/ObjetoGasto/Fuente.1]],4))</f>
        <v>Adquisición de bienes y servicios</v>
      </c>
    </row>
    <row r="165" spans="1:15">
      <c r="A165" t="s">
        <v>3516</v>
      </c>
      <c r="B165" t="s">
        <v>3517</v>
      </c>
      <c r="C165" s="268">
        <v>9000000</v>
      </c>
      <c r="D165" s="4">
        <v>0</v>
      </c>
      <c r="E165" s="4">
        <v>0</v>
      </c>
      <c r="F165" s="4">
        <v>9000000</v>
      </c>
      <c r="G165" s="4">
        <v>0</v>
      </c>
      <c r="H165" s="4">
        <v>9000000</v>
      </c>
      <c r="I165" s="4">
        <v>60000</v>
      </c>
      <c r="J165" s="4">
        <v>810000</v>
      </c>
      <c r="K165">
        <v>9</v>
      </c>
      <c r="L165" s="4">
        <v>0</v>
      </c>
      <c r="M165" s="4">
        <v>750000</v>
      </c>
      <c r="N165">
        <v>8.3332999999999995</v>
      </c>
      <c r="O165" t="str">
        <f>IFERROR(VLOOKUP(LEFT(Ejecución_Presupuestal_Gastos_C__2[[#This Row],[Entidad/Proyecto/ObjetoGasto/Fuente.1]],4),Func[#All],2,0),RIGHT(Ejecución_Presupuestal_Gastos_C__2[[#This Row],[Entidad/Proyecto/ObjetoGasto/Fuente.1]],4))</f>
        <v>Adquisición de bienes y servicios</v>
      </c>
    </row>
    <row r="166" spans="1:15">
      <c r="A166" t="s">
        <v>3518</v>
      </c>
      <c r="B166" t="s">
        <v>3519</v>
      </c>
      <c r="C166" s="268">
        <v>2500000</v>
      </c>
      <c r="D166" s="4">
        <v>0</v>
      </c>
      <c r="E166" s="4">
        <v>0</v>
      </c>
      <c r="F166" s="4">
        <v>2500000</v>
      </c>
      <c r="G166" s="4">
        <v>0</v>
      </c>
      <c r="H166" s="4">
        <v>2500000</v>
      </c>
      <c r="I166" s="4">
        <v>0</v>
      </c>
      <c r="J166" s="4">
        <v>208000</v>
      </c>
      <c r="K166">
        <v>8.32</v>
      </c>
      <c r="L166" s="4">
        <v>0</v>
      </c>
      <c r="M166" s="4">
        <v>208000</v>
      </c>
      <c r="N166">
        <v>8.32</v>
      </c>
      <c r="O166" t="str">
        <f>IFERROR(VLOOKUP(LEFT(Ejecución_Presupuestal_Gastos_C__2[[#This Row],[Entidad/Proyecto/ObjetoGasto/Fuente.1]],4),Func[#All],2,0),RIGHT(Ejecución_Presupuestal_Gastos_C__2[[#This Row],[Entidad/Proyecto/ObjetoGasto/Fuente.1]],4))</f>
        <v>Adquisición de bienes y servicios</v>
      </c>
    </row>
    <row r="167" spans="1:15">
      <c r="A167" t="s">
        <v>3520</v>
      </c>
      <c r="B167" t="s">
        <v>3521</v>
      </c>
      <c r="C167" s="268">
        <v>2000000</v>
      </c>
      <c r="D167" s="4">
        <v>0</v>
      </c>
      <c r="E167" s="4">
        <v>0</v>
      </c>
      <c r="F167" s="4">
        <v>2000000</v>
      </c>
      <c r="G167" s="4">
        <v>0</v>
      </c>
      <c r="H167" s="4">
        <v>2000000</v>
      </c>
      <c r="I167" s="4">
        <v>0</v>
      </c>
      <c r="J167" s="4">
        <v>0</v>
      </c>
      <c r="K167">
        <v>0</v>
      </c>
      <c r="L167" s="4">
        <v>0</v>
      </c>
      <c r="M167" s="4">
        <v>0</v>
      </c>
      <c r="N167">
        <v>0</v>
      </c>
      <c r="O167" t="str">
        <f>IFERROR(VLOOKUP(LEFT(Ejecución_Presupuestal_Gastos_C__2[[#This Row],[Entidad/Proyecto/ObjetoGasto/Fuente.1]],4),Func[#All],2,0),RIGHT(Ejecución_Presupuestal_Gastos_C__2[[#This Row],[Entidad/Proyecto/ObjetoGasto/Fuente.1]],4))</f>
        <v>Adquisición de bienes y servicios</v>
      </c>
    </row>
    <row r="168" spans="1:15">
      <c r="A168" t="s">
        <v>3522</v>
      </c>
      <c r="B168" t="s">
        <v>3521</v>
      </c>
      <c r="C168" s="268">
        <v>3000000</v>
      </c>
      <c r="D168" s="4">
        <v>0</v>
      </c>
      <c r="E168" s="4">
        <v>0</v>
      </c>
      <c r="F168" s="4">
        <v>3000000</v>
      </c>
      <c r="G168" s="4">
        <v>0</v>
      </c>
      <c r="H168" s="4">
        <v>3000000</v>
      </c>
      <c r="I168" s="4">
        <v>0</v>
      </c>
      <c r="J168" s="4">
        <v>250000</v>
      </c>
      <c r="K168">
        <v>8.3332999999999995</v>
      </c>
      <c r="L168" s="4">
        <v>0</v>
      </c>
      <c r="M168" s="4">
        <v>250000</v>
      </c>
      <c r="N168">
        <v>8.3332999999999995</v>
      </c>
      <c r="O168" t="str">
        <f>IFERROR(VLOOKUP(LEFT(Ejecución_Presupuestal_Gastos_C__2[[#This Row],[Entidad/Proyecto/ObjetoGasto/Fuente.1]],4),Func[#All],2,0),RIGHT(Ejecución_Presupuestal_Gastos_C__2[[#This Row],[Entidad/Proyecto/ObjetoGasto/Fuente.1]],4))</f>
        <v>Adquisición de bienes y servicios</v>
      </c>
    </row>
    <row r="169" spans="1:15">
      <c r="A169" t="s">
        <v>3523</v>
      </c>
      <c r="B169" t="s">
        <v>3524</v>
      </c>
      <c r="C169" s="268">
        <v>214000000</v>
      </c>
      <c r="D169" s="4">
        <v>0</v>
      </c>
      <c r="E169" s="4">
        <v>0</v>
      </c>
      <c r="F169" s="4">
        <v>214000000</v>
      </c>
      <c r="G169" s="4">
        <v>0</v>
      </c>
      <c r="H169" s="4">
        <v>214000000</v>
      </c>
      <c r="I169" s="4">
        <v>0</v>
      </c>
      <c r="J169" s="4">
        <v>162000000</v>
      </c>
      <c r="K169">
        <v>75.700900000000004</v>
      </c>
      <c r="L169" s="4">
        <v>0</v>
      </c>
      <c r="M169" s="4">
        <v>0</v>
      </c>
      <c r="N169">
        <v>0</v>
      </c>
      <c r="O169" t="str">
        <f>IFERROR(VLOOKUP(LEFT(Ejecución_Presupuestal_Gastos_C__2[[#This Row],[Entidad/Proyecto/ObjetoGasto/Fuente.1]],4),Func[#All],2,0),RIGHT(Ejecución_Presupuestal_Gastos_C__2[[#This Row],[Entidad/Proyecto/ObjetoGasto/Fuente.1]],4))</f>
        <v>Adquisición de bienes y servicios</v>
      </c>
    </row>
    <row r="170" spans="1:15">
      <c r="A170" t="s">
        <v>3525</v>
      </c>
      <c r="B170" t="s">
        <v>3526</v>
      </c>
      <c r="C170" s="268">
        <v>55184000</v>
      </c>
      <c r="D170" s="4">
        <v>0</v>
      </c>
      <c r="E170" s="4">
        <v>0</v>
      </c>
      <c r="F170" s="4">
        <v>55184000</v>
      </c>
      <c r="G170" s="4">
        <v>0</v>
      </c>
      <c r="H170" s="4">
        <v>55184000</v>
      </c>
      <c r="I170" s="4">
        <v>0</v>
      </c>
      <c r="J170" s="4">
        <v>55183624</v>
      </c>
      <c r="K170">
        <v>99.999300000000005</v>
      </c>
      <c r="L170" s="4">
        <v>0</v>
      </c>
      <c r="M170" s="4">
        <v>55183623</v>
      </c>
      <c r="N170">
        <v>99.999300000000005</v>
      </c>
      <c r="O170" t="str">
        <f>IFERROR(VLOOKUP(LEFT(Ejecución_Presupuestal_Gastos_C__2[[#This Row],[Entidad/Proyecto/ObjetoGasto/Fuente.1]],4),Func[#All],2,0),RIGHT(Ejecución_Presupuestal_Gastos_C__2[[#This Row],[Entidad/Proyecto/ObjetoGasto/Fuente.1]],4))</f>
        <v>Adquisición de bienes y servicios</v>
      </c>
    </row>
    <row r="171" spans="1:15">
      <c r="A171" t="s">
        <v>1876</v>
      </c>
      <c r="B171" t="s">
        <v>3526</v>
      </c>
      <c r="C171" s="268">
        <v>1698330000</v>
      </c>
      <c r="D171" s="4">
        <v>0</v>
      </c>
      <c r="E171" s="4">
        <v>0</v>
      </c>
      <c r="F171" s="4">
        <v>1698330000</v>
      </c>
      <c r="G171" s="4">
        <v>0</v>
      </c>
      <c r="H171" s="4">
        <v>1698330000</v>
      </c>
      <c r="I171" s="4">
        <v>0</v>
      </c>
      <c r="J171" s="4">
        <v>1097298926</v>
      </c>
      <c r="K171">
        <v>64.610500000000002</v>
      </c>
      <c r="L171" s="4">
        <v>0</v>
      </c>
      <c r="M171" s="4">
        <v>0</v>
      </c>
      <c r="N171">
        <v>0</v>
      </c>
      <c r="O171" t="str">
        <f>IFERROR(VLOOKUP(LEFT(Ejecución_Presupuestal_Gastos_C__2[[#This Row],[Entidad/Proyecto/ObjetoGasto/Fuente.1]],4),Func[#All],2,0),RIGHT(Ejecución_Presupuestal_Gastos_C__2[[#This Row],[Entidad/Proyecto/ObjetoGasto/Fuente.1]],4))</f>
        <v>Adquisición de bienes y servicios</v>
      </c>
    </row>
    <row r="172" spans="1:15">
      <c r="A172" t="s">
        <v>1882</v>
      </c>
      <c r="B172" t="s">
        <v>3526</v>
      </c>
      <c r="C172" s="268">
        <v>853525000</v>
      </c>
      <c r="D172" s="4">
        <v>0</v>
      </c>
      <c r="E172" s="4">
        <v>0</v>
      </c>
      <c r="F172" s="4">
        <v>853525000</v>
      </c>
      <c r="G172" s="4">
        <v>0</v>
      </c>
      <c r="H172" s="4">
        <v>853525000</v>
      </c>
      <c r="I172" s="4">
        <v>0</v>
      </c>
      <c r="J172" s="4">
        <v>569847000</v>
      </c>
      <c r="K172">
        <v>66.763900000000007</v>
      </c>
      <c r="L172" s="4">
        <v>0</v>
      </c>
      <c r="M172" s="4">
        <v>0</v>
      </c>
      <c r="N172">
        <v>0</v>
      </c>
      <c r="O172" t="str">
        <f>IFERROR(VLOOKUP(LEFT(Ejecución_Presupuestal_Gastos_C__2[[#This Row],[Entidad/Proyecto/ObjetoGasto/Fuente.1]],4),Func[#All],2,0),RIGHT(Ejecución_Presupuestal_Gastos_C__2[[#This Row],[Entidad/Proyecto/ObjetoGasto/Fuente.1]],4))</f>
        <v>Adquisición de bienes y servicios</v>
      </c>
    </row>
    <row r="173" spans="1:15">
      <c r="A173" t="s">
        <v>3527</v>
      </c>
      <c r="B173" t="s">
        <v>3526</v>
      </c>
      <c r="C173" s="268">
        <v>15000000</v>
      </c>
      <c r="D173" s="4">
        <v>0</v>
      </c>
      <c r="E173" s="4">
        <v>0</v>
      </c>
      <c r="F173" s="4">
        <v>15000000</v>
      </c>
      <c r="G173" s="4">
        <v>0</v>
      </c>
      <c r="H173" s="4">
        <v>15000000</v>
      </c>
      <c r="I173" s="4">
        <v>13621320</v>
      </c>
      <c r="J173" s="4">
        <v>13621320</v>
      </c>
      <c r="K173">
        <v>90.808800000000005</v>
      </c>
      <c r="L173" s="4">
        <v>0</v>
      </c>
      <c r="M173" s="4">
        <v>0</v>
      </c>
      <c r="N173">
        <v>0</v>
      </c>
      <c r="O173" t="str">
        <f>IFERROR(VLOOKUP(LEFT(Ejecución_Presupuestal_Gastos_C__2[[#This Row],[Entidad/Proyecto/ObjetoGasto/Fuente.1]],4),Func[#All],2,0),RIGHT(Ejecución_Presupuestal_Gastos_C__2[[#This Row],[Entidad/Proyecto/ObjetoGasto/Fuente.1]],4))</f>
        <v>Adquisición de bienes y servicios</v>
      </c>
    </row>
    <row r="174" spans="1:15">
      <c r="A174" t="s">
        <v>3528</v>
      </c>
      <c r="B174" t="s">
        <v>3529</v>
      </c>
      <c r="C174" s="268">
        <v>99241000</v>
      </c>
      <c r="D174" s="4">
        <v>0</v>
      </c>
      <c r="E174" s="4">
        <v>0</v>
      </c>
      <c r="F174" s="4">
        <v>99241000</v>
      </c>
      <c r="G174" s="4">
        <v>0</v>
      </c>
      <c r="H174" s="4">
        <v>99241000</v>
      </c>
      <c r="I174" s="4">
        <v>0</v>
      </c>
      <c r="J174" s="4">
        <v>66251736</v>
      </c>
      <c r="K174">
        <v>66.758399999999995</v>
      </c>
      <c r="L174" s="4">
        <v>0</v>
      </c>
      <c r="M174" s="4">
        <v>0</v>
      </c>
      <c r="N174">
        <v>0</v>
      </c>
      <c r="O174" t="str">
        <f>IFERROR(VLOOKUP(LEFT(Ejecución_Presupuestal_Gastos_C__2[[#This Row],[Entidad/Proyecto/ObjetoGasto/Fuente.1]],4),Func[#All],2,0),RIGHT(Ejecución_Presupuestal_Gastos_C__2[[#This Row],[Entidad/Proyecto/ObjetoGasto/Fuente.1]],4))</f>
        <v>Adquisición de bienes y servicios</v>
      </c>
    </row>
    <row r="175" spans="1:15">
      <c r="A175" t="s">
        <v>1890</v>
      </c>
      <c r="B175" t="s">
        <v>3530</v>
      </c>
      <c r="C175" s="268">
        <v>2581000</v>
      </c>
      <c r="D175" s="4">
        <v>4233309</v>
      </c>
      <c r="E175" s="4">
        <v>4233309</v>
      </c>
      <c r="F175" s="4">
        <v>6814309</v>
      </c>
      <c r="G175" s="4">
        <v>0</v>
      </c>
      <c r="H175" s="4">
        <v>6814309</v>
      </c>
      <c r="I175" s="4">
        <v>4364860</v>
      </c>
      <c r="J175" s="4">
        <v>4364860</v>
      </c>
      <c r="K175">
        <v>64.054299999999998</v>
      </c>
      <c r="L175" s="4">
        <v>4364860</v>
      </c>
      <c r="M175" s="4">
        <v>4364860</v>
      </c>
      <c r="N175">
        <v>64.054299999999998</v>
      </c>
      <c r="O175" t="str">
        <f>IFERROR(VLOOKUP(LEFT(Ejecución_Presupuestal_Gastos_C__2[[#This Row],[Entidad/Proyecto/ObjetoGasto/Fuente.1]],4),Func[#All],2,0),RIGHT(Ejecución_Presupuestal_Gastos_C__2[[#This Row],[Entidad/Proyecto/ObjetoGasto/Fuente.1]],4))</f>
        <v>Adquisición de bienes y servicios</v>
      </c>
    </row>
    <row r="176" spans="1:15">
      <c r="A176" t="s">
        <v>3531</v>
      </c>
      <c r="B176" t="s">
        <v>3532</v>
      </c>
      <c r="C176" s="268">
        <v>229591000</v>
      </c>
      <c r="D176" s="4">
        <v>0</v>
      </c>
      <c r="E176" s="4">
        <v>0</v>
      </c>
      <c r="F176" s="4">
        <v>229591000</v>
      </c>
      <c r="G176" s="4">
        <v>0</v>
      </c>
      <c r="H176" s="4">
        <v>229591000</v>
      </c>
      <c r="I176" s="4">
        <v>0</v>
      </c>
      <c r="J176" s="4">
        <v>229197601</v>
      </c>
      <c r="K176">
        <v>99.828699999999998</v>
      </c>
      <c r="L176" s="4">
        <v>0</v>
      </c>
      <c r="M176" s="4">
        <v>0</v>
      </c>
      <c r="N176">
        <v>0</v>
      </c>
      <c r="O176" t="str">
        <f>IFERROR(VLOOKUP(LEFT(Ejecución_Presupuestal_Gastos_C__2[[#This Row],[Entidad/Proyecto/ObjetoGasto/Fuente.1]],4),Func[#All],2,0),RIGHT(Ejecución_Presupuestal_Gastos_C__2[[#This Row],[Entidad/Proyecto/ObjetoGasto/Fuente.1]],4))</f>
        <v>Adquisición de bienes y servicios</v>
      </c>
    </row>
    <row r="177" spans="1:15">
      <c r="A177" t="s">
        <v>3533</v>
      </c>
      <c r="B177" t="s">
        <v>3534</v>
      </c>
      <c r="C177" s="268">
        <v>149679000</v>
      </c>
      <c r="D177" s="4">
        <v>0</v>
      </c>
      <c r="E177" s="4">
        <v>0</v>
      </c>
      <c r="F177" s="4">
        <v>149679000</v>
      </c>
      <c r="G177" s="4">
        <v>0</v>
      </c>
      <c r="H177" s="4">
        <v>149679000</v>
      </c>
      <c r="I177" s="4">
        <v>0</v>
      </c>
      <c r="J177" s="4">
        <v>44910239</v>
      </c>
      <c r="K177">
        <v>30.0044</v>
      </c>
      <c r="L177" s="4">
        <v>0</v>
      </c>
      <c r="M177" s="4">
        <v>0</v>
      </c>
      <c r="N177">
        <v>0</v>
      </c>
      <c r="O177" t="str">
        <f>IFERROR(VLOOKUP(LEFT(Ejecución_Presupuestal_Gastos_C__2[[#This Row],[Entidad/Proyecto/ObjetoGasto/Fuente.1]],4),Func[#All],2,0),RIGHT(Ejecución_Presupuestal_Gastos_C__2[[#This Row],[Entidad/Proyecto/ObjetoGasto/Fuente.1]],4))</f>
        <v>Adquisición de bienes y servicios</v>
      </c>
    </row>
    <row r="178" spans="1:15">
      <c r="A178" t="s">
        <v>3535</v>
      </c>
      <c r="B178" t="s">
        <v>3534</v>
      </c>
      <c r="C178" s="268">
        <v>78538000</v>
      </c>
      <c r="D178" s="4">
        <v>0</v>
      </c>
      <c r="E178" s="4">
        <v>0</v>
      </c>
      <c r="F178" s="4">
        <v>78538000</v>
      </c>
      <c r="G178" s="4">
        <v>0</v>
      </c>
      <c r="H178" s="4">
        <v>78538000</v>
      </c>
      <c r="I178" s="4">
        <v>0</v>
      </c>
      <c r="J178" s="4">
        <v>23662000</v>
      </c>
      <c r="K178">
        <v>30.1281</v>
      </c>
      <c r="L178" s="4">
        <v>0</v>
      </c>
      <c r="M178" s="4">
        <v>0</v>
      </c>
      <c r="N178">
        <v>0</v>
      </c>
      <c r="O178" t="str">
        <f>IFERROR(VLOOKUP(LEFT(Ejecución_Presupuestal_Gastos_C__2[[#This Row],[Entidad/Proyecto/ObjetoGasto/Fuente.1]],4),Func[#All],2,0),RIGHT(Ejecución_Presupuestal_Gastos_C__2[[#This Row],[Entidad/Proyecto/ObjetoGasto/Fuente.1]],4))</f>
        <v>Adquisición de bienes y servicios</v>
      </c>
    </row>
    <row r="179" spans="1:15">
      <c r="A179" t="s">
        <v>3536</v>
      </c>
      <c r="B179" t="s">
        <v>3537</v>
      </c>
      <c r="C179" s="268">
        <v>171307000</v>
      </c>
      <c r="D179" s="4">
        <v>0</v>
      </c>
      <c r="E179" s="4">
        <v>0</v>
      </c>
      <c r="F179" s="4">
        <v>171307000</v>
      </c>
      <c r="G179" s="4">
        <v>0</v>
      </c>
      <c r="H179" s="4">
        <v>171307000</v>
      </c>
      <c r="I179" s="4">
        <v>0</v>
      </c>
      <c r="J179" s="4">
        <v>61063443</v>
      </c>
      <c r="K179">
        <v>35.645600000000002</v>
      </c>
      <c r="L179" s="4">
        <v>0</v>
      </c>
      <c r="M179" s="4">
        <v>0</v>
      </c>
      <c r="N179">
        <v>0</v>
      </c>
      <c r="O179" t="str">
        <f>IFERROR(VLOOKUP(LEFT(Ejecución_Presupuestal_Gastos_C__2[[#This Row],[Entidad/Proyecto/ObjetoGasto/Fuente.1]],4),Func[#All],2,0),RIGHT(Ejecución_Presupuestal_Gastos_C__2[[#This Row],[Entidad/Proyecto/ObjetoGasto/Fuente.1]],4))</f>
        <v>Adquisición de bienes y servicios</v>
      </c>
    </row>
    <row r="180" spans="1:15">
      <c r="A180" t="s">
        <v>1902</v>
      </c>
      <c r="B180" t="s">
        <v>3538</v>
      </c>
      <c r="C180" s="268">
        <v>4500000</v>
      </c>
      <c r="D180" s="4">
        <v>0</v>
      </c>
      <c r="E180" s="4">
        <v>0</v>
      </c>
      <c r="F180" s="4">
        <v>4500000</v>
      </c>
      <c r="G180" s="4">
        <v>0</v>
      </c>
      <c r="H180" s="4">
        <v>4500000</v>
      </c>
      <c r="I180" s="4">
        <v>0</v>
      </c>
      <c r="J180" s="4">
        <v>375000</v>
      </c>
      <c r="K180">
        <v>8.3332999999999995</v>
      </c>
      <c r="L180" s="4">
        <v>0</v>
      </c>
      <c r="M180" s="4">
        <v>375000</v>
      </c>
      <c r="N180">
        <v>8.3332999999999995</v>
      </c>
      <c r="O180" t="str">
        <f>IFERROR(VLOOKUP(LEFT(Ejecución_Presupuestal_Gastos_C__2[[#This Row],[Entidad/Proyecto/ObjetoGasto/Fuente.1]],4),Func[#All],2,0),RIGHT(Ejecución_Presupuestal_Gastos_C__2[[#This Row],[Entidad/Proyecto/ObjetoGasto/Fuente.1]],4))</f>
        <v>Adquisición de bienes y servicios</v>
      </c>
    </row>
    <row r="181" spans="1:15">
      <c r="A181" t="s">
        <v>1910</v>
      </c>
      <c r="B181" t="s">
        <v>3539</v>
      </c>
      <c r="C181" s="268">
        <v>162571000</v>
      </c>
      <c r="D181" s="4">
        <v>0</v>
      </c>
      <c r="E181" s="4">
        <v>0</v>
      </c>
      <c r="F181" s="4">
        <v>162571000</v>
      </c>
      <c r="G181" s="4">
        <v>0</v>
      </c>
      <c r="H181" s="4">
        <v>162571000</v>
      </c>
      <c r="I181" s="4">
        <v>0</v>
      </c>
      <c r="J181" s="4">
        <v>0</v>
      </c>
      <c r="K181">
        <v>0</v>
      </c>
      <c r="L181" s="4">
        <v>0</v>
      </c>
      <c r="M181" s="4">
        <v>0</v>
      </c>
      <c r="N181">
        <v>0</v>
      </c>
      <c r="O181" t="str">
        <f>IFERROR(VLOOKUP(LEFT(Ejecución_Presupuestal_Gastos_C__2[[#This Row],[Entidad/Proyecto/ObjetoGasto/Fuente.1]],4),Func[#All],2,0),RIGHT(Ejecución_Presupuestal_Gastos_C__2[[#This Row],[Entidad/Proyecto/ObjetoGasto/Fuente.1]],4))</f>
        <v>Adquisición de bienes y servicios</v>
      </c>
    </row>
    <row r="182" spans="1:15">
      <c r="A182" t="s">
        <v>3540</v>
      </c>
      <c r="B182" t="s">
        <v>3541</v>
      </c>
      <c r="C182" s="268">
        <v>17000000</v>
      </c>
      <c r="D182" s="4">
        <v>0</v>
      </c>
      <c r="E182" s="4">
        <v>0</v>
      </c>
      <c r="F182" s="4">
        <v>17000000</v>
      </c>
      <c r="G182" s="4">
        <v>0</v>
      </c>
      <c r="H182" s="4">
        <v>17000000</v>
      </c>
      <c r="I182" s="4">
        <v>0</v>
      </c>
      <c r="J182" s="4">
        <v>0</v>
      </c>
      <c r="K182">
        <v>0</v>
      </c>
      <c r="L182" s="4">
        <v>0</v>
      </c>
      <c r="M182" s="4">
        <v>0</v>
      </c>
      <c r="N182">
        <v>0</v>
      </c>
      <c r="O182" t="str">
        <f>IFERROR(VLOOKUP(LEFT(Ejecución_Presupuestal_Gastos_C__2[[#This Row],[Entidad/Proyecto/ObjetoGasto/Fuente.1]],4),Func[#All],2,0),RIGHT(Ejecución_Presupuestal_Gastos_C__2[[#This Row],[Entidad/Proyecto/ObjetoGasto/Fuente.1]],4))</f>
        <v>Adquisición de bienes y servicios</v>
      </c>
    </row>
    <row r="183" spans="1:15">
      <c r="A183" t="s">
        <v>3542</v>
      </c>
      <c r="B183" t="s">
        <v>3541</v>
      </c>
      <c r="C183" s="268">
        <v>139574000</v>
      </c>
      <c r="D183" s="4">
        <v>0</v>
      </c>
      <c r="E183" s="4">
        <v>0</v>
      </c>
      <c r="F183" s="4">
        <v>139574000</v>
      </c>
      <c r="G183" s="4">
        <v>0</v>
      </c>
      <c r="H183" s="4">
        <v>139574000</v>
      </c>
      <c r="I183" s="4">
        <v>0</v>
      </c>
      <c r="J183" s="4">
        <v>0</v>
      </c>
      <c r="K183">
        <v>0</v>
      </c>
      <c r="L183" s="4">
        <v>0</v>
      </c>
      <c r="M183" s="4">
        <v>0</v>
      </c>
      <c r="N183">
        <v>0</v>
      </c>
      <c r="O183" t="str">
        <f>IFERROR(VLOOKUP(LEFT(Ejecución_Presupuestal_Gastos_C__2[[#This Row],[Entidad/Proyecto/ObjetoGasto/Fuente.1]],4),Func[#All],2,0),RIGHT(Ejecución_Presupuestal_Gastos_C__2[[#This Row],[Entidad/Proyecto/ObjetoGasto/Fuente.1]],4))</f>
        <v>Adquisición de bienes y servicios</v>
      </c>
    </row>
    <row r="184" spans="1:15">
      <c r="A184" t="s">
        <v>1913</v>
      </c>
      <c r="B184" t="s">
        <v>3541</v>
      </c>
      <c r="C184" s="268">
        <v>663563000</v>
      </c>
      <c r="D184" s="4">
        <v>-4233309</v>
      </c>
      <c r="E184" s="4">
        <v>-4233309</v>
      </c>
      <c r="F184" s="4">
        <v>659329691</v>
      </c>
      <c r="G184" s="4">
        <v>0</v>
      </c>
      <c r="H184" s="4">
        <v>659329691</v>
      </c>
      <c r="I184" s="4">
        <v>0</v>
      </c>
      <c r="J184" s="4">
        <v>330191410</v>
      </c>
      <c r="K184">
        <v>50.079900000000002</v>
      </c>
      <c r="L184" s="4">
        <v>0</v>
      </c>
      <c r="M184" s="4">
        <v>0</v>
      </c>
      <c r="N184">
        <v>0</v>
      </c>
      <c r="O184" t="str">
        <f>IFERROR(VLOOKUP(LEFT(Ejecución_Presupuestal_Gastos_C__2[[#This Row],[Entidad/Proyecto/ObjetoGasto/Fuente.1]],4),Func[#All],2,0),RIGHT(Ejecución_Presupuestal_Gastos_C__2[[#This Row],[Entidad/Proyecto/ObjetoGasto/Fuente.1]],4))</f>
        <v>Adquisición de bienes y servicios</v>
      </c>
    </row>
    <row r="185" spans="1:15">
      <c r="A185" t="s">
        <v>3543</v>
      </c>
      <c r="B185" t="s">
        <v>3541</v>
      </c>
      <c r="C185" s="268">
        <v>47582000</v>
      </c>
      <c r="D185" s="4">
        <v>0</v>
      </c>
      <c r="E185" s="4">
        <v>0</v>
      </c>
      <c r="F185" s="4">
        <v>47582000</v>
      </c>
      <c r="G185" s="4">
        <v>0</v>
      </c>
      <c r="H185" s="4">
        <v>47582000</v>
      </c>
      <c r="I185" s="4">
        <v>0</v>
      </c>
      <c r="J185" s="4">
        <v>0</v>
      </c>
      <c r="K185">
        <v>0</v>
      </c>
      <c r="L185" s="4">
        <v>0</v>
      </c>
      <c r="M185" s="4">
        <v>0</v>
      </c>
      <c r="N185">
        <v>0</v>
      </c>
      <c r="O185" t="str">
        <f>IFERROR(VLOOKUP(LEFT(Ejecución_Presupuestal_Gastos_C__2[[#This Row],[Entidad/Proyecto/ObjetoGasto/Fuente.1]],4),Func[#All],2,0),RIGHT(Ejecución_Presupuestal_Gastos_C__2[[#This Row],[Entidad/Proyecto/ObjetoGasto/Fuente.1]],4))</f>
        <v>Adquisición de bienes y servicios</v>
      </c>
    </row>
    <row r="186" spans="1:15">
      <c r="A186" t="s">
        <v>3544</v>
      </c>
      <c r="B186" t="s">
        <v>3545</v>
      </c>
      <c r="C186" s="268">
        <v>144000000</v>
      </c>
      <c r="D186" s="4">
        <v>0</v>
      </c>
      <c r="E186" s="4">
        <v>0</v>
      </c>
      <c r="F186" s="4">
        <v>144000000</v>
      </c>
      <c r="G186" s="4">
        <v>0</v>
      </c>
      <c r="H186" s="4">
        <v>144000000</v>
      </c>
      <c r="I186" s="4">
        <v>0</v>
      </c>
      <c r="J186" s="4">
        <v>0</v>
      </c>
      <c r="K186">
        <v>0</v>
      </c>
      <c r="L186" s="4">
        <v>0</v>
      </c>
      <c r="M186" s="4">
        <v>0</v>
      </c>
      <c r="N186">
        <v>0</v>
      </c>
      <c r="O186" t="str">
        <f>IFERROR(VLOOKUP(LEFT(Ejecución_Presupuestal_Gastos_C__2[[#This Row],[Entidad/Proyecto/ObjetoGasto/Fuente.1]],4),Func[#All],2,0),RIGHT(Ejecución_Presupuestal_Gastos_C__2[[#This Row],[Entidad/Proyecto/ObjetoGasto/Fuente.1]],4))</f>
        <v>Adquisición de bienes y servicios</v>
      </c>
    </row>
    <row r="187" spans="1:15">
      <c r="A187" t="s">
        <v>1928</v>
      </c>
      <c r="B187" t="s">
        <v>3546</v>
      </c>
      <c r="C187" s="268">
        <v>10633000</v>
      </c>
      <c r="D187" s="4">
        <v>0</v>
      </c>
      <c r="E187" s="4">
        <v>0</v>
      </c>
      <c r="F187" s="4">
        <v>10633000</v>
      </c>
      <c r="G187" s="4">
        <v>0</v>
      </c>
      <c r="H187" s="4">
        <v>10633000</v>
      </c>
      <c r="I187" s="4">
        <v>0</v>
      </c>
      <c r="J187" s="4">
        <v>1042133</v>
      </c>
      <c r="K187">
        <v>9.8009000000000004</v>
      </c>
      <c r="L187" s="4">
        <v>0</v>
      </c>
      <c r="M187" s="4">
        <v>0</v>
      </c>
      <c r="N187">
        <v>0</v>
      </c>
      <c r="O187" t="str">
        <f>IFERROR(VLOOKUP(LEFT(Ejecución_Presupuestal_Gastos_C__2[[#This Row],[Entidad/Proyecto/ObjetoGasto/Fuente.1]],4),Func[#All],2,0),RIGHT(Ejecución_Presupuestal_Gastos_C__2[[#This Row],[Entidad/Proyecto/ObjetoGasto/Fuente.1]],4))</f>
        <v>Adquisición de bienes y servicios</v>
      </c>
    </row>
    <row r="188" spans="1:15">
      <c r="A188" t="s">
        <v>3547</v>
      </c>
      <c r="B188" t="s">
        <v>3548</v>
      </c>
      <c r="C188" s="268">
        <v>7750000</v>
      </c>
      <c r="D188" s="4">
        <v>0</v>
      </c>
      <c r="E188" s="4">
        <v>0</v>
      </c>
      <c r="F188" s="4">
        <v>7750000</v>
      </c>
      <c r="G188" s="4">
        <v>0</v>
      </c>
      <c r="H188" s="4">
        <v>7750000</v>
      </c>
      <c r="I188" s="4">
        <v>0</v>
      </c>
      <c r="J188" s="4">
        <v>0</v>
      </c>
      <c r="K188">
        <v>0</v>
      </c>
      <c r="L188" s="4">
        <v>0</v>
      </c>
      <c r="M188" s="4">
        <v>0</v>
      </c>
      <c r="N188">
        <v>0</v>
      </c>
      <c r="O188" t="str">
        <f>IFERROR(VLOOKUP(LEFT(Ejecución_Presupuestal_Gastos_C__2[[#This Row],[Entidad/Proyecto/ObjetoGasto/Fuente.1]],4),Func[#All],2,0),RIGHT(Ejecución_Presupuestal_Gastos_C__2[[#This Row],[Entidad/Proyecto/ObjetoGasto/Fuente.1]],4))</f>
        <v>Adquisición de bienes y servicios</v>
      </c>
    </row>
    <row r="189" spans="1:15">
      <c r="A189" t="s">
        <v>1937</v>
      </c>
      <c r="B189" t="s">
        <v>3549</v>
      </c>
      <c r="C189" s="268">
        <v>169141000</v>
      </c>
      <c r="D189" s="4">
        <v>0</v>
      </c>
      <c r="E189" s="4">
        <v>0</v>
      </c>
      <c r="F189" s="4">
        <v>169141000</v>
      </c>
      <c r="G189" s="4">
        <v>0</v>
      </c>
      <c r="H189" s="4">
        <v>169141000</v>
      </c>
      <c r="I189" s="4">
        <v>280020</v>
      </c>
      <c r="J189" s="4">
        <v>11788500</v>
      </c>
      <c r="K189">
        <v>6.9695999999999998</v>
      </c>
      <c r="L189" s="4">
        <v>0</v>
      </c>
      <c r="M189" s="4">
        <v>11508480</v>
      </c>
      <c r="N189">
        <v>6.8041</v>
      </c>
      <c r="O189" t="str">
        <f>IFERROR(VLOOKUP(LEFT(Ejecución_Presupuestal_Gastos_C__2[[#This Row],[Entidad/Proyecto/ObjetoGasto/Fuente.1]],4),Func[#All],2,0),RIGHT(Ejecución_Presupuestal_Gastos_C__2[[#This Row],[Entidad/Proyecto/ObjetoGasto/Fuente.1]],4))</f>
        <v>Adquisición de bienes y servicios</v>
      </c>
    </row>
    <row r="190" spans="1:15">
      <c r="A190" t="s">
        <v>3550</v>
      </c>
      <c r="B190" t="s">
        <v>3551</v>
      </c>
      <c r="C190" s="268">
        <v>52327000</v>
      </c>
      <c r="D190" s="4">
        <v>0</v>
      </c>
      <c r="E190" s="4">
        <v>0</v>
      </c>
      <c r="F190" s="4">
        <v>52327000</v>
      </c>
      <c r="G190" s="4">
        <v>0</v>
      </c>
      <c r="H190" s="4">
        <v>52327000</v>
      </c>
      <c r="I190" s="4">
        <v>0</v>
      </c>
      <c r="J190" s="4">
        <v>3529727</v>
      </c>
      <c r="K190">
        <v>6.7454999999999998</v>
      </c>
      <c r="L190" s="4">
        <v>0</v>
      </c>
      <c r="M190" s="4">
        <v>3529727</v>
      </c>
      <c r="N190">
        <v>6.7454999999999998</v>
      </c>
      <c r="O190" t="str">
        <f>IFERROR(VLOOKUP(LEFT(Ejecución_Presupuestal_Gastos_C__2[[#This Row],[Entidad/Proyecto/ObjetoGasto/Fuente.1]],4),Func[#All],2,0),RIGHT(Ejecución_Presupuestal_Gastos_C__2[[#This Row],[Entidad/Proyecto/ObjetoGasto/Fuente.1]],4))</f>
        <v>Adquisición de bienes y servicios</v>
      </c>
    </row>
    <row r="191" spans="1:15">
      <c r="A191" t="s">
        <v>3552</v>
      </c>
      <c r="B191" t="s">
        <v>3553</v>
      </c>
      <c r="C191" s="268">
        <v>1012763000</v>
      </c>
      <c r="D191" s="4">
        <v>0</v>
      </c>
      <c r="E191" s="4">
        <v>0</v>
      </c>
      <c r="F191" s="4">
        <v>1012763000</v>
      </c>
      <c r="G191" s="4">
        <v>0</v>
      </c>
      <c r="H191" s="4">
        <v>1012763000</v>
      </c>
      <c r="I191" s="4">
        <v>0</v>
      </c>
      <c r="J191" s="4">
        <v>1005864000</v>
      </c>
      <c r="K191">
        <v>99.318799999999996</v>
      </c>
      <c r="L191" s="4">
        <v>0</v>
      </c>
      <c r="M191" s="4">
        <v>0</v>
      </c>
      <c r="N191">
        <v>0</v>
      </c>
      <c r="O191" t="str">
        <f>IFERROR(VLOOKUP(LEFT(Ejecución_Presupuestal_Gastos_C__2[[#This Row],[Entidad/Proyecto/ObjetoGasto/Fuente.1]],4),Func[#All],2,0),RIGHT(Ejecución_Presupuestal_Gastos_C__2[[#This Row],[Entidad/Proyecto/ObjetoGasto/Fuente.1]],4))</f>
        <v>Adquisición de bienes y servicios</v>
      </c>
    </row>
    <row r="192" spans="1:15">
      <c r="A192" t="s">
        <v>3554</v>
      </c>
      <c r="B192" t="s">
        <v>3555</v>
      </c>
      <c r="C192" s="268">
        <v>12000000</v>
      </c>
      <c r="D192" s="4">
        <v>0</v>
      </c>
      <c r="E192" s="4">
        <v>0</v>
      </c>
      <c r="F192" s="4">
        <v>12000000</v>
      </c>
      <c r="G192" s="4">
        <v>0</v>
      </c>
      <c r="H192" s="4">
        <v>12000000</v>
      </c>
      <c r="I192" s="4">
        <v>0</v>
      </c>
      <c r="J192" s="4">
        <v>12000000</v>
      </c>
      <c r="K192">
        <v>100</v>
      </c>
      <c r="L192" s="4">
        <v>0</v>
      </c>
      <c r="M192" s="4">
        <v>0</v>
      </c>
      <c r="N192">
        <v>0</v>
      </c>
      <c r="O192" t="str">
        <f>IFERROR(VLOOKUP(LEFT(Ejecución_Presupuestal_Gastos_C__2[[#This Row],[Entidad/Proyecto/ObjetoGasto/Fuente.1]],4),Func[#All],2,0),RIGHT(Ejecución_Presupuestal_Gastos_C__2[[#This Row],[Entidad/Proyecto/ObjetoGasto/Fuente.1]],4))</f>
        <v>Adquisición de bienes y servicios</v>
      </c>
    </row>
    <row r="193" spans="1:15">
      <c r="A193" t="s">
        <v>3556</v>
      </c>
      <c r="B193" t="s">
        <v>3557</v>
      </c>
      <c r="C193" s="268">
        <v>14816000</v>
      </c>
      <c r="D193" s="4">
        <v>0</v>
      </c>
      <c r="E193" s="4">
        <v>0</v>
      </c>
      <c r="F193" s="4">
        <v>14816000</v>
      </c>
      <c r="G193" s="4">
        <v>0</v>
      </c>
      <c r="H193" s="4">
        <v>14816000</v>
      </c>
      <c r="I193" s="4">
        <v>0</v>
      </c>
      <c r="J193" s="4">
        <v>0</v>
      </c>
      <c r="K193">
        <v>0</v>
      </c>
      <c r="L193" s="4">
        <v>0</v>
      </c>
      <c r="M193" s="4">
        <v>0</v>
      </c>
      <c r="N193">
        <v>0</v>
      </c>
      <c r="O193" t="str">
        <f>IFERROR(VLOOKUP(LEFT(Ejecución_Presupuestal_Gastos_C__2[[#This Row],[Entidad/Proyecto/ObjetoGasto/Fuente.1]],4),Func[#All],2,0),RIGHT(Ejecución_Presupuestal_Gastos_C__2[[#This Row],[Entidad/Proyecto/ObjetoGasto/Fuente.1]],4))</f>
        <v>Adquisición de bienes y servicios</v>
      </c>
    </row>
    <row r="194" spans="1:15">
      <c r="A194" t="s">
        <v>3558</v>
      </c>
      <c r="B194" t="s">
        <v>3559</v>
      </c>
      <c r="C194" s="268">
        <v>33307000</v>
      </c>
      <c r="D194" s="4">
        <v>0</v>
      </c>
      <c r="E194" s="4">
        <v>0</v>
      </c>
      <c r="F194" s="4">
        <v>33307000</v>
      </c>
      <c r="G194" s="4">
        <v>0</v>
      </c>
      <c r="H194" s="4">
        <v>33307000</v>
      </c>
      <c r="I194" s="4">
        <v>0</v>
      </c>
      <c r="J194" s="4">
        <v>0</v>
      </c>
      <c r="K194">
        <v>0</v>
      </c>
      <c r="L194" s="4">
        <v>0</v>
      </c>
      <c r="M194" s="4">
        <v>0</v>
      </c>
      <c r="N194">
        <v>0</v>
      </c>
      <c r="O194" t="str">
        <f>IFERROR(VLOOKUP(LEFT(Ejecución_Presupuestal_Gastos_C__2[[#This Row],[Entidad/Proyecto/ObjetoGasto/Fuente.1]],4),Func[#All],2,0),RIGHT(Ejecución_Presupuestal_Gastos_C__2[[#This Row],[Entidad/Proyecto/ObjetoGasto/Fuente.1]],4))</f>
        <v>Adquisición de bienes y servicios</v>
      </c>
    </row>
    <row r="195" spans="1:15">
      <c r="A195" t="s">
        <v>3560</v>
      </c>
      <c r="B195" t="s">
        <v>3561</v>
      </c>
      <c r="C195" s="268">
        <v>10089499000</v>
      </c>
      <c r="D195" s="4">
        <v>0</v>
      </c>
      <c r="E195" s="4">
        <v>0</v>
      </c>
      <c r="F195" s="4">
        <v>10089499000</v>
      </c>
      <c r="G195" s="4">
        <v>0</v>
      </c>
      <c r="H195" s="4">
        <v>10089499000</v>
      </c>
      <c r="I195" s="4">
        <v>0</v>
      </c>
      <c r="J195" s="4">
        <v>10052847065</v>
      </c>
      <c r="K195">
        <v>99.636700000000005</v>
      </c>
      <c r="L195" s="4">
        <v>0</v>
      </c>
      <c r="M195" s="4">
        <v>0</v>
      </c>
      <c r="N195">
        <v>0</v>
      </c>
      <c r="O195" t="str">
        <f>IFERROR(VLOOKUP(LEFT(Ejecución_Presupuestal_Gastos_C__2[[#This Row],[Entidad/Proyecto/ObjetoGasto/Fuente.1]],4),Func[#All],2,0),RIGHT(Ejecución_Presupuestal_Gastos_C__2[[#This Row],[Entidad/Proyecto/ObjetoGasto/Fuente.1]],4))</f>
        <v>Adquisición de bienes y servicios</v>
      </c>
    </row>
    <row r="196" spans="1:15">
      <c r="A196" t="s">
        <v>3562</v>
      </c>
      <c r="B196" t="s">
        <v>3563</v>
      </c>
      <c r="C196" s="268">
        <v>4196592000</v>
      </c>
      <c r="D196" s="4">
        <v>0</v>
      </c>
      <c r="E196" s="4">
        <v>0</v>
      </c>
      <c r="F196" s="4">
        <v>4196592000</v>
      </c>
      <c r="G196" s="4">
        <v>0</v>
      </c>
      <c r="H196" s="4">
        <v>4196592000</v>
      </c>
      <c r="I196" s="4">
        <v>0</v>
      </c>
      <c r="J196" s="4">
        <v>1210996000</v>
      </c>
      <c r="K196">
        <v>28.8567</v>
      </c>
      <c r="L196" s="4">
        <v>0</v>
      </c>
      <c r="M196" s="4">
        <v>0</v>
      </c>
      <c r="N196">
        <v>0</v>
      </c>
      <c r="O196" t="str">
        <f>IFERROR(VLOOKUP(LEFT(Ejecución_Presupuestal_Gastos_C__2[[#This Row],[Entidad/Proyecto/ObjetoGasto/Fuente.1]],4),Func[#All],2,0),RIGHT(Ejecución_Presupuestal_Gastos_C__2[[#This Row],[Entidad/Proyecto/ObjetoGasto/Fuente.1]],4))</f>
        <v>Adquisición de bienes y servicios</v>
      </c>
    </row>
    <row r="197" spans="1:15">
      <c r="A197" t="s">
        <v>3564</v>
      </c>
      <c r="B197" t="s">
        <v>3565</v>
      </c>
      <c r="C197" s="268">
        <v>51722000</v>
      </c>
      <c r="D197" s="4">
        <v>0</v>
      </c>
      <c r="E197" s="4">
        <v>0</v>
      </c>
      <c r="F197" s="4">
        <v>51722000</v>
      </c>
      <c r="G197" s="4">
        <v>0</v>
      </c>
      <c r="H197" s="4">
        <v>51722000</v>
      </c>
      <c r="I197" s="4">
        <v>0</v>
      </c>
      <c r="J197" s="4">
        <v>0</v>
      </c>
      <c r="K197">
        <v>0</v>
      </c>
      <c r="L197" s="4">
        <v>0</v>
      </c>
      <c r="M197" s="4">
        <v>0</v>
      </c>
      <c r="N197">
        <v>0</v>
      </c>
      <c r="O197" t="str">
        <f>IFERROR(VLOOKUP(LEFT(Ejecución_Presupuestal_Gastos_C__2[[#This Row],[Entidad/Proyecto/ObjetoGasto/Fuente.1]],4),Func[#All],2,0),RIGHT(Ejecución_Presupuestal_Gastos_C__2[[#This Row],[Entidad/Proyecto/ObjetoGasto/Fuente.1]],4))</f>
        <v>Adquisición de bienes y servicios</v>
      </c>
    </row>
    <row r="198" spans="1:15">
      <c r="A198" t="s">
        <v>3566</v>
      </c>
      <c r="B198" t="s">
        <v>3567</v>
      </c>
      <c r="C198" s="268">
        <v>15199000</v>
      </c>
      <c r="D198" s="4">
        <v>0</v>
      </c>
      <c r="E198" s="4">
        <v>0</v>
      </c>
      <c r="F198" s="4">
        <v>15199000</v>
      </c>
      <c r="G198" s="4">
        <v>0</v>
      </c>
      <c r="H198" s="4">
        <v>15199000</v>
      </c>
      <c r="I198" s="4">
        <v>0</v>
      </c>
      <c r="J198" s="4">
        <v>0</v>
      </c>
      <c r="K198">
        <v>0</v>
      </c>
      <c r="L198" s="4">
        <v>0</v>
      </c>
      <c r="M198" s="4">
        <v>0</v>
      </c>
      <c r="N198">
        <v>0</v>
      </c>
      <c r="O198" t="str">
        <f>IFERROR(VLOOKUP(LEFT(Ejecución_Presupuestal_Gastos_C__2[[#This Row],[Entidad/Proyecto/ObjetoGasto/Fuente.1]],4),Func[#All],2,0),RIGHT(Ejecución_Presupuestal_Gastos_C__2[[#This Row],[Entidad/Proyecto/ObjetoGasto/Fuente.1]],4))</f>
        <v>Adquisición de bienes y servicios</v>
      </c>
    </row>
    <row r="199" spans="1:15">
      <c r="A199" t="s">
        <v>3568</v>
      </c>
      <c r="B199" t="s">
        <v>3569</v>
      </c>
      <c r="C199" s="268">
        <v>5400000000</v>
      </c>
      <c r="D199" s="4">
        <v>0</v>
      </c>
      <c r="E199" s="4">
        <v>0</v>
      </c>
      <c r="F199" s="4">
        <v>5400000000</v>
      </c>
      <c r="G199" s="4">
        <v>0</v>
      </c>
      <c r="H199" s="4">
        <v>5400000000</v>
      </c>
      <c r="I199" s="4">
        <v>0</v>
      </c>
      <c r="J199" s="4">
        <v>5400000000</v>
      </c>
      <c r="K199">
        <v>100</v>
      </c>
      <c r="L199" s="4">
        <v>0</v>
      </c>
      <c r="M199" s="4">
        <v>0</v>
      </c>
      <c r="N199">
        <v>0</v>
      </c>
      <c r="O199" t="str">
        <f>IFERROR(VLOOKUP(LEFT(Ejecución_Presupuestal_Gastos_C__2[[#This Row],[Entidad/Proyecto/ObjetoGasto/Fuente.1]],4),Func[#All],2,0),RIGHT(Ejecución_Presupuestal_Gastos_C__2[[#This Row],[Entidad/Proyecto/ObjetoGasto/Fuente.1]],4))</f>
        <v>Adquisición de bienes y servicios</v>
      </c>
    </row>
    <row r="200" spans="1:15">
      <c r="A200" t="s">
        <v>3570</v>
      </c>
      <c r="B200" t="s">
        <v>3571</v>
      </c>
      <c r="C200" s="268">
        <v>42824000</v>
      </c>
      <c r="D200" s="4">
        <v>0</v>
      </c>
      <c r="E200" s="4">
        <v>0</v>
      </c>
      <c r="F200" s="4">
        <v>42824000</v>
      </c>
      <c r="G200" s="4">
        <v>0</v>
      </c>
      <c r="H200" s="4">
        <v>42824000</v>
      </c>
      <c r="I200" s="4">
        <v>0</v>
      </c>
      <c r="J200" s="4">
        <v>0</v>
      </c>
      <c r="K200">
        <v>0</v>
      </c>
      <c r="L200" s="4">
        <v>0</v>
      </c>
      <c r="M200" s="4">
        <v>0</v>
      </c>
      <c r="N200">
        <v>0</v>
      </c>
      <c r="O200" t="str">
        <f>IFERROR(VLOOKUP(LEFT(Ejecución_Presupuestal_Gastos_C__2[[#This Row],[Entidad/Proyecto/ObjetoGasto/Fuente.1]],4),Func[#All],2,0),RIGHT(Ejecución_Presupuestal_Gastos_C__2[[#This Row],[Entidad/Proyecto/ObjetoGasto/Fuente.1]],4))</f>
        <v>Adquisición de bienes y servicios</v>
      </c>
    </row>
    <row r="201" spans="1:15">
      <c r="A201" t="s">
        <v>3572</v>
      </c>
      <c r="B201" t="s">
        <v>3573</v>
      </c>
      <c r="C201" s="268">
        <v>9072000</v>
      </c>
      <c r="D201" s="4">
        <v>0</v>
      </c>
      <c r="E201" s="4">
        <v>0</v>
      </c>
      <c r="F201" s="4">
        <v>9072000</v>
      </c>
      <c r="G201" s="4">
        <v>0</v>
      </c>
      <c r="H201" s="4">
        <v>9072000</v>
      </c>
      <c r="I201" s="4">
        <v>0</v>
      </c>
      <c r="J201" s="4">
        <v>400000</v>
      </c>
      <c r="K201">
        <v>4.4092000000000002</v>
      </c>
      <c r="L201" s="4">
        <v>0</v>
      </c>
      <c r="M201" s="4">
        <v>400000</v>
      </c>
      <c r="N201">
        <v>4.4092000000000002</v>
      </c>
      <c r="O201" t="str">
        <f>IFERROR(VLOOKUP(LEFT(Ejecución_Presupuestal_Gastos_C__2[[#This Row],[Entidad/Proyecto/ObjetoGasto/Fuente.1]],4),Func[#All],2,0),RIGHT(Ejecución_Presupuestal_Gastos_C__2[[#This Row],[Entidad/Proyecto/ObjetoGasto/Fuente.1]],4))</f>
        <v>Adquisición de bienes y servicios</v>
      </c>
    </row>
    <row r="202" spans="1:15">
      <c r="A202" t="s">
        <v>3574</v>
      </c>
      <c r="B202" t="s">
        <v>3521</v>
      </c>
      <c r="C202" s="268">
        <v>38066000</v>
      </c>
      <c r="D202" s="4">
        <v>0</v>
      </c>
      <c r="E202" s="4">
        <v>0</v>
      </c>
      <c r="F202" s="4">
        <v>38066000</v>
      </c>
      <c r="G202" s="4">
        <v>0</v>
      </c>
      <c r="H202" s="4">
        <v>38066000</v>
      </c>
      <c r="I202" s="4">
        <v>0</v>
      </c>
      <c r="J202" s="4">
        <v>0</v>
      </c>
      <c r="K202">
        <v>0</v>
      </c>
      <c r="L202" s="4">
        <v>0</v>
      </c>
      <c r="M202" s="4">
        <v>0</v>
      </c>
      <c r="N202">
        <v>0</v>
      </c>
      <c r="O202" t="str">
        <f>IFERROR(VLOOKUP(LEFT(Ejecución_Presupuestal_Gastos_C__2[[#This Row],[Entidad/Proyecto/ObjetoGasto/Fuente.1]],4),Func[#All],2,0),RIGHT(Ejecución_Presupuestal_Gastos_C__2[[#This Row],[Entidad/Proyecto/ObjetoGasto/Fuente.1]],4))</f>
        <v>Adquisición de bienes y servicios</v>
      </c>
    </row>
    <row r="203" spans="1:15">
      <c r="A203" t="s">
        <v>1964</v>
      </c>
      <c r="B203" t="s">
        <v>3575</v>
      </c>
      <c r="C203" s="268">
        <v>1495506000</v>
      </c>
      <c r="D203" s="4">
        <v>0</v>
      </c>
      <c r="E203" s="4">
        <v>0</v>
      </c>
      <c r="F203" s="4">
        <v>1495506000</v>
      </c>
      <c r="G203" s="4">
        <v>0</v>
      </c>
      <c r="H203" s="4">
        <v>1495506000</v>
      </c>
      <c r="I203" s="4">
        <v>6946835</v>
      </c>
      <c r="J203" s="4">
        <v>71095445</v>
      </c>
      <c r="K203">
        <v>4.7538999999999998</v>
      </c>
      <c r="L203" s="4">
        <v>6946835</v>
      </c>
      <c r="M203" s="4">
        <v>71095445</v>
      </c>
      <c r="N203">
        <v>4.7538999999999998</v>
      </c>
      <c r="O203" t="str">
        <f>IFERROR(VLOOKUP(LEFT(Ejecución_Presupuestal_Gastos_C__2[[#This Row],[Entidad/Proyecto/ObjetoGasto/Fuente.1]],4),Func[#All],2,0),RIGHT(Ejecución_Presupuestal_Gastos_C__2[[#This Row],[Entidad/Proyecto/ObjetoGasto/Fuente.1]],4))</f>
        <v>Adquisición de bienes y servicios</v>
      </c>
    </row>
    <row r="204" spans="1:15">
      <c r="A204" t="s">
        <v>1970</v>
      </c>
      <c r="B204" t="s">
        <v>3575</v>
      </c>
      <c r="C204" s="268">
        <v>4181000</v>
      </c>
      <c r="D204" s="4">
        <v>0</v>
      </c>
      <c r="E204" s="4">
        <v>0</v>
      </c>
      <c r="F204" s="4">
        <v>4181000</v>
      </c>
      <c r="G204" s="4">
        <v>0</v>
      </c>
      <c r="H204" s="4">
        <v>4181000</v>
      </c>
      <c r="I204" s="4">
        <v>0</v>
      </c>
      <c r="J204" s="4">
        <v>301540</v>
      </c>
      <c r="K204">
        <v>7.2122000000000002</v>
      </c>
      <c r="L204" s="4">
        <v>0</v>
      </c>
      <c r="M204" s="4">
        <v>301540</v>
      </c>
      <c r="N204">
        <v>7.2122000000000002</v>
      </c>
      <c r="O204" t="str">
        <f>IFERROR(VLOOKUP(LEFT(Ejecución_Presupuestal_Gastos_C__2[[#This Row],[Entidad/Proyecto/ObjetoGasto/Fuente.1]],4),Func[#All],2,0),RIGHT(Ejecución_Presupuestal_Gastos_C__2[[#This Row],[Entidad/Proyecto/ObjetoGasto/Fuente.1]],4))</f>
        <v>Adquisición de bienes y servicios</v>
      </c>
    </row>
    <row r="205" spans="1:15">
      <c r="A205" t="s">
        <v>1975</v>
      </c>
      <c r="B205" t="s">
        <v>3575</v>
      </c>
      <c r="C205" s="268">
        <v>85436000</v>
      </c>
      <c r="D205" s="4">
        <v>0</v>
      </c>
      <c r="E205" s="4">
        <v>0</v>
      </c>
      <c r="F205" s="4">
        <v>85436000</v>
      </c>
      <c r="G205" s="4">
        <v>0</v>
      </c>
      <c r="H205" s="4">
        <v>85436000</v>
      </c>
      <c r="I205" s="4">
        <v>12344455</v>
      </c>
      <c r="J205" s="4">
        <v>12487663</v>
      </c>
      <c r="K205">
        <v>14.616400000000001</v>
      </c>
      <c r="L205" s="4">
        <v>12344455</v>
      </c>
      <c r="M205" s="4">
        <v>12487663</v>
      </c>
      <c r="N205">
        <v>14.616400000000001</v>
      </c>
      <c r="O205" t="str">
        <f>IFERROR(VLOOKUP(LEFT(Ejecución_Presupuestal_Gastos_C__2[[#This Row],[Entidad/Proyecto/ObjetoGasto/Fuente.1]],4),Func[#All],2,0),RIGHT(Ejecución_Presupuestal_Gastos_C__2[[#This Row],[Entidad/Proyecto/ObjetoGasto/Fuente.1]],4))</f>
        <v>Adquisición de bienes y servicios</v>
      </c>
    </row>
    <row r="206" spans="1:15">
      <c r="A206" t="s">
        <v>3576</v>
      </c>
      <c r="B206" t="s">
        <v>3577</v>
      </c>
      <c r="C206" s="268">
        <v>30509000</v>
      </c>
      <c r="D206" s="4">
        <v>0</v>
      </c>
      <c r="E206" s="4">
        <v>0</v>
      </c>
      <c r="F206" s="4">
        <v>30509000</v>
      </c>
      <c r="G206" s="4">
        <v>0</v>
      </c>
      <c r="H206" s="4">
        <v>30509000</v>
      </c>
      <c r="I206" s="4">
        <v>157700</v>
      </c>
      <c r="J206" s="4">
        <v>345700</v>
      </c>
      <c r="K206">
        <v>1.1331</v>
      </c>
      <c r="L206" s="4">
        <v>0</v>
      </c>
      <c r="M206" s="4">
        <v>188000</v>
      </c>
      <c r="N206">
        <v>0.61619999999999997</v>
      </c>
      <c r="O206" t="str">
        <f>IFERROR(VLOOKUP(LEFT(Ejecución_Presupuestal_Gastos_C__2[[#This Row],[Entidad/Proyecto/ObjetoGasto/Fuente.1]],4),Func[#All],2,0),RIGHT(Ejecución_Presupuestal_Gastos_C__2[[#This Row],[Entidad/Proyecto/ObjetoGasto/Fuente.1]],4))</f>
        <v>Adquisición de bienes y servicios</v>
      </c>
    </row>
    <row r="207" spans="1:15">
      <c r="A207" t="s">
        <v>3578</v>
      </c>
      <c r="B207" t="s">
        <v>3579</v>
      </c>
      <c r="C207" s="268">
        <v>1064386000</v>
      </c>
      <c r="D207" s="4">
        <v>0</v>
      </c>
      <c r="E207" s="4">
        <v>0</v>
      </c>
      <c r="F207" s="4">
        <v>1064386000</v>
      </c>
      <c r="G207" s="4">
        <v>0</v>
      </c>
      <c r="H207" s="4">
        <v>1064386000</v>
      </c>
      <c r="I207" s="4">
        <v>0</v>
      </c>
      <c r="J207" s="4">
        <v>1064386000</v>
      </c>
      <c r="K207">
        <v>100</v>
      </c>
      <c r="L207" s="4">
        <v>0</v>
      </c>
      <c r="M207" s="4">
        <v>0</v>
      </c>
      <c r="N207">
        <v>0</v>
      </c>
      <c r="O207" t="str">
        <f>IFERROR(VLOOKUP(LEFT(Ejecución_Presupuestal_Gastos_C__2[[#This Row],[Entidad/Proyecto/ObjetoGasto/Fuente.1]],4),Func[#All],2,0),RIGHT(Ejecución_Presupuestal_Gastos_C__2[[#This Row],[Entidad/Proyecto/ObjetoGasto/Fuente.1]],4))</f>
        <v>Adquisición de bienes y servicios</v>
      </c>
    </row>
    <row r="208" spans="1:15">
      <c r="A208" t="s">
        <v>3580</v>
      </c>
      <c r="B208" t="s">
        <v>3577</v>
      </c>
      <c r="C208" s="268">
        <v>4000000</v>
      </c>
      <c r="D208" s="4">
        <v>0</v>
      </c>
      <c r="E208" s="4">
        <v>0</v>
      </c>
      <c r="F208" s="4">
        <v>4000000</v>
      </c>
      <c r="G208" s="4">
        <v>0</v>
      </c>
      <c r="H208" s="4">
        <v>4000000</v>
      </c>
      <c r="I208" s="4">
        <v>23800</v>
      </c>
      <c r="J208" s="4">
        <v>356800</v>
      </c>
      <c r="K208">
        <v>8.92</v>
      </c>
      <c r="L208" s="4">
        <v>0</v>
      </c>
      <c r="M208" s="4">
        <v>333000</v>
      </c>
      <c r="N208">
        <v>8.3249999999999993</v>
      </c>
      <c r="O208" t="str">
        <f>IFERROR(VLOOKUP(LEFT(Ejecución_Presupuestal_Gastos_C__2[[#This Row],[Entidad/Proyecto/ObjetoGasto/Fuente.1]],4),Func[#All],2,0),RIGHT(Ejecución_Presupuestal_Gastos_C__2[[#This Row],[Entidad/Proyecto/ObjetoGasto/Fuente.1]],4))</f>
        <v>Adquisición de bienes y servicios</v>
      </c>
    </row>
    <row r="209" spans="1:15">
      <c r="A209" t="s">
        <v>3581</v>
      </c>
      <c r="B209" t="s">
        <v>3577</v>
      </c>
      <c r="C209" s="268">
        <v>42000000</v>
      </c>
      <c r="D209" s="4">
        <v>0</v>
      </c>
      <c r="E209" s="4">
        <v>0</v>
      </c>
      <c r="F209" s="4">
        <v>42000000</v>
      </c>
      <c r="G209" s="4">
        <v>0</v>
      </c>
      <c r="H209" s="4">
        <v>42000000</v>
      </c>
      <c r="I209" s="4">
        <v>0</v>
      </c>
      <c r="J209" s="4">
        <v>0</v>
      </c>
      <c r="K209">
        <v>0</v>
      </c>
      <c r="L209" s="4">
        <v>0</v>
      </c>
      <c r="M209" s="4">
        <v>0</v>
      </c>
      <c r="N209">
        <v>0</v>
      </c>
      <c r="O209" t="str">
        <f>IFERROR(VLOOKUP(LEFT(Ejecución_Presupuestal_Gastos_C__2[[#This Row],[Entidad/Proyecto/ObjetoGasto/Fuente.1]],4),Func[#All],2,0),RIGHT(Ejecución_Presupuestal_Gastos_C__2[[#This Row],[Entidad/Proyecto/ObjetoGasto/Fuente.1]],4))</f>
        <v>Adquisición de bienes y servicios</v>
      </c>
    </row>
    <row r="210" spans="1:15">
      <c r="A210" t="s">
        <v>3582</v>
      </c>
      <c r="B210" t="s">
        <v>3577</v>
      </c>
      <c r="C210" s="268">
        <v>3500000</v>
      </c>
      <c r="D210" s="4">
        <v>0</v>
      </c>
      <c r="E210" s="4">
        <v>0</v>
      </c>
      <c r="F210" s="4">
        <v>3500000</v>
      </c>
      <c r="G210" s="4">
        <v>0</v>
      </c>
      <c r="H210" s="4">
        <v>3500000</v>
      </c>
      <c r="I210" s="4">
        <v>0</v>
      </c>
      <c r="J210" s="4">
        <v>292000</v>
      </c>
      <c r="K210">
        <v>8.3429000000000002</v>
      </c>
      <c r="L210" s="4">
        <v>0</v>
      </c>
      <c r="M210" s="4">
        <v>292000</v>
      </c>
      <c r="N210">
        <v>8.3429000000000002</v>
      </c>
      <c r="O210" t="str">
        <f>IFERROR(VLOOKUP(LEFT(Ejecución_Presupuestal_Gastos_C__2[[#This Row],[Entidad/Proyecto/ObjetoGasto/Fuente.1]],4),Func[#All],2,0),RIGHT(Ejecución_Presupuestal_Gastos_C__2[[#This Row],[Entidad/Proyecto/ObjetoGasto/Fuente.1]],4))</f>
        <v>Adquisición de bienes y servicios</v>
      </c>
    </row>
    <row r="211" spans="1:15">
      <c r="A211" t="s">
        <v>3583</v>
      </c>
      <c r="B211" t="s">
        <v>3579</v>
      </c>
      <c r="C211" s="268">
        <v>816000</v>
      </c>
      <c r="D211" s="4">
        <v>0</v>
      </c>
      <c r="E211" s="4">
        <v>0</v>
      </c>
      <c r="F211" s="4">
        <v>816000</v>
      </c>
      <c r="G211" s="4">
        <v>0</v>
      </c>
      <c r="H211" s="4">
        <v>816000</v>
      </c>
      <c r="I211" s="4">
        <v>0</v>
      </c>
      <c r="J211" s="4">
        <v>0</v>
      </c>
      <c r="K211">
        <v>0</v>
      </c>
      <c r="L211" s="4">
        <v>0</v>
      </c>
      <c r="M211" s="4">
        <v>0</v>
      </c>
      <c r="N211">
        <v>0</v>
      </c>
      <c r="O211" t="str">
        <f>IFERROR(VLOOKUP(LEFT(Ejecución_Presupuestal_Gastos_C__2[[#This Row],[Entidad/Proyecto/ObjetoGasto/Fuente.1]],4),Func[#All],2,0),RIGHT(Ejecución_Presupuestal_Gastos_C__2[[#This Row],[Entidad/Proyecto/ObjetoGasto/Fuente.1]],4))</f>
        <v>Adquisición de bienes y servicios</v>
      </c>
    </row>
    <row r="212" spans="1:15">
      <c r="A212" t="s">
        <v>3584</v>
      </c>
      <c r="B212" t="s">
        <v>3577</v>
      </c>
      <c r="C212" s="268">
        <v>63760000</v>
      </c>
      <c r="D212" s="4">
        <v>0</v>
      </c>
      <c r="E212" s="4">
        <v>0</v>
      </c>
      <c r="F212" s="4">
        <v>63760000</v>
      </c>
      <c r="G212" s="4">
        <v>0</v>
      </c>
      <c r="H212" s="4">
        <v>63760000</v>
      </c>
      <c r="I212" s="4">
        <v>0</v>
      </c>
      <c r="J212" s="4">
        <v>21843337</v>
      </c>
      <c r="K212">
        <v>34.258699999999997</v>
      </c>
      <c r="L212" s="4">
        <v>0</v>
      </c>
      <c r="M212" s="4">
        <v>0</v>
      </c>
      <c r="N212">
        <v>0</v>
      </c>
      <c r="O212" t="str">
        <f>IFERROR(VLOOKUP(LEFT(Ejecución_Presupuestal_Gastos_C__2[[#This Row],[Entidad/Proyecto/ObjetoGasto/Fuente.1]],4),Func[#All],2,0),RIGHT(Ejecución_Presupuestal_Gastos_C__2[[#This Row],[Entidad/Proyecto/ObjetoGasto/Fuente.1]],4))</f>
        <v>Adquisición de bienes y servicios</v>
      </c>
    </row>
    <row r="213" spans="1:15">
      <c r="A213" t="s">
        <v>3585</v>
      </c>
      <c r="B213" t="s">
        <v>3577</v>
      </c>
      <c r="C213" s="268">
        <v>83400000</v>
      </c>
      <c r="D213" s="4">
        <v>0</v>
      </c>
      <c r="E213" s="4">
        <v>0</v>
      </c>
      <c r="F213" s="4">
        <v>83400000</v>
      </c>
      <c r="G213" s="4">
        <v>0</v>
      </c>
      <c r="H213" s="4">
        <v>83400000</v>
      </c>
      <c r="I213" s="4">
        <v>0</v>
      </c>
      <c r="J213" s="4">
        <v>13997970</v>
      </c>
      <c r="K213">
        <v>16.784099999999999</v>
      </c>
      <c r="L213" s="4">
        <v>0</v>
      </c>
      <c r="M213" s="4">
        <v>0</v>
      </c>
      <c r="N213">
        <v>0</v>
      </c>
      <c r="O213" t="str">
        <f>IFERROR(VLOOKUP(LEFT(Ejecución_Presupuestal_Gastos_C__2[[#This Row],[Entidad/Proyecto/ObjetoGasto/Fuente.1]],4),Func[#All],2,0),RIGHT(Ejecución_Presupuestal_Gastos_C__2[[#This Row],[Entidad/Proyecto/ObjetoGasto/Fuente.1]],4))</f>
        <v>Adquisición de bienes y servicios</v>
      </c>
    </row>
    <row r="214" spans="1:15">
      <c r="A214" t="s">
        <v>3586</v>
      </c>
      <c r="B214" t="s">
        <v>3587</v>
      </c>
      <c r="C214" s="268">
        <v>31525000</v>
      </c>
      <c r="D214" s="4">
        <v>0</v>
      </c>
      <c r="E214" s="4">
        <v>0</v>
      </c>
      <c r="F214" s="4">
        <v>31525000</v>
      </c>
      <c r="G214" s="4">
        <v>0</v>
      </c>
      <c r="H214" s="4">
        <v>31525000</v>
      </c>
      <c r="I214" s="4">
        <v>0</v>
      </c>
      <c r="J214" s="4">
        <v>0</v>
      </c>
      <c r="K214">
        <v>0</v>
      </c>
      <c r="L214" s="4">
        <v>0</v>
      </c>
      <c r="M214" s="4">
        <v>0</v>
      </c>
      <c r="N214">
        <v>0</v>
      </c>
      <c r="O214" t="str">
        <f>IFERROR(VLOOKUP(LEFT(Ejecución_Presupuestal_Gastos_C__2[[#This Row],[Entidad/Proyecto/ObjetoGasto/Fuente.1]],4),Func[#All],2,0),RIGHT(Ejecución_Presupuestal_Gastos_C__2[[#This Row],[Entidad/Proyecto/ObjetoGasto/Fuente.1]],4))</f>
        <v>Adquisición de bienes y servicios</v>
      </c>
    </row>
    <row r="215" spans="1:15">
      <c r="A215" t="s">
        <v>3588</v>
      </c>
      <c r="B215" t="s">
        <v>3577</v>
      </c>
      <c r="C215" s="268">
        <v>12800000</v>
      </c>
      <c r="D215" s="4">
        <v>0</v>
      </c>
      <c r="E215" s="4">
        <v>0</v>
      </c>
      <c r="F215" s="4">
        <v>12800000</v>
      </c>
      <c r="G215" s="4">
        <v>0</v>
      </c>
      <c r="H215" s="4">
        <v>12800000</v>
      </c>
      <c r="I215" s="4">
        <v>0</v>
      </c>
      <c r="J215" s="4">
        <v>0</v>
      </c>
      <c r="K215">
        <v>0</v>
      </c>
      <c r="L215" s="4">
        <v>0</v>
      </c>
      <c r="M215" s="4">
        <v>0</v>
      </c>
      <c r="N215">
        <v>0</v>
      </c>
      <c r="O215" t="str">
        <f>IFERROR(VLOOKUP(LEFT(Ejecución_Presupuestal_Gastos_C__2[[#This Row],[Entidad/Proyecto/ObjetoGasto/Fuente.1]],4),Func[#All],2,0),RIGHT(Ejecución_Presupuestal_Gastos_C__2[[#This Row],[Entidad/Proyecto/ObjetoGasto/Fuente.1]],4))</f>
        <v>Adquisición de bienes y servicios</v>
      </c>
    </row>
    <row r="216" spans="1:15">
      <c r="A216" t="s">
        <v>3589</v>
      </c>
      <c r="B216" t="s">
        <v>3577</v>
      </c>
      <c r="C216" s="268">
        <v>16227000</v>
      </c>
      <c r="D216" s="4">
        <v>0</v>
      </c>
      <c r="E216" s="4">
        <v>0</v>
      </c>
      <c r="F216" s="4">
        <v>16227000</v>
      </c>
      <c r="G216" s="4">
        <v>0</v>
      </c>
      <c r="H216" s="4">
        <v>16227000</v>
      </c>
      <c r="I216" s="4">
        <v>0</v>
      </c>
      <c r="J216" s="4">
        <v>0</v>
      </c>
      <c r="K216">
        <v>0</v>
      </c>
      <c r="L216" s="4">
        <v>0</v>
      </c>
      <c r="M216" s="4">
        <v>0</v>
      </c>
      <c r="N216">
        <v>0</v>
      </c>
      <c r="O216" t="str">
        <f>IFERROR(VLOOKUP(LEFT(Ejecución_Presupuestal_Gastos_C__2[[#This Row],[Entidad/Proyecto/ObjetoGasto/Fuente.1]],4),Func[#All],2,0),RIGHT(Ejecución_Presupuestal_Gastos_C__2[[#This Row],[Entidad/Proyecto/ObjetoGasto/Fuente.1]],4))</f>
        <v>Adquisición de bienes y servicios</v>
      </c>
    </row>
    <row r="217" spans="1:15">
      <c r="A217" t="s">
        <v>3590</v>
      </c>
      <c r="B217" t="s">
        <v>3591</v>
      </c>
      <c r="C217" s="268">
        <v>4000000</v>
      </c>
      <c r="D217" s="4">
        <v>0</v>
      </c>
      <c r="E217" s="4">
        <v>0</v>
      </c>
      <c r="F217" s="4">
        <v>4000000</v>
      </c>
      <c r="G217" s="4">
        <v>0</v>
      </c>
      <c r="H217" s="4">
        <v>4000000</v>
      </c>
      <c r="I217" s="4">
        <v>0</v>
      </c>
      <c r="J217" s="4">
        <v>333000</v>
      </c>
      <c r="K217">
        <v>8.3249999999999993</v>
      </c>
      <c r="L217" s="4">
        <v>0</v>
      </c>
      <c r="M217" s="4">
        <v>333000</v>
      </c>
      <c r="N217">
        <v>8.3249999999999993</v>
      </c>
      <c r="O217" t="str">
        <f>IFERROR(VLOOKUP(LEFT(Ejecución_Presupuestal_Gastos_C__2[[#This Row],[Entidad/Proyecto/ObjetoGasto/Fuente.1]],4),Func[#All],2,0),RIGHT(Ejecución_Presupuestal_Gastos_C__2[[#This Row],[Entidad/Proyecto/ObjetoGasto/Fuente.1]],4))</f>
        <v>Adquisición de bienes y servicios</v>
      </c>
    </row>
    <row r="218" spans="1:15">
      <c r="A218" t="s">
        <v>3592</v>
      </c>
      <c r="B218" t="s">
        <v>3577</v>
      </c>
      <c r="C218" s="268">
        <v>40698000</v>
      </c>
      <c r="D218" s="4">
        <v>0</v>
      </c>
      <c r="E218" s="4">
        <v>0</v>
      </c>
      <c r="F218" s="4">
        <v>40698000</v>
      </c>
      <c r="G218" s="4">
        <v>0</v>
      </c>
      <c r="H218" s="4">
        <v>40698000</v>
      </c>
      <c r="I218" s="4">
        <v>0</v>
      </c>
      <c r="J218" s="4">
        <v>40698000</v>
      </c>
      <c r="K218">
        <v>100</v>
      </c>
      <c r="L218" s="4">
        <v>0</v>
      </c>
      <c r="M218" s="4">
        <v>0</v>
      </c>
      <c r="N218">
        <v>0</v>
      </c>
      <c r="O218" t="str">
        <f>IFERROR(VLOOKUP(LEFT(Ejecución_Presupuestal_Gastos_C__2[[#This Row],[Entidad/Proyecto/ObjetoGasto/Fuente.1]],4),Func[#All],2,0),RIGHT(Ejecución_Presupuestal_Gastos_C__2[[#This Row],[Entidad/Proyecto/ObjetoGasto/Fuente.1]],4))</f>
        <v>Adquisición de bienes y servicios</v>
      </c>
    </row>
    <row r="219" spans="1:15">
      <c r="A219" t="s">
        <v>3593</v>
      </c>
      <c r="B219" t="s">
        <v>3577</v>
      </c>
      <c r="C219" s="268">
        <v>201781000</v>
      </c>
      <c r="D219" s="4">
        <v>0</v>
      </c>
      <c r="E219" s="4">
        <v>0</v>
      </c>
      <c r="F219" s="4">
        <v>201781000</v>
      </c>
      <c r="G219" s="4">
        <v>0</v>
      </c>
      <c r="H219" s="4">
        <v>201781000</v>
      </c>
      <c r="I219" s="4">
        <v>0</v>
      </c>
      <c r="J219" s="4">
        <v>83993294</v>
      </c>
      <c r="K219">
        <v>41.625999999999998</v>
      </c>
      <c r="L219" s="4">
        <v>0</v>
      </c>
      <c r="M219" s="4">
        <v>0</v>
      </c>
      <c r="N219">
        <v>0</v>
      </c>
      <c r="O219" t="str">
        <f>IFERROR(VLOOKUP(LEFT(Ejecución_Presupuestal_Gastos_C__2[[#This Row],[Entidad/Proyecto/ObjetoGasto/Fuente.1]],4),Func[#All],2,0),RIGHT(Ejecución_Presupuestal_Gastos_C__2[[#This Row],[Entidad/Proyecto/ObjetoGasto/Fuente.1]],4))</f>
        <v>Adquisición de bienes y servicios</v>
      </c>
    </row>
    <row r="220" spans="1:15">
      <c r="A220" t="s">
        <v>3594</v>
      </c>
      <c r="B220" t="s">
        <v>3577</v>
      </c>
      <c r="C220" s="268">
        <v>41001000</v>
      </c>
      <c r="D220" s="4">
        <v>0</v>
      </c>
      <c r="E220" s="4">
        <v>0</v>
      </c>
      <c r="F220" s="4">
        <v>41001000</v>
      </c>
      <c r="G220" s="4">
        <v>0</v>
      </c>
      <c r="H220" s="4">
        <v>41001000</v>
      </c>
      <c r="I220" s="4">
        <v>0</v>
      </c>
      <c r="J220" s="4">
        <v>41000736</v>
      </c>
      <c r="K220">
        <v>99.999399999999994</v>
      </c>
      <c r="L220" s="4">
        <v>0</v>
      </c>
      <c r="M220" s="4">
        <v>0</v>
      </c>
      <c r="N220">
        <v>0</v>
      </c>
      <c r="O220" t="str">
        <f>IFERROR(VLOOKUP(LEFT(Ejecución_Presupuestal_Gastos_C__2[[#This Row],[Entidad/Proyecto/ObjetoGasto/Fuente.1]],4),Func[#All],2,0),RIGHT(Ejecución_Presupuestal_Gastos_C__2[[#This Row],[Entidad/Proyecto/ObjetoGasto/Fuente.1]],4))</f>
        <v>Adquisición de bienes y servicios</v>
      </c>
    </row>
    <row r="221" spans="1:15">
      <c r="A221" t="s">
        <v>3595</v>
      </c>
      <c r="B221" t="s">
        <v>3577</v>
      </c>
      <c r="C221" s="268">
        <v>4869000</v>
      </c>
      <c r="D221" s="4">
        <v>0</v>
      </c>
      <c r="E221" s="4">
        <v>0</v>
      </c>
      <c r="F221" s="4">
        <v>4869000</v>
      </c>
      <c r="G221" s="4">
        <v>0</v>
      </c>
      <c r="H221" s="4">
        <v>4869000</v>
      </c>
      <c r="I221" s="4">
        <v>0</v>
      </c>
      <c r="J221" s="4">
        <v>0</v>
      </c>
      <c r="K221">
        <v>0</v>
      </c>
      <c r="L221" s="4">
        <v>0</v>
      </c>
      <c r="M221" s="4">
        <v>0</v>
      </c>
      <c r="N221">
        <v>0</v>
      </c>
      <c r="O221" t="str">
        <f>IFERROR(VLOOKUP(LEFT(Ejecución_Presupuestal_Gastos_C__2[[#This Row],[Entidad/Proyecto/ObjetoGasto/Fuente.1]],4),Func[#All],2,0),RIGHT(Ejecución_Presupuestal_Gastos_C__2[[#This Row],[Entidad/Proyecto/ObjetoGasto/Fuente.1]],4))</f>
        <v>Adquisición de bienes y servicios</v>
      </c>
    </row>
    <row r="222" spans="1:15">
      <c r="A222" t="s">
        <v>1984</v>
      </c>
      <c r="B222" t="s">
        <v>3577</v>
      </c>
      <c r="C222" s="268">
        <v>518000</v>
      </c>
      <c r="D222" s="4">
        <v>0</v>
      </c>
      <c r="E222" s="4">
        <v>0</v>
      </c>
      <c r="F222" s="4">
        <v>518000</v>
      </c>
      <c r="G222" s="4">
        <v>0</v>
      </c>
      <c r="H222" s="4">
        <v>518000</v>
      </c>
      <c r="I222" s="4">
        <v>0</v>
      </c>
      <c r="J222" s="4">
        <v>0</v>
      </c>
      <c r="K222">
        <v>0</v>
      </c>
      <c r="L222" s="4">
        <v>0</v>
      </c>
      <c r="M222" s="4">
        <v>0</v>
      </c>
      <c r="N222">
        <v>0</v>
      </c>
      <c r="O222" t="str">
        <f>IFERROR(VLOOKUP(LEFT(Ejecución_Presupuestal_Gastos_C__2[[#This Row],[Entidad/Proyecto/ObjetoGasto/Fuente.1]],4),Func[#All],2,0),RIGHT(Ejecución_Presupuestal_Gastos_C__2[[#This Row],[Entidad/Proyecto/ObjetoGasto/Fuente.1]],4))</f>
        <v>Adquisición de bienes y servicios</v>
      </c>
    </row>
    <row r="223" spans="1:15">
      <c r="A223" t="s">
        <v>1987</v>
      </c>
      <c r="B223" t="s">
        <v>3577</v>
      </c>
      <c r="C223" s="268">
        <v>159429000</v>
      </c>
      <c r="D223" s="4">
        <v>0</v>
      </c>
      <c r="E223" s="4">
        <v>0</v>
      </c>
      <c r="F223" s="4">
        <v>159429000</v>
      </c>
      <c r="G223" s="4">
        <v>0</v>
      </c>
      <c r="H223" s="4">
        <v>159429000</v>
      </c>
      <c r="I223" s="4">
        <v>0</v>
      </c>
      <c r="J223" s="4">
        <v>157442371</v>
      </c>
      <c r="K223">
        <v>98.753900000000002</v>
      </c>
      <c r="L223" s="4">
        <v>0</v>
      </c>
      <c r="M223" s="4">
        <v>0</v>
      </c>
      <c r="N223">
        <v>0</v>
      </c>
      <c r="O223" t="str">
        <f>IFERROR(VLOOKUP(LEFT(Ejecución_Presupuestal_Gastos_C__2[[#This Row],[Entidad/Proyecto/ObjetoGasto/Fuente.1]],4),Func[#All],2,0),RIGHT(Ejecución_Presupuestal_Gastos_C__2[[#This Row],[Entidad/Proyecto/ObjetoGasto/Fuente.1]],4))</f>
        <v>Adquisición de bienes y servicios</v>
      </c>
    </row>
    <row r="224" spans="1:15">
      <c r="A224" t="s">
        <v>3596</v>
      </c>
      <c r="B224" t="s">
        <v>3577</v>
      </c>
      <c r="C224" s="268">
        <v>39361000</v>
      </c>
      <c r="D224" s="4">
        <v>0</v>
      </c>
      <c r="E224" s="4">
        <v>0</v>
      </c>
      <c r="F224" s="4">
        <v>39361000</v>
      </c>
      <c r="G224" s="4">
        <v>0</v>
      </c>
      <c r="H224" s="4">
        <v>39361000</v>
      </c>
      <c r="I224" s="4">
        <v>0</v>
      </c>
      <c r="J224" s="4">
        <v>18240548</v>
      </c>
      <c r="K224">
        <v>46.341700000000003</v>
      </c>
      <c r="L224" s="4">
        <v>0</v>
      </c>
      <c r="M224" s="4">
        <v>0</v>
      </c>
      <c r="N224">
        <v>0</v>
      </c>
      <c r="O224" t="str">
        <f>IFERROR(VLOOKUP(LEFT(Ejecución_Presupuestal_Gastos_C__2[[#This Row],[Entidad/Proyecto/ObjetoGasto/Fuente.1]],4),Func[#All],2,0),RIGHT(Ejecución_Presupuestal_Gastos_C__2[[#This Row],[Entidad/Proyecto/ObjetoGasto/Fuente.1]],4))</f>
        <v>Adquisición de bienes y servicios</v>
      </c>
    </row>
    <row r="225" spans="1:15">
      <c r="A225" t="s">
        <v>3597</v>
      </c>
      <c r="B225" t="s">
        <v>3598</v>
      </c>
      <c r="C225" s="268">
        <v>3679000</v>
      </c>
      <c r="D225" s="4">
        <v>0</v>
      </c>
      <c r="E225" s="4">
        <v>0</v>
      </c>
      <c r="F225" s="4">
        <v>3679000</v>
      </c>
      <c r="G225" s="4">
        <v>0</v>
      </c>
      <c r="H225" s="4">
        <v>3679000</v>
      </c>
      <c r="I225" s="4">
        <v>0</v>
      </c>
      <c r="J225" s="4">
        <v>0</v>
      </c>
      <c r="K225">
        <v>0</v>
      </c>
      <c r="L225" s="4">
        <v>0</v>
      </c>
      <c r="M225" s="4">
        <v>0</v>
      </c>
      <c r="N225">
        <v>0</v>
      </c>
      <c r="O225" t="str">
        <f>IFERROR(VLOOKUP(LEFT(Ejecución_Presupuestal_Gastos_C__2[[#This Row],[Entidad/Proyecto/ObjetoGasto/Fuente.1]],4),Func[#All],2,0),RIGHT(Ejecución_Presupuestal_Gastos_C__2[[#This Row],[Entidad/Proyecto/ObjetoGasto/Fuente.1]],4))</f>
        <v>Adquisición de bienes y servicios</v>
      </c>
    </row>
    <row r="226" spans="1:15">
      <c r="A226" t="s">
        <v>3599</v>
      </c>
      <c r="B226" t="s">
        <v>3600</v>
      </c>
      <c r="C226" s="268">
        <v>5249000</v>
      </c>
      <c r="D226" s="4">
        <v>0</v>
      </c>
      <c r="E226" s="4">
        <v>0</v>
      </c>
      <c r="F226" s="4">
        <v>5249000</v>
      </c>
      <c r="G226" s="4">
        <v>0</v>
      </c>
      <c r="H226" s="4">
        <v>5249000</v>
      </c>
      <c r="I226" s="4">
        <v>0</v>
      </c>
      <c r="J226" s="4">
        <v>0</v>
      </c>
      <c r="K226">
        <v>0</v>
      </c>
      <c r="L226" s="4">
        <v>0</v>
      </c>
      <c r="M226" s="4">
        <v>0</v>
      </c>
      <c r="N226">
        <v>0</v>
      </c>
      <c r="O226" t="str">
        <f>IFERROR(VLOOKUP(LEFT(Ejecución_Presupuestal_Gastos_C__2[[#This Row],[Entidad/Proyecto/ObjetoGasto/Fuente.1]],4),Func[#All],2,0),RIGHT(Ejecución_Presupuestal_Gastos_C__2[[#This Row],[Entidad/Proyecto/ObjetoGasto/Fuente.1]],4))</f>
        <v>Adquisición de bienes y servicios</v>
      </c>
    </row>
    <row r="227" spans="1:15">
      <c r="A227" t="s">
        <v>3601</v>
      </c>
      <c r="B227" t="s">
        <v>3602</v>
      </c>
      <c r="C227" s="268">
        <v>1455000</v>
      </c>
      <c r="D227" s="4">
        <v>0</v>
      </c>
      <c r="E227" s="4">
        <v>0</v>
      </c>
      <c r="F227" s="4">
        <v>1455000</v>
      </c>
      <c r="G227" s="4">
        <v>0</v>
      </c>
      <c r="H227" s="4">
        <v>1455000</v>
      </c>
      <c r="I227" s="4">
        <v>0</v>
      </c>
      <c r="J227" s="4">
        <v>0</v>
      </c>
      <c r="K227">
        <v>0</v>
      </c>
      <c r="L227" s="4">
        <v>0</v>
      </c>
      <c r="M227" s="4">
        <v>0</v>
      </c>
      <c r="N227">
        <v>0</v>
      </c>
      <c r="O227" t="str">
        <f>IFERROR(VLOOKUP(LEFT(Ejecución_Presupuestal_Gastos_C__2[[#This Row],[Entidad/Proyecto/ObjetoGasto/Fuente.1]],4),Func[#All],2,0),RIGHT(Ejecución_Presupuestal_Gastos_C__2[[#This Row],[Entidad/Proyecto/ObjetoGasto/Fuente.1]],4))</f>
        <v>Adquisición de bienes y servicios</v>
      </c>
    </row>
    <row r="228" spans="1:15">
      <c r="A228" t="s">
        <v>3603</v>
      </c>
      <c r="B228" t="s">
        <v>3604</v>
      </c>
      <c r="C228" s="268">
        <v>1455000</v>
      </c>
      <c r="D228" s="4">
        <v>0</v>
      </c>
      <c r="E228" s="4">
        <v>0</v>
      </c>
      <c r="F228" s="4">
        <v>1455000</v>
      </c>
      <c r="G228" s="4">
        <v>0</v>
      </c>
      <c r="H228" s="4">
        <v>1455000</v>
      </c>
      <c r="I228" s="4">
        <v>0</v>
      </c>
      <c r="J228" s="4">
        <v>0</v>
      </c>
      <c r="K228">
        <v>0</v>
      </c>
      <c r="L228" s="4">
        <v>0</v>
      </c>
      <c r="M228" s="4">
        <v>0</v>
      </c>
      <c r="N228">
        <v>0</v>
      </c>
      <c r="O228" t="str">
        <f>IFERROR(VLOOKUP(LEFT(Ejecución_Presupuestal_Gastos_C__2[[#This Row],[Entidad/Proyecto/ObjetoGasto/Fuente.1]],4),Func[#All],2,0),RIGHT(Ejecución_Presupuestal_Gastos_C__2[[#This Row],[Entidad/Proyecto/ObjetoGasto/Fuente.1]],4))</f>
        <v>Adquisición de bienes y servicios</v>
      </c>
    </row>
    <row r="229" spans="1:15">
      <c r="A229" t="s">
        <v>3605</v>
      </c>
      <c r="B229" t="s">
        <v>3606</v>
      </c>
      <c r="C229" s="268">
        <v>2500000</v>
      </c>
      <c r="D229" s="4">
        <v>0</v>
      </c>
      <c r="E229" s="4">
        <v>0</v>
      </c>
      <c r="F229" s="4">
        <v>2500000</v>
      </c>
      <c r="G229" s="4">
        <v>0</v>
      </c>
      <c r="H229" s="4">
        <v>2500000</v>
      </c>
      <c r="I229" s="4">
        <v>0</v>
      </c>
      <c r="J229" s="4">
        <v>0</v>
      </c>
      <c r="K229">
        <v>0</v>
      </c>
      <c r="L229" s="4">
        <v>0</v>
      </c>
      <c r="M229" s="4">
        <v>0</v>
      </c>
      <c r="N229">
        <v>0</v>
      </c>
      <c r="O229" t="str">
        <f>IFERROR(VLOOKUP(LEFT(Ejecución_Presupuestal_Gastos_C__2[[#This Row],[Entidad/Proyecto/ObjetoGasto/Fuente.1]],4),Func[#All],2,0),RIGHT(Ejecución_Presupuestal_Gastos_C__2[[#This Row],[Entidad/Proyecto/ObjetoGasto/Fuente.1]],4))</f>
        <v>Adquisición de bienes y servicios</v>
      </c>
    </row>
    <row r="230" spans="1:15">
      <c r="A230" t="s">
        <v>3607</v>
      </c>
      <c r="B230" t="s">
        <v>3608</v>
      </c>
      <c r="C230" s="268">
        <v>55006000</v>
      </c>
      <c r="D230" s="4">
        <v>0</v>
      </c>
      <c r="E230" s="4">
        <v>0</v>
      </c>
      <c r="F230" s="4">
        <v>55006000</v>
      </c>
      <c r="G230" s="4">
        <v>0</v>
      </c>
      <c r="H230" s="4">
        <v>55006000</v>
      </c>
      <c r="I230" s="4">
        <v>0</v>
      </c>
      <c r="J230" s="4">
        <v>0</v>
      </c>
      <c r="K230">
        <v>0</v>
      </c>
      <c r="L230" s="4">
        <v>0</v>
      </c>
      <c r="M230" s="4">
        <v>0</v>
      </c>
      <c r="N230">
        <v>0</v>
      </c>
      <c r="O230" t="str">
        <f>IFERROR(VLOOKUP(LEFT(Ejecución_Presupuestal_Gastos_C__2[[#This Row],[Entidad/Proyecto/ObjetoGasto/Fuente.1]],4),Func[#All],2,0),RIGHT(Ejecución_Presupuestal_Gastos_C__2[[#This Row],[Entidad/Proyecto/ObjetoGasto/Fuente.1]],4))</f>
        <v>Adquisición de bienes y servicios</v>
      </c>
    </row>
    <row r="231" spans="1:15">
      <c r="A231" t="s">
        <v>3609</v>
      </c>
      <c r="B231" t="s">
        <v>3610</v>
      </c>
      <c r="C231" s="268">
        <v>3157000</v>
      </c>
      <c r="D231" s="4">
        <v>0</v>
      </c>
      <c r="E231" s="4">
        <v>0</v>
      </c>
      <c r="F231" s="4">
        <v>3157000</v>
      </c>
      <c r="G231" s="4">
        <v>0</v>
      </c>
      <c r="H231" s="4">
        <v>3157000</v>
      </c>
      <c r="I231" s="4">
        <v>0</v>
      </c>
      <c r="J231" s="4">
        <v>0</v>
      </c>
      <c r="K231">
        <v>0</v>
      </c>
      <c r="L231" s="4">
        <v>0</v>
      </c>
      <c r="M231" s="4">
        <v>0</v>
      </c>
      <c r="N231">
        <v>0</v>
      </c>
      <c r="O231" t="str">
        <f>IFERROR(VLOOKUP(LEFT(Ejecución_Presupuestal_Gastos_C__2[[#This Row],[Entidad/Proyecto/ObjetoGasto/Fuente.1]],4),Func[#All],2,0),RIGHT(Ejecución_Presupuestal_Gastos_C__2[[#This Row],[Entidad/Proyecto/ObjetoGasto/Fuente.1]],4))</f>
        <v>Adquisición de bienes y servicios</v>
      </c>
    </row>
    <row r="232" spans="1:15">
      <c r="A232" t="s">
        <v>1995</v>
      </c>
      <c r="B232" t="s">
        <v>3611</v>
      </c>
      <c r="C232" s="268">
        <v>36616000</v>
      </c>
      <c r="D232" s="4">
        <v>0</v>
      </c>
      <c r="E232" s="4">
        <v>0</v>
      </c>
      <c r="F232" s="4">
        <v>36616000</v>
      </c>
      <c r="G232" s="4">
        <v>0</v>
      </c>
      <c r="H232" s="4">
        <v>36616000</v>
      </c>
      <c r="I232" s="4">
        <v>11214035</v>
      </c>
      <c r="J232" s="4">
        <v>11214035</v>
      </c>
      <c r="K232">
        <v>30.626100000000001</v>
      </c>
      <c r="L232" s="4">
        <v>11214035</v>
      </c>
      <c r="M232" s="4">
        <v>11214035</v>
      </c>
      <c r="N232">
        <v>30.626100000000001</v>
      </c>
      <c r="O232" t="str">
        <f>IFERROR(VLOOKUP(LEFT(Ejecución_Presupuestal_Gastos_C__2[[#This Row],[Entidad/Proyecto/ObjetoGasto/Fuente.1]],4),Func[#All],2,0),RIGHT(Ejecución_Presupuestal_Gastos_C__2[[#This Row],[Entidad/Proyecto/ObjetoGasto/Fuente.1]],4))</f>
        <v>Adquisición de bienes y servicios</v>
      </c>
    </row>
    <row r="233" spans="1:15">
      <c r="A233" t="s">
        <v>3612</v>
      </c>
      <c r="B233" t="s">
        <v>3613</v>
      </c>
      <c r="C233" s="268">
        <v>134651000</v>
      </c>
      <c r="D233" s="4">
        <v>0</v>
      </c>
      <c r="E233" s="4">
        <v>0</v>
      </c>
      <c r="F233" s="4">
        <v>134651000</v>
      </c>
      <c r="G233" s="4">
        <v>0</v>
      </c>
      <c r="H233" s="4">
        <v>134651000</v>
      </c>
      <c r="I233" s="4">
        <v>5898100</v>
      </c>
      <c r="J233" s="4">
        <v>13228114</v>
      </c>
      <c r="K233">
        <v>9.8239999999999998</v>
      </c>
      <c r="L233" s="4">
        <v>5898100</v>
      </c>
      <c r="M233" s="4">
        <v>13228114</v>
      </c>
      <c r="N233">
        <v>9.8239999999999998</v>
      </c>
      <c r="O233" t="str">
        <f>IFERROR(VLOOKUP(LEFT(Ejecución_Presupuestal_Gastos_C__2[[#This Row],[Entidad/Proyecto/ObjetoGasto/Fuente.1]],4),Func[#All],2,0),RIGHT(Ejecución_Presupuestal_Gastos_C__2[[#This Row],[Entidad/Proyecto/ObjetoGasto/Fuente.1]],4))</f>
        <v>Adquisición de bienes y servicios</v>
      </c>
    </row>
    <row r="234" spans="1:15">
      <c r="A234" t="s">
        <v>2012</v>
      </c>
      <c r="B234" t="s">
        <v>3614</v>
      </c>
      <c r="C234" s="268">
        <v>48500000</v>
      </c>
      <c r="D234" s="4">
        <v>0</v>
      </c>
      <c r="E234" s="4">
        <v>0</v>
      </c>
      <c r="F234" s="4">
        <v>48500000</v>
      </c>
      <c r="G234" s="4">
        <v>0</v>
      </c>
      <c r="H234" s="4">
        <v>48500000</v>
      </c>
      <c r="I234" s="4">
        <v>0</v>
      </c>
      <c r="J234" s="4">
        <v>10630270</v>
      </c>
      <c r="K234">
        <v>21.918099999999999</v>
      </c>
      <c r="L234" s="4">
        <v>0</v>
      </c>
      <c r="M234" s="4">
        <v>10630270</v>
      </c>
      <c r="N234">
        <v>21.918099999999999</v>
      </c>
      <c r="O234" t="str">
        <f>IFERROR(VLOOKUP(LEFT(Ejecución_Presupuestal_Gastos_C__2[[#This Row],[Entidad/Proyecto/ObjetoGasto/Fuente.1]],4),Func[#All],2,0),RIGHT(Ejecución_Presupuestal_Gastos_C__2[[#This Row],[Entidad/Proyecto/ObjetoGasto/Fuente.1]],4))</f>
        <v>Adquisición de bienes y servicios</v>
      </c>
    </row>
    <row r="235" spans="1:15">
      <c r="A235" t="s">
        <v>3615</v>
      </c>
      <c r="B235" t="s">
        <v>3616</v>
      </c>
      <c r="C235" s="268">
        <v>9035032000</v>
      </c>
      <c r="D235" s="4">
        <v>0</v>
      </c>
      <c r="E235" s="4">
        <v>0</v>
      </c>
      <c r="F235" s="4">
        <v>9035032000</v>
      </c>
      <c r="G235" s="4">
        <v>0</v>
      </c>
      <c r="H235" s="4">
        <v>9035032000</v>
      </c>
      <c r="I235" s="4">
        <v>0</v>
      </c>
      <c r="J235" s="4">
        <v>0</v>
      </c>
      <c r="K235">
        <v>0</v>
      </c>
      <c r="L235" s="4">
        <v>0</v>
      </c>
      <c r="M235" s="4">
        <v>0</v>
      </c>
      <c r="N235">
        <v>0</v>
      </c>
      <c r="O235" t="str">
        <f>IFERROR(VLOOKUP(LEFT(Ejecución_Presupuestal_Gastos_C__2[[#This Row],[Entidad/Proyecto/ObjetoGasto/Fuente.1]],4),Func[#All],2,0),RIGHT(Ejecución_Presupuestal_Gastos_C__2[[#This Row],[Entidad/Proyecto/ObjetoGasto/Fuente.1]],4))</f>
        <v>Transferencias corrientes de funcionamiento</v>
      </c>
    </row>
    <row r="236" spans="1:15">
      <c r="A236" t="s">
        <v>3617</v>
      </c>
      <c r="B236" t="s">
        <v>3618</v>
      </c>
      <c r="C236" s="268">
        <v>28787418000</v>
      </c>
      <c r="D236" s="4">
        <v>0</v>
      </c>
      <c r="E236" s="4">
        <v>0</v>
      </c>
      <c r="F236" s="4">
        <v>28787418000</v>
      </c>
      <c r="G236" s="4">
        <v>0</v>
      </c>
      <c r="H236" s="4">
        <v>28787418000</v>
      </c>
      <c r="I236" s="4">
        <v>290363822</v>
      </c>
      <c r="J236" s="4">
        <v>14754054658</v>
      </c>
      <c r="K236">
        <v>51.2517</v>
      </c>
      <c r="L236" s="4">
        <v>31932742</v>
      </c>
      <c r="M236" s="4">
        <v>66226117</v>
      </c>
      <c r="N236">
        <v>0.2301</v>
      </c>
      <c r="O236" t="str">
        <f>IFERROR(VLOOKUP(LEFT(Ejecución_Presupuestal_Gastos_C__2[[#This Row],[Entidad/Proyecto/ObjetoGasto/Fuente.1]],4),Func[#All],2,0),RIGHT(Ejecución_Presupuestal_Gastos_C__2[[#This Row],[Entidad/Proyecto/ObjetoGasto/Fuente.1]],4))</f>
        <v>7871</v>
      </c>
    </row>
    <row r="237" spans="1:15">
      <c r="A237" t="s">
        <v>3619</v>
      </c>
      <c r="B237" t="s">
        <v>3620</v>
      </c>
      <c r="C237" s="268">
        <v>1375000000</v>
      </c>
      <c r="D237" s="4">
        <v>-2060000</v>
      </c>
      <c r="E237" s="4">
        <v>-2060000</v>
      </c>
      <c r="F237" s="4">
        <v>1372940000</v>
      </c>
      <c r="G237" s="4">
        <v>0</v>
      </c>
      <c r="H237" s="4">
        <v>1372940000</v>
      </c>
      <c r="I237" s="4">
        <v>0</v>
      </c>
      <c r="J237" s="4">
        <v>0</v>
      </c>
      <c r="K237">
        <v>0</v>
      </c>
      <c r="L237" s="4">
        <v>0</v>
      </c>
      <c r="M237" s="4">
        <v>0</v>
      </c>
      <c r="N237">
        <v>0</v>
      </c>
      <c r="O237" t="str">
        <f>IFERROR(VLOOKUP(LEFT(Ejecución_Presupuestal_Gastos_C__2[[#This Row],[Entidad/Proyecto/ObjetoGasto/Fuente.1]],4),Func[#All],2,0),RIGHT(Ejecución_Presupuestal_Gastos_C__2[[#This Row],[Entidad/Proyecto/ObjetoGasto/Fuente.1]],4))</f>
        <v>3391</v>
      </c>
    </row>
    <row r="238" spans="1:15">
      <c r="A238" t="s">
        <v>2204</v>
      </c>
      <c r="B238" t="s">
        <v>3621</v>
      </c>
      <c r="C238" s="268">
        <v>695427000</v>
      </c>
      <c r="D238" s="4">
        <v>0</v>
      </c>
      <c r="E238" s="4">
        <v>0</v>
      </c>
      <c r="F238" s="4">
        <v>695427000</v>
      </c>
      <c r="G238" s="4">
        <v>0</v>
      </c>
      <c r="H238" s="4">
        <v>695427000</v>
      </c>
      <c r="I238" s="4">
        <v>0</v>
      </c>
      <c r="J238" s="4">
        <v>695424117</v>
      </c>
      <c r="K238">
        <v>99.999600000000001</v>
      </c>
      <c r="L238" s="4">
        <v>0</v>
      </c>
      <c r="M238" s="4">
        <v>34293375</v>
      </c>
      <c r="N238">
        <v>4.9313000000000002</v>
      </c>
      <c r="O238" t="str">
        <f>IFERROR(VLOOKUP(LEFT(Ejecución_Presupuestal_Gastos_C__2[[#This Row],[Entidad/Proyecto/ObjetoGasto/Fuente.1]],4),Func[#All],2,0),RIGHT(Ejecución_Presupuestal_Gastos_C__2[[#This Row],[Entidad/Proyecto/ObjetoGasto/Fuente.1]],4))</f>
        <v>2112</v>
      </c>
    </row>
    <row r="239" spans="1:15">
      <c r="A239" t="s">
        <v>3622</v>
      </c>
      <c r="B239" t="s">
        <v>3623</v>
      </c>
      <c r="C239" s="268">
        <v>200000000</v>
      </c>
      <c r="D239" s="4">
        <v>0</v>
      </c>
      <c r="E239" s="4">
        <v>0</v>
      </c>
      <c r="F239" s="4">
        <v>200000000</v>
      </c>
      <c r="G239" s="4">
        <v>0</v>
      </c>
      <c r="H239" s="4">
        <v>200000000</v>
      </c>
      <c r="I239" s="4">
        <v>0</v>
      </c>
      <c r="J239" s="4">
        <v>0</v>
      </c>
      <c r="K239">
        <v>0</v>
      </c>
      <c r="L239" s="4">
        <v>0</v>
      </c>
      <c r="M239" s="4">
        <v>0</v>
      </c>
      <c r="N239">
        <v>0</v>
      </c>
      <c r="O239" t="str">
        <f>IFERROR(VLOOKUP(LEFT(Ejecución_Presupuestal_Gastos_C__2[[#This Row],[Entidad/Proyecto/ObjetoGasto/Fuente.1]],4),Func[#All],2,0),RIGHT(Ejecución_Presupuestal_Gastos_C__2[[#This Row],[Entidad/Proyecto/ObjetoGasto/Fuente.1]],4))</f>
        <v>1219</v>
      </c>
    </row>
    <row r="240" spans="1:15">
      <c r="A240" t="s">
        <v>3624</v>
      </c>
      <c r="B240" t="s">
        <v>3623</v>
      </c>
      <c r="C240" s="268">
        <v>1230007000</v>
      </c>
      <c r="D240" s="4">
        <v>0</v>
      </c>
      <c r="E240" s="4">
        <v>0</v>
      </c>
      <c r="F240" s="4">
        <v>1230007000</v>
      </c>
      <c r="G240" s="4">
        <v>0</v>
      </c>
      <c r="H240" s="4">
        <v>1230007000</v>
      </c>
      <c r="I240" s="4">
        <v>0</v>
      </c>
      <c r="J240" s="4">
        <v>1201442988</v>
      </c>
      <c r="K240">
        <v>97.677700000000002</v>
      </c>
      <c r="L240" s="4">
        <v>0</v>
      </c>
      <c r="M240" s="4">
        <v>0</v>
      </c>
      <c r="N240">
        <v>0</v>
      </c>
      <c r="O240" t="str">
        <f>IFERROR(VLOOKUP(LEFT(Ejecución_Presupuestal_Gastos_C__2[[#This Row],[Entidad/Proyecto/ObjetoGasto/Fuente.1]],4),Func[#All],2,0),RIGHT(Ejecución_Presupuestal_Gastos_C__2[[#This Row],[Entidad/Proyecto/ObjetoGasto/Fuente.1]],4))</f>
        <v>1221</v>
      </c>
    </row>
    <row r="241" spans="1:15">
      <c r="A241" t="s">
        <v>3625</v>
      </c>
      <c r="B241" t="s">
        <v>3623</v>
      </c>
      <c r="C241" s="268">
        <v>3509986000</v>
      </c>
      <c r="D241" s="4">
        <v>0</v>
      </c>
      <c r="E241" s="4">
        <v>0</v>
      </c>
      <c r="F241" s="4">
        <v>3509986000</v>
      </c>
      <c r="G241" s="4">
        <v>0</v>
      </c>
      <c r="H241" s="4">
        <v>3509986000</v>
      </c>
      <c r="I241" s="4">
        <v>0</v>
      </c>
      <c r="J241" s="4">
        <v>3398933821</v>
      </c>
      <c r="K241">
        <v>96.836100000000002</v>
      </c>
      <c r="L241" s="4">
        <v>0</v>
      </c>
      <c r="M241" s="4">
        <v>0</v>
      </c>
      <c r="N241">
        <v>0</v>
      </c>
      <c r="O241" t="str">
        <f>IFERROR(VLOOKUP(LEFT(Ejecución_Presupuestal_Gastos_C__2[[#This Row],[Entidad/Proyecto/ObjetoGasto/Fuente.1]],4),Func[#All],2,0),RIGHT(Ejecución_Presupuestal_Gastos_C__2[[#This Row],[Entidad/Proyecto/ObjetoGasto/Fuente.1]],4))</f>
        <v>1229</v>
      </c>
    </row>
    <row r="242" spans="1:15">
      <c r="A242" t="s">
        <v>2303</v>
      </c>
      <c r="B242" t="s">
        <v>3626</v>
      </c>
      <c r="C242" s="268">
        <v>0</v>
      </c>
      <c r="D242" s="4">
        <v>60000</v>
      </c>
      <c r="E242" s="4">
        <v>60000</v>
      </c>
      <c r="F242" s="4">
        <v>60000</v>
      </c>
      <c r="G242" s="4">
        <v>0</v>
      </c>
      <c r="H242" s="4">
        <v>60000</v>
      </c>
      <c r="I242" s="4">
        <v>0</v>
      </c>
      <c r="J242" s="4">
        <v>0</v>
      </c>
      <c r="K242">
        <v>0</v>
      </c>
      <c r="L242" s="4">
        <v>0</v>
      </c>
      <c r="M242" s="4">
        <v>0</v>
      </c>
      <c r="N242">
        <v>0</v>
      </c>
      <c r="O242" t="str">
        <f>IFERROR(VLOOKUP(LEFT(Ejecución_Presupuestal_Gastos_C__2[[#This Row],[Entidad/Proyecto/ObjetoGasto/Fuente.1]],4),Func[#All],2,0),RIGHT(Ejecución_Presupuestal_Gastos_C__2[[#This Row],[Entidad/Proyecto/ObjetoGasto/Fuente.1]],4))</f>
        <v>2130</v>
      </c>
    </row>
    <row r="243" spans="1:15">
      <c r="A243" t="s">
        <v>2729</v>
      </c>
      <c r="B243" t="s">
        <v>3627</v>
      </c>
      <c r="C243" s="268">
        <v>1840641000</v>
      </c>
      <c r="D243" s="4">
        <v>0</v>
      </c>
      <c r="E243" s="4">
        <v>0</v>
      </c>
      <c r="F243" s="4">
        <v>1840641000</v>
      </c>
      <c r="G243" s="4">
        <v>0</v>
      </c>
      <c r="H243" s="4">
        <v>1840641000</v>
      </c>
      <c r="I243" s="4">
        <v>0</v>
      </c>
      <c r="J243" s="4">
        <v>1840626513</v>
      </c>
      <c r="K243">
        <v>99.999200000000002</v>
      </c>
      <c r="L243" s="4">
        <v>12952851</v>
      </c>
      <c r="M243" s="4">
        <v>12952851</v>
      </c>
      <c r="N243">
        <v>0.70369999999999999</v>
      </c>
      <c r="O243" t="str">
        <f>IFERROR(VLOOKUP(LEFT(Ejecución_Presupuestal_Gastos_C__2[[#This Row],[Entidad/Proyecto/ObjetoGasto/Fuente.1]],4),Func[#All],2,0),RIGHT(Ejecución_Presupuestal_Gastos_C__2[[#This Row],[Entidad/Proyecto/ObjetoGasto/Fuente.1]],4))</f>
        <v>2199</v>
      </c>
    </row>
    <row r="244" spans="1:15">
      <c r="A244" t="s">
        <v>3628</v>
      </c>
      <c r="B244" t="s">
        <v>3629</v>
      </c>
      <c r="C244" s="268">
        <v>1727235000</v>
      </c>
      <c r="D244" s="4">
        <v>0</v>
      </c>
      <c r="E244" s="4">
        <v>0</v>
      </c>
      <c r="F244" s="4">
        <v>1727235000</v>
      </c>
      <c r="G244" s="4">
        <v>0</v>
      </c>
      <c r="H244" s="4">
        <v>1727235000</v>
      </c>
      <c r="I244" s="4">
        <v>0</v>
      </c>
      <c r="J244" s="4">
        <v>1725637400</v>
      </c>
      <c r="K244">
        <v>99.907499999999999</v>
      </c>
      <c r="L244" s="4">
        <v>5842000</v>
      </c>
      <c r="M244" s="4">
        <v>5842000</v>
      </c>
      <c r="N244">
        <v>0.3382</v>
      </c>
      <c r="O244" t="str">
        <f>IFERROR(VLOOKUP(LEFT(Ejecución_Presupuestal_Gastos_C__2[[#This Row],[Entidad/Proyecto/ObjetoGasto/Fuente.1]],4),Func[#All],2,0),RIGHT(Ejecución_Presupuestal_Gastos_C__2[[#This Row],[Entidad/Proyecto/ObjetoGasto/Fuente.1]],4))</f>
        <v>3111</v>
      </c>
    </row>
    <row r="245" spans="1:15">
      <c r="A245" t="s">
        <v>3630</v>
      </c>
      <c r="B245" t="s">
        <v>3629</v>
      </c>
      <c r="C245" s="268">
        <v>261702000</v>
      </c>
      <c r="D245" s="4">
        <v>0</v>
      </c>
      <c r="E245" s="4">
        <v>0</v>
      </c>
      <c r="F245" s="4">
        <v>261702000</v>
      </c>
      <c r="G245" s="4">
        <v>0</v>
      </c>
      <c r="H245" s="4">
        <v>261702000</v>
      </c>
      <c r="I245" s="4">
        <v>0</v>
      </c>
      <c r="J245" s="4">
        <v>261700461</v>
      </c>
      <c r="K245">
        <v>99.999399999999994</v>
      </c>
      <c r="L245" s="4">
        <v>0</v>
      </c>
      <c r="M245" s="4">
        <v>0</v>
      </c>
      <c r="N245">
        <v>0</v>
      </c>
      <c r="O245" t="str">
        <f>IFERROR(VLOOKUP(LEFT(Ejecución_Presupuestal_Gastos_C__2[[#This Row],[Entidad/Proyecto/ObjetoGasto/Fuente.1]],4),Func[#All],2,0),RIGHT(Ejecución_Presupuestal_Gastos_C__2[[#This Row],[Entidad/Proyecto/ObjetoGasto/Fuente.1]],4))</f>
        <v>3112</v>
      </c>
    </row>
    <row r="246" spans="1:15">
      <c r="A246" t="s">
        <v>3631</v>
      </c>
      <c r="B246" t="s">
        <v>3629</v>
      </c>
      <c r="C246" s="268">
        <v>453618000</v>
      </c>
      <c r="D246" s="4">
        <v>0</v>
      </c>
      <c r="E246" s="4">
        <v>0</v>
      </c>
      <c r="F246" s="4">
        <v>453618000</v>
      </c>
      <c r="G246" s="4">
        <v>0</v>
      </c>
      <c r="H246" s="4">
        <v>453618000</v>
      </c>
      <c r="I246" s="4">
        <v>0</v>
      </c>
      <c r="J246" s="4">
        <v>350916515</v>
      </c>
      <c r="K246">
        <v>77.359499999999997</v>
      </c>
      <c r="L246" s="4">
        <v>0</v>
      </c>
      <c r="M246" s="4">
        <v>0</v>
      </c>
      <c r="N246">
        <v>0</v>
      </c>
      <c r="O246" t="str">
        <f>IFERROR(VLOOKUP(LEFT(Ejecución_Presupuestal_Gastos_C__2[[#This Row],[Entidad/Proyecto/ObjetoGasto/Fuente.1]],4),Func[#All],2,0),RIGHT(Ejecución_Presupuestal_Gastos_C__2[[#This Row],[Entidad/Proyecto/ObjetoGasto/Fuente.1]],4))</f>
        <v>3114</v>
      </c>
    </row>
    <row r="247" spans="1:15">
      <c r="A247" t="s">
        <v>3632</v>
      </c>
      <c r="B247" t="s">
        <v>3629</v>
      </c>
      <c r="C247" s="268">
        <v>3280002000</v>
      </c>
      <c r="D247" s="4">
        <v>0</v>
      </c>
      <c r="E247" s="4">
        <v>0</v>
      </c>
      <c r="F247" s="4">
        <v>3280002000</v>
      </c>
      <c r="G247" s="4">
        <v>0</v>
      </c>
      <c r="H247" s="4">
        <v>3280002000</v>
      </c>
      <c r="I247" s="4">
        <v>0</v>
      </c>
      <c r="J247" s="4">
        <v>3275619882</v>
      </c>
      <c r="K247">
        <v>99.866399999999999</v>
      </c>
      <c r="L247" s="4">
        <v>13137891</v>
      </c>
      <c r="M247" s="4">
        <v>13137891</v>
      </c>
      <c r="N247">
        <v>0.40050000000000002</v>
      </c>
      <c r="O247" t="str">
        <f>IFERROR(VLOOKUP(LEFT(Ejecución_Presupuestal_Gastos_C__2[[#This Row],[Entidad/Proyecto/ObjetoGasto/Fuente.1]],4),Func[#All],2,0),RIGHT(Ejecución_Presupuestal_Gastos_C__2[[#This Row],[Entidad/Proyecto/ObjetoGasto/Fuente.1]],4))</f>
        <v>3115</v>
      </c>
    </row>
    <row r="248" spans="1:15">
      <c r="A248" t="s">
        <v>3633</v>
      </c>
      <c r="B248" t="s">
        <v>3634</v>
      </c>
      <c r="C248" s="268">
        <v>148298000</v>
      </c>
      <c r="D248" s="4">
        <v>0</v>
      </c>
      <c r="E248" s="4">
        <v>0</v>
      </c>
      <c r="F248" s="4">
        <v>148298000</v>
      </c>
      <c r="G248" s="4">
        <v>0</v>
      </c>
      <c r="H248" s="4">
        <v>148298000</v>
      </c>
      <c r="I248" s="4">
        <v>0</v>
      </c>
      <c r="J248" s="4">
        <v>147503890</v>
      </c>
      <c r="K248">
        <v>99.464500000000001</v>
      </c>
      <c r="L248" s="4">
        <v>0</v>
      </c>
      <c r="M248" s="4">
        <v>0</v>
      </c>
      <c r="N248">
        <v>0</v>
      </c>
      <c r="O248" t="str">
        <f>IFERROR(VLOOKUP(LEFT(Ejecución_Presupuestal_Gastos_C__2[[#This Row],[Entidad/Proyecto/ObjetoGasto/Fuente.1]],4),Func[#All],2,0),RIGHT(Ejecución_Presupuestal_Gastos_C__2[[#This Row],[Entidad/Proyecto/ObjetoGasto/Fuente.1]],4))</f>
        <v>3162</v>
      </c>
    </row>
    <row r="249" spans="1:15">
      <c r="A249" t="s">
        <v>3635</v>
      </c>
      <c r="B249" t="s">
        <v>3636</v>
      </c>
      <c r="C249" s="268">
        <v>0</v>
      </c>
      <c r="D249" s="4">
        <v>1700000</v>
      </c>
      <c r="E249" s="4">
        <v>1700000</v>
      </c>
      <c r="F249" s="4">
        <v>1700000</v>
      </c>
      <c r="G249" s="4">
        <v>0</v>
      </c>
      <c r="H249" s="4">
        <v>1700000</v>
      </c>
      <c r="I249" s="4">
        <v>0</v>
      </c>
      <c r="J249" s="4">
        <v>0</v>
      </c>
      <c r="K249">
        <v>0</v>
      </c>
      <c r="L249" s="4">
        <v>0</v>
      </c>
      <c r="M249" s="4">
        <v>0</v>
      </c>
      <c r="N249">
        <v>0</v>
      </c>
      <c r="O249" t="str">
        <f>IFERROR(VLOOKUP(LEFT(Ejecución_Presupuestal_Gastos_C__2[[#This Row],[Entidad/Proyecto/ObjetoGasto/Fuente.1]],4),Func[#All],2,0),RIGHT(Ejecución_Presupuestal_Gastos_C__2[[#This Row],[Entidad/Proyecto/ObjetoGasto/Fuente.1]],4))</f>
        <v>3201</v>
      </c>
    </row>
    <row r="250" spans="1:15">
      <c r="A250" t="s">
        <v>3637</v>
      </c>
      <c r="B250" t="s">
        <v>3638</v>
      </c>
      <c r="C250" s="268">
        <v>0</v>
      </c>
      <c r="D250" s="4">
        <v>300000</v>
      </c>
      <c r="E250" s="4">
        <v>300000</v>
      </c>
      <c r="F250" s="4">
        <v>300000</v>
      </c>
      <c r="G250" s="4">
        <v>0</v>
      </c>
      <c r="H250" s="4">
        <v>300000</v>
      </c>
      <c r="I250" s="4">
        <v>0</v>
      </c>
      <c r="J250" s="4">
        <v>0</v>
      </c>
      <c r="K250">
        <v>0</v>
      </c>
      <c r="L250" s="4">
        <v>0</v>
      </c>
      <c r="M250" s="4">
        <v>0</v>
      </c>
      <c r="N250">
        <v>0</v>
      </c>
      <c r="O250" t="str">
        <f>IFERROR(VLOOKUP(LEFT(Ejecución_Presupuestal_Gastos_C__2[[#This Row],[Entidad/Proyecto/ObjetoGasto/Fuente.1]],4),Func[#All],2,0),RIGHT(Ejecución_Presupuestal_Gastos_C__2[[#This Row],[Entidad/Proyecto/ObjetoGasto/Fuente.1]],4))</f>
        <v>3633</v>
      </c>
    </row>
    <row r="251" spans="1:15">
      <c r="A251" t="s">
        <v>3639</v>
      </c>
      <c r="B251" t="s">
        <v>3640</v>
      </c>
      <c r="C251" s="268">
        <v>130851000</v>
      </c>
      <c r="D251" s="4">
        <v>0</v>
      </c>
      <c r="E251" s="4">
        <v>0</v>
      </c>
      <c r="F251" s="4">
        <v>130851000</v>
      </c>
      <c r="G251" s="4">
        <v>0</v>
      </c>
      <c r="H251" s="4">
        <v>130851000</v>
      </c>
      <c r="I251" s="4">
        <v>0</v>
      </c>
      <c r="J251" s="4">
        <v>113007014</v>
      </c>
      <c r="K251">
        <v>86.363100000000003</v>
      </c>
      <c r="L251" s="4">
        <v>0</v>
      </c>
      <c r="M251" s="4">
        <v>0</v>
      </c>
      <c r="N251">
        <v>0</v>
      </c>
      <c r="O251" t="str">
        <f>IFERROR(VLOOKUP(LEFT(Ejecución_Presupuestal_Gastos_C__2[[#This Row],[Entidad/Proyecto/ObjetoGasto/Fuente.1]],4),Func[#All],2,0),RIGHT(Ejecución_Presupuestal_Gastos_C__2[[#This Row],[Entidad/Proyecto/ObjetoGasto/Fuente.1]],4))</f>
        <v>3913</v>
      </c>
    </row>
    <row r="252" spans="1:15">
      <c r="A252" t="s">
        <v>3641</v>
      </c>
      <c r="B252" t="s">
        <v>3642</v>
      </c>
      <c r="C252" s="268">
        <v>275000000</v>
      </c>
      <c r="D252" s="4">
        <v>0</v>
      </c>
      <c r="E252" s="4">
        <v>0</v>
      </c>
      <c r="F252" s="4">
        <v>275000000</v>
      </c>
      <c r="G252" s="4">
        <v>0</v>
      </c>
      <c r="H252" s="4">
        <v>275000000</v>
      </c>
      <c r="I252" s="4">
        <v>0</v>
      </c>
      <c r="J252" s="4">
        <v>0</v>
      </c>
      <c r="K252">
        <v>0</v>
      </c>
      <c r="L252" s="4">
        <v>0</v>
      </c>
      <c r="M252" s="4">
        <v>0</v>
      </c>
      <c r="N252">
        <v>0</v>
      </c>
      <c r="O252" t="str">
        <f>IFERROR(VLOOKUP(LEFT(Ejecución_Presupuestal_Gastos_C__2[[#This Row],[Entidad/Proyecto/ObjetoGasto/Fuente.1]],4),Func[#All],2,0),RIGHT(Ejecución_Presupuestal_Gastos_C__2[[#This Row],[Entidad/Proyecto/ObjetoGasto/Fuente.1]],4))</f>
        <v>4190</v>
      </c>
    </row>
    <row r="253" spans="1:15">
      <c r="A253" t="s">
        <v>3643</v>
      </c>
      <c r="B253" t="s">
        <v>3644</v>
      </c>
      <c r="C253" s="268">
        <v>52341000</v>
      </c>
      <c r="D253" s="4">
        <v>0</v>
      </c>
      <c r="E253" s="4">
        <v>0</v>
      </c>
      <c r="F253" s="4">
        <v>52341000</v>
      </c>
      <c r="G253" s="4">
        <v>0</v>
      </c>
      <c r="H253" s="4">
        <v>52341000</v>
      </c>
      <c r="I253" s="4">
        <v>0</v>
      </c>
      <c r="J253" s="4">
        <v>30928235</v>
      </c>
      <c r="K253">
        <v>59.0899</v>
      </c>
      <c r="L253" s="4">
        <v>0</v>
      </c>
      <c r="M253" s="4">
        <v>0</v>
      </c>
      <c r="N253">
        <v>0</v>
      </c>
      <c r="O253" t="str">
        <f>IFERROR(VLOOKUP(LEFT(Ejecución_Presupuestal_Gastos_C__2[[#This Row],[Entidad/Proyecto/ObjetoGasto/Fuente.1]],4),Func[#All],2,0),RIGHT(Ejecución_Presupuestal_Gastos_C__2[[#This Row],[Entidad/Proyecto/ObjetoGasto/Fuente.1]],4))</f>
        <v>4399</v>
      </c>
    </row>
    <row r="254" spans="1:15">
      <c r="A254" t="s">
        <v>3645</v>
      </c>
      <c r="B254" t="s">
        <v>3646</v>
      </c>
      <c r="C254" s="268">
        <v>78310000</v>
      </c>
      <c r="D254" s="4">
        <v>0</v>
      </c>
      <c r="E254" s="4">
        <v>0</v>
      </c>
      <c r="F254" s="4">
        <v>78310000</v>
      </c>
      <c r="G254" s="4">
        <v>0</v>
      </c>
      <c r="H254" s="4">
        <v>78310000</v>
      </c>
      <c r="I254" s="4">
        <v>0</v>
      </c>
      <c r="J254" s="4">
        <v>0</v>
      </c>
      <c r="K254">
        <v>0</v>
      </c>
      <c r="L254" s="4">
        <v>0</v>
      </c>
      <c r="M254" s="4">
        <v>0</v>
      </c>
      <c r="N254">
        <v>0</v>
      </c>
      <c r="O254" t="str">
        <f>IFERROR(VLOOKUP(LEFT(Ejecución_Presupuestal_Gastos_C__2[[#This Row],[Entidad/Proyecto/ObjetoGasto/Fuente.1]],4),Func[#All],2,0),RIGHT(Ejecución_Presupuestal_Gastos_C__2[[#This Row],[Entidad/Proyecto/ObjetoGasto/Fuente.1]],4))</f>
        <v>1123</v>
      </c>
    </row>
    <row r="255" spans="1:15">
      <c r="A255" t="s">
        <v>2172</v>
      </c>
      <c r="B255" t="s">
        <v>3647</v>
      </c>
      <c r="C255" s="268">
        <v>8140000000</v>
      </c>
      <c r="D255" s="4">
        <v>0</v>
      </c>
      <c r="E255" s="4">
        <v>0</v>
      </c>
      <c r="F255" s="4">
        <v>8140000000</v>
      </c>
      <c r="G255" s="4">
        <v>0</v>
      </c>
      <c r="H255" s="4">
        <v>8140000000</v>
      </c>
      <c r="I255" s="4">
        <v>0</v>
      </c>
      <c r="J255" s="4">
        <v>1252000000</v>
      </c>
      <c r="K255">
        <v>15.380800000000001</v>
      </c>
      <c r="L255" s="4">
        <v>0</v>
      </c>
      <c r="M255" s="4">
        <v>0</v>
      </c>
      <c r="N255">
        <v>0</v>
      </c>
      <c r="O255" t="str">
        <f>IFERROR(VLOOKUP(LEFT(Ejecución_Presupuestal_Gastos_C__2[[#This Row],[Entidad/Proyecto/ObjetoGasto/Fuente.1]],4),Func[#All],2,0),RIGHT(Ejecución_Presupuestal_Gastos_C__2[[#This Row],[Entidad/Proyecto/ObjetoGasto/Fuente.1]],4))</f>
        <v>3304</v>
      </c>
    </row>
    <row r="256" spans="1:15">
      <c r="A256" t="s">
        <v>3648</v>
      </c>
      <c r="B256" t="s">
        <v>3647</v>
      </c>
      <c r="C256" s="268">
        <v>1100000000</v>
      </c>
      <c r="D256" s="4">
        <v>0</v>
      </c>
      <c r="E256" s="4">
        <v>0</v>
      </c>
      <c r="F256" s="4">
        <v>1100000000</v>
      </c>
      <c r="G256" s="4">
        <v>0</v>
      </c>
      <c r="H256" s="4">
        <v>1100000000</v>
      </c>
      <c r="I256" s="4">
        <v>0</v>
      </c>
      <c r="J256" s="4">
        <v>169950000</v>
      </c>
      <c r="K256">
        <v>15.45</v>
      </c>
      <c r="L256" s="4">
        <v>0</v>
      </c>
      <c r="M256" s="4">
        <v>0</v>
      </c>
      <c r="N256">
        <v>0</v>
      </c>
      <c r="O256" t="str">
        <f>IFERROR(VLOOKUP(LEFT(Ejecución_Presupuestal_Gastos_C__2[[#This Row],[Entidad/Proyecto/ObjetoGasto/Fuente.1]],4),Func[#All],2,0),RIGHT(Ejecución_Presupuestal_Gastos_C__2[[#This Row],[Entidad/Proyecto/ObjetoGasto/Fuente.1]],4))</f>
        <v>3500</v>
      </c>
    </row>
    <row r="257" spans="1:15">
      <c r="A257" t="s">
        <v>3649</v>
      </c>
      <c r="B257" t="s">
        <v>3650</v>
      </c>
      <c r="C257" s="268">
        <v>759000000</v>
      </c>
      <c r="D257" s="4">
        <v>0</v>
      </c>
      <c r="E257" s="4">
        <v>0</v>
      </c>
      <c r="F257" s="4">
        <v>759000000</v>
      </c>
      <c r="G257" s="4">
        <v>0</v>
      </c>
      <c r="H257" s="4">
        <v>759000000</v>
      </c>
      <c r="I257" s="4">
        <v>290363822</v>
      </c>
      <c r="J257" s="4">
        <v>290363822</v>
      </c>
      <c r="K257">
        <v>38.256100000000004</v>
      </c>
      <c r="L257" s="4">
        <v>0</v>
      </c>
      <c r="M257" s="4">
        <v>0</v>
      </c>
      <c r="N257">
        <v>0</v>
      </c>
      <c r="O257" t="str">
        <f>IFERROR(VLOOKUP(LEFT(Ejecución_Presupuestal_Gastos_C__2[[#This Row],[Entidad/Proyecto/ObjetoGasto/Fuente.1]],4),Func[#All],2,0),RIGHT(Ejecución_Presupuestal_Gastos_C__2[[#This Row],[Entidad/Proyecto/ObjetoGasto/Fuente.1]],4))</f>
        <v>5996</v>
      </c>
    </row>
    <row r="258" spans="1:15">
      <c r="A258" t="s">
        <v>2406</v>
      </c>
      <c r="B258" t="s">
        <v>3651</v>
      </c>
      <c r="C258" s="268">
        <v>520000000</v>
      </c>
      <c r="D258" s="4">
        <v>0</v>
      </c>
      <c r="E258" s="4">
        <v>0</v>
      </c>
      <c r="F258" s="4">
        <v>520000000</v>
      </c>
      <c r="G258" s="4">
        <v>0</v>
      </c>
      <c r="H258" s="4">
        <v>520000000</v>
      </c>
      <c r="I258" s="4">
        <v>0</v>
      </c>
      <c r="J258" s="4">
        <v>0</v>
      </c>
      <c r="K258">
        <v>0</v>
      </c>
      <c r="L258" s="4">
        <v>0</v>
      </c>
      <c r="M258" s="4">
        <v>0</v>
      </c>
      <c r="N258">
        <v>0</v>
      </c>
      <c r="O258" t="str">
        <f>IFERROR(VLOOKUP(LEFT(Ejecución_Presupuestal_Gastos_C__2[[#This Row],[Entidad/Proyecto/ObjetoGasto/Fuente.1]],4),Func[#All],2,0),RIGHT(Ejecución_Presupuestal_Gastos_C__2[[#This Row],[Entidad/Proyecto/ObjetoGasto/Fuente.1]],4))</f>
        <v>6290</v>
      </c>
    </row>
    <row r="259" spans="1:15">
      <c r="A259" t="s">
        <v>3652</v>
      </c>
      <c r="B259" t="s">
        <v>3653</v>
      </c>
      <c r="C259" s="268">
        <v>10000000</v>
      </c>
      <c r="D259" s="4">
        <v>0</v>
      </c>
      <c r="E259" s="4">
        <v>0</v>
      </c>
      <c r="F259" s="4">
        <v>10000000</v>
      </c>
      <c r="G259" s="4">
        <v>0</v>
      </c>
      <c r="H259" s="4">
        <v>10000000</v>
      </c>
      <c r="I259" s="4">
        <v>0</v>
      </c>
      <c r="J259" s="4">
        <v>0</v>
      </c>
      <c r="K259">
        <v>0</v>
      </c>
      <c r="L259" s="4">
        <v>0</v>
      </c>
      <c r="M259" s="4">
        <v>0</v>
      </c>
      <c r="N259">
        <v>0</v>
      </c>
      <c r="O259" t="str">
        <f>IFERROR(VLOOKUP(LEFT(Ejecución_Presupuestal_Gastos_C__2[[#This Row],[Entidad/Proyecto/ObjetoGasto/Fuente.1]],4),Func[#All],2,0),RIGHT(Ejecución_Presupuestal_Gastos_C__2[[#This Row],[Entidad/Proyecto/ObjetoGasto/Fuente.1]],4))</f>
        <v>7321</v>
      </c>
    </row>
    <row r="260" spans="1:15">
      <c r="A260" t="s">
        <v>3654</v>
      </c>
      <c r="B260" t="s">
        <v>3655</v>
      </c>
      <c r="C260" s="268">
        <v>3000000000</v>
      </c>
      <c r="D260" s="4">
        <v>0</v>
      </c>
      <c r="E260" s="4">
        <v>0</v>
      </c>
      <c r="F260" s="4">
        <v>3000000000</v>
      </c>
      <c r="G260" s="4">
        <v>0</v>
      </c>
      <c r="H260" s="4">
        <v>3000000000</v>
      </c>
      <c r="I260" s="4">
        <v>0</v>
      </c>
      <c r="J260" s="4">
        <v>0</v>
      </c>
      <c r="K260">
        <v>0</v>
      </c>
      <c r="L260" s="4">
        <v>0</v>
      </c>
      <c r="M260" s="4">
        <v>0</v>
      </c>
      <c r="N260">
        <v>0</v>
      </c>
      <c r="O260" t="str">
        <f>IFERROR(VLOOKUP(LEFT(Ejecución_Presupuestal_Gastos_C__2[[#This Row],[Entidad/Proyecto/ObjetoGasto/Fuente.1]],4),Func[#All],2,0),RIGHT(Ejecución_Presupuestal_Gastos_C__2[[#This Row],[Entidad/Proyecto/ObjetoGasto/Fuente.1]],4))</f>
        <v>9000</v>
      </c>
    </row>
    <row r="261" spans="1:15">
      <c r="A261" t="s">
        <v>3656</v>
      </c>
      <c r="B261" t="s">
        <v>3657</v>
      </c>
      <c r="C261" s="268">
        <v>2491102000</v>
      </c>
      <c r="D261" s="4">
        <v>0</v>
      </c>
      <c r="E261" s="4">
        <v>0</v>
      </c>
      <c r="F261" s="4">
        <v>2491102000</v>
      </c>
      <c r="G261" s="4">
        <v>0</v>
      </c>
      <c r="H261" s="4">
        <v>2491102000</v>
      </c>
      <c r="I261" s="4">
        <v>0</v>
      </c>
      <c r="J261" s="4">
        <v>1442471730</v>
      </c>
      <c r="K261">
        <v>57.905000000000001</v>
      </c>
      <c r="L261" s="4">
        <v>18414195</v>
      </c>
      <c r="M261" s="4">
        <v>18414195</v>
      </c>
      <c r="N261">
        <v>0.73919999999999997</v>
      </c>
      <c r="O261" t="str">
        <f>IFERROR(VLOOKUP(LEFT(Ejecución_Presupuestal_Gastos_C__2[[#This Row],[Entidad/Proyecto/ObjetoGasto/Fuente.1]],4),Func[#All],2,0),RIGHT(Ejecución_Presupuestal_Gastos_C__2[[#This Row],[Entidad/Proyecto/ObjetoGasto/Fuente.1]],4))</f>
        <v>7869</v>
      </c>
    </row>
    <row r="262" spans="1:15">
      <c r="A262" t="s">
        <v>2600</v>
      </c>
      <c r="B262" t="s">
        <v>3658</v>
      </c>
      <c r="C262" s="268">
        <v>573000000</v>
      </c>
      <c r="D262" s="4">
        <v>0</v>
      </c>
      <c r="E262" s="4">
        <v>0</v>
      </c>
      <c r="F262" s="4">
        <v>573000000</v>
      </c>
      <c r="G262" s="4">
        <v>0</v>
      </c>
      <c r="H262" s="4">
        <v>573000000</v>
      </c>
      <c r="I262" s="4">
        <v>0</v>
      </c>
      <c r="J262" s="4">
        <v>0</v>
      </c>
      <c r="K262">
        <v>0</v>
      </c>
      <c r="L262" s="4">
        <v>0</v>
      </c>
      <c r="M262" s="4">
        <v>0</v>
      </c>
      <c r="N262">
        <v>0</v>
      </c>
      <c r="O262" t="str">
        <f>IFERROR(VLOOKUP(LEFT(Ejecución_Presupuestal_Gastos_C__2[[#This Row],[Entidad/Proyecto/ObjetoGasto/Fuente.1]],4),Func[#All],2,0),RIGHT(Ejecución_Presupuestal_Gastos_C__2[[#This Row],[Entidad/Proyecto/ObjetoGasto/Fuente.1]],4))</f>
        <v>0101</v>
      </c>
    </row>
    <row r="263" spans="1:15">
      <c r="A263" t="s">
        <v>3619</v>
      </c>
      <c r="B263" t="s">
        <v>3620</v>
      </c>
      <c r="C263" s="268">
        <v>176618000</v>
      </c>
      <c r="D263" s="4">
        <v>0</v>
      </c>
      <c r="E263" s="4">
        <v>0</v>
      </c>
      <c r="F263" s="4">
        <v>176618000</v>
      </c>
      <c r="G263" s="4">
        <v>0</v>
      </c>
      <c r="H263" s="4">
        <v>176618000</v>
      </c>
      <c r="I263" s="4">
        <v>0</v>
      </c>
      <c r="J263" s="4">
        <v>0</v>
      </c>
      <c r="K263">
        <v>0</v>
      </c>
      <c r="L263" s="4">
        <v>0</v>
      </c>
      <c r="M263" s="4">
        <v>0</v>
      </c>
      <c r="N263">
        <v>0</v>
      </c>
      <c r="O263" t="str">
        <f>IFERROR(VLOOKUP(LEFT(Ejecución_Presupuestal_Gastos_C__2[[#This Row],[Entidad/Proyecto/ObjetoGasto/Fuente.1]],4),Func[#All],2,0),RIGHT(Ejecución_Presupuestal_Gastos_C__2[[#This Row],[Entidad/Proyecto/ObjetoGasto/Fuente.1]],4))</f>
        <v>3391</v>
      </c>
    </row>
    <row r="264" spans="1:15">
      <c r="A264" t="s">
        <v>3628</v>
      </c>
      <c r="B264" t="s">
        <v>3629</v>
      </c>
      <c r="C264" s="268">
        <v>1247443000</v>
      </c>
      <c r="D264" s="4">
        <v>0</v>
      </c>
      <c r="E264" s="4">
        <v>0</v>
      </c>
      <c r="F264" s="4">
        <v>1247443000</v>
      </c>
      <c r="G264" s="4">
        <v>0</v>
      </c>
      <c r="H264" s="4">
        <v>1247443000</v>
      </c>
      <c r="I264" s="4">
        <v>0</v>
      </c>
      <c r="J264" s="4">
        <v>1173316785</v>
      </c>
      <c r="K264">
        <v>94.057699999999997</v>
      </c>
      <c r="L264" s="4">
        <v>12307851</v>
      </c>
      <c r="M264" s="4">
        <v>12307851</v>
      </c>
      <c r="N264">
        <v>0.98660000000000003</v>
      </c>
      <c r="O264" t="str">
        <f>IFERROR(VLOOKUP(LEFT(Ejecución_Presupuestal_Gastos_C__2[[#This Row],[Entidad/Proyecto/ObjetoGasto/Fuente.1]],4),Func[#All],2,0),RIGHT(Ejecución_Presupuestal_Gastos_C__2[[#This Row],[Entidad/Proyecto/ObjetoGasto/Fuente.1]],4))</f>
        <v>3111</v>
      </c>
    </row>
    <row r="265" spans="1:15">
      <c r="A265" t="s">
        <v>3630</v>
      </c>
      <c r="B265" t="s">
        <v>3629</v>
      </c>
      <c r="C265" s="268">
        <v>87234000</v>
      </c>
      <c r="D265" s="4">
        <v>0</v>
      </c>
      <c r="E265" s="4">
        <v>0</v>
      </c>
      <c r="F265" s="4">
        <v>87234000</v>
      </c>
      <c r="G265" s="4">
        <v>0</v>
      </c>
      <c r="H265" s="4">
        <v>87234000</v>
      </c>
      <c r="I265" s="4">
        <v>0</v>
      </c>
      <c r="J265" s="4">
        <v>42823710</v>
      </c>
      <c r="K265">
        <v>49.090600000000002</v>
      </c>
      <c r="L265" s="4">
        <v>2617005</v>
      </c>
      <c r="M265" s="4">
        <v>2617005</v>
      </c>
      <c r="N265">
        <v>3</v>
      </c>
      <c r="O265" t="str">
        <f>IFERROR(VLOOKUP(LEFT(Ejecución_Presupuestal_Gastos_C__2[[#This Row],[Entidad/Proyecto/ObjetoGasto/Fuente.1]],4),Func[#All],2,0),RIGHT(Ejecución_Presupuestal_Gastos_C__2[[#This Row],[Entidad/Proyecto/ObjetoGasto/Fuente.1]],4))</f>
        <v>3112</v>
      </c>
    </row>
    <row r="266" spans="1:15">
      <c r="A266" t="s">
        <v>3659</v>
      </c>
      <c r="B266" t="s">
        <v>3660</v>
      </c>
      <c r="C266" s="268">
        <v>157020000</v>
      </c>
      <c r="D266" s="4">
        <v>0</v>
      </c>
      <c r="E266" s="4">
        <v>0</v>
      </c>
      <c r="F266" s="4">
        <v>157020000</v>
      </c>
      <c r="G266" s="4">
        <v>0</v>
      </c>
      <c r="H266" s="4">
        <v>157020000</v>
      </c>
      <c r="I266" s="4">
        <v>0</v>
      </c>
      <c r="J266" s="4">
        <v>156544452</v>
      </c>
      <c r="K266">
        <v>99.697100000000006</v>
      </c>
      <c r="L266" s="4">
        <v>2854914</v>
      </c>
      <c r="M266" s="4">
        <v>2854914</v>
      </c>
      <c r="N266">
        <v>1.8182</v>
      </c>
      <c r="O266" t="str">
        <f>IFERROR(VLOOKUP(LEFT(Ejecución_Presupuestal_Gastos_C__2[[#This Row],[Entidad/Proyecto/ObjetoGasto/Fuente.1]],4),Func[#All],2,0),RIGHT(Ejecución_Presupuestal_Gastos_C__2[[#This Row],[Entidad/Proyecto/ObjetoGasto/Fuente.1]],4))</f>
        <v>3141</v>
      </c>
    </row>
    <row r="267" spans="1:15">
      <c r="A267" t="s">
        <v>2616</v>
      </c>
      <c r="B267" t="s">
        <v>3661</v>
      </c>
      <c r="C267" s="268">
        <v>69787000</v>
      </c>
      <c r="D267" s="4">
        <v>0</v>
      </c>
      <c r="E267" s="4">
        <v>0</v>
      </c>
      <c r="F267" s="4">
        <v>69787000</v>
      </c>
      <c r="G267" s="4">
        <v>0</v>
      </c>
      <c r="H267" s="4">
        <v>69787000</v>
      </c>
      <c r="I267" s="4">
        <v>0</v>
      </c>
      <c r="J267" s="4">
        <v>69786783</v>
      </c>
      <c r="K267">
        <v>99.999700000000004</v>
      </c>
      <c r="L267" s="4">
        <v>634425</v>
      </c>
      <c r="M267" s="4">
        <v>634425</v>
      </c>
      <c r="N267">
        <v>0.90910000000000002</v>
      </c>
      <c r="O267" t="str">
        <f>IFERROR(VLOOKUP(LEFT(Ejecución_Presupuestal_Gastos_C__2[[#This Row],[Entidad/Proyecto/ObjetoGasto/Fuente.1]],4),Func[#All],2,0),RIGHT(Ejecución_Presupuestal_Gastos_C__2[[#This Row],[Entidad/Proyecto/ObjetoGasto/Fuente.1]],4))</f>
        <v>3611</v>
      </c>
    </row>
    <row r="268" spans="1:15">
      <c r="A268" t="s">
        <v>3662</v>
      </c>
      <c r="B268" t="s">
        <v>3663</v>
      </c>
      <c r="C268" s="268">
        <v>180000000</v>
      </c>
      <c r="D268" s="4">
        <v>0</v>
      </c>
      <c r="E268" s="4">
        <v>0</v>
      </c>
      <c r="F268" s="4">
        <v>180000000</v>
      </c>
      <c r="G268" s="4">
        <v>0</v>
      </c>
      <c r="H268" s="4">
        <v>180000000</v>
      </c>
      <c r="I268" s="4">
        <v>0</v>
      </c>
      <c r="J268" s="4">
        <v>0</v>
      </c>
      <c r="K268">
        <v>0</v>
      </c>
      <c r="L268" s="4">
        <v>0</v>
      </c>
      <c r="M268" s="4">
        <v>0</v>
      </c>
      <c r="N268">
        <v>0</v>
      </c>
      <c r="O268" t="str">
        <f>IFERROR(VLOOKUP(LEFT(Ejecución_Presupuestal_Gastos_C__2[[#This Row],[Entidad/Proyecto/ObjetoGasto/Fuente.1]],4),Func[#All],2,0),RIGHT(Ejecución_Presupuestal_Gastos_C__2[[#This Row],[Entidad/Proyecto/ObjetoGasto/Fuente.1]],4))</f>
        <v>1115</v>
      </c>
    </row>
    <row r="269" spans="1:15">
      <c r="A269" t="s">
        <v>3664</v>
      </c>
      <c r="B269" t="s">
        <v>3665</v>
      </c>
      <c r="C269" s="268">
        <v>15428222000</v>
      </c>
      <c r="D269" s="4">
        <v>0</v>
      </c>
      <c r="E269" s="4">
        <v>0</v>
      </c>
      <c r="F269" s="4">
        <v>15428222000</v>
      </c>
      <c r="G269" s="4">
        <v>0</v>
      </c>
      <c r="H269" s="4">
        <v>15428222000</v>
      </c>
      <c r="I269" s="4">
        <v>0</v>
      </c>
      <c r="J269" s="4">
        <v>9844751825</v>
      </c>
      <c r="K269">
        <v>63.81</v>
      </c>
      <c r="L269" s="4">
        <v>242197364</v>
      </c>
      <c r="M269" s="4">
        <v>242197364</v>
      </c>
      <c r="N269">
        <v>1.5698000000000001</v>
      </c>
      <c r="O269" t="str">
        <f>IFERROR(VLOOKUP(LEFT(Ejecución_Presupuestal_Gastos_C__2[[#This Row],[Entidad/Proyecto/ObjetoGasto/Fuente.1]],4),Func[#All],2,0),RIGHT(Ejecución_Presupuestal_Gastos_C__2[[#This Row],[Entidad/Proyecto/ObjetoGasto/Fuente.1]],4))</f>
        <v>7872</v>
      </c>
    </row>
    <row r="270" spans="1:15">
      <c r="A270" t="s">
        <v>2214</v>
      </c>
      <c r="B270" t="s">
        <v>3307</v>
      </c>
      <c r="C270" s="268">
        <v>150000000</v>
      </c>
      <c r="D270" s="4">
        <v>0</v>
      </c>
      <c r="E270" s="4">
        <v>0</v>
      </c>
      <c r="F270" s="4">
        <v>150000000</v>
      </c>
      <c r="G270" s="4">
        <v>0</v>
      </c>
      <c r="H270" s="4">
        <v>150000000</v>
      </c>
      <c r="I270" s="4">
        <v>0</v>
      </c>
      <c r="J270" s="4">
        <v>0</v>
      </c>
      <c r="K270">
        <v>0</v>
      </c>
      <c r="L270" s="4">
        <v>0</v>
      </c>
      <c r="M270" s="4">
        <v>0</v>
      </c>
      <c r="N270">
        <v>0</v>
      </c>
      <c r="O270" t="str">
        <f>IFERROR(VLOOKUP(LEFT(Ejecución_Presupuestal_Gastos_C__2[[#This Row],[Entidad/Proyecto/ObjetoGasto/Fuente.1]],4),Func[#All],2,0),RIGHT(Ejecución_Presupuestal_Gastos_C__2[[#This Row],[Entidad/Proyecto/ObjetoGasto/Fuente.1]],4))</f>
        <v>0106</v>
      </c>
    </row>
    <row r="271" spans="1:15">
      <c r="A271" t="s">
        <v>3666</v>
      </c>
      <c r="B271" t="s">
        <v>3316</v>
      </c>
      <c r="C271" s="268">
        <v>81246000</v>
      </c>
      <c r="D271" s="4">
        <v>0</v>
      </c>
      <c r="E271" s="4">
        <v>0</v>
      </c>
      <c r="F271" s="4">
        <v>81246000</v>
      </c>
      <c r="G271" s="4">
        <v>0</v>
      </c>
      <c r="H271" s="4">
        <v>81246000</v>
      </c>
      <c r="I271" s="4">
        <v>0</v>
      </c>
      <c r="J271" s="4">
        <v>0</v>
      </c>
      <c r="K271">
        <v>0</v>
      </c>
      <c r="L271" s="4">
        <v>0</v>
      </c>
      <c r="M271" s="4">
        <v>0</v>
      </c>
      <c r="N271">
        <v>0</v>
      </c>
      <c r="O271" t="str">
        <f>IFERROR(VLOOKUP(LEFT(Ejecución_Presupuestal_Gastos_C__2[[#This Row],[Entidad/Proyecto/ObjetoGasto/Fuente.1]],4),Func[#All],2,0),RIGHT(Ejecución_Presupuestal_Gastos_C__2[[#This Row],[Entidad/Proyecto/ObjetoGasto/Fuente.1]],4))</f>
        <v>0404</v>
      </c>
    </row>
    <row r="272" spans="1:15">
      <c r="A272" t="s">
        <v>2600</v>
      </c>
      <c r="B272" t="s">
        <v>3658</v>
      </c>
      <c r="C272" s="268">
        <v>1614300000</v>
      </c>
      <c r="D272" s="4">
        <v>0</v>
      </c>
      <c r="E272" s="4">
        <v>0</v>
      </c>
      <c r="F272" s="4">
        <v>1614300000</v>
      </c>
      <c r="G272" s="4">
        <v>0</v>
      </c>
      <c r="H272" s="4">
        <v>1614300000</v>
      </c>
      <c r="I272" s="4">
        <v>0</v>
      </c>
      <c r="J272" s="4">
        <v>0</v>
      </c>
      <c r="K272">
        <v>0</v>
      </c>
      <c r="L272" s="4">
        <v>0</v>
      </c>
      <c r="M272" s="4">
        <v>0</v>
      </c>
      <c r="N272">
        <v>0</v>
      </c>
      <c r="O272" t="str">
        <f>IFERROR(VLOOKUP(LEFT(Ejecución_Presupuestal_Gastos_C__2[[#This Row],[Entidad/Proyecto/ObjetoGasto/Fuente.1]],4),Func[#All],2,0),RIGHT(Ejecución_Presupuestal_Gastos_C__2[[#This Row],[Entidad/Proyecto/ObjetoGasto/Fuente.1]],4))</f>
        <v>0101</v>
      </c>
    </row>
    <row r="273" spans="1:15">
      <c r="A273" t="s">
        <v>3667</v>
      </c>
      <c r="B273" t="s">
        <v>3668</v>
      </c>
      <c r="C273" s="268">
        <v>596600000</v>
      </c>
      <c r="D273" s="4">
        <v>0</v>
      </c>
      <c r="E273" s="4">
        <v>0</v>
      </c>
      <c r="F273" s="4">
        <v>596600000</v>
      </c>
      <c r="G273" s="4">
        <v>0</v>
      </c>
      <c r="H273" s="4">
        <v>596600000</v>
      </c>
      <c r="I273" s="4">
        <v>0</v>
      </c>
      <c r="J273" s="4">
        <v>438754491</v>
      </c>
      <c r="K273">
        <v>73.542500000000004</v>
      </c>
      <c r="L273" s="4">
        <v>0</v>
      </c>
      <c r="M273" s="4">
        <v>0</v>
      </c>
      <c r="N273">
        <v>0</v>
      </c>
      <c r="O273" t="str">
        <f>IFERROR(VLOOKUP(LEFT(Ejecución_Presupuestal_Gastos_C__2[[#This Row],[Entidad/Proyecto/ObjetoGasto/Fuente.1]],4),Func[#All],2,0),RIGHT(Ejecución_Presupuestal_Gastos_C__2[[#This Row],[Entidad/Proyecto/ObjetoGasto/Fuente.1]],4))</f>
        <v>0302</v>
      </c>
    </row>
    <row r="274" spans="1:15">
      <c r="A274" t="s">
        <v>3669</v>
      </c>
      <c r="B274" t="s">
        <v>3670</v>
      </c>
      <c r="C274" s="268">
        <v>1349065000</v>
      </c>
      <c r="D274" s="4">
        <v>0</v>
      </c>
      <c r="E274" s="4">
        <v>0</v>
      </c>
      <c r="F274" s="4">
        <v>1349065000</v>
      </c>
      <c r="G274" s="4">
        <v>0</v>
      </c>
      <c r="H274" s="4">
        <v>1349065000</v>
      </c>
      <c r="I274" s="4">
        <v>0</v>
      </c>
      <c r="J274" s="4">
        <v>0</v>
      </c>
      <c r="K274">
        <v>0</v>
      </c>
      <c r="L274" s="4">
        <v>0</v>
      </c>
      <c r="M274" s="4">
        <v>0</v>
      </c>
      <c r="N274">
        <v>0</v>
      </c>
      <c r="O274" t="str">
        <f>IFERROR(VLOOKUP(LEFT(Ejecución_Presupuestal_Gastos_C__2[[#This Row],[Entidad/Proyecto/ObjetoGasto/Fuente.1]],4),Func[#All],2,0),RIGHT(Ejecución_Presupuestal_Gastos_C__2[[#This Row],[Entidad/Proyecto/ObjetoGasto/Fuente.1]],4))</f>
        <v>2284</v>
      </c>
    </row>
    <row r="275" spans="1:15">
      <c r="A275" t="s">
        <v>3619</v>
      </c>
      <c r="B275" t="s">
        <v>3620</v>
      </c>
      <c r="C275" s="268">
        <v>150000000</v>
      </c>
      <c r="D275" s="4">
        <v>0</v>
      </c>
      <c r="E275" s="4">
        <v>0</v>
      </c>
      <c r="F275" s="4">
        <v>150000000</v>
      </c>
      <c r="G275" s="4">
        <v>0</v>
      </c>
      <c r="H275" s="4">
        <v>150000000</v>
      </c>
      <c r="I275" s="4">
        <v>0</v>
      </c>
      <c r="J275" s="4">
        <v>0</v>
      </c>
      <c r="K275">
        <v>0</v>
      </c>
      <c r="L275" s="4">
        <v>0</v>
      </c>
      <c r="M275" s="4">
        <v>0</v>
      </c>
      <c r="N275">
        <v>0</v>
      </c>
      <c r="O275" t="str">
        <f>IFERROR(VLOOKUP(LEFT(Ejecución_Presupuestal_Gastos_C__2[[#This Row],[Entidad/Proyecto/ObjetoGasto/Fuente.1]],4),Func[#All],2,0),RIGHT(Ejecución_Presupuestal_Gastos_C__2[[#This Row],[Entidad/Proyecto/ObjetoGasto/Fuente.1]],4))</f>
        <v>3391</v>
      </c>
    </row>
    <row r="276" spans="1:15">
      <c r="A276" t="s">
        <v>2303</v>
      </c>
      <c r="B276" t="s">
        <v>3626</v>
      </c>
      <c r="C276" s="268">
        <v>5218000</v>
      </c>
      <c r="D276" s="4">
        <v>0</v>
      </c>
      <c r="E276" s="4">
        <v>0</v>
      </c>
      <c r="F276" s="4">
        <v>5218000</v>
      </c>
      <c r="G276" s="4">
        <v>0</v>
      </c>
      <c r="H276" s="4">
        <v>5218000</v>
      </c>
      <c r="I276" s="4">
        <v>0</v>
      </c>
      <c r="J276" s="4">
        <v>0</v>
      </c>
      <c r="K276">
        <v>0</v>
      </c>
      <c r="L276" s="4">
        <v>0</v>
      </c>
      <c r="M276" s="4">
        <v>0</v>
      </c>
      <c r="N276">
        <v>0</v>
      </c>
      <c r="O276" t="str">
        <f>IFERROR(VLOOKUP(LEFT(Ejecución_Presupuestal_Gastos_C__2[[#This Row],[Entidad/Proyecto/ObjetoGasto/Fuente.1]],4),Func[#All],2,0),RIGHT(Ejecución_Presupuestal_Gastos_C__2[[#This Row],[Entidad/Proyecto/ObjetoGasto/Fuente.1]],4))</f>
        <v>2130</v>
      </c>
    </row>
    <row r="277" spans="1:15">
      <c r="A277" t="s">
        <v>2729</v>
      </c>
      <c r="B277" t="s">
        <v>3627</v>
      </c>
      <c r="C277" s="268">
        <v>566014000</v>
      </c>
      <c r="D277" s="4">
        <v>0</v>
      </c>
      <c r="E277" s="4">
        <v>0</v>
      </c>
      <c r="F277" s="4">
        <v>566014000</v>
      </c>
      <c r="G277" s="4">
        <v>0</v>
      </c>
      <c r="H277" s="4">
        <v>566014000</v>
      </c>
      <c r="I277" s="4">
        <v>0</v>
      </c>
      <c r="J277" s="4">
        <v>564908174</v>
      </c>
      <c r="K277">
        <v>99.804599999999994</v>
      </c>
      <c r="L277" s="4">
        <v>24483531</v>
      </c>
      <c r="M277" s="4">
        <v>24483531</v>
      </c>
      <c r="N277">
        <v>4.3255999999999997</v>
      </c>
      <c r="O277" t="str">
        <f>IFERROR(VLOOKUP(LEFT(Ejecución_Presupuestal_Gastos_C__2[[#This Row],[Entidad/Proyecto/ObjetoGasto/Fuente.1]],4),Func[#All],2,0),RIGHT(Ejecución_Presupuestal_Gastos_C__2[[#This Row],[Entidad/Proyecto/ObjetoGasto/Fuente.1]],4))</f>
        <v>2199</v>
      </c>
    </row>
    <row r="278" spans="1:15">
      <c r="A278" t="s">
        <v>3628</v>
      </c>
      <c r="B278" t="s">
        <v>3629</v>
      </c>
      <c r="C278" s="268">
        <v>627903000</v>
      </c>
      <c r="D278" s="4">
        <v>0</v>
      </c>
      <c r="E278" s="4">
        <v>0</v>
      </c>
      <c r="F278" s="4">
        <v>627903000</v>
      </c>
      <c r="G278" s="4">
        <v>0</v>
      </c>
      <c r="H278" s="4">
        <v>627903000</v>
      </c>
      <c r="I278" s="4">
        <v>0</v>
      </c>
      <c r="J278" s="4">
        <v>627902669</v>
      </c>
      <c r="K278">
        <v>99.999899999999997</v>
      </c>
      <c r="L278" s="4">
        <v>16098543</v>
      </c>
      <c r="M278" s="4">
        <v>16098543</v>
      </c>
      <c r="N278">
        <v>2.5638999999999998</v>
      </c>
      <c r="O278" t="str">
        <f>IFERROR(VLOOKUP(LEFT(Ejecución_Presupuestal_Gastos_C__2[[#This Row],[Entidad/Proyecto/ObjetoGasto/Fuente.1]],4),Func[#All],2,0),RIGHT(Ejecución_Presupuestal_Gastos_C__2[[#This Row],[Entidad/Proyecto/ObjetoGasto/Fuente.1]],4))</f>
        <v>3111</v>
      </c>
    </row>
    <row r="279" spans="1:15">
      <c r="A279" t="s">
        <v>3671</v>
      </c>
      <c r="B279" t="s">
        <v>3672</v>
      </c>
      <c r="C279" s="268">
        <v>136798000</v>
      </c>
      <c r="D279" s="4">
        <v>0</v>
      </c>
      <c r="E279" s="4">
        <v>0</v>
      </c>
      <c r="F279" s="4">
        <v>136798000</v>
      </c>
      <c r="G279" s="4">
        <v>0</v>
      </c>
      <c r="H279" s="4">
        <v>136798000</v>
      </c>
      <c r="I279" s="4">
        <v>0</v>
      </c>
      <c r="J279" s="4">
        <v>136365758</v>
      </c>
      <c r="K279">
        <v>99.683999999999997</v>
      </c>
      <c r="L279" s="4">
        <v>0</v>
      </c>
      <c r="M279" s="4">
        <v>0</v>
      </c>
      <c r="N279">
        <v>0</v>
      </c>
      <c r="O279" t="str">
        <f>IFERROR(VLOOKUP(LEFT(Ejecución_Presupuestal_Gastos_C__2[[#This Row],[Entidad/Proyecto/ObjetoGasto/Fuente.1]],4),Func[#All],2,0),RIGHT(Ejecución_Presupuestal_Gastos_C__2[[#This Row],[Entidad/Proyecto/ObjetoGasto/Fuente.1]],4))</f>
        <v>3121</v>
      </c>
    </row>
    <row r="280" spans="1:15">
      <c r="A280" t="s">
        <v>3673</v>
      </c>
      <c r="B280" t="s">
        <v>3629</v>
      </c>
      <c r="C280" s="268">
        <v>2976900000</v>
      </c>
      <c r="D280" s="4">
        <v>0</v>
      </c>
      <c r="E280" s="4">
        <v>0</v>
      </c>
      <c r="F280" s="4">
        <v>2976900000</v>
      </c>
      <c r="G280" s="4">
        <v>0</v>
      </c>
      <c r="H280" s="4">
        <v>2976900000</v>
      </c>
      <c r="I280" s="4">
        <v>0</v>
      </c>
      <c r="J280" s="4">
        <v>2948446810</v>
      </c>
      <c r="K280">
        <v>99.044200000000004</v>
      </c>
      <c r="L280" s="4">
        <v>97511965</v>
      </c>
      <c r="M280" s="4">
        <v>97511965</v>
      </c>
      <c r="N280">
        <v>3.2755999999999998</v>
      </c>
      <c r="O280" t="str">
        <f>IFERROR(VLOOKUP(LEFT(Ejecución_Presupuestal_Gastos_C__2[[#This Row],[Entidad/Proyecto/ObjetoGasto/Fuente.1]],4),Func[#All],2,0),RIGHT(Ejecución_Presupuestal_Gastos_C__2[[#This Row],[Entidad/Proyecto/ObjetoGasto/Fuente.1]],4))</f>
        <v>3131</v>
      </c>
    </row>
    <row r="281" spans="1:15">
      <c r="A281" t="s">
        <v>2611</v>
      </c>
      <c r="B281" t="s">
        <v>3674</v>
      </c>
      <c r="C281" s="268">
        <v>689439000</v>
      </c>
      <c r="D281" s="4">
        <v>0</v>
      </c>
      <c r="E281" s="4">
        <v>0</v>
      </c>
      <c r="F281" s="4">
        <v>689439000</v>
      </c>
      <c r="G281" s="4">
        <v>0</v>
      </c>
      <c r="H281" s="4">
        <v>689439000</v>
      </c>
      <c r="I281" s="4">
        <v>0</v>
      </c>
      <c r="J281" s="4">
        <v>108486732</v>
      </c>
      <c r="K281">
        <v>15.7355</v>
      </c>
      <c r="L281" s="4">
        <v>2854914</v>
      </c>
      <c r="M281" s="4">
        <v>2854914</v>
      </c>
      <c r="N281">
        <v>0.41410000000000002</v>
      </c>
      <c r="O281" t="str">
        <f>IFERROR(VLOOKUP(LEFT(Ejecución_Presupuestal_Gastos_C__2[[#This Row],[Entidad/Proyecto/ObjetoGasto/Fuente.1]],4),Func[#All],2,0),RIGHT(Ejecución_Presupuestal_Gastos_C__2[[#This Row],[Entidad/Proyecto/ObjetoGasto/Fuente.1]],4))</f>
        <v>3132</v>
      </c>
    </row>
    <row r="282" spans="1:15">
      <c r="A282" t="s">
        <v>3659</v>
      </c>
      <c r="B282" t="s">
        <v>3660</v>
      </c>
      <c r="C282" s="268">
        <v>3422814000</v>
      </c>
      <c r="D282" s="4">
        <v>0</v>
      </c>
      <c r="E282" s="4">
        <v>0</v>
      </c>
      <c r="F282" s="4">
        <v>3422814000</v>
      </c>
      <c r="G282" s="4">
        <v>0</v>
      </c>
      <c r="H282" s="4">
        <v>3422814000</v>
      </c>
      <c r="I282" s="4">
        <v>0</v>
      </c>
      <c r="J282" s="4">
        <v>3161172510</v>
      </c>
      <c r="K282">
        <v>92.355999999999995</v>
      </c>
      <c r="L282" s="4">
        <v>54426822</v>
      </c>
      <c r="M282" s="4">
        <v>54426822</v>
      </c>
      <c r="N282">
        <v>1.5901000000000001</v>
      </c>
      <c r="O282" t="str">
        <f>IFERROR(VLOOKUP(LEFT(Ejecución_Presupuestal_Gastos_C__2[[#This Row],[Entidad/Proyecto/ObjetoGasto/Fuente.1]],4),Func[#All],2,0),RIGHT(Ejecución_Presupuestal_Gastos_C__2[[#This Row],[Entidad/Proyecto/ObjetoGasto/Fuente.1]],4))</f>
        <v>3141</v>
      </c>
    </row>
    <row r="283" spans="1:15">
      <c r="A283" t="s">
        <v>3675</v>
      </c>
      <c r="B283" t="s">
        <v>3676</v>
      </c>
      <c r="C283" s="268">
        <v>338645000</v>
      </c>
      <c r="D283" s="4">
        <v>0</v>
      </c>
      <c r="E283" s="4">
        <v>0</v>
      </c>
      <c r="F283" s="4">
        <v>338645000</v>
      </c>
      <c r="G283" s="4">
        <v>0</v>
      </c>
      <c r="H283" s="4">
        <v>338645000</v>
      </c>
      <c r="I283" s="4">
        <v>0</v>
      </c>
      <c r="J283" s="4">
        <v>0</v>
      </c>
      <c r="K283">
        <v>0</v>
      </c>
      <c r="L283" s="4">
        <v>0</v>
      </c>
      <c r="M283" s="4">
        <v>0</v>
      </c>
      <c r="N283">
        <v>0</v>
      </c>
      <c r="O283" t="str">
        <f>IFERROR(VLOOKUP(LEFT(Ejecución_Presupuestal_Gastos_C__2[[#This Row],[Entidad/Proyecto/ObjetoGasto/Fuente.1]],4),Func[#All],2,0),RIGHT(Ejecución_Presupuestal_Gastos_C__2[[#This Row],[Entidad/Proyecto/ObjetoGasto/Fuente.1]],4))</f>
        <v>3159</v>
      </c>
    </row>
    <row r="284" spans="1:15">
      <c r="A284" t="s">
        <v>3677</v>
      </c>
      <c r="B284" t="s">
        <v>3634</v>
      </c>
      <c r="C284" s="268">
        <v>238759000</v>
      </c>
      <c r="D284" s="4">
        <v>0</v>
      </c>
      <c r="E284" s="4">
        <v>0</v>
      </c>
      <c r="F284" s="4">
        <v>238759000</v>
      </c>
      <c r="G284" s="4">
        <v>0</v>
      </c>
      <c r="H284" s="4">
        <v>238759000</v>
      </c>
      <c r="I284" s="4">
        <v>0</v>
      </c>
      <c r="J284" s="4">
        <v>238758044</v>
      </c>
      <c r="K284">
        <v>99.999600000000001</v>
      </c>
      <c r="L284" s="4">
        <v>0</v>
      </c>
      <c r="M284" s="4">
        <v>0</v>
      </c>
      <c r="N284">
        <v>0</v>
      </c>
      <c r="O284" t="str">
        <f>IFERROR(VLOOKUP(LEFT(Ejecución_Presupuestal_Gastos_C__2[[#This Row],[Entidad/Proyecto/ObjetoGasto/Fuente.1]],4),Func[#All],2,0),RIGHT(Ejecución_Presupuestal_Gastos_C__2[[#This Row],[Entidad/Proyecto/ObjetoGasto/Fuente.1]],4))</f>
        <v>3161</v>
      </c>
    </row>
    <row r="285" spans="1:15">
      <c r="A285" t="s">
        <v>3633</v>
      </c>
      <c r="B285" t="s">
        <v>3634</v>
      </c>
      <c r="C285" s="268">
        <v>141085000</v>
      </c>
      <c r="D285" s="4">
        <v>0</v>
      </c>
      <c r="E285" s="4">
        <v>0</v>
      </c>
      <c r="F285" s="4">
        <v>141085000</v>
      </c>
      <c r="G285" s="4">
        <v>0</v>
      </c>
      <c r="H285" s="4">
        <v>141085000</v>
      </c>
      <c r="I285" s="4">
        <v>0</v>
      </c>
      <c r="J285" s="4">
        <v>141084300</v>
      </c>
      <c r="K285">
        <v>99.999499999999998</v>
      </c>
      <c r="L285" s="4">
        <v>5725160</v>
      </c>
      <c r="M285" s="4">
        <v>5725160</v>
      </c>
      <c r="N285">
        <v>4.0579999999999998</v>
      </c>
      <c r="O285" t="str">
        <f>IFERROR(VLOOKUP(LEFT(Ejecución_Presupuestal_Gastos_C__2[[#This Row],[Entidad/Proyecto/ObjetoGasto/Fuente.1]],4),Func[#All],2,0),RIGHT(Ejecución_Presupuestal_Gastos_C__2[[#This Row],[Entidad/Proyecto/ObjetoGasto/Fuente.1]],4))</f>
        <v>3162</v>
      </c>
    </row>
    <row r="286" spans="1:15">
      <c r="A286" t="s">
        <v>3678</v>
      </c>
      <c r="B286" t="s">
        <v>3679</v>
      </c>
      <c r="C286" s="268">
        <v>90667000</v>
      </c>
      <c r="D286" s="4">
        <v>0</v>
      </c>
      <c r="E286" s="4">
        <v>0</v>
      </c>
      <c r="F286" s="4">
        <v>90667000</v>
      </c>
      <c r="G286" s="4">
        <v>0</v>
      </c>
      <c r="H286" s="4">
        <v>90667000</v>
      </c>
      <c r="I286" s="4">
        <v>0</v>
      </c>
      <c r="J286" s="4">
        <v>90405614</v>
      </c>
      <c r="K286">
        <v>99.711699999999993</v>
      </c>
      <c r="L286" s="4">
        <v>2907783</v>
      </c>
      <c r="M286" s="4">
        <v>2907783</v>
      </c>
      <c r="N286">
        <v>3.2071000000000001</v>
      </c>
      <c r="O286" t="str">
        <f>IFERROR(VLOOKUP(LEFT(Ejecución_Presupuestal_Gastos_C__2[[#This Row],[Entidad/Proyecto/ObjetoGasto/Fuente.1]],4),Func[#All],2,0),RIGHT(Ejecución_Presupuestal_Gastos_C__2[[#This Row],[Entidad/Proyecto/ObjetoGasto/Fuente.1]],4))</f>
        <v>3190</v>
      </c>
    </row>
    <row r="287" spans="1:15">
      <c r="A287" t="s">
        <v>3680</v>
      </c>
      <c r="B287" t="s">
        <v>3681</v>
      </c>
      <c r="C287" s="268">
        <v>63839000</v>
      </c>
      <c r="D287" s="4">
        <v>0</v>
      </c>
      <c r="E287" s="4">
        <v>0</v>
      </c>
      <c r="F287" s="4">
        <v>63839000</v>
      </c>
      <c r="G287" s="4">
        <v>0</v>
      </c>
      <c r="H287" s="4">
        <v>63839000</v>
      </c>
      <c r="I287" s="4">
        <v>0</v>
      </c>
      <c r="J287" s="4">
        <v>61063442</v>
      </c>
      <c r="K287">
        <v>95.652299999999997</v>
      </c>
      <c r="L287" s="4">
        <v>0</v>
      </c>
      <c r="M287" s="4">
        <v>0</v>
      </c>
      <c r="N287">
        <v>0</v>
      </c>
      <c r="O287" t="str">
        <f>IFERROR(VLOOKUP(LEFT(Ejecución_Presupuestal_Gastos_C__2[[#This Row],[Entidad/Proyecto/ObjetoGasto/Fuente.1]],4),Func[#All],2,0),RIGHT(Ejecución_Presupuestal_Gastos_C__2[[#This Row],[Entidad/Proyecto/ObjetoGasto/Fuente.1]],4))</f>
        <v>3920</v>
      </c>
    </row>
    <row r="288" spans="1:15">
      <c r="A288" t="s">
        <v>2580</v>
      </c>
      <c r="B288" t="s">
        <v>3682</v>
      </c>
      <c r="C288" s="268">
        <v>667396000</v>
      </c>
      <c r="D288" s="4">
        <v>0</v>
      </c>
      <c r="E288" s="4">
        <v>0</v>
      </c>
      <c r="F288" s="4">
        <v>667396000</v>
      </c>
      <c r="G288" s="4">
        <v>0</v>
      </c>
      <c r="H288" s="4">
        <v>667396000</v>
      </c>
      <c r="I288" s="4">
        <v>0</v>
      </c>
      <c r="J288" s="4">
        <v>645317612</v>
      </c>
      <c r="K288">
        <v>96.691900000000004</v>
      </c>
      <c r="L288" s="4">
        <v>26055261</v>
      </c>
      <c r="M288" s="4">
        <v>26055261</v>
      </c>
      <c r="N288">
        <v>3.9039999999999999</v>
      </c>
      <c r="O288" t="str">
        <f>IFERROR(VLOOKUP(LEFT(Ejecución_Presupuestal_Gastos_C__2[[#This Row],[Entidad/Proyecto/ObjetoGasto/Fuente.1]],4),Func[#All],2,0),RIGHT(Ejecución_Presupuestal_Gastos_C__2[[#This Row],[Entidad/Proyecto/ObjetoGasto/Fuente.1]],4))</f>
        <v>3990</v>
      </c>
    </row>
    <row r="289" spans="1:15">
      <c r="A289" t="s">
        <v>3683</v>
      </c>
      <c r="B289" t="s">
        <v>3684</v>
      </c>
      <c r="C289" s="268">
        <v>759263000</v>
      </c>
      <c r="D289" s="4">
        <v>0</v>
      </c>
      <c r="E289" s="4">
        <v>0</v>
      </c>
      <c r="F289" s="4">
        <v>759263000</v>
      </c>
      <c r="G289" s="4">
        <v>0</v>
      </c>
      <c r="H289" s="4">
        <v>759263000</v>
      </c>
      <c r="I289" s="4">
        <v>0</v>
      </c>
      <c r="J289" s="4">
        <v>0</v>
      </c>
      <c r="K289">
        <v>0</v>
      </c>
      <c r="L289" s="4">
        <v>0</v>
      </c>
      <c r="M289" s="4">
        <v>0</v>
      </c>
      <c r="N289">
        <v>0</v>
      </c>
      <c r="O289" t="str">
        <f>IFERROR(VLOOKUP(LEFT(Ejecución_Presupuestal_Gastos_C__2[[#This Row],[Entidad/Proyecto/ObjetoGasto/Fuente.1]],4),Func[#All],2,0),RIGHT(Ejecución_Presupuestal_Gastos_C__2[[#This Row],[Entidad/Proyecto/ObjetoGasto/Fuente.1]],4))</f>
        <v>4210</v>
      </c>
    </row>
    <row r="290" spans="1:15">
      <c r="A290" t="s">
        <v>3685</v>
      </c>
      <c r="B290" t="s">
        <v>3686</v>
      </c>
      <c r="C290" s="268">
        <v>192627000</v>
      </c>
      <c r="D290" s="4">
        <v>0</v>
      </c>
      <c r="E290" s="4">
        <v>0</v>
      </c>
      <c r="F290" s="4">
        <v>192627000</v>
      </c>
      <c r="G290" s="4">
        <v>0</v>
      </c>
      <c r="H290" s="4">
        <v>192627000</v>
      </c>
      <c r="I290" s="4">
        <v>0</v>
      </c>
      <c r="J290" s="4">
        <v>192442352</v>
      </c>
      <c r="K290">
        <v>99.9041</v>
      </c>
      <c r="L290" s="4">
        <v>10415150</v>
      </c>
      <c r="M290" s="4">
        <v>10415150</v>
      </c>
      <c r="N290">
        <v>5.4069000000000003</v>
      </c>
      <c r="O290" t="str">
        <f>IFERROR(VLOOKUP(LEFT(Ejecución_Presupuestal_Gastos_C__2[[#This Row],[Entidad/Proyecto/ObjetoGasto/Fuente.1]],4),Func[#All],2,0),RIGHT(Ejecución_Presupuestal_Gastos_C__2[[#This Row],[Entidad/Proyecto/ObjetoGasto/Fuente.1]],4))</f>
        <v>5940</v>
      </c>
    </row>
    <row r="291" spans="1:15">
      <c r="A291" t="s">
        <v>2495</v>
      </c>
      <c r="B291" t="s">
        <v>3687</v>
      </c>
      <c r="C291" s="268">
        <v>45600000</v>
      </c>
      <c r="D291" s="4">
        <v>0</v>
      </c>
      <c r="E291" s="4">
        <v>0</v>
      </c>
      <c r="F291" s="4">
        <v>45600000</v>
      </c>
      <c r="G291" s="4">
        <v>0</v>
      </c>
      <c r="H291" s="4">
        <v>45600000</v>
      </c>
      <c r="I291" s="4">
        <v>0</v>
      </c>
      <c r="J291" s="4">
        <v>45599317</v>
      </c>
      <c r="K291">
        <v>99.998500000000007</v>
      </c>
      <c r="L291" s="4">
        <v>1718235</v>
      </c>
      <c r="M291" s="4">
        <v>1718235</v>
      </c>
      <c r="N291">
        <v>3.7681</v>
      </c>
      <c r="O291" t="str">
        <f>IFERROR(VLOOKUP(LEFT(Ejecución_Presupuestal_Gastos_C__2[[#This Row],[Entidad/Proyecto/ObjetoGasto/Fuente.1]],4),Func[#All],2,0),RIGHT(Ejecución_Presupuestal_Gastos_C__2[[#This Row],[Entidad/Proyecto/ObjetoGasto/Fuente.1]],4))</f>
        <v>5999</v>
      </c>
    </row>
    <row r="292" spans="1:15">
      <c r="A292" t="s">
        <v>3688</v>
      </c>
      <c r="B292" t="s">
        <v>3689</v>
      </c>
      <c r="C292" s="268">
        <v>524044000</v>
      </c>
      <c r="D292" s="4">
        <v>0</v>
      </c>
      <c r="E292" s="4">
        <v>0</v>
      </c>
      <c r="F292" s="4">
        <v>524044000</v>
      </c>
      <c r="G292" s="4">
        <v>0</v>
      </c>
      <c r="H292" s="4">
        <v>524044000</v>
      </c>
      <c r="I292" s="4">
        <v>0</v>
      </c>
      <c r="J292" s="4">
        <v>444044000</v>
      </c>
      <c r="K292">
        <v>84.734099999999998</v>
      </c>
      <c r="L292" s="4">
        <v>0</v>
      </c>
      <c r="M292" s="4">
        <v>0</v>
      </c>
      <c r="N292">
        <v>0</v>
      </c>
      <c r="O292" t="str">
        <f>IFERROR(VLOOKUP(LEFT(Ejecución_Presupuestal_Gastos_C__2[[#This Row],[Entidad/Proyecto/ObjetoGasto/Fuente.1]],4),Func[#All],2,0),RIGHT(Ejecución_Presupuestal_Gastos_C__2[[#This Row],[Entidad/Proyecto/ObjetoGasto/Fuente.1]],4))</f>
        <v>7130</v>
      </c>
    </row>
    <row r="293" spans="1:15">
      <c r="A293" t="s">
        <v>3690</v>
      </c>
      <c r="B293" t="s">
        <v>3691</v>
      </c>
      <c r="C293" s="268">
        <v>21246649000</v>
      </c>
      <c r="D293" s="4">
        <v>0</v>
      </c>
      <c r="E293" s="4">
        <v>0</v>
      </c>
      <c r="F293" s="4">
        <v>21246649000</v>
      </c>
      <c r="G293" s="4">
        <v>0</v>
      </c>
      <c r="H293" s="4">
        <v>21246649000</v>
      </c>
      <c r="I293" s="4">
        <v>0</v>
      </c>
      <c r="J293" s="4">
        <v>8504084154</v>
      </c>
      <c r="K293">
        <v>40.025500000000001</v>
      </c>
      <c r="L293" s="4">
        <v>125136354</v>
      </c>
      <c r="M293" s="4">
        <v>125136354</v>
      </c>
      <c r="N293">
        <v>0.58899999999999997</v>
      </c>
      <c r="O293" t="str">
        <f>IFERROR(VLOOKUP(LEFT(Ejecución_Presupuestal_Gastos_C__2[[#This Row],[Entidad/Proyecto/ObjetoGasto/Fuente.1]],4),Func[#All],2,0),RIGHT(Ejecución_Presupuestal_Gastos_C__2[[#This Row],[Entidad/Proyecto/ObjetoGasto/Fuente.1]],4))</f>
        <v>7867</v>
      </c>
    </row>
    <row r="294" spans="1:15">
      <c r="A294" t="s">
        <v>2560</v>
      </c>
      <c r="B294" t="s">
        <v>3358</v>
      </c>
      <c r="C294" s="268">
        <v>64433000</v>
      </c>
      <c r="D294" s="4">
        <v>0</v>
      </c>
      <c r="E294" s="4">
        <v>0</v>
      </c>
      <c r="F294" s="4">
        <v>64433000</v>
      </c>
      <c r="G294" s="4">
        <v>0</v>
      </c>
      <c r="H294" s="4">
        <v>64433000</v>
      </c>
      <c r="I294" s="4">
        <v>0</v>
      </c>
      <c r="J294" s="4">
        <v>0</v>
      </c>
      <c r="K294">
        <v>0</v>
      </c>
      <c r="L294" s="4">
        <v>0</v>
      </c>
      <c r="M294" s="4">
        <v>0</v>
      </c>
      <c r="N294">
        <v>0</v>
      </c>
      <c r="O294" t="str">
        <f>IFERROR(VLOOKUP(LEFT(Ejecución_Presupuestal_Gastos_C__2[[#This Row],[Entidad/Proyecto/ObjetoGasto/Fuente.1]],4),Func[#All],2,0),RIGHT(Ejecución_Presupuestal_Gastos_C__2[[#This Row],[Entidad/Proyecto/ObjetoGasto/Fuente.1]],4))</f>
        <v>3117</v>
      </c>
    </row>
    <row r="295" spans="1:15">
      <c r="A295" t="s">
        <v>3692</v>
      </c>
      <c r="B295" t="s">
        <v>3693</v>
      </c>
      <c r="C295" s="268">
        <v>258397000</v>
      </c>
      <c r="D295" s="4">
        <v>0</v>
      </c>
      <c r="E295" s="4">
        <v>0</v>
      </c>
      <c r="F295" s="4">
        <v>258397000</v>
      </c>
      <c r="G295" s="4">
        <v>0</v>
      </c>
      <c r="H295" s="4">
        <v>258397000</v>
      </c>
      <c r="I295" s="4">
        <v>0</v>
      </c>
      <c r="J295" s="4">
        <v>0</v>
      </c>
      <c r="K295">
        <v>0</v>
      </c>
      <c r="L295" s="4">
        <v>0</v>
      </c>
      <c r="M295" s="4">
        <v>0</v>
      </c>
      <c r="N295">
        <v>0</v>
      </c>
      <c r="O295" t="str">
        <f>IFERROR(VLOOKUP(LEFT(Ejecución_Presupuestal_Gastos_C__2[[#This Row],[Entidad/Proyecto/ObjetoGasto/Fuente.1]],4),Func[#All],2,0),RIGHT(Ejecución_Presupuestal_Gastos_C__2[[#This Row],[Entidad/Proyecto/ObjetoGasto/Fuente.1]],4))</f>
        <v>2002</v>
      </c>
    </row>
    <row r="296" spans="1:15">
      <c r="A296" t="s">
        <v>3619</v>
      </c>
      <c r="B296" t="s">
        <v>3620</v>
      </c>
      <c r="C296" s="268">
        <v>5026260000</v>
      </c>
      <c r="D296" s="4">
        <v>0</v>
      </c>
      <c r="E296" s="4">
        <v>0</v>
      </c>
      <c r="F296" s="4">
        <v>5026260000</v>
      </c>
      <c r="G296" s="4">
        <v>0</v>
      </c>
      <c r="H296" s="4">
        <v>5026260000</v>
      </c>
      <c r="I296" s="4">
        <v>0</v>
      </c>
      <c r="J296" s="4">
        <v>0</v>
      </c>
      <c r="K296">
        <v>0</v>
      </c>
      <c r="L296" s="4">
        <v>0</v>
      </c>
      <c r="M296" s="4">
        <v>0</v>
      </c>
      <c r="N296">
        <v>0</v>
      </c>
      <c r="O296" t="str">
        <f>IFERROR(VLOOKUP(LEFT(Ejecución_Presupuestal_Gastos_C__2[[#This Row],[Entidad/Proyecto/ObjetoGasto/Fuente.1]],4),Func[#All],2,0),RIGHT(Ejecución_Presupuestal_Gastos_C__2[[#This Row],[Entidad/Proyecto/ObjetoGasto/Fuente.1]],4))</f>
        <v>3391</v>
      </c>
    </row>
    <row r="297" spans="1:15">
      <c r="A297" t="s">
        <v>2729</v>
      </c>
      <c r="B297" t="s">
        <v>3627</v>
      </c>
      <c r="C297" s="268">
        <v>162790000</v>
      </c>
      <c r="D297" s="4">
        <v>0</v>
      </c>
      <c r="E297" s="4">
        <v>0</v>
      </c>
      <c r="F297" s="4">
        <v>162790000</v>
      </c>
      <c r="G297" s="4">
        <v>0</v>
      </c>
      <c r="H297" s="4">
        <v>162790000</v>
      </c>
      <c r="I297" s="4">
        <v>0</v>
      </c>
      <c r="J297" s="4">
        <v>155711765</v>
      </c>
      <c r="K297">
        <v>95.651899999999998</v>
      </c>
      <c r="L297" s="4">
        <v>0</v>
      </c>
      <c r="M297" s="4">
        <v>0</v>
      </c>
      <c r="N297">
        <v>0</v>
      </c>
      <c r="O297" t="str">
        <f>IFERROR(VLOOKUP(LEFT(Ejecución_Presupuestal_Gastos_C__2[[#This Row],[Entidad/Proyecto/ObjetoGasto/Fuente.1]],4),Func[#All],2,0),RIGHT(Ejecución_Presupuestal_Gastos_C__2[[#This Row],[Entidad/Proyecto/ObjetoGasto/Fuente.1]],4))</f>
        <v>2199</v>
      </c>
    </row>
    <row r="298" spans="1:15">
      <c r="A298" t="s">
        <v>3628</v>
      </c>
      <c r="B298" t="s">
        <v>3629</v>
      </c>
      <c r="C298" s="268">
        <v>980622000</v>
      </c>
      <c r="D298" s="4">
        <v>0</v>
      </c>
      <c r="E298" s="4">
        <v>0</v>
      </c>
      <c r="F298" s="4">
        <v>980622000</v>
      </c>
      <c r="G298" s="4">
        <v>0</v>
      </c>
      <c r="H298" s="4">
        <v>980622000</v>
      </c>
      <c r="I298" s="4">
        <v>0</v>
      </c>
      <c r="J298" s="4">
        <v>678765477</v>
      </c>
      <c r="K298">
        <v>69.2179</v>
      </c>
      <c r="L298" s="4">
        <v>8822326</v>
      </c>
      <c r="M298" s="4">
        <v>8822326</v>
      </c>
      <c r="N298">
        <v>0.89970000000000006</v>
      </c>
      <c r="O298" t="str">
        <f>IFERROR(VLOOKUP(LEFT(Ejecución_Presupuestal_Gastos_C__2[[#This Row],[Entidad/Proyecto/ObjetoGasto/Fuente.1]],4),Func[#All],2,0),RIGHT(Ejecución_Presupuestal_Gastos_C__2[[#This Row],[Entidad/Proyecto/ObjetoGasto/Fuente.1]],4))</f>
        <v>3111</v>
      </c>
    </row>
    <row r="299" spans="1:15">
      <c r="A299" t="s">
        <v>3694</v>
      </c>
      <c r="B299" t="s">
        <v>3695</v>
      </c>
      <c r="C299" s="268">
        <v>36480000</v>
      </c>
      <c r="D299" s="4">
        <v>0</v>
      </c>
      <c r="E299" s="4">
        <v>0</v>
      </c>
      <c r="F299" s="4">
        <v>36480000</v>
      </c>
      <c r="G299" s="4">
        <v>0</v>
      </c>
      <c r="H299" s="4">
        <v>36480000</v>
      </c>
      <c r="I299" s="4">
        <v>0</v>
      </c>
      <c r="J299" s="4">
        <v>34893397</v>
      </c>
      <c r="K299">
        <v>95.650800000000004</v>
      </c>
      <c r="L299" s="4">
        <v>528688</v>
      </c>
      <c r="M299" s="4">
        <v>528688</v>
      </c>
      <c r="N299">
        <v>1.4493</v>
      </c>
      <c r="O299" t="str">
        <f>IFERROR(VLOOKUP(LEFT(Ejecución_Presupuestal_Gastos_C__2[[#This Row],[Entidad/Proyecto/ObjetoGasto/Fuente.1]],4),Func[#All],2,0),RIGHT(Ejecución_Presupuestal_Gastos_C__2[[#This Row],[Entidad/Proyecto/ObjetoGasto/Fuente.1]],4))</f>
        <v>3117</v>
      </c>
    </row>
    <row r="300" spans="1:15">
      <c r="A300" t="s">
        <v>3671</v>
      </c>
      <c r="B300" t="s">
        <v>3672</v>
      </c>
      <c r="C300" s="268">
        <v>958115000</v>
      </c>
      <c r="D300" s="4">
        <v>0</v>
      </c>
      <c r="E300" s="4">
        <v>0</v>
      </c>
      <c r="F300" s="4">
        <v>958115000</v>
      </c>
      <c r="G300" s="4">
        <v>0</v>
      </c>
      <c r="H300" s="4">
        <v>958115000</v>
      </c>
      <c r="I300" s="4">
        <v>0</v>
      </c>
      <c r="J300" s="4">
        <v>925973553</v>
      </c>
      <c r="K300">
        <v>96.645300000000006</v>
      </c>
      <c r="L300" s="4">
        <v>12477032</v>
      </c>
      <c r="M300" s="4">
        <v>12477032</v>
      </c>
      <c r="N300">
        <v>1.3022</v>
      </c>
      <c r="O300" t="str">
        <f>IFERROR(VLOOKUP(LEFT(Ejecución_Presupuestal_Gastos_C__2[[#This Row],[Entidad/Proyecto/ObjetoGasto/Fuente.1]],4),Func[#All],2,0),RIGHT(Ejecución_Presupuestal_Gastos_C__2[[#This Row],[Entidad/Proyecto/ObjetoGasto/Fuente.1]],4))</f>
        <v>3121</v>
      </c>
    </row>
    <row r="301" spans="1:15">
      <c r="A301" t="s">
        <v>3659</v>
      </c>
      <c r="B301" t="s">
        <v>3660</v>
      </c>
      <c r="C301" s="268">
        <v>164158000</v>
      </c>
      <c r="D301" s="4">
        <v>0</v>
      </c>
      <c r="E301" s="4">
        <v>0</v>
      </c>
      <c r="F301" s="4">
        <v>164158000</v>
      </c>
      <c r="G301" s="4">
        <v>0</v>
      </c>
      <c r="H301" s="4">
        <v>164158000</v>
      </c>
      <c r="I301" s="4">
        <v>0</v>
      </c>
      <c r="J301" s="4">
        <v>95163798</v>
      </c>
      <c r="K301">
        <v>57.9709</v>
      </c>
      <c r="L301" s="4">
        <v>5154706</v>
      </c>
      <c r="M301" s="4">
        <v>5154706</v>
      </c>
      <c r="N301">
        <v>3.1400999999999999</v>
      </c>
      <c r="O301" t="str">
        <f>IFERROR(VLOOKUP(LEFT(Ejecución_Presupuestal_Gastos_C__2[[#This Row],[Entidad/Proyecto/ObjetoGasto/Fuente.1]],4),Func[#All],2,0),RIGHT(Ejecución_Presupuestal_Gastos_C__2[[#This Row],[Entidad/Proyecto/ObjetoGasto/Fuente.1]],4))</f>
        <v>3141</v>
      </c>
    </row>
    <row r="302" spans="1:15">
      <c r="A302" t="s">
        <v>3633</v>
      </c>
      <c r="B302" t="s">
        <v>3634</v>
      </c>
      <c r="C302" s="268">
        <v>510713000</v>
      </c>
      <c r="D302" s="4">
        <v>0</v>
      </c>
      <c r="E302" s="4">
        <v>0</v>
      </c>
      <c r="F302" s="4">
        <v>510713000</v>
      </c>
      <c r="G302" s="4">
        <v>0</v>
      </c>
      <c r="H302" s="4">
        <v>510713000</v>
      </c>
      <c r="I302" s="4">
        <v>0</v>
      </c>
      <c r="J302" s="4">
        <v>386285736</v>
      </c>
      <c r="K302">
        <v>75.636600000000001</v>
      </c>
      <c r="L302" s="4">
        <v>3489339</v>
      </c>
      <c r="M302" s="4">
        <v>3489339</v>
      </c>
      <c r="N302">
        <v>0.68320000000000003</v>
      </c>
      <c r="O302" t="str">
        <f>IFERROR(VLOOKUP(LEFT(Ejecución_Presupuestal_Gastos_C__2[[#This Row],[Entidad/Proyecto/ObjetoGasto/Fuente.1]],4),Func[#All],2,0),RIGHT(Ejecución_Presupuestal_Gastos_C__2[[#This Row],[Entidad/Proyecto/ObjetoGasto/Fuente.1]],4))</f>
        <v>3162</v>
      </c>
    </row>
    <row r="303" spans="1:15">
      <c r="A303" t="s">
        <v>3696</v>
      </c>
      <c r="B303" t="s">
        <v>3697</v>
      </c>
      <c r="C303" s="268">
        <v>6812790000</v>
      </c>
      <c r="D303" s="4">
        <v>0</v>
      </c>
      <c r="E303" s="4">
        <v>0</v>
      </c>
      <c r="F303" s="4">
        <v>6812790000</v>
      </c>
      <c r="G303" s="4">
        <v>0</v>
      </c>
      <c r="H303" s="4">
        <v>6812790000</v>
      </c>
      <c r="I303" s="4">
        <v>0</v>
      </c>
      <c r="J303" s="4">
        <v>2109996000</v>
      </c>
      <c r="K303">
        <v>30.9711</v>
      </c>
      <c r="L303" s="4">
        <v>0</v>
      </c>
      <c r="M303" s="4">
        <v>0</v>
      </c>
      <c r="N303">
        <v>0</v>
      </c>
      <c r="O303" t="str">
        <f>IFERROR(VLOOKUP(LEFT(Ejecución_Presupuestal_Gastos_C__2[[#This Row],[Entidad/Proyecto/ObjetoGasto/Fuente.1]],4),Func[#All],2,0),RIGHT(Ejecución_Presupuestal_Gastos_C__2[[#This Row],[Entidad/Proyecto/ObjetoGasto/Fuente.1]],4))</f>
        <v>3620</v>
      </c>
    </row>
    <row r="304" spans="1:15">
      <c r="A304" t="s">
        <v>3698</v>
      </c>
      <c r="B304" t="s">
        <v>3623</v>
      </c>
      <c r="C304" s="268">
        <v>924000000</v>
      </c>
      <c r="D304" s="4">
        <v>0</v>
      </c>
      <c r="E304" s="4">
        <v>0</v>
      </c>
      <c r="F304" s="4">
        <v>924000000</v>
      </c>
      <c r="G304" s="4">
        <v>0</v>
      </c>
      <c r="H304" s="4">
        <v>924000000</v>
      </c>
      <c r="I304" s="4">
        <v>0</v>
      </c>
      <c r="J304" s="4">
        <v>0</v>
      </c>
      <c r="K304">
        <v>0</v>
      </c>
      <c r="L304" s="4">
        <v>0</v>
      </c>
      <c r="M304" s="4">
        <v>0</v>
      </c>
      <c r="N304">
        <v>0</v>
      </c>
      <c r="O304" t="str">
        <f>IFERROR(VLOOKUP(LEFT(Ejecución_Presupuestal_Gastos_C__2[[#This Row],[Entidad/Proyecto/ObjetoGasto/Fuente.1]],4),Func[#All],2,0),RIGHT(Ejecución_Presupuestal_Gastos_C__2[[#This Row],[Entidad/Proyecto/ObjetoGasto/Fuente.1]],4))</f>
        <v>3700</v>
      </c>
    </row>
    <row r="305" spans="1:15">
      <c r="A305" t="s">
        <v>3699</v>
      </c>
      <c r="B305" t="s">
        <v>3700</v>
      </c>
      <c r="C305" s="268">
        <v>207454000</v>
      </c>
      <c r="D305" s="4">
        <v>0</v>
      </c>
      <c r="E305" s="4">
        <v>0</v>
      </c>
      <c r="F305" s="4">
        <v>207454000</v>
      </c>
      <c r="G305" s="4">
        <v>0</v>
      </c>
      <c r="H305" s="4">
        <v>207454000</v>
      </c>
      <c r="I305" s="4">
        <v>0</v>
      </c>
      <c r="J305" s="4">
        <v>128647442</v>
      </c>
      <c r="K305">
        <v>62.012500000000003</v>
      </c>
      <c r="L305" s="4">
        <v>3429530</v>
      </c>
      <c r="M305" s="4">
        <v>3429530</v>
      </c>
      <c r="N305">
        <v>1.6532</v>
      </c>
      <c r="O305" t="str">
        <f>IFERROR(VLOOKUP(LEFT(Ejecución_Presupuestal_Gastos_C__2[[#This Row],[Entidad/Proyecto/ObjetoGasto/Fuente.1]],4),Func[#All],2,0),RIGHT(Ejecución_Presupuestal_Gastos_C__2[[#This Row],[Entidad/Proyecto/ObjetoGasto/Fuente.1]],4))</f>
        <v>3811</v>
      </c>
    </row>
    <row r="306" spans="1:15">
      <c r="A306" t="s">
        <v>3701</v>
      </c>
      <c r="B306" t="s">
        <v>3702</v>
      </c>
      <c r="C306" s="268">
        <v>583673000</v>
      </c>
      <c r="D306" s="4">
        <v>0</v>
      </c>
      <c r="E306" s="4">
        <v>0</v>
      </c>
      <c r="F306" s="4">
        <v>583673000</v>
      </c>
      <c r="G306" s="4">
        <v>0</v>
      </c>
      <c r="H306" s="4">
        <v>583673000</v>
      </c>
      <c r="I306" s="4">
        <v>0</v>
      </c>
      <c r="J306" s="4">
        <v>473439910</v>
      </c>
      <c r="K306">
        <v>81.113900000000001</v>
      </c>
      <c r="L306" s="4">
        <v>11684001</v>
      </c>
      <c r="M306" s="4">
        <v>11684001</v>
      </c>
      <c r="N306">
        <v>2.0017999999999998</v>
      </c>
      <c r="O306" t="str">
        <f>IFERROR(VLOOKUP(LEFT(Ejecución_Presupuestal_Gastos_C__2[[#This Row],[Entidad/Proyecto/ObjetoGasto/Fuente.1]],4),Func[#All],2,0),RIGHT(Ejecución_Presupuestal_Gastos_C__2[[#This Row],[Entidad/Proyecto/ObjetoGasto/Fuente.1]],4))</f>
        <v>3813</v>
      </c>
    </row>
    <row r="307" spans="1:15">
      <c r="A307" t="s">
        <v>3639</v>
      </c>
      <c r="B307" t="s">
        <v>3640</v>
      </c>
      <c r="C307" s="268">
        <v>63840000</v>
      </c>
      <c r="D307" s="4">
        <v>0</v>
      </c>
      <c r="E307" s="4">
        <v>0</v>
      </c>
      <c r="F307" s="4">
        <v>63840000</v>
      </c>
      <c r="G307" s="4">
        <v>0</v>
      </c>
      <c r="H307" s="4">
        <v>63840000</v>
      </c>
      <c r="I307" s="4">
        <v>0</v>
      </c>
      <c r="J307" s="4">
        <v>61063442</v>
      </c>
      <c r="K307">
        <v>95.650800000000004</v>
      </c>
      <c r="L307" s="4">
        <v>2035448</v>
      </c>
      <c r="M307" s="4">
        <v>2035448</v>
      </c>
      <c r="N307">
        <v>3.1884000000000001</v>
      </c>
      <c r="O307" t="str">
        <f>IFERROR(VLOOKUP(LEFT(Ejecución_Presupuestal_Gastos_C__2[[#This Row],[Entidad/Proyecto/ObjetoGasto/Fuente.1]],4),Func[#All],2,0),RIGHT(Ejecución_Presupuestal_Gastos_C__2[[#This Row],[Entidad/Proyecto/ObjetoGasto/Fuente.1]],4))</f>
        <v>3913</v>
      </c>
    </row>
    <row r="308" spans="1:15">
      <c r="A308" t="s">
        <v>3703</v>
      </c>
      <c r="B308" t="s">
        <v>3644</v>
      </c>
      <c r="C308" s="268">
        <v>141085000</v>
      </c>
      <c r="D308" s="4">
        <v>0</v>
      </c>
      <c r="E308" s="4">
        <v>0</v>
      </c>
      <c r="F308" s="4">
        <v>141085000</v>
      </c>
      <c r="G308" s="4">
        <v>0</v>
      </c>
      <c r="H308" s="4">
        <v>141085000</v>
      </c>
      <c r="I308" s="4">
        <v>0</v>
      </c>
      <c r="J308" s="4">
        <v>124569412</v>
      </c>
      <c r="K308">
        <v>88.293899999999994</v>
      </c>
      <c r="L308" s="4">
        <v>0</v>
      </c>
      <c r="M308" s="4">
        <v>0</v>
      </c>
      <c r="N308">
        <v>0</v>
      </c>
      <c r="O308" t="str">
        <f>IFERROR(VLOOKUP(LEFT(Ejecución_Presupuestal_Gastos_C__2[[#This Row],[Entidad/Proyecto/ObjetoGasto/Fuente.1]],4),Func[#All],2,0),RIGHT(Ejecución_Presupuestal_Gastos_C__2[[#This Row],[Entidad/Proyecto/ObjetoGasto/Fuente.1]],4))</f>
        <v>3939</v>
      </c>
    </row>
    <row r="309" spans="1:15">
      <c r="A309" t="s">
        <v>3704</v>
      </c>
      <c r="B309" t="s">
        <v>3705</v>
      </c>
      <c r="C309" s="268">
        <v>164864000</v>
      </c>
      <c r="D309" s="4">
        <v>0</v>
      </c>
      <c r="E309" s="4">
        <v>0</v>
      </c>
      <c r="F309" s="4">
        <v>164864000</v>
      </c>
      <c r="G309" s="4">
        <v>0</v>
      </c>
      <c r="H309" s="4">
        <v>164864000</v>
      </c>
      <c r="I309" s="4">
        <v>0</v>
      </c>
      <c r="J309" s="4">
        <v>157696000</v>
      </c>
      <c r="K309">
        <v>95.652199999999993</v>
      </c>
      <c r="L309" s="4">
        <v>4539733</v>
      </c>
      <c r="M309" s="4">
        <v>4539733</v>
      </c>
      <c r="N309">
        <v>2.7536</v>
      </c>
      <c r="O309" t="str">
        <f>IFERROR(VLOOKUP(LEFT(Ejecución_Presupuestal_Gastos_C__2[[#This Row],[Entidad/Proyecto/ObjetoGasto/Fuente.1]],4),Func[#All],2,0),RIGHT(Ejecución_Presupuestal_Gastos_C__2[[#This Row],[Entidad/Proyecto/ObjetoGasto/Fuente.1]],4))</f>
        <v>3950</v>
      </c>
    </row>
    <row r="310" spans="1:15">
      <c r="A310" t="s">
        <v>2580</v>
      </c>
      <c r="B310" t="s">
        <v>3682</v>
      </c>
      <c r="C310" s="268">
        <v>267030000</v>
      </c>
      <c r="D310" s="4">
        <v>0</v>
      </c>
      <c r="E310" s="4">
        <v>0</v>
      </c>
      <c r="F310" s="4">
        <v>267030000</v>
      </c>
      <c r="G310" s="4">
        <v>0</v>
      </c>
      <c r="H310" s="4">
        <v>267030000</v>
      </c>
      <c r="I310" s="4">
        <v>0</v>
      </c>
      <c r="J310" s="4">
        <v>255419637</v>
      </c>
      <c r="K310">
        <v>95.652000000000001</v>
      </c>
      <c r="L310" s="4">
        <v>7184868</v>
      </c>
      <c r="M310" s="4">
        <v>7184868</v>
      </c>
      <c r="N310">
        <v>2.6907000000000001</v>
      </c>
      <c r="O310" t="str">
        <f>IFERROR(VLOOKUP(LEFT(Ejecución_Presupuestal_Gastos_C__2[[#This Row],[Entidad/Proyecto/ObjetoGasto/Fuente.1]],4),Func[#All],2,0),RIGHT(Ejecución_Presupuestal_Gastos_C__2[[#This Row],[Entidad/Proyecto/ObjetoGasto/Fuente.1]],4))</f>
        <v>3990</v>
      </c>
    </row>
    <row r="311" spans="1:15">
      <c r="A311" t="s">
        <v>3706</v>
      </c>
      <c r="B311" t="s">
        <v>3707</v>
      </c>
      <c r="C311" s="268">
        <v>1590196000</v>
      </c>
      <c r="D311" s="4">
        <v>0</v>
      </c>
      <c r="E311" s="4">
        <v>0</v>
      </c>
      <c r="F311" s="4">
        <v>1590196000</v>
      </c>
      <c r="G311" s="4">
        <v>0</v>
      </c>
      <c r="H311" s="4">
        <v>1590196000</v>
      </c>
      <c r="I311" s="4">
        <v>0</v>
      </c>
      <c r="J311" s="4">
        <v>1395636660</v>
      </c>
      <c r="K311">
        <v>87.765100000000004</v>
      </c>
      <c r="L311" s="4">
        <v>24531113</v>
      </c>
      <c r="M311" s="4">
        <v>24531113</v>
      </c>
      <c r="N311">
        <v>1.5426</v>
      </c>
      <c r="O311" t="str">
        <f>IFERROR(VLOOKUP(LEFT(Ejecución_Presupuestal_Gastos_C__2[[#This Row],[Entidad/Proyecto/ObjetoGasto/Fuente.1]],4),Func[#All],2,0),RIGHT(Ejecución_Presupuestal_Gastos_C__2[[#This Row],[Entidad/Proyecto/ObjetoGasto/Fuente.1]],4))</f>
        <v>4420</v>
      </c>
    </row>
    <row r="312" spans="1:15">
      <c r="A312" t="s">
        <v>3685</v>
      </c>
      <c r="B312" t="s">
        <v>3686</v>
      </c>
      <c r="C312" s="268">
        <v>702232000</v>
      </c>
      <c r="D312" s="4">
        <v>0</v>
      </c>
      <c r="E312" s="4">
        <v>0</v>
      </c>
      <c r="F312" s="4">
        <v>702232000</v>
      </c>
      <c r="G312" s="4">
        <v>0</v>
      </c>
      <c r="H312" s="4">
        <v>702232000</v>
      </c>
      <c r="I312" s="4">
        <v>0</v>
      </c>
      <c r="J312" s="4">
        <v>665353581</v>
      </c>
      <c r="K312">
        <v>94.748400000000004</v>
      </c>
      <c r="L312" s="4">
        <v>29897297</v>
      </c>
      <c r="M312" s="4">
        <v>29897297</v>
      </c>
      <c r="N312">
        <v>4.2575000000000003</v>
      </c>
      <c r="O312" t="str">
        <f>IFERROR(VLOOKUP(LEFT(Ejecución_Presupuestal_Gastos_C__2[[#This Row],[Entidad/Proyecto/ObjetoGasto/Fuente.1]],4),Func[#All],2,0),RIGHT(Ejecución_Presupuestal_Gastos_C__2[[#This Row],[Entidad/Proyecto/ObjetoGasto/Fuente.1]],4))</f>
        <v>5940</v>
      </c>
    </row>
    <row r="313" spans="1:15">
      <c r="A313" t="s">
        <v>3708</v>
      </c>
      <c r="B313" t="s">
        <v>3709</v>
      </c>
      <c r="C313" s="268">
        <v>63840000</v>
      </c>
      <c r="D313" s="4">
        <v>0</v>
      </c>
      <c r="E313" s="4">
        <v>0</v>
      </c>
      <c r="F313" s="4">
        <v>63840000</v>
      </c>
      <c r="G313" s="4">
        <v>0</v>
      </c>
      <c r="H313" s="4">
        <v>63840000</v>
      </c>
      <c r="I313" s="4">
        <v>0</v>
      </c>
      <c r="J313" s="4">
        <v>28549140</v>
      </c>
      <c r="K313">
        <v>44.719799999999999</v>
      </c>
      <c r="L313" s="4">
        <v>475819</v>
      </c>
      <c r="M313" s="4">
        <v>475819</v>
      </c>
      <c r="N313">
        <v>0.74529999999999996</v>
      </c>
      <c r="O313" t="str">
        <f>IFERROR(VLOOKUP(LEFT(Ejecución_Presupuestal_Gastos_C__2[[#This Row],[Entidad/Proyecto/ObjetoGasto/Fuente.1]],4),Func[#All],2,0),RIGHT(Ejecución_Presupuestal_Gastos_C__2[[#This Row],[Entidad/Proyecto/ObjetoGasto/Fuente.1]],4))</f>
        <v>5991</v>
      </c>
    </row>
    <row r="314" spans="1:15">
      <c r="A314" t="s">
        <v>2495</v>
      </c>
      <c r="B314" t="s">
        <v>3687</v>
      </c>
      <c r="C314" s="268">
        <v>483131000</v>
      </c>
      <c r="D314" s="4">
        <v>0</v>
      </c>
      <c r="E314" s="4">
        <v>0</v>
      </c>
      <c r="F314" s="4">
        <v>483131000</v>
      </c>
      <c r="G314" s="4">
        <v>0</v>
      </c>
      <c r="H314" s="4">
        <v>483131000</v>
      </c>
      <c r="I314" s="4">
        <v>0</v>
      </c>
      <c r="J314" s="4">
        <v>282106438</v>
      </c>
      <c r="K314">
        <v>58.391300000000001</v>
      </c>
      <c r="L314" s="4">
        <v>4145684</v>
      </c>
      <c r="M314" s="4">
        <v>4145684</v>
      </c>
      <c r="N314">
        <v>0.85809999999999997</v>
      </c>
      <c r="O314" t="str">
        <f>IFERROR(VLOOKUP(LEFT(Ejecución_Presupuestal_Gastos_C__2[[#This Row],[Entidad/Proyecto/ObjetoGasto/Fuente.1]],4),Func[#All],2,0),RIGHT(Ejecución_Presupuestal_Gastos_C__2[[#This Row],[Entidad/Proyecto/ObjetoGasto/Fuente.1]],4))</f>
        <v>5999</v>
      </c>
    </row>
    <row r="315" spans="1:15">
      <c r="A315" t="s">
        <v>3710</v>
      </c>
      <c r="B315" t="s">
        <v>3711</v>
      </c>
      <c r="C315" s="268">
        <v>54720000</v>
      </c>
      <c r="D315" s="4">
        <v>0</v>
      </c>
      <c r="E315" s="4">
        <v>0</v>
      </c>
      <c r="F315" s="4">
        <v>54720000</v>
      </c>
      <c r="G315" s="4">
        <v>0</v>
      </c>
      <c r="H315" s="4">
        <v>54720000</v>
      </c>
      <c r="I315" s="4">
        <v>0</v>
      </c>
      <c r="J315" s="4">
        <v>52340090</v>
      </c>
      <c r="K315">
        <v>95.650700000000001</v>
      </c>
      <c r="L315" s="4">
        <v>1744670</v>
      </c>
      <c r="M315" s="4">
        <v>1744670</v>
      </c>
      <c r="N315">
        <v>3.1884000000000001</v>
      </c>
      <c r="O315" t="str">
        <f>IFERROR(VLOOKUP(LEFT(Ejecución_Presupuestal_Gastos_C__2[[#This Row],[Entidad/Proyecto/ObjetoGasto/Fuente.1]],4),Func[#All],2,0),RIGHT(Ejecución_Presupuestal_Gastos_C__2[[#This Row],[Entidad/Proyecto/ObjetoGasto/Fuente.1]],4))</f>
        <v>6111</v>
      </c>
    </row>
    <row r="316" spans="1:15">
      <c r="A316" t="s">
        <v>3712</v>
      </c>
      <c r="B316" t="s">
        <v>3713</v>
      </c>
      <c r="C316" s="268">
        <v>797829000</v>
      </c>
      <c r="D316" s="4">
        <v>0</v>
      </c>
      <c r="E316" s="4">
        <v>0</v>
      </c>
      <c r="F316" s="4">
        <v>797829000</v>
      </c>
      <c r="G316" s="4">
        <v>0</v>
      </c>
      <c r="H316" s="4">
        <v>797829000</v>
      </c>
      <c r="I316" s="4">
        <v>0</v>
      </c>
      <c r="J316" s="4">
        <v>314833578</v>
      </c>
      <c r="K316">
        <v>39.461300000000001</v>
      </c>
      <c r="L316" s="4">
        <v>2775611</v>
      </c>
      <c r="M316" s="4">
        <v>2775611</v>
      </c>
      <c r="N316">
        <v>0.34789999999999999</v>
      </c>
      <c r="O316" t="str">
        <f>IFERROR(VLOOKUP(LEFT(Ejecución_Presupuestal_Gastos_C__2[[#This Row],[Entidad/Proyecto/ObjetoGasto/Fuente.1]],4),Func[#All],2,0),RIGHT(Ejecución_Presupuestal_Gastos_C__2[[#This Row],[Entidad/Proyecto/ObjetoGasto/Fuente.1]],4))</f>
        <v>6121</v>
      </c>
    </row>
    <row r="317" spans="1:15">
      <c r="A317" t="s">
        <v>3714</v>
      </c>
      <c r="B317" t="s">
        <v>3715</v>
      </c>
      <c r="C317" s="268">
        <v>227997000</v>
      </c>
      <c r="D317" s="4">
        <v>0</v>
      </c>
      <c r="E317" s="4">
        <v>0</v>
      </c>
      <c r="F317" s="4">
        <v>227997000</v>
      </c>
      <c r="G317" s="4">
        <v>0</v>
      </c>
      <c r="H317" s="4">
        <v>227997000</v>
      </c>
      <c r="I317" s="4">
        <v>0</v>
      </c>
      <c r="J317" s="4">
        <v>177639098</v>
      </c>
      <c r="K317">
        <v>77.912899999999993</v>
      </c>
      <c r="L317" s="4">
        <v>2220489</v>
      </c>
      <c r="M317" s="4">
        <v>2220489</v>
      </c>
      <c r="N317">
        <v>0.97389999999999999</v>
      </c>
      <c r="O317" t="str">
        <f>IFERROR(VLOOKUP(LEFT(Ejecución_Presupuestal_Gastos_C__2[[#This Row],[Entidad/Proyecto/ObjetoGasto/Fuente.1]],4),Func[#All],2,0),RIGHT(Ejecución_Presupuestal_Gastos_C__2[[#This Row],[Entidad/Proyecto/ObjetoGasto/Fuente.1]],4))</f>
        <v>6131</v>
      </c>
    </row>
    <row r="318" spans="1:15">
      <c r="A318" t="s">
        <v>3716</v>
      </c>
      <c r="B318" t="s">
        <v>3717</v>
      </c>
      <c r="C318" s="268">
        <v>9540461000</v>
      </c>
      <c r="D318" s="4">
        <v>0</v>
      </c>
      <c r="E318" s="4">
        <v>0</v>
      </c>
      <c r="F318" s="4">
        <v>9540461000</v>
      </c>
      <c r="G318" s="4">
        <v>0</v>
      </c>
      <c r="H318" s="4">
        <v>9540461000</v>
      </c>
      <c r="I318" s="4">
        <v>17076613</v>
      </c>
      <c r="J318" s="4">
        <v>7909461993</v>
      </c>
      <c r="K318">
        <v>82.904399999999995</v>
      </c>
      <c r="L318" s="4">
        <v>114482318</v>
      </c>
      <c r="M318" s="4">
        <v>114482318</v>
      </c>
      <c r="N318">
        <v>1.2</v>
      </c>
      <c r="O318" t="str">
        <f>IFERROR(VLOOKUP(LEFT(Ejecución_Presupuestal_Gastos_C__2[[#This Row],[Entidad/Proyecto/ObjetoGasto/Fuente.1]],4),Func[#All],2,0),RIGHT(Ejecución_Presupuestal_Gastos_C__2[[#This Row],[Entidad/Proyecto/ObjetoGasto/Fuente.1]],4))</f>
        <v>7868</v>
      </c>
    </row>
    <row r="319" spans="1:15">
      <c r="A319" t="s">
        <v>3619</v>
      </c>
      <c r="B319" t="s">
        <v>3620</v>
      </c>
      <c r="C319" s="268">
        <v>911930000</v>
      </c>
      <c r="D319" s="4">
        <v>0</v>
      </c>
      <c r="E319" s="4">
        <v>-183190315</v>
      </c>
      <c r="F319" s="4">
        <v>728739685</v>
      </c>
      <c r="G319" s="4">
        <v>0</v>
      </c>
      <c r="H319" s="4">
        <v>728739685</v>
      </c>
      <c r="I319" s="4">
        <v>0</v>
      </c>
      <c r="J319" s="4">
        <v>0</v>
      </c>
      <c r="K319">
        <v>0</v>
      </c>
      <c r="L319" s="4">
        <v>0</v>
      </c>
      <c r="M319" s="4">
        <v>0</v>
      </c>
      <c r="N319">
        <v>0</v>
      </c>
      <c r="O319" t="str">
        <f>IFERROR(VLOOKUP(LEFT(Ejecución_Presupuestal_Gastos_C__2[[#This Row],[Entidad/Proyecto/ObjetoGasto/Fuente.1]],4),Func[#All],2,0),RIGHT(Ejecución_Presupuestal_Gastos_C__2[[#This Row],[Entidad/Proyecto/ObjetoGasto/Fuente.1]],4))</f>
        <v>3391</v>
      </c>
    </row>
    <row r="320" spans="1:15">
      <c r="A320" t="s">
        <v>2729</v>
      </c>
      <c r="B320" t="s">
        <v>3627</v>
      </c>
      <c r="C320" s="268">
        <v>476615000</v>
      </c>
      <c r="D320" s="4">
        <v>0</v>
      </c>
      <c r="E320" s="4">
        <v>38065520</v>
      </c>
      <c r="F320" s="4">
        <v>514680520</v>
      </c>
      <c r="G320" s="4">
        <v>0</v>
      </c>
      <c r="H320" s="4">
        <v>514680520</v>
      </c>
      <c r="I320" s="4">
        <v>0</v>
      </c>
      <c r="J320" s="4">
        <v>488269599</v>
      </c>
      <c r="K320">
        <v>94.868499999999997</v>
      </c>
      <c r="L320" s="4">
        <v>10573756</v>
      </c>
      <c r="M320" s="4">
        <v>10573756</v>
      </c>
      <c r="N320">
        <v>2.0543999999999998</v>
      </c>
      <c r="O320" t="str">
        <f>IFERROR(VLOOKUP(LEFT(Ejecución_Presupuestal_Gastos_C__2[[#This Row],[Entidad/Proyecto/ObjetoGasto/Fuente.1]],4),Func[#All],2,0),RIGHT(Ejecución_Presupuestal_Gastos_C__2[[#This Row],[Entidad/Proyecto/ObjetoGasto/Fuente.1]],4))</f>
        <v>2199</v>
      </c>
    </row>
    <row r="321" spans="1:15">
      <c r="A321" t="s">
        <v>3628</v>
      </c>
      <c r="B321" t="s">
        <v>3629</v>
      </c>
      <c r="C321" s="268">
        <v>4778568000</v>
      </c>
      <c r="D321" s="4">
        <v>0</v>
      </c>
      <c r="E321" s="4">
        <v>-125299007</v>
      </c>
      <c r="F321" s="4">
        <v>4653268993</v>
      </c>
      <c r="G321" s="4">
        <v>0</v>
      </c>
      <c r="H321" s="4">
        <v>4653268993</v>
      </c>
      <c r="I321" s="4">
        <v>17076613</v>
      </c>
      <c r="J321" s="4">
        <v>3800143229</v>
      </c>
      <c r="K321">
        <v>81.6661</v>
      </c>
      <c r="L321" s="4">
        <v>27484628</v>
      </c>
      <c r="M321" s="4">
        <v>27484628</v>
      </c>
      <c r="N321">
        <v>0.5907</v>
      </c>
      <c r="O321" t="str">
        <f>IFERROR(VLOOKUP(LEFT(Ejecución_Presupuestal_Gastos_C__2[[#This Row],[Entidad/Proyecto/ObjetoGasto/Fuente.1]],4),Func[#All],2,0),RIGHT(Ejecución_Presupuestal_Gastos_C__2[[#This Row],[Entidad/Proyecto/ObjetoGasto/Fuente.1]],4))</f>
        <v>3111</v>
      </c>
    </row>
    <row r="322" spans="1:15">
      <c r="A322" t="s">
        <v>3630</v>
      </c>
      <c r="B322" t="s">
        <v>3629</v>
      </c>
      <c r="C322" s="268">
        <v>414757000</v>
      </c>
      <c r="D322" s="4">
        <v>0</v>
      </c>
      <c r="E322" s="4">
        <v>0</v>
      </c>
      <c r="F322" s="4">
        <v>414757000</v>
      </c>
      <c r="G322" s="4">
        <v>0</v>
      </c>
      <c r="H322" s="4">
        <v>414757000</v>
      </c>
      <c r="I322" s="4">
        <v>0</v>
      </c>
      <c r="J322" s="4">
        <v>414491221</v>
      </c>
      <c r="K322">
        <v>99.935900000000004</v>
      </c>
      <c r="L322" s="4">
        <v>8168226</v>
      </c>
      <c r="M322" s="4">
        <v>8168226</v>
      </c>
      <c r="N322">
        <v>1.9694</v>
      </c>
      <c r="O322" t="str">
        <f>IFERROR(VLOOKUP(LEFT(Ejecución_Presupuestal_Gastos_C__2[[#This Row],[Entidad/Proyecto/ObjetoGasto/Fuente.1]],4),Func[#All],2,0),RIGHT(Ejecución_Presupuestal_Gastos_C__2[[#This Row],[Entidad/Proyecto/ObjetoGasto/Fuente.1]],4))</f>
        <v>3112</v>
      </c>
    </row>
    <row r="323" spans="1:15">
      <c r="A323" t="s">
        <v>2311</v>
      </c>
      <c r="B323" t="s">
        <v>3644</v>
      </c>
      <c r="C323" s="268">
        <v>665767000</v>
      </c>
      <c r="D323" s="4">
        <v>0</v>
      </c>
      <c r="E323" s="4">
        <v>191913667</v>
      </c>
      <c r="F323" s="4">
        <v>857680667</v>
      </c>
      <c r="G323" s="4">
        <v>0</v>
      </c>
      <c r="H323" s="4">
        <v>857680667</v>
      </c>
      <c r="I323" s="4">
        <v>0</v>
      </c>
      <c r="J323" s="4">
        <v>857679603</v>
      </c>
      <c r="K323">
        <v>99.999899999999997</v>
      </c>
      <c r="L323" s="4">
        <v>26460295</v>
      </c>
      <c r="M323" s="4">
        <v>26460295</v>
      </c>
      <c r="N323">
        <v>3.0851000000000002</v>
      </c>
      <c r="O323" t="str">
        <f>IFERROR(VLOOKUP(LEFT(Ejecución_Presupuestal_Gastos_C__2[[#This Row],[Entidad/Proyecto/ObjetoGasto/Fuente.1]],4),Func[#All],2,0),RIGHT(Ejecución_Presupuestal_Gastos_C__2[[#This Row],[Entidad/Proyecto/ObjetoGasto/Fuente.1]],4))</f>
        <v>3129</v>
      </c>
    </row>
    <row r="324" spans="1:15">
      <c r="A324" t="s">
        <v>3633</v>
      </c>
      <c r="B324" t="s">
        <v>3634</v>
      </c>
      <c r="C324" s="268">
        <v>52341000</v>
      </c>
      <c r="D324" s="4">
        <v>0</v>
      </c>
      <c r="E324" s="4">
        <v>0</v>
      </c>
      <c r="F324" s="4">
        <v>52341000</v>
      </c>
      <c r="G324" s="4">
        <v>0</v>
      </c>
      <c r="H324" s="4">
        <v>52341000</v>
      </c>
      <c r="I324" s="4">
        <v>0</v>
      </c>
      <c r="J324" s="4">
        <v>52340090</v>
      </c>
      <c r="K324">
        <v>99.9983</v>
      </c>
      <c r="L324" s="4">
        <v>0</v>
      </c>
      <c r="M324" s="4">
        <v>0</v>
      </c>
      <c r="N324">
        <v>0</v>
      </c>
      <c r="O324" t="str">
        <f>IFERROR(VLOOKUP(LEFT(Ejecución_Presupuestal_Gastos_C__2[[#This Row],[Entidad/Proyecto/ObjetoGasto/Fuente.1]],4),Func[#All],2,0),RIGHT(Ejecución_Presupuestal_Gastos_C__2[[#This Row],[Entidad/Proyecto/ObjetoGasto/Fuente.1]],4))</f>
        <v>3162</v>
      </c>
    </row>
    <row r="325" spans="1:15">
      <c r="A325" t="s">
        <v>3718</v>
      </c>
      <c r="B325" t="s">
        <v>3719</v>
      </c>
      <c r="C325" s="268">
        <v>122127000</v>
      </c>
      <c r="D325" s="4">
        <v>0</v>
      </c>
      <c r="E325" s="4">
        <v>0</v>
      </c>
      <c r="F325" s="4">
        <v>122127000</v>
      </c>
      <c r="G325" s="4">
        <v>0</v>
      </c>
      <c r="H325" s="4">
        <v>122127000</v>
      </c>
      <c r="I325" s="4">
        <v>0</v>
      </c>
      <c r="J325" s="4">
        <v>122126884</v>
      </c>
      <c r="K325">
        <v>99.999899999999997</v>
      </c>
      <c r="L325" s="4">
        <v>0</v>
      </c>
      <c r="M325" s="4">
        <v>0</v>
      </c>
      <c r="N325">
        <v>0</v>
      </c>
      <c r="O325" t="str">
        <f>IFERROR(VLOOKUP(LEFT(Ejecución_Presupuestal_Gastos_C__2[[#This Row],[Entidad/Proyecto/ObjetoGasto/Fuente.1]],4),Func[#All],2,0),RIGHT(Ejecución_Presupuestal_Gastos_C__2[[#This Row],[Entidad/Proyecto/ObjetoGasto/Fuente.1]],4))</f>
        <v>3919</v>
      </c>
    </row>
    <row r="326" spans="1:15">
      <c r="A326" t="s">
        <v>3704</v>
      </c>
      <c r="B326" t="s">
        <v>3705</v>
      </c>
      <c r="C326" s="268">
        <v>51150000</v>
      </c>
      <c r="D326" s="4">
        <v>0</v>
      </c>
      <c r="E326" s="4">
        <v>0</v>
      </c>
      <c r="F326" s="4">
        <v>51150000</v>
      </c>
      <c r="G326" s="4">
        <v>0</v>
      </c>
      <c r="H326" s="4">
        <v>51150000</v>
      </c>
      <c r="I326" s="4">
        <v>0</v>
      </c>
      <c r="J326" s="4">
        <v>51150000</v>
      </c>
      <c r="K326">
        <v>100</v>
      </c>
      <c r="L326" s="4">
        <v>0</v>
      </c>
      <c r="M326" s="4">
        <v>0</v>
      </c>
      <c r="N326">
        <v>0</v>
      </c>
      <c r="O326" t="str">
        <f>IFERROR(VLOOKUP(LEFT(Ejecución_Presupuestal_Gastos_C__2[[#This Row],[Entidad/Proyecto/ObjetoGasto/Fuente.1]],4),Func[#All],2,0),RIGHT(Ejecución_Presupuestal_Gastos_C__2[[#This Row],[Entidad/Proyecto/ObjetoGasto/Fuente.1]],4))</f>
        <v>3950</v>
      </c>
    </row>
    <row r="327" spans="1:15">
      <c r="A327" t="s">
        <v>3720</v>
      </c>
      <c r="B327" t="s">
        <v>3721</v>
      </c>
      <c r="C327" s="268">
        <v>1703437000</v>
      </c>
      <c r="D327" s="4">
        <v>0</v>
      </c>
      <c r="E327" s="4">
        <v>0</v>
      </c>
      <c r="F327" s="4">
        <v>1703437000</v>
      </c>
      <c r="G327" s="4">
        <v>0</v>
      </c>
      <c r="H327" s="4">
        <v>1703437000</v>
      </c>
      <c r="I327" s="4">
        <v>0</v>
      </c>
      <c r="J327" s="4">
        <v>1685009898</v>
      </c>
      <c r="K327">
        <v>98.918199999999999</v>
      </c>
      <c r="L327" s="4">
        <v>36984354</v>
      </c>
      <c r="M327" s="4">
        <v>36984354</v>
      </c>
      <c r="N327">
        <v>2.1711999999999998</v>
      </c>
      <c r="O327" t="str">
        <f>IFERROR(VLOOKUP(LEFT(Ejecución_Presupuestal_Gastos_C__2[[#This Row],[Entidad/Proyecto/ObjetoGasto/Fuente.1]],4),Func[#All],2,0),RIGHT(Ejecución_Presupuestal_Gastos_C__2[[#This Row],[Entidad/Proyecto/ObjetoGasto/Fuente.1]],4))</f>
        <v>4520</v>
      </c>
    </row>
    <row r="328" spans="1:15">
      <c r="A328" t="s">
        <v>2495</v>
      </c>
      <c r="B328" t="s">
        <v>3687</v>
      </c>
      <c r="C328" s="268">
        <v>189301000</v>
      </c>
      <c r="D328" s="4">
        <v>0</v>
      </c>
      <c r="E328" s="4">
        <v>78510135</v>
      </c>
      <c r="F328" s="4">
        <v>267811135</v>
      </c>
      <c r="G328" s="4">
        <v>0</v>
      </c>
      <c r="H328" s="4">
        <v>267811135</v>
      </c>
      <c r="I328" s="4">
        <v>0</v>
      </c>
      <c r="J328" s="4">
        <v>263784517</v>
      </c>
      <c r="K328">
        <v>98.496499999999997</v>
      </c>
      <c r="L328" s="4">
        <v>4811059</v>
      </c>
      <c r="M328" s="4">
        <v>4811059</v>
      </c>
      <c r="N328">
        <v>1.7964</v>
      </c>
      <c r="O328" t="str">
        <f>IFERROR(VLOOKUP(LEFT(Ejecución_Presupuestal_Gastos_C__2[[#This Row],[Entidad/Proyecto/ObjetoGasto/Fuente.1]],4),Func[#All],2,0),RIGHT(Ejecución_Presupuestal_Gastos_C__2[[#This Row],[Entidad/Proyecto/ObjetoGasto/Fuente.1]],4))</f>
        <v>5999</v>
      </c>
    </row>
    <row r="329" spans="1:15">
      <c r="A329" t="s">
        <v>3722</v>
      </c>
      <c r="B329" t="s">
        <v>3723</v>
      </c>
      <c r="C329" s="268">
        <v>174468000</v>
      </c>
      <c r="D329" s="4">
        <v>0</v>
      </c>
      <c r="E329" s="4">
        <v>0</v>
      </c>
      <c r="F329" s="4">
        <v>174468000</v>
      </c>
      <c r="G329" s="4">
        <v>0</v>
      </c>
      <c r="H329" s="4">
        <v>174468000</v>
      </c>
      <c r="I329" s="4">
        <v>0</v>
      </c>
      <c r="J329" s="4">
        <v>174466952</v>
      </c>
      <c r="K329">
        <v>99.999399999999994</v>
      </c>
      <c r="L329" s="4">
        <v>0</v>
      </c>
      <c r="M329" s="4">
        <v>0</v>
      </c>
      <c r="N329">
        <v>0</v>
      </c>
      <c r="O329" t="str">
        <f>IFERROR(VLOOKUP(LEFT(Ejecución_Presupuestal_Gastos_C__2[[#This Row],[Entidad/Proyecto/ObjetoGasto/Fuente.1]],4),Func[#All],2,0),RIGHT(Ejecución_Presupuestal_Gastos_C__2[[#This Row],[Entidad/Proyecto/ObjetoGasto/Fuente.1]],4))</f>
        <v>2299</v>
      </c>
    </row>
    <row r="330" spans="1:15">
      <c r="A330" t="s">
        <v>3724</v>
      </c>
      <c r="B330" t="s">
        <v>3725</v>
      </c>
      <c r="C330" s="268">
        <v>5347081000</v>
      </c>
      <c r="D330" s="4">
        <v>0</v>
      </c>
      <c r="E330" s="4">
        <v>0</v>
      </c>
      <c r="F330" s="4">
        <v>5347081000</v>
      </c>
      <c r="G330" s="4">
        <v>0</v>
      </c>
      <c r="H330" s="4">
        <v>5347081000</v>
      </c>
      <c r="I330" s="4">
        <v>0</v>
      </c>
      <c r="J330" s="4">
        <v>3796288899</v>
      </c>
      <c r="K330">
        <v>70.997399999999999</v>
      </c>
      <c r="L330" s="4">
        <v>79055474</v>
      </c>
      <c r="M330" s="4">
        <v>79055474</v>
      </c>
      <c r="N330">
        <v>1.4784999999999999</v>
      </c>
      <c r="O330" t="str">
        <f>IFERROR(VLOOKUP(LEFT(Ejecución_Presupuestal_Gastos_C__2[[#This Row],[Entidad/Proyecto/ObjetoGasto/Fuente.1]],4),Func[#All],2,0),RIGHT(Ejecución_Presupuestal_Gastos_C__2[[#This Row],[Entidad/Proyecto/ObjetoGasto/Fuente.1]],4))</f>
        <v>7870</v>
      </c>
    </row>
    <row r="331" spans="1:15">
      <c r="A331" t="s">
        <v>3619</v>
      </c>
      <c r="B331" t="s">
        <v>3620</v>
      </c>
      <c r="C331" s="268">
        <v>800000000</v>
      </c>
      <c r="D331" s="4">
        <v>0</v>
      </c>
      <c r="E331" s="4">
        <v>0</v>
      </c>
      <c r="F331" s="4">
        <v>800000000</v>
      </c>
      <c r="G331" s="4">
        <v>0</v>
      </c>
      <c r="H331" s="4">
        <v>800000000</v>
      </c>
      <c r="I331" s="4">
        <v>0</v>
      </c>
      <c r="J331" s="4">
        <v>0</v>
      </c>
      <c r="K331">
        <v>0</v>
      </c>
      <c r="L331" s="4">
        <v>0</v>
      </c>
      <c r="M331" s="4">
        <v>0</v>
      </c>
      <c r="N331">
        <v>0</v>
      </c>
      <c r="O331" t="str">
        <f>IFERROR(VLOOKUP(LEFT(Ejecución_Presupuestal_Gastos_C__2[[#This Row],[Entidad/Proyecto/ObjetoGasto/Fuente.1]],4),Func[#All],2,0),RIGHT(Ejecución_Presupuestal_Gastos_C__2[[#This Row],[Entidad/Proyecto/ObjetoGasto/Fuente.1]],4))</f>
        <v>3391</v>
      </c>
    </row>
    <row r="332" spans="1:15">
      <c r="A332" t="s">
        <v>2729</v>
      </c>
      <c r="B332" t="s">
        <v>3627</v>
      </c>
      <c r="C332" s="268">
        <v>997358000</v>
      </c>
      <c r="D332" s="4">
        <v>0</v>
      </c>
      <c r="E332" s="4">
        <v>0</v>
      </c>
      <c r="F332" s="4">
        <v>997358000</v>
      </c>
      <c r="G332" s="4">
        <v>0</v>
      </c>
      <c r="H332" s="4">
        <v>997358000</v>
      </c>
      <c r="I332" s="4">
        <v>0</v>
      </c>
      <c r="J332" s="4">
        <v>810988557</v>
      </c>
      <c r="K332">
        <v>81.313699999999997</v>
      </c>
      <c r="L332" s="4">
        <v>16653665</v>
      </c>
      <c r="M332" s="4">
        <v>16653665</v>
      </c>
      <c r="N332">
        <v>1.6698</v>
      </c>
      <c r="O332" t="str">
        <f>IFERROR(VLOOKUP(LEFT(Ejecución_Presupuestal_Gastos_C__2[[#This Row],[Entidad/Proyecto/ObjetoGasto/Fuente.1]],4),Func[#All],2,0),RIGHT(Ejecución_Presupuestal_Gastos_C__2[[#This Row],[Entidad/Proyecto/ObjetoGasto/Fuente.1]],4))</f>
        <v>2199</v>
      </c>
    </row>
    <row r="333" spans="1:15">
      <c r="A333" t="s">
        <v>3628</v>
      </c>
      <c r="B333" t="s">
        <v>3629</v>
      </c>
      <c r="C333" s="268">
        <v>1939624000</v>
      </c>
      <c r="D333" s="4">
        <v>0</v>
      </c>
      <c r="E333" s="4">
        <v>0</v>
      </c>
      <c r="F333" s="4">
        <v>1939624000</v>
      </c>
      <c r="G333" s="4">
        <v>0</v>
      </c>
      <c r="H333" s="4">
        <v>1939624000</v>
      </c>
      <c r="I333" s="4">
        <v>0</v>
      </c>
      <c r="J333" s="4">
        <v>1852084509</v>
      </c>
      <c r="K333">
        <v>95.486800000000002</v>
      </c>
      <c r="L333" s="4">
        <v>29411696</v>
      </c>
      <c r="M333" s="4">
        <v>29411696</v>
      </c>
      <c r="N333">
        <v>1.5164</v>
      </c>
      <c r="O333" t="str">
        <f>IFERROR(VLOOKUP(LEFT(Ejecución_Presupuestal_Gastos_C__2[[#This Row],[Entidad/Proyecto/ObjetoGasto/Fuente.1]],4),Func[#All],2,0),RIGHT(Ejecución_Presupuestal_Gastos_C__2[[#This Row],[Entidad/Proyecto/ObjetoGasto/Fuente.1]],4))</f>
        <v>3111</v>
      </c>
    </row>
    <row r="334" spans="1:15">
      <c r="A334" t="s">
        <v>3678</v>
      </c>
      <c r="B334" t="s">
        <v>3679</v>
      </c>
      <c r="C334" s="268">
        <v>516053000</v>
      </c>
      <c r="D334" s="4">
        <v>0</v>
      </c>
      <c r="E334" s="4">
        <v>0</v>
      </c>
      <c r="F334" s="4">
        <v>516053000</v>
      </c>
      <c r="G334" s="4">
        <v>0</v>
      </c>
      <c r="H334" s="4">
        <v>516053000</v>
      </c>
      <c r="I334" s="4">
        <v>0</v>
      </c>
      <c r="J334" s="4">
        <v>328526599</v>
      </c>
      <c r="K334">
        <v>63.6614</v>
      </c>
      <c r="L334" s="4">
        <v>7692408</v>
      </c>
      <c r="M334" s="4">
        <v>7692408</v>
      </c>
      <c r="N334">
        <v>1.4905999999999999</v>
      </c>
      <c r="O334" t="str">
        <f>IFERROR(VLOOKUP(LEFT(Ejecución_Presupuestal_Gastos_C__2[[#This Row],[Entidad/Proyecto/ObjetoGasto/Fuente.1]],4),Func[#All],2,0),RIGHT(Ejecución_Presupuestal_Gastos_C__2[[#This Row],[Entidad/Proyecto/ObjetoGasto/Fuente.1]],4))</f>
        <v>3190</v>
      </c>
    </row>
    <row r="335" spans="1:15">
      <c r="A335" t="s">
        <v>3708</v>
      </c>
      <c r="B335" t="s">
        <v>3709</v>
      </c>
      <c r="C335" s="268">
        <v>790594000</v>
      </c>
      <c r="D335" s="4">
        <v>0</v>
      </c>
      <c r="E335" s="4">
        <v>0</v>
      </c>
      <c r="F335" s="4">
        <v>790594000</v>
      </c>
      <c r="G335" s="4">
        <v>0</v>
      </c>
      <c r="H335" s="4">
        <v>790594000</v>
      </c>
      <c r="I335" s="4">
        <v>0</v>
      </c>
      <c r="J335" s="4">
        <v>758931305</v>
      </c>
      <c r="K335">
        <v>95.995099999999994</v>
      </c>
      <c r="L335" s="4">
        <v>24108158</v>
      </c>
      <c r="M335" s="4">
        <v>24108158</v>
      </c>
      <c r="N335">
        <v>3.0493999999999999</v>
      </c>
      <c r="O335" t="str">
        <f>IFERROR(VLOOKUP(LEFT(Ejecución_Presupuestal_Gastos_C__2[[#This Row],[Entidad/Proyecto/ObjetoGasto/Fuente.1]],4),Func[#All],2,0),RIGHT(Ejecución_Presupuestal_Gastos_C__2[[#This Row],[Entidad/Proyecto/ObjetoGasto/Fuente.1]],4))</f>
        <v>5991</v>
      </c>
    </row>
    <row r="336" spans="1:15">
      <c r="A336" t="s">
        <v>2495</v>
      </c>
      <c r="B336" t="s">
        <v>3687</v>
      </c>
      <c r="C336" s="268">
        <v>53452000</v>
      </c>
      <c r="D336" s="4">
        <v>0</v>
      </c>
      <c r="E336" s="4">
        <v>0</v>
      </c>
      <c r="F336" s="4">
        <v>53452000</v>
      </c>
      <c r="G336" s="4">
        <v>0</v>
      </c>
      <c r="H336" s="4">
        <v>53452000</v>
      </c>
      <c r="I336" s="4">
        <v>0</v>
      </c>
      <c r="J336" s="4">
        <v>45757929</v>
      </c>
      <c r="K336">
        <v>85.605599999999995</v>
      </c>
      <c r="L336" s="4">
        <v>1189547</v>
      </c>
      <c r="M336" s="4">
        <v>1189547</v>
      </c>
      <c r="N336">
        <v>2.2254</v>
      </c>
      <c r="O336" t="str">
        <f>IFERROR(VLOOKUP(LEFT(Ejecución_Presupuestal_Gastos_C__2[[#This Row],[Entidad/Proyecto/ObjetoGasto/Fuente.1]],4),Func[#All],2,0),RIGHT(Ejecución_Presupuestal_Gastos_C__2[[#This Row],[Entidad/Proyecto/ObjetoGasto/Fuente.1]],4))</f>
        <v>5999</v>
      </c>
    </row>
    <row r="337" spans="1:15">
      <c r="A337" t="s">
        <v>2187</v>
      </c>
      <c r="B337" t="s">
        <v>3726</v>
      </c>
      <c r="C337" s="268">
        <v>250000000</v>
      </c>
      <c r="D337" s="4">
        <v>0</v>
      </c>
      <c r="E337" s="4">
        <v>0</v>
      </c>
      <c r="F337" s="4">
        <v>250000000</v>
      </c>
      <c r="G337" s="4">
        <v>0</v>
      </c>
      <c r="H337" s="4">
        <v>250000000</v>
      </c>
      <c r="I337" s="4">
        <v>0</v>
      </c>
      <c r="J337" s="4">
        <v>0</v>
      </c>
      <c r="K337">
        <v>0</v>
      </c>
      <c r="L337" s="4">
        <v>0</v>
      </c>
      <c r="M337" s="4">
        <v>0</v>
      </c>
      <c r="N337">
        <v>0</v>
      </c>
      <c r="O337" t="str">
        <f>IFERROR(VLOOKUP(LEFT(Ejecución_Presupuestal_Gastos_C__2[[#This Row],[Entidad/Proyecto/ObjetoGasto/Fuente.1]],4),Func[#All],2,0),RIGHT(Ejecución_Presupuestal_Gastos_C__2[[#This Row],[Entidad/Proyecto/ObjetoGasto/Fuente.1]],4))</f>
        <v>1119</v>
      </c>
    </row>
    <row r="338" spans="1:15">
      <c r="A338" t="s">
        <v>3727</v>
      </c>
      <c r="B338" t="s">
        <v>3728</v>
      </c>
      <c r="C338" s="268">
        <v>13883637000</v>
      </c>
      <c r="D338" s="4">
        <v>0</v>
      </c>
      <c r="E338" s="4">
        <v>0</v>
      </c>
      <c r="F338" s="4">
        <v>13883637000</v>
      </c>
      <c r="G338" s="4">
        <v>0</v>
      </c>
      <c r="H338" s="4">
        <v>13883637000</v>
      </c>
      <c r="I338" s="4">
        <v>0</v>
      </c>
      <c r="J338" s="4">
        <v>10538185450</v>
      </c>
      <c r="K338">
        <v>75.903599999999997</v>
      </c>
      <c r="L338" s="4">
        <v>247743685</v>
      </c>
      <c r="M338" s="4">
        <v>247743685</v>
      </c>
      <c r="N338">
        <v>1.7844</v>
      </c>
      <c r="O338" t="str">
        <f>IFERROR(VLOOKUP(LEFT(Ejecución_Presupuestal_Gastos_C__2[[#This Row],[Entidad/Proyecto/ObjetoGasto/Fuente.1]],4),Func[#All],2,0),RIGHT(Ejecución_Presupuestal_Gastos_C__2[[#This Row],[Entidad/Proyecto/ObjetoGasto/Fuente.1]],4))</f>
        <v>7873</v>
      </c>
    </row>
    <row r="339" spans="1:15">
      <c r="A339" t="s">
        <v>3729</v>
      </c>
      <c r="B339" t="s">
        <v>3730</v>
      </c>
      <c r="C339" s="268">
        <v>8400000</v>
      </c>
      <c r="D339" s="4">
        <v>0</v>
      </c>
      <c r="E339" s="4">
        <v>0</v>
      </c>
      <c r="F339" s="4">
        <v>8400000</v>
      </c>
      <c r="G339" s="4">
        <v>0</v>
      </c>
      <c r="H339" s="4">
        <v>8400000</v>
      </c>
      <c r="I339" s="4">
        <v>0</v>
      </c>
      <c r="J339" s="4">
        <v>0</v>
      </c>
      <c r="K339">
        <v>0</v>
      </c>
      <c r="L339" s="4">
        <v>0</v>
      </c>
      <c r="M339" s="4">
        <v>0</v>
      </c>
      <c r="N339">
        <v>0</v>
      </c>
      <c r="O339" t="str">
        <f>IFERROR(VLOOKUP(LEFT(Ejecución_Presupuestal_Gastos_C__2[[#This Row],[Entidad/Proyecto/ObjetoGasto/Fuente.1]],4),Func[#All],2,0),RIGHT(Ejecución_Presupuestal_Gastos_C__2[[#This Row],[Entidad/Proyecto/ObjetoGasto/Fuente.1]],4))</f>
        <v>0807</v>
      </c>
    </row>
    <row r="340" spans="1:15">
      <c r="A340" t="s">
        <v>2198</v>
      </c>
      <c r="B340" t="s">
        <v>3731</v>
      </c>
      <c r="C340" s="268">
        <v>20000000</v>
      </c>
      <c r="D340" s="4">
        <v>0</v>
      </c>
      <c r="E340" s="4">
        <v>0</v>
      </c>
      <c r="F340" s="4">
        <v>20000000</v>
      </c>
      <c r="G340" s="4">
        <v>0</v>
      </c>
      <c r="H340" s="4">
        <v>20000000</v>
      </c>
      <c r="I340" s="4">
        <v>0</v>
      </c>
      <c r="J340" s="4">
        <v>0</v>
      </c>
      <c r="K340">
        <v>0</v>
      </c>
      <c r="L340" s="4">
        <v>0</v>
      </c>
      <c r="M340" s="4">
        <v>0</v>
      </c>
      <c r="N340">
        <v>0</v>
      </c>
      <c r="O340" t="str">
        <f>IFERROR(VLOOKUP(LEFT(Ejecución_Presupuestal_Gastos_C__2[[#This Row],[Entidad/Proyecto/ObjetoGasto/Fuente.1]],4),Func[#All],2,0),RIGHT(Ejecución_Presupuestal_Gastos_C__2[[#This Row],[Entidad/Proyecto/ObjetoGasto/Fuente.1]],4))</f>
        <v>6004</v>
      </c>
    </row>
    <row r="341" spans="1:15">
      <c r="A341" t="s">
        <v>3732</v>
      </c>
      <c r="B341" t="s">
        <v>3733</v>
      </c>
      <c r="C341" s="268">
        <v>600000000</v>
      </c>
      <c r="D341" s="4">
        <v>0</v>
      </c>
      <c r="E341" s="4">
        <v>0</v>
      </c>
      <c r="F341" s="4">
        <v>600000000</v>
      </c>
      <c r="G341" s="4">
        <v>0</v>
      </c>
      <c r="H341" s="4">
        <v>600000000</v>
      </c>
      <c r="I341" s="4">
        <v>0</v>
      </c>
      <c r="J341" s="4">
        <v>0</v>
      </c>
      <c r="K341">
        <v>0</v>
      </c>
      <c r="L341" s="4">
        <v>0</v>
      </c>
      <c r="M341" s="4">
        <v>0</v>
      </c>
      <c r="N341">
        <v>0</v>
      </c>
      <c r="O341" t="str">
        <f>IFERROR(VLOOKUP(LEFT(Ejecución_Presupuestal_Gastos_C__2[[#This Row],[Entidad/Proyecto/ObjetoGasto/Fuente.1]],4),Func[#All],2,0),RIGHT(Ejecución_Presupuestal_Gastos_C__2[[#This Row],[Entidad/Proyecto/ObjetoGasto/Fuente.1]],4))</f>
        <v>9991</v>
      </c>
    </row>
    <row r="342" spans="1:15">
      <c r="A342" t="s">
        <v>3734</v>
      </c>
      <c r="B342" t="s">
        <v>3735</v>
      </c>
      <c r="C342" s="268">
        <v>3182580000</v>
      </c>
      <c r="D342" s="4">
        <v>0</v>
      </c>
      <c r="E342" s="4">
        <v>5159300</v>
      </c>
      <c r="F342" s="4">
        <v>3187739300</v>
      </c>
      <c r="G342" s="4">
        <v>0</v>
      </c>
      <c r="H342" s="4">
        <v>3187739300</v>
      </c>
      <c r="I342" s="4">
        <v>0</v>
      </c>
      <c r="J342" s="4">
        <v>1238715379</v>
      </c>
      <c r="K342">
        <v>38.858699999999999</v>
      </c>
      <c r="L342" s="4">
        <v>45572886</v>
      </c>
      <c r="M342" s="4">
        <v>45572886</v>
      </c>
      <c r="N342">
        <v>1.4296</v>
      </c>
      <c r="O342" t="str">
        <f>IFERROR(VLOOKUP(LEFT(Ejecución_Presupuestal_Gastos_C__2[[#This Row],[Entidad/Proyecto/ObjetoGasto/Fuente.1]],4),Func[#All],2,0),RIGHT(Ejecución_Presupuestal_Gastos_C__2[[#This Row],[Entidad/Proyecto/ObjetoGasto/Fuente.1]],4))</f>
        <v>4290</v>
      </c>
    </row>
    <row r="343" spans="1:15">
      <c r="A343" t="s">
        <v>3736</v>
      </c>
      <c r="B343" t="s">
        <v>3737</v>
      </c>
      <c r="C343" s="268">
        <v>95957000</v>
      </c>
      <c r="D343" s="4">
        <v>0</v>
      </c>
      <c r="E343" s="4">
        <v>0</v>
      </c>
      <c r="F343" s="4">
        <v>95957000</v>
      </c>
      <c r="G343" s="4">
        <v>0</v>
      </c>
      <c r="H343" s="4">
        <v>95957000</v>
      </c>
      <c r="I343" s="4">
        <v>0</v>
      </c>
      <c r="J343" s="4">
        <v>95956828</v>
      </c>
      <c r="K343">
        <v>99.999799999999993</v>
      </c>
      <c r="L343" s="4">
        <v>3198561</v>
      </c>
      <c r="M343" s="4">
        <v>3198561</v>
      </c>
      <c r="N343">
        <v>3.3332999999999999</v>
      </c>
      <c r="O343" t="str">
        <f>IFERROR(VLOOKUP(LEFT(Ejecución_Presupuestal_Gastos_C__2[[#This Row],[Entidad/Proyecto/ObjetoGasto/Fuente.1]],4),Func[#All],2,0),RIGHT(Ejecución_Presupuestal_Gastos_C__2[[#This Row],[Entidad/Proyecto/ObjetoGasto/Fuente.1]],4))</f>
        <v>4619</v>
      </c>
    </row>
    <row r="344" spans="1:15">
      <c r="A344" t="s">
        <v>3738</v>
      </c>
      <c r="B344" t="s">
        <v>3739</v>
      </c>
      <c r="C344" s="268">
        <v>0</v>
      </c>
      <c r="D344" s="4">
        <v>0</v>
      </c>
      <c r="E344" s="4">
        <v>52791717</v>
      </c>
      <c r="F344" s="4">
        <v>52791717</v>
      </c>
      <c r="G344" s="4">
        <v>0</v>
      </c>
      <c r="H344" s="4">
        <v>52791717</v>
      </c>
      <c r="I344" s="4">
        <v>0</v>
      </c>
      <c r="J344" s="4">
        <v>52791717</v>
      </c>
      <c r="K344">
        <v>100</v>
      </c>
      <c r="L344" s="4">
        <v>1539600</v>
      </c>
      <c r="M344" s="4">
        <v>1539600</v>
      </c>
      <c r="N344">
        <v>2.9163999999999999</v>
      </c>
      <c r="O344" t="str">
        <f>IFERROR(VLOOKUP(LEFT(Ejecución_Presupuestal_Gastos_C__2[[#This Row],[Entidad/Proyecto/ObjetoGasto/Fuente.1]],4),Func[#All],2,0),RIGHT(Ejecución_Presupuestal_Gastos_C__2[[#This Row],[Entidad/Proyecto/ObjetoGasto/Fuente.1]],4))</f>
        <v>1332</v>
      </c>
    </row>
    <row r="345" spans="1:15">
      <c r="A345" t="s">
        <v>3740</v>
      </c>
      <c r="B345" t="s">
        <v>3741</v>
      </c>
      <c r="C345" s="268">
        <v>60167000</v>
      </c>
      <c r="D345" s="4">
        <v>0</v>
      </c>
      <c r="E345" s="4">
        <v>-60167000</v>
      </c>
      <c r="F345" s="4">
        <v>0</v>
      </c>
      <c r="G345" s="4">
        <v>0</v>
      </c>
      <c r="H345" s="4">
        <v>0</v>
      </c>
      <c r="I345" s="4">
        <v>0</v>
      </c>
      <c r="J345" s="4">
        <v>0</v>
      </c>
      <c r="K345">
        <v>0</v>
      </c>
      <c r="L345" s="4">
        <v>0</v>
      </c>
      <c r="M345" s="4">
        <v>0</v>
      </c>
      <c r="N345">
        <v>0</v>
      </c>
      <c r="O345" t="str">
        <f>IFERROR(VLOOKUP(LEFT(Ejecución_Presupuestal_Gastos_C__2[[#This Row],[Entidad/Proyecto/ObjetoGasto/Fuente.1]],4),Func[#All],2,0),RIGHT(Ejecución_Presupuestal_Gastos_C__2[[#This Row],[Entidad/Proyecto/ObjetoGasto/Fuente.1]],4))</f>
        <v>1420</v>
      </c>
    </row>
    <row r="346" spans="1:15">
      <c r="A346" t="s">
        <v>2729</v>
      </c>
      <c r="B346" t="s">
        <v>3627</v>
      </c>
      <c r="C346" s="268">
        <v>2821307000</v>
      </c>
      <c r="D346" s="4">
        <v>0</v>
      </c>
      <c r="E346" s="4">
        <v>0</v>
      </c>
      <c r="F346" s="4">
        <v>2821307000</v>
      </c>
      <c r="G346" s="4">
        <v>0</v>
      </c>
      <c r="H346" s="4">
        <v>2821307000</v>
      </c>
      <c r="I346" s="4">
        <v>0</v>
      </c>
      <c r="J346" s="4">
        <v>2253320236</v>
      </c>
      <c r="K346">
        <v>79.867999999999995</v>
      </c>
      <c r="L346" s="4">
        <v>39387242</v>
      </c>
      <c r="M346" s="4">
        <v>39387242</v>
      </c>
      <c r="N346">
        <v>1.3960999999999999</v>
      </c>
      <c r="O346" t="str">
        <f>IFERROR(VLOOKUP(LEFT(Ejecución_Presupuestal_Gastos_C__2[[#This Row],[Entidad/Proyecto/ObjetoGasto/Fuente.1]],4),Func[#All],2,0),RIGHT(Ejecución_Presupuestal_Gastos_C__2[[#This Row],[Entidad/Proyecto/ObjetoGasto/Fuente.1]],4))</f>
        <v>2199</v>
      </c>
    </row>
    <row r="347" spans="1:15">
      <c r="A347" t="s">
        <v>3742</v>
      </c>
      <c r="B347" t="s">
        <v>3743</v>
      </c>
      <c r="C347" s="268">
        <v>69787000</v>
      </c>
      <c r="D347" s="4">
        <v>0</v>
      </c>
      <c r="E347" s="4">
        <v>0</v>
      </c>
      <c r="F347" s="4">
        <v>69787000</v>
      </c>
      <c r="G347" s="4">
        <v>0</v>
      </c>
      <c r="H347" s="4">
        <v>69787000</v>
      </c>
      <c r="I347" s="4">
        <v>0</v>
      </c>
      <c r="J347" s="4">
        <v>69786783</v>
      </c>
      <c r="K347">
        <v>99.999700000000004</v>
      </c>
      <c r="L347" s="4">
        <v>2749176</v>
      </c>
      <c r="M347" s="4">
        <v>2749176</v>
      </c>
      <c r="N347">
        <v>3.9394</v>
      </c>
      <c r="O347" t="str">
        <f>IFERROR(VLOOKUP(LEFT(Ejecución_Presupuestal_Gastos_C__2[[#This Row],[Entidad/Proyecto/ObjetoGasto/Fuente.1]],4),Func[#All],2,0),RIGHT(Ejecución_Presupuestal_Gastos_C__2[[#This Row],[Entidad/Proyecto/ObjetoGasto/Fuente.1]],4))</f>
        <v>2221</v>
      </c>
    </row>
    <row r="348" spans="1:15">
      <c r="A348" t="s">
        <v>3628</v>
      </c>
      <c r="B348" t="s">
        <v>3629</v>
      </c>
      <c r="C348" s="268">
        <v>1099143000</v>
      </c>
      <c r="D348" s="4">
        <v>0</v>
      </c>
      <c r="E348" s="4">
        <v>0</v>
      </c>
      <c r="F348" s="4">
        <v>1099143000</v>
      </c>
      <c r="G348" s="4">
        <v>0</v>
      </c>
      <c r="H348" s="4">
        <v>1099143000</v>
      </c>
      <c r="I348" s="4">
        <v>0</v>
      </c>
      <c r="J348" s="4">
        <v>1069704577</v>
      </c>
      <c r="K348">
        <v>97.321700000000007</v>
      </c>
      <c r="L348" s="4">
        <v>8670479</v>
      </c>
      <c r="M348" s="4">
        <v>8670479</v>
      </c>
      <c r="N348">
        <v>0.78879999999999995</v>
      </c>
      <c r="O348" t="str">
        <f>IFERROR(VLOOKUP(LEFT(Ejecución_Presupuestal_Gastos_C__2[[#This Row],[Entidad/Proyecto/ObjetoGasto/Fuente.1]],4),Func[#All],2,0),RIGHT(Ejecución_Presupuestal_Gastos_C__2[[#This Row],[Entidad/Proyecto/ObjetoGasto/Fuente.1]],4))</f>
        <v>3111</v>
      </c>
    </row>
    <row r="349" spans="1:15">
      <c r="A349" t="s">
        <v>3630</v>
      </c>
      <c r="B349" t="s">
        <v>3629</v>
      </c>
      <c r="C349" s="268">
        <v>462338000</v>
      </c>
      <c r="D349" s="4">
        <v>0</v>
      </c>
      <c r="E349" s="4">
        <v>0</v>
      </c>
      <c r="F349" s="4">
        <v>462338000</v>
      </c>
      <c r="G349" s="4">
        <v>0</v>
      </c>
      <c r="H349" s="4">
        <v>462338000</v>
      </c>
      <c r="I349" s="4">
        <v>0</v>
      </c>
      <c r="J349" s="4">
        <v>462337480</v>
      </c>
      <c r="K349">
        <v>99.999899999999997</v>
      </c>
      <c r="L349" s="4">
        <v>14380308</v>
      </c>
      <c r="M349" s="4">
        <v>14380308</v>
      </c>
      <c r="N349">
        <v>3.1103000000000001</v>
      </c>
      <c r="O349" t="str">
        <f>IFERROR(VLOOKUP(LEFT(Ejecución_Presupuestal_Gastos_C__2[[#This Row],[Entidad/Proyecto/ObjetoGasto/Fuente.1]],4),Func[#All],2,0),RIGHT(Ejecución_Presupuestal_Gastos_C__2[[#This Row],[Entidad/Proyecto/ObjetoGasto/Fuente.1]],4))</f>
        <v>3112</v>
      </c>
    </row>
    <row r="350" spans="1:15">
      <c r="A350" t="s">
        <v>3744</v>
      </c>
      <c r="B350" t="s">
        <v>3629</v>
      </c>
      <c r="C350" s="268">
        <v>104681000</v>
      </c>
      <c r="D350" s="4">
        <v>0</v>
      </c>
      <c r="E350" s="4">
        <v>0</v>
      </c>
      <c r="F350" s="4">
        <v>104681000</v>
      </c>
      <c r="G350" s="4">
        <v>0</v>
      </c>
      <c r="H350" s="4">
        <v>104681000</v>
      </c>
      <c r="I350" s="4">
        <v>0</v>
      </c>
      <c r="J350" s="4">
        <v>104681000</v>
      </c>
      <c r="K350">
        <v>100</v>
      </c>
      <c r="L350" s="4">
        <v>3806552</v>
      </c>
      <c r="M350" s="4">
        <v>3806552</v>
      </c>
      <c r="N350">
        <v>3.6362999999999999</v>
      </c>
      <c r="O350" t="str">
        <f>IFERROR(VLOOKUP(LEFT(Ejecución_Presupuestal_Gastos_C__2[[#This Row],[Entidad/Proyecto/ObjetoGasto/Fuente.1]],4),Func[#All],2,0),RIGHT(Ejecución_Presupuestal_Gastos_C__2[[#This Row],[Entidad/Proyecto/ObjetoGasto/Fuente.1]],4))</f>
        <v>3113</v>
      </c>
    </row>
    <row r="351" spans="1:15">
      <c r="A351" t="s">
        <v>3632</v>
      </c>
      <c r="B351" t="s">
        <v>3629</v>
      </c>
      <c r="C351" s="268">
        <v>2029426000</v>
      </c>
      <c r="D351" s="4">
        <v>0</v>
      </c>
      <c r="E351" s="4">
        <v>0</v>
      </c>
      <c r="F351" s="4">
        <v>2029426000</v>
      </c>
      <c r="G351" s="4">
        <v>0</v>
      </c>
      <c r="H351" s="4">
        <v>2029426000</v>
      </c>
      <c r="I351" s="4">
        <v>0</v>
      </c>
      <c r="J351" s="4">
        <v>1967936664</v>
      </c>
      <c r="K351">
        <v>96.970100000000002</v>
      </c>
      <c r="L351" s="4">
        <v>50143390</v>
      </c>
      <c r="M351" s="4">
        <v>50143390</v>
      </c>
      <c r="N351">
        <v>2.4708000000000001</v>
      </c>
      <c r="O351" t="str">
        <f>IFERROR(VLOOKUP(LEFT(Ejecución_Presupuestal_Gastos_C__2[[#This Row],[Entidad/Proyecto/ObjetoGasto/Fuente.1]],4),Func[#All],2,0),RIGHT(Ejecución_Presupuestal_Gastos_C__2[[#This Row],[Entidad/Proyecto/ObjetoGasto/Fuente.1]],4))</f>
        <v>3115</v>
      </c>
    </row>
    <row r="352" spans="1:15">
      <c r="A352" t="s">
        <v>3678</v>
      </c>
      <c r="B352" t="s">
        <v>3679</v>
      </c>
      <c r="C352" s="268">
        <v>828719000</v>
      </c>
      <c r="D352" s="4">
        <v>0</v>
      </c>
      <c r="E352" s="4">
        <v>0</v>
      </c>
      <c r="F352" s="4">
        <v>828719000</v>
      </c>
      <c r="G352" s="4">
        <v>0</v>
      </c>
      <c r="H352" s="4">
        <v>828719000</v>
      </c>
      <c r="I352" s="4">
        <v>0</v>
      </c>
      <c r="J352" s="4">
        <v>828718110</v>
      </c>
      <c r="K352">
        <v>99.999899999999997</v>
      </c>
      <c r="L352" s="4">
        <v>12952851</v>
      </c>
      <c r="M352" s="4">
        <v>12952851</v>
      </c>
      <c r="N352">
        <v>1.5629999999999999</v>
      </c>
      <c r="O352" t="str">
        <f>IFERROR(VLOOKUP(LEFT(Ejecución_Presupuestal_Gastos_C__2[[#This Row],[Entidad/Proyecto/ObjetoGasto/Fuente.1]],4),Func[#All],2,0),RIGHT(Ejecución_Presupuestal_Gastos_C__2[[#This Row],[Entidad/Proyecto/ObjetoGasto/Fuente.1]],4))</f>
        <v>3190</v>
      </c>
    </row>
    <row r="353" spans="1:15">
      <c r="A353" t="s">
        <v>3745</v>
      </c>
      <c r="B353" t="s">
        <v>3746</v>
      </c>
      <c r="C353" s="268">
        <v>625116000</v>
      </c>
      <c r="D353" s="4">
        <v>0</v>
      </c>
      <c r="E353" s="4">
        <v>2215983</v>
      </c>
      <c r="F353" s="4">
        <v>627331983</v>
      </c>
      <c r="G353" s="4">
        <v>0</v>
      </c>
      <c r="H353" s="4">
        <v>627331983</v>
      </c>
      <c r="I353" s="4">
        <v>0</v>
      </c>
      <c r="J353" s="4">
        <v>625115172</v>
      </c>
      <c r="K353">
        <v>99.646600000000007</v>
      </c>
      <c r="L353" s="4">
        <v>34837354</v>
      </c>
      <c r="M353" s="4">
        <v>34837354</v>
      </c>
      <c r="N353">
        <v>5.5533000000000001</v>
      </c>
      <c r="O353" t="str">
        <f>IFERROR(VLOOKUP(LEFT(Ejecución_Presupuestal_Gastos_C__2[[#This Row],[Entidad/Proyecto/ObjetoGasto/Fuente.1]],4),Func[#All],2,0),RIGHT(Ejecución_Presupuestal_Gastos_C__2[[#This Row],[Entidad/Proyecto/ObjetoGasto/Fuente.1]],4))</f>
        <v>3321</v>
      </c>
    </row>
    <row r="354" spans="1:15">
      <c r="A354" t="s">
        <v>3701</v>
      </c>
      <c r="B354" t="s">
        <v>3702</v>
      </c>
      <c r="C354" s="268">
        <v>261701000</v>
      </c>
      <c r="D354" s="4">
        <v>0</v>
      </c>
      <c r="E354" s="4">
        <v>0</v>
      </c>
      <c r="F354" s="4">
        <v>261701000</v>
      </c>
      <c r="G354" s="4">
        <v>0</v>
      </c>
      <c r="H354" s="4">
        <v>261701000</v>
      </c>
      <c r="I354" s="4">
        <v>0</v>
      </c>
      <c r="J354" s="4">
        <v>261700461</v>
      </c>
      <c r="K354">
        <v>99.999799999999993</v>
      </c>
      <c r="L354" s="4">
        <v>3172128</v>
      </c>
      <c r="M354" s="4">
        <v>3172128</v>
      </c>
      <c r="N354">
        <v>1.2121</v>
      </c>
      <c r="O354" t="str">
        <f>IFERROR(VLOOKUP(LEFT(Ejecución_Presupuestal_Gastos_C__2[[#This Row],[Entidad/Proyecto/ObjetoGasto/Fuente.1]],4),Func[#All],2,0),RIGHT(Ejecución_Presupuestal_Gastos_C__2[[#This Row],[Entidad/Proyecto/ObjetoGasto/Fuente.1]],4))</f>
        <v>3813</v>
      </c>
    </row>
    <row r="355" spans="1:15">
      <c r="A355" t="s">
        <v>3747</v>
      </c>
      <c r="B355" t="s">
        <v>3629</v>
      </c>
      <c r="C355" s="268">
        <v>226808000</v>
      </c>
      <c r="D355" s="4">
        <v>0</v>
      </c>
      <c r="E355" s="4">
        <v>0</v>
      </c>
      <c r="F355" s="4">
        <v>226808000</v>
      </c>
      <c r="G355" s="4">
        <v>0</v>
      </c>
      <c r="H355" s="4">
        <v>226808000</v>
      </c>
      <c r="I355" s="4">
        <v>0</v>
      </c>
      <c r="J355" s="4">
        <v>226807053</v>
      </c>
      <c r="K355">
        <v>99.999600000000001</v>
      </c>
      <c r="L355" s="4">
        <v>9622117</v>
      </c>
      <c r="M355" s="4">
        <v>9622117</v>
      </c>
      <c r="N355">
        <v>4.2423999999999999</v>
      </c>
      <c r="O355" t="str">
        <f>IFERROR(VLOOKUP(LEFT(Ejecución_Presupuestal_Gastos_C__2[[#This Row],[Entidad/Proyecto/ObjetoGasto/Fuente.1]],4),Func[#All],2,0),RIGHT(Ejecución_Presupuestal_Gastos_C__2[[#This Row],[Entidad/Proyecto/ObjetoGasto/Fuente.1]],4))</f>
        <v>3931</v>
      </c>
    </row>
    <row r="356" spans="1:15">
      <c r="A356" t="s">
        <v>2580</v>
      </c>
      <c r="B356" t="s">
        <v>3682</v>
      </c>
      <c r="C356" s="268">
        <v>52341000</v>
      </c>
      <c r="D356" s="4">
        <v>0</v>
      </c>
      <c r="E356" s="4">
        <v>0</v>
      </c>
      <c r="F356" s="4">
        <v>52341000</v>
      </c>
      <c r="G356" s="4">
        <v>0</v>
      </c>
      <c r="H356" s="4">
        <v>52341000</v>
      </c>
      <c r="I356" s="4">
        <v>0</v>
      </c>
      <c r="J356" s="4">
        <v>52340090</v>
      </c>
      <c r="K356">
        <v>99.9983</v>
      </c>
      <c r="L356" s="4">
        <v>0</v>
      </c>
      <c r="M356" s="4">
        <v>0</v>
      </c>
      <c r="N356">
        <v>0</v>
      </c>
      <c r="O356" t="str">
        <f>IFERROR(VLOOKUP(LEFT(Ejecución_Presupuestal_Gastos_C__2[[#This Row],[Entidad/Proyecto/ObjetoGasto/Fuente.1]],4),Func[#All],2,0),RIGHT(Ejecución_Presupuestal_Gastos_C__2[[#This Row],[Entidad/Proyecto/ObjetoGasto/Fuente.1]],4))</f>
        <v>3990</v>
      </c>
    </row>
    <row r="357" spans="1:15">
      <c r="A357" t="s">
        <v>3720</v>
      </c>
      <c r="B357" t="s">
        <v>3721</v>
      </c>
      <c r="C357" s="268">
        <v>58000000</v>
      </c>
      <c r="D357" s="4">
        <v>0</v>
      </c>
      <c r="E357" s="4">
        <v>0</v>
      </c>
      <c r="F357" s="4">
        <v>58000000</v>
      </c>
      <c r="G357" s="4">
        <v>0</v>
      </c>
      <c r="H357" s="4">
        <v>58000000</v>
      </c>
      <c r="I357" s="4">
        <v>0</v>
      </c>
      <c r="J357" s="4">
        <v>0</v>
      </c>
      <c r="K357">
        <v>0</v>
      </c>
      <c r="L357" s="4">
        <v>0</v>
      </c>
      <c r="M357" s="4">
        <v>0</v>
      </c>
      <c r="N357">
        <v>0</v>
      </c>
      <c r="O357" t="str">
        <f>IFERROR(VLOOKUP(LEFT(Ejecución_Presupuestal_Gastos_C__2[[#This Row],[Entidad/Proyecto/ObjetoGasto/Fuente.1]],4),Func[#All],2,0),RIGHT(Ejecución_Presupuestal_Gastos_C__2[[#This Row],[Entidad/Proyecto/ObjetoGasto/Fuente.1]],4))</f>
        <v>4520</v>
      </c>
    </row>
    <row r="358" spans="1:15">
      <c r="A358" t="s">
        <v>3748</v>
      </c>
      <c r="B358" t="s">
        <v>3749</v>
      </c>
      <c r="C358" s="268">
        <v>950848000</v>
      </c>
      <c r="D358" s="4">
        <v>0</v>
      </c>
      <c r="E358" s="4">
        <v>0</v>
      </c>
      <c r="F358" s="4">
        <v>950848000</v>
      </c>
      <c r="G358" s="4">
        <v>0</v>
      </c>
      <c r="H358" s="4">
        <v>950848000</v>
      </c>
      <c r="I358" s="4">
        <v>0</v>
      </c>
      <c r="J358" s="4">
        <v>932605257</v>
      </c>
      <c r="K358">
        <v>98.081400000000002</v>
      </c>
      <c r="L358" s="4">
        <v>9252036</v>
      </c>
      <c r="M358" s="4">
        <v>9252036</v>
      </c>
      <c r="N358">
        <v>0.97299999999999998</v>
      </c>
      <c r="O358" t="str">
        <f>IFERROR(VLOOKUP(LEFT(Ejecución_Presupuestal_Gastos_C__2[[#This Row],[Entidad/Proyecto/ObjetoGasto/Fuente.1]],4),Func[#All],2,0),RIGHT(Ejecución_Presupuestal_Gastos_C__2[[#This Row],[Entidad/Proyecto/ObjetoGasto/Fuente.1]],4))</f>
        <v>5954</v>
      </c>
    </row>
    <row r="359" spans="1:15">
      <c r="A359" t="s">
        <v>3708</v>
      </c>
      <c r="B359" t="s">
        <v>3709</v>
      </c>
      <c r="C359" s="268">
        <v>69787000</v>
      </c>
      <c r="D359" s="4">
        <v>0</v>
      </c>
      <c r="E359" s="4">
        <v>0</v>
      </c>
      <c r="F359" s="4">
        <v>69787000</v>
      </c>
      <c r="G359" s="4">
        <v>0</v>
      </c>
      <c r="H359" s="4">
        <v>69787000</v>
      </c>
      <c r="I359" s="4">
        <v>0</v>
      </c>
      <c r="J359" s="4">
        <v>60138238</v>
      </c>
      <c r="K359">
        <v>86.174000000000007</v>
      </c>
      <c r="L359" s="4">
        <v>0</v>
      </c>
      <c r="M359" s="4">
        <v>0</v>
      </c>
      <c r="N359">
        <v>0</v>
      </c>
      <c r="O359" t="str">
        <f>IFERROR(VLOOKUP(LEFT(Ejecución_Presupuestal_Gastos_C__2[[#This Row],[Entidad/Proyecto/ObjetoGasto/Fuente.1]],4),Func[#All],2,0),RIGHT(Ejecución_Presupuestal_Gastos_C__2[[#This Row],[Entidad/Proyecto/ObjetoGasto/Fuente.1]],4))</f>
        <v>5991</v>
      </c>
    </row>
    <row r="360" spans="1:15">
      <c r="A360" t="s">
        <v>2495</v>
      </c>
      <c r="B360" t="s">
        <v>3687</v>
      </c>
      <c r="C360" s="268">
        <v>235531000</v>
      </c>
      <c r="D360" s="4">
        <v>0</v>
      </c>
      <c r="E360" s="4">
        <v>0</v>
      </c>
      <c r="F360" s="4">
        <v>235531000</v>
      </c>
      <c r="G360" s="4">
        <v>0</v>
      </c>
      <c r="H360" s="4">
        <v>235531000</v>
      </c>
      <c r="I360" s="4">
        <v>0</v>
      </c>
      <c r="J360" s="4">
        <v>235530405</v>
      </c>
      <c r="K360">
        <v>99.999700000000004</v>
      </c>
      <c r="L360" s="4">
        <v>8459005</v>
      </c>
      <c r="M360" s="4">
        <v>8459005</v>
      </c>
      <c r="N360">
        <v>3.5914999999999999</v>
      </c>
      <c r="O360" t="str">
        <f>IFERROR(VLOOKUP(LEFT(Ejecución_Presupuestal_Gastos_C__2[[#This Row],[Entidad/Proyecto/ObjetoGasto/Fuente.1]],4),Func[#All],2,0),RIGHT(Ejecución_Presupuestal_Gastos_C__2[[#This Row],[Entidad/Proyecto/ObjetoGasto/Fuente.1]],4))</f>
        <v>5999</v>
      </c>
    </row>
    <row r="361" spans="1:15">
      <c r="A361" t="s">
        <v>2632</v>
      </c>
      <c r="B361" t="s">
        <v>3750</v>
      </c>
      <c r="C361" s="268">
        <v>21000000</v>
      </c>
      <c r="D361" s="4">
        <v>0</v>
      </c>
      <c r="E361" s="4">
        <v>0</v>
      </c>
      <c r="F361" s="4">
        <v>21000000</v>
      </c>
      <c r="G361" s="4">
        <v>0</v>
      </c>
      <c r="H361" s="4">
        <v>21000000</v>
      </c>
      <c r="I361" s="4">
        <v>0</v>
      </c>
      <c r="J361" s="4">
        <v>0</v>
      </c>
      <c r="K361">
        <v>0</v>
      </c>
      <c r="L361" s="4">
        <v>0</v>
      </c>
      <c r="M361" s="4">
        <v>0</v>
      </c>
      <c r="N361">
        <v>0</v>
      </c>
      <c r="O361" t="str">
        <f>IFERROR(VLOOKUP(LEFT(Ejecución_Presupuestal_Gastos_C__2[[#This Row],[Entidad/Proyecto/ObjetoGasto/Fuente.1]],4),Func[#All],2,0),RIGHT(Ejecución_Presupuestal_Gastos_C__2[[#This Row],[Entidad/Proyecto/ObjetoGasto/Fuente.1]],4))</f>
        <v>5999</v>
      </c>
    </row>
  </sheetData>
  <phoneticPr fontId="18" type="noConversion"/>
  <pageMargins left="0.7" right="0.7" top="0.75" bottom="0.75" header="0.3" footer="0.3"/>
  <customProperties>
    <customPr name="_pios_id" r:id="rId1"/>
  </customPropertie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5" sqref="A5"/>
    </sheetView>
  </sheetViews>
  <sheetFormatPr baseColWidth="10" defaultColWidth="10.7109375" defaultRowHeight="15"/>
  <cols>
    <col min="2" max="2" width="45.42578125" customWidth="1"/>
  </cols>
  <sheetData>
    <row r="1" spans="1:2">
      <c r="A1" t="s">
        <v>3751</v>
      </c>
      <c r="B1" t="s">
        <v>3752</v>
      </c>
    </row>
    <row r="2" spans="1:2">
      <c r="A2" s="1" t="s">
        <v>2907</v>
      </c>
      <c r="B2" t="s">
        <v>2797</v>
      </c>
    </row>
    <row r="3" spans="1:2">
      <c r="A3" s="1" t="s">
        <v>2908</v>
      </c>
      <c r="B3" t="s">
        <v>2807</v>
      </c>
    </row>
    <row r="4" spans="1:2">
      <c r="A4" s="1" t="s">
        <v>3753</v>
      </c>
      <c r="B4" t="s">
        <v>3247</v>
      </c>
    </row>
    <row r="5" spans="1:2">
      <c r="A5" s="1" t="s">
        <v>3754</v>
      </c>
      <c r="B5" t="s">
        <v>3246</v>
      </c>
    </row>
  </sheetData>
  <pageMargins left="0.7" right="0.7" top="0.75" bottom="0.75" header="0.3" footer="0.3"/>
  <customProperties>
    <customPr name="_pios_id" r:id="rId1"/>
  </customPropertie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86"/>
  <sheetViews>
    <sheetView showGridLines="0" topLeftCell="C5" zoomScale="91" zoomScaleNormal="91" workbookViewId="0">
      <selection activeCell="E30" sqref="E30"/>
    </sheetView>
  </sheetViews>
  <sheetFormatPr baseColWidth="10" defaultColWidth="11.42578125" defaultRowHeight="15"/>
  <cols>
    <col min="1" max="1" width="17.85546875" customWidth="1"/>
    <col min="2" max="2" width="32.140625" customWidth="1"/>
    <col min="3" max="4" width="12.85546875" customWidth="1"/>
    <col min="5" max="5" width="22.7109375" customWidth="1"/>
    <col min="6" max="6" width="56" style="3" hidden="1" customWidth="1"/>
    <col min="7" max="12" width="0" hidden="1" customWidth="1"/>
    <col min="13" max="13" width="27.140625" hidden="1" customWidth="1"/>
    <col min="14" max="15" width="0" hidden="1" customWidth="1"/>
    <col min="16" max="16" width="18.5703125" style="19" customWidth="1"/>
    <col min="23" max="23" width="12.5703125" bestFit="1" customWidth="1"/>
    <col min="24" max="24" width="15.42578125" bestFit="1" customWidth="1"/>
    <col min="26" max="26" width="15.7109375" bestFit="1" customWidth="1"/>
    <col min="27" max="27" width="16.5703125" style="19" customWidth="1"/>
    <col min="28" max="28" width="51.42578125" bestFit="1" customWidth="1"/>
    <col min="33" max="33" width="12.85546875" bestFit="1" customWidth="1"/>
  </cols>
  <sheetData>
    <row r="1" spans="1:33">
      <c r="AA1" s="19">
        <v>3764994</v>
      </c>
    </row>
    <row r="2" spans="1:33">
      <c r="P2" s="19">
        <v>24789140604</v>
      </c>
      <c r="AA2" s="19">
        <v>2893198</v>
      </c>
      <c r="AB2" s="19">
        <f>+AA1+AA163-3764994</f>
        <v>0</v>
      </c>
      <c r="AF2" s="155"/>
      <c r="AG2" s="152" t="s">
        <v>61</v>
      </c>
    </row>
    <row r="3" spans="1:33">
      <c r="P3" s="154">
        <f>SUBTOTAL(9,P5:P1383)</f>
        <v>24789140604</v>
      </c>
      <c r="X3" s="154">
        <f>SUM(X5:X1383)</f>
        <v>3423667638</v>
      </c>
      <c r="Z3" s="154">
        <f>SUBTOTAL(9,Z5:Z1383)</f>
        <v>8249866303</v>
      </c>
      <c r="AA3" s="154">
        <f>SUBTOTAL(9,AA5:AA1383)</f>
        <v>13115606663</v>
      </c>
      <c r="AF3" s="153"/>
      <c r="AG3" s="152" t="s">
        <v>62</v>
      </c>
    </row>
    <row r="4" spans="1:33" s="139" customFormat="1" ht="45.75" customHeight="1">
      <c r="A4" s="147" t="s">
        <v>1</v>
      </c>
      <c r="B4" s="147" t="s">
        <v>63</v>
      </c>
      <c r="C4" s="151" t="s">
        <v>64</v>
      </c>
      <c r="D4" s="151" t="s">
        <v>65</v>
      </c>
      <c r="E4" s="147" t="s">
        <v>66</v>
      </c>
      <c r="F4" s="147" t="s">
        <v>67</v>
      </c>
      <c r="G4" s="150" t="s">
        <v>68</v>
      </c>
      <c r="H4" s="147" t="s">
        <v>69</v>
      </c>
      <c r="I4" s="149" t="s">
        <v>70</v>
      </c>
      <c r="J4" s="147" t="s">
        <v>71</v>
      </c>
      <c r="K4" s="147" t="s">
        <v>72</v>
      </c>
      <c r="L4" s="148" t="s">
        <v>73</v>
      </c>
      <c r="M4" s="147" t="s">
        <v>74</v>
      </c>
      <c r="N4" s="147" t="s">
        <v>75</v>
      </c>
      <c r="O4" s="147" t="s">
        <v>76</v>
      </c>
      <c r="P4" s="146" t="s">
        <v>77</v>
      </c>
      <c r="Q4" s="145" t="s">
        <v>78</v>
      </c>
      <c r="R4" s="145" t="s">
        <v>79</v>
      </c>
      <c r="S4" s="144" t="s">
        <v>80</v>
      </c>
      <c r="T4" s="145" t="s">
        <v>81</v>
      </c>
      <c r="U4" s="144" t="s">
        <v>82</v>
      </c>
      <c r="V4" s="145" t="s">
        <v>83</v>
      </c>
      <c r="W4" s="144" t="s">
        <v>84</v>
      </c>
      <c r="X4" s="143" t="s">
        <v>85</v>
      </c>
      <c r="Y4" s="143" t="s">
        <v>86</v>
      </c>
      <c r="Z4" s="143" t="s">
        <v>87</v>
      </c>
      <c r="AA4" s="142" t="s">
        <v>88</v>
      </c>
      <c r="AB4" s="141" t="s">
        <v>89</v>
      </c>
      <c r="AC4" s="140">
        <f>+AC163+AC233</f>
        <v>-3764994</v>
      </c>
    </row>
    <row r="5" spans="1:33" ht="51">
      <c r="A5" s="133" t="s">
        <v>4</v>
      </c>
      <c r="B5" s="133" t="s">
        <v>90</v>
      </c>
      <c r="C5" s="135" t="s">
        <v>91</v>
      </c>
      <c r="D5" s="135" t="s">
        <v>92</v>
      </c>
      <c r="E5" s="233" t="s">
        <v>93</v>
      </c>
      <c r="F5" s="134" t="s">
        <v>94</v>
      </c>
      <c r="G5" s="133">
        <v>161</v>
      </c>
      <c r="H5" s="133">
        <v>8235</v>
      </c>
      <c r="I5" s="133">
        <v>7570</v>
      </c>
      <c r="J5" s="133">
        <v>40212</v>
      </c>
      <c r="K5" s="133" t="s">
        <v>95</v>
      </c>
      <c r="L5" s="133">
        <v>900318257</v>
      </c>
      <c r="M5" s="133" t="s">
        <v>96</v>
      </c>
      <c r="N5" s="133">
        <v>3922</v>
      </c>
      <c r="O5" s="133">
        <v>2009</v>
      </c>
      <c r="P5" s="247">
        <v>12199492</v>
      </c>
      <c r="Q5" s="260" t="s">
        <v>97</v>
      </c>
      <c r="R5" s="255"/>
      <c r="S5" s="255"/>
      <c r="T5" s="255"/>
      <c r="U5" s="255"/>
      <c r="V5" s="252"/>
      <c r="W5" s="255"/>
      <c r="X5" s="283"/>
      <c r="Y5" s="255" t="s">
        <v>98</v>
      </c>
      <c r="Z5" s="250">
        <v>12199492</v>
      </c>
      <c r="AA5" s="247">
        <f>P5-X5-Z5</f>
        <v>0</v>
      </c>
      <c r="AB5" s="282" t="s">
        <v>99</v>
      </c>
      <c r="AF5">
        <v>12199492</v>
      </c>
      <c r="AG5" s="415">
        <f>+AF5-P5</f>
        <v>0</v>
      </c>
    </row>
    <row r="6" spans="1:33" ht="51">
      <c r="A6" s="133" t="s">
        <v>6</v>
      </c>
      <c r="B6" s="133" t="s">
        <v>100</v>
      </c>
      <c r="C6" s="135" t="s">
        <v>91</v>
      </c>
      <c r="D6" s="135" t="s">
        <v>92</v>
      </c>
      <c r="E6" s="234" t="s">
        <v>101</v>
      </c>
      <c r="F6" s="134" t="s">
        <v>102</v>
      </c>
      <c r="G6" s="133" t="s">
        <v>103</v>
      </c>
      <c r="H6" s="133">
        <v>124</v>
      </c>
      <c r="I6" s="133">
        <v>334</v>
      </c>
      <c r="J6" s="133">
        <v>40928</v>
      </c>
      <c r="K6" s="133" t="s">
        <v>104</v>
      </c>
      <c r="L6" s="133">
        <v>830123364</v>
      </c>
      <c r="M6" s="133" t="s">
        <v>96</v>
      </c>
      <c r="N6" s="133">
        <v>39</v>
      </c>
      <c r="O6" s="133">
        <v>2012</v>
      </c>
      <c r="P6" s="247">
        <v>886054</v>
      </c>
      <c r="Q6" s="261" t="s">
        <v>105</v>
      </c>
      <c r="R6" s="255"/>
      <c r="S6" s="255"/>
      <c r="T6" s="255"/>
      <c r="U6" s="255"/>
      <c r="V6" s="252"/>
      <c r="W6" s="255"/>
      <c r="X6" s="283"/>
      <c r="Y6" s="255" t="s">
        <v>98</v>
      </c>
      <c r="Z6" s="250">
        <v>886054</v>
      </c>
      <c r="AA6" s="247">
        <f>P6-X6-Z6</f>
        <v>0</v>
      </c>
      <c r="AB6" s="323" t="s">
        <v>99</v>
      </c>
      <c r="AF6">
        <v>886054</v>
      </c>
      <c r="AG6" s="415">
        <f t="shared" ref="AG6:AG69" si="0">+AF6-P6</f>
        <v>0</v>
      </c>
    </row>
    <row r="7" spans="1:33" ht="51">
      <c r="A7" s="133" t="s">
        <v>6</v>
      </c>
      <c r="B7" s="133" t="s">
        <v>100</v>
      </c>
      <c r="C7" s="135" t="s">
        <v>91</v>
      </c>
      <c r="D7" s="135" t="s">
        <v>92</v>
      </c>
      <c r="E7" s="235" t="s">
        <v>101</v>
      </c>
      <c r="F7" s="134" t="s">
        <v>102</v>
      </c>
      <c r="G7" s="133" t="s">
        <v>103</v>
      </c>
      <c r="H7" s="133">
        <v>454</v>
      </c>
      <c r="I7" s="133">
        <v>337</v>
      </c>
      <c r="J7" s="133">
        <v>40928</v>
      </c>
      <c r="K7" s="133" t="s">
        <v>104</v>
      </c>
      <c r="L7" s="133">
        <v>830123364</v>
      </c>
      <c r="M7" s="133" t="s">
        <v>96</v>
      </c>
      <c r="N7" s="133">
        <v>39</v>
      </c>
      <c r="O7" s="133">
        <v>2012</v>
      </c>
      <c r="P7" s="247">
        <v>771548</v>
      </c>
      <c r="Q7" s="236" t="s">
        <v>105</v>
      </c>
      <c r="R7" s="255"/>
      <c r="S7" s="255"/>
      <c r="T7" s="255"/>
      <c r="U7" s="255"/>
      <c r="V7" s="252"/>
      <c r="W7" s="255"/>
      <c r="X7" s="283"/>
      <c r="Y7" s="255" t="s">
        <v>98</v>
      </c>
      <c r="Z7" s="250">
        <v>771548</v>
      </c>
      <c r="AA7" s="247">
        <f t="shared" ref="AA7:AA70" si="1">P7-X7-Z7</f>
        <v>0</v>
      </c>
      <c r="AB7" s="323" t="s">
        <v>99</v>
      </c>
      <c r="AF7">
        <v>771548</v>
      </c>
      <c r="AG7" s="415">
        <f t="shared" si="0"/>
        <v>0</v>
      </c>
    </row>
    <row r="8" spans="1:33" ht="51">
      <c r="A8" s="133" t="s">
        <v>6</v>
      </c>
      <c r="B8" s="133" t="s">
        <v>100</v>
      </c>
      <c r="C8" s="135" t="s">
        <v>91</v>
      </c>
      <c r="D8" s="135" t="s">
        <v>92</v>
      </c>
      <c r="E8" s="236" t="s">
        <v>106</v>
      </c>
      <c r="F8" s="134" t="s">
        <v>107</v>
      </c>
      <c r="G8" s="133" t="s">
        <v>108</v>
      </c>
      <c r="H8" s="133">
        <v>12806</v>
      </c>
      <c r="I8" s="133">
        <v>12118</v>
      </c>
      <c r="J8" s="133">
        <v>41584</v>
      </c>
      <c r="K8" s="133" t="s">
        <v>109</v>
      </c>
      <c r="L8" s="133">
        <v>900073079</v>
      </c>
      <c r="M8" s="133" t="s">
        <v>110</v>
      </c>
      <c r="N8" s="133">
        <v>90</v>
      </c>
      <c r="O8" s="133">
        <v>2013</v>
      </c>
      <c r="P8" s="247">
        <v>401</v>
      </c>
      <c r="Q8" s="260" t="s">
        <v>111</v>
      </c>
      <c r="R8" s="255"/>
      <c r="S8" s="255"/>
      <c r="T8" s="255"/>
      <c r="U8" s="255"/>
      <c r="V8" s="252"/>
      <c r="W8" s="255"/>
      <c r="X8" s="283"/>
      <c r="Y8" s="255" t="s">
        <v>98</v>
      </c>
      <c r="Z8" s="250">
        <v>401</v>
      </c>
      <c r="AA8" s="247">
        <f t="shared" si="1"/>
        <v>0</v>
      </c>
      <c r="AB8" s="323" t="s">
        <v>99</v>
      </c>
      <c r="AF8">
        <v>401</v>
      </c>
      <c r="AG8" s="415">
        <f t="shared" si="0"/>
        <v>0</v>
      </c>
    </row>
    <row r="9" spans="1:33" ht="51">
      <c r="A9" s="133" t="s">
        <v>6</v>
      </c>
      <c r="B9" s="133" t="s">
        <v>100</v>
      </c>
      <c r="C9" s="135" t="s">
        <v>91</v>
      </c>
      <c r="D9" s="135" t="s">
        <v>92</v>
      </c>
      <c r="E9" s="236">
        <v>337130114049700</v>
      </c>
      <c r="F9" s="134" t="s">
        <v>112</v>
      </c>
      <c r="G9" s="133">
        <v>60</v>
      </c>
      <c r="H9" s="133">
        <v>5957</v>
      </c>
      <c r="I9" s="133">
        <v>3495</v>
      </c>
      <c r="J9" s="133">
        <v>39853</v>
      </c>
      <c r="K9" s="133" t="s">
        <v>113</v>
      </c>
      <c r="L9" s="133">
        <v>53061797</v>
      </c>
      <c r="M9" s="133" t="s">
        <v>114</v>
      </c>
      <c r="N9" s="133">
        <v>820</v>
      </c>
      <c r="O9" s="133">
        <v>2008</v>
      </c>
      <c r="P9" s="247">
        <v>397532</v>
      </c>
      <c r="Q9" s="260" t="s">
        <v>115</v>
      </c>
      <c r="R9" s="255"/>
      <c r="S9" s="255"/>
      <c r="T9" s="255"/>
      <c r="U9" s="255"/>
      <c r="V9" s="252"/>
      <c r="W9" s="255"/>
      <c r="X9" s="283"/>
      <c r="Y9" s="255" t="s">
        <v>98</v>
      </c>
      <c r="Z9" s="250">
        <v>397532</v>
      </c>
      <c r="AA9" s="247">
        <f t="shared" si="1"/>
        <v>0</v>
      </c>
      <c r="AB9" s="323" t="s">
        <v>99</v>
      </c>
      <c r="AF9">
        <v>397532</v>
      </c>
      <c r="AG9" s="415">
        <f t="shared" si="0"/>
        <v>0</v>
      </c>
    </row>
    <row r="10" spans="1:33" ht="51">
      <c r="A10" s="133" t="s">
        <v>6</v>
      </c>
      <c r="B10" s="133" t="s">
        <v>100</v>
      </c>
      <c r="C10" s="135" t="s">
        <v>91</v>
      </c>
      <c r="D10" s="135" t="s">
        <v>92</v>
      </c>
      <c r="E10" s="236">
        <v>331120102037400</v>
      </c>
      <c r="F10" s="134" t="s">
        <v>116</v>
      </c>
      <c r="G10" s="133">
        <v>60</v>
      </c>
      <c r="H10" s="133">
        <v>0</v>
      </c>
      <c r="I10" s="133">
        <v>2667</v>
      </c>
      <c r="J10" s="133">
        <v>38576</v>
      </c>
      <c r="K10" s="133" t="s">
        <v>117</v>
      </c>
      <c r="L10" s="133">
        <v>830047653</v>
      </c>
      <c r="M10" s="133" t="s">
        <v>110</v>
      </c>
      <c r="N10" s="133">
        <v>1419</v>
      </c>
      <c r="O10" s="133">
        <v>2005</v>
      </c>
      <c r="P10" s="247">
        <v>1976407</v>
      </c>
      <c r="Q10" s="260" t="s">
        <v>118</v>
      </c>
      <c r="R10" s="255"/>
      <c r="S10" s="255"/>
      <c r="T10" s="255"/>
      <c r="U10" s="255"/>
      <c r="V10" s="252"/>
      <c r="W10" s="255"/>
      <c r="X10" s="283"/>
      <c r="Y10" s="255" t="s">
        <v>98</v>
      </c>
      <c r="Z10" s="250">
        <v>1976407</v>
      </c>
      <c r="AA10" s="247">
        <f t="shared" si="1"/>
        <v>0</v>
      </c>
      <c r="AB10" s="323" t="s">
        <v>99</v>
      </c>
      <c r="AF10">
        <v>1976407</v>
      </c>
      <c r="AG10" s="415">
        <f t="shared" si="0"/>
        <v>0</v>
      </c>
    </row>
    <row r="11" spans="1:33" ht="51">
      <c r="A11" s="133" t="s">
        <v>6</v>
      </c>
      <c r="B11" s="133" t="s">
        <v>100</v>
      </c>
      <c r="C11" s="135" t="s">
        <v>91</v>
      </c>
      <c r="D11" s="135" t="s">
        <v>92</v>
      </c>
      <c r="E11" s="236">
        <v>337120102037400</v>
      </c>
      <c r="F11" s="134" t="s">
        <v>116</v>
      </c>
      <c r="G11" s="133">
        <v>60</v>
      </c>
      <c r="H11" s="133">
        <v>0</v>
      </c>
      <c r="I11" s="133">
        <v>4773</v>
      </c>
      <c r="J11" s="133">
        <v>39129</v>
      </c>
      <c r="K11" s="133" t="s">
        <v>117</v>
      </c>
      <c r="L11" s="133">
        <v>830047653</v>
      </c>
      <c r="M11" s="133" t="s">
        <v>119</v>
      </c>
      <c r="N11" s="133">
        <v>1419</v>
      </c>
      <c r="O11" s="133">
        <v>2006</v>
      </c>
      <c r="P11" s="247">
        <v>988204</v>
      </c>
      <c r="Q11" s="260" t="s">
        <v>120</v>
      </c>
      <c r="R11" s="255"/>
      <c r="S11" s="255"/>
      <c r="T11" s="255"/>
      <c r="U11" s="255"/>
      <c r="V11" s="252"/>
      <c r="W11" s="255"/>
      <c r="X11" s="283"/>
      <c r="Y11" s="255" t="s">
        <v>98</v>
      </c>
      <c r="Z11" s="250">
        <v>988204</v>
      </c>
      <c r="AA11" s="247">
        <f t="shared" si="1"/>
        <v>0</v>
      </c>
      <c r="AB11" s="323" t="s">
        <v>99</v>
      </c>
      <c r="AF11">
        <v>988204</v>
      </c>
      <c r="AG11" s="415">
        <f t="shared" si="0"/>
        <v>0</v>
      </c>
    </row>
    <row r="12" spans="1:33" ht="51">
      <c r="A12" s="133" t="s">
        <v>6</v>
      </c>
      <c r="B12" s="133" t="s">
        <v>100</v>
      </c>
      <c r="C12" s="135" t="s">
        <v>91</v>
      </c>
      <c r="D12" s="135" t="s">
        <v>92</v>
      </c>
      <c r="E12" s="235" t="s">
        <v>101</v>
      </c>
      <c r="F12" s="134" t="s">
        <v>102</v>
      </c>
      <c r="G12" s="133" t="s">
        <v>121</v>
      </c>
      <c r="H12" s="133">
        <v>9305</v>
      </c>
      <c r="I12" s="133">
        <v>9133</v>
      </c>
      <c r="J12" s="133">
        <v>40963</v>
      </c>
      <c r="K12" s="133" t="s">
        <v>122</v>
      </c>
      <c r="L12" s="133">
        <v>52981699</v>
      </c>
      <c r="M12" s="133" t="s">
        <v>123</v>
      </c>
      <c r="N12" s="133">
        <v>1868</v>
      </c>
      <c r="O12" s="133">
        <v>2012</v>
      </c>
      <c r="P12" s="247">
        <v>409116</v>
      </c>
      <c r="Q12" s="236" t="s">
        <v>105</v>
      </c>
      <c r="R12" s="255"/>
      <c r="S12" s="255"/>
      <c r="T12" s="255"/>
      <c r="U12" s="255"/>
      <c r="V12" s="252"/>
      <c r="W12" s="255"/>
      <c r="X12" s="283"/>
      <c r="Y12" s="255" t="s">
        <v>98</v>
      </c>
      <c r="Z12" s="250">
        <v>409116</v>
      </c>
      <c r="AA12" s="247">
        <f t="shared" si="1"/>
        <v>0</v>
      </c>
      <c r="AB12" s="323" t="s">
        <v>99</v>
      </c>
      <c r="AF12">
        <v>409116</v>
      </c>
      <c r="AG12" s="415">
        <f t="shared" si="0"/>
        <v>0</v>
      </c>
    </row>
    <row r="13" spans="1:33" ht="51">
      <c r="A13" s="133" t="s">
        <v>6</v>
      </c>
      <c r="B13" s="133" t="s">
        <v>124</v>
      </c>
      <c r="C13" s="135" t="s">
        <v>91</v>
      </c>
      <c r="D13" s="135" t="s">
        <v>92</v>
      </c>
      <c r="E13" s="236">
        <v>337120104721700</v>
      </c>
      <c r="F13" s="134" t="s">
        <v>125</v>
      </c>
      <c r="G13" s="133">
        <v>60</v>
      </c>
      <c r="H13" s="133">
        <v>4456</v>
      </c>
      <c r="I13" s="133">
        <v>2027</v>
      </c>
      <c r="J13" s="133">
        <v>39853</v>
      </c>
      <c r="K13" s="133" t="s">
        <v>126</v>
      </c>
      <c r="L13" s="133">
        <v>63518703</v>
      </c>
      <c r="M13" s="133" t="s">
        <v>123</v>
      </c>
      <c r="N13" s="133">
        <v>2137</v>
      </c>
      <c r="O13" s="133">
        <v>2008</v>
      </c>
      <c r="P13" s="247">
        <v>1120000</v>
      </c>
      <c r="Q13" s="260" t="s">
        <v>115</v>
      </c>
      <c r="R13" s="255"/>
      <c r="S13" s="255"/>
      <c r="T13" s="255"/>
      <c r="U13" s="255"/>
      <c r="V13" s="252"/>
      <c r="W13" s="255"/>
      <c r="X13" s="283"/>
      <c r="Y13" s="255" t="s">
        <v>98</v>
      </c>
      <c r="Z13" s="250">
        <v>1120000</v>
      </c>
      <c r="AA13" s="247">
        <f t="shared" si="1"/>
        <v>0</v>
      </c>
      <c r="AB13" s="240" t="s">
        <v>99</v>
      </c>
      <c r="AF13">
        <v>1120000</v>
      </c>
      <c r="AG13" s="415">
        <f t="shared" si="0"/>
        <v>0</v>
      </c>
    </row>
    <row r="14" spans="1:33" ht="51">
      <c r="A14" s="133" t="s">
        <v>6</v>
      </c>
      <c r="B14" s="133" t="s">
        <v>100</v>
      </c>
      <c r="C14" s="135" t="s">
        <v>91</v>
      </c>
      <c r="D14" s="135" t="s">
        <v>92</v>
      </c>
      <c r="E14" s="236" t="s">
        <v>106</v>
      </c>
      <c r="F14" s="134" t="s">
        <v>107</v>
      </c>
      <c r="G14" s="133" t="s">
        <v>121</v>
      </c>
      <c r="H14" s="133">
        <v>15071</v>
      </c>
      <c r="I14" s="133">
        <v>14874</v>
      </c>
      <c r="J14" s="133">
        <v>41629</v>
      </c>
      <c r="K14" s="133" t="s">
        <v>127</v>
      </c>
      <c r="L14" s="133">
        <v>52752468</v>
      </c>
      <c r="M14" s="133" t="s">
        <v>123</v>
      </c>
      <c r="N14" s="133">
        <v>2698</v>
      </c>
      <c r="O14" s="133">
        <v>2013</v>
      </c>
      <c r="P14" s="247">
        <v>1216460</v>
      </c>
      <c r="Q14" s="260" t="s">
        <v>111</v>
      </c>
      <c r="R14" s="255"/>
      <c r="S14" s="255"/>
      <c r="T14" s="255"/>
      <c r="U14" s="255"/>
      <c r="V14" s="252"/>
      <c r="W14" s="255"/>
      <c r="X14" s="283"/>
      <c r="Y14" s="255" t="s">
        <v>98</v>
      </c>
      <c r="Z14" s="250">
        <v>1216460</v>
      </c>
      <c r="AA14" s="247">
        <f t="shared" si="1"/>
        <v>0</v>
      </c>
      <c r="AB14" s="323" t="s">
        <v>99</v>
      </c>
      <c r="AF14">
        <v>1216460</v>
      </c>
      <c r="AG14" s="415">
        <f t="shared" si="0"/>
        <v>0</v>
      </c>
    </row>
    <row r="15" spans="1:33">
      <c r="A15" s="133" t="s">
        <v>6</v>
      </c>
      <c r="B15" s="133" t="s">
        <v>100</v>
      </c>
      <c r="C15" s="135" t="s">
        <v>91</v>
      </c>
      <c r="D15" s="135" t="s">
        <v>92</v>
      </c>
      <c r="E15" s="236">
        <v>337130114049700</v>
      </c>
      <c r="F15" s="134" t="s">
        <v>112</v>
      </c>
      <c r="G15" s="133">
        <v>76</v>
      </c>
      <c r="H15" s="133">
        <v>7409</v>
      </c>
      <c r="I15" s="133">
        <v>7952</v>
      </c>
      <c r="J15" s="133">
        <v>40953</v>
      </c>
      <c r="K15" s="133" t="s">
        <v>128</v>
      </c>
      <c r="L15" s="133">
        <v>830075525</v>
      </c>
      <c r="M15" s="133" t="s">
        <v>129</v>
      </c>
      <c r="N15" s="133">
        <v>2878</v>
      </c>
      <c r="O15" s="133">
        <v>2011</v>
      </c>
      <c r="P15" s="247">
        <v>38530871</v>
      </c>
      <c r="Q15" s="260" t="s">
        <v>130</v>
      </c>
      <c r="R15" s="255"/>
      <c r="S15" s="255"/>
      <c r="T15" s="255"/>
      <c r="U15" s="255"/>
      <c r="V15" s="252"/>
      <c r="W15" s="255"/>
      <c r="X15" s="283"/>
      <c r="Y15" s="255"/>
      <c r="Z15" s="250"/>
      <c r="AA15" s="247">
        <f t="shared" si="1"/>
        <v>38530871</v>
      </c>
      <c r="AB15" s="240"/>
      <c r="AF15">
        <v>38530871</v>
      </c>
      <c r="AG15" s="415">
        <f t="shared" si="0"/>
        <v>0</v>
      </c>
    </row>
    <row r="16" spans="1:33" ht="51">
      <c r="A16" s="133" t="s">
        <v>6</v>
      </c>
      <c r="B16" s="133" t="s">
        <v>100</v>
      </c>
      <c r="C16" s="135" t="s">
        <v>91</v>
      </c>
      <c r="D16" s="135" t="s">
        <v>92</v>
      </c>
      <c r="E16" s="236">
        <v>337130114049700</v>
      </c>
      <c r="F16" s="134" t="s">
        <v>112</v>
      </c>
      <c r="G16" s="133">
        <v>60</v>
      </c>
      <c r="H16" s="133">
        <v>7786</v>
      </c>
      <c r="I16" s="133">
        <v>7157</v>
      </c>
      <c r="J16" s="133">
        <v>40212</v>
      </c>
      <c r="K16" s="133" t="s">
        <v>131</v>
      </c>
      <c r="L16" s="133">
        <v>52862871</v>
      </c>
      <c r="M16" s="133" t="s">
        <v>114</v>
      </c>
      <c r="N16" s="133">
        <v>2946</v>
      </c>
      <c r="O16" s="133">
        <v>2009</v>
      </c>
      <c r="P16" s="247">
        <v>102200</v>
      </c>
      <c r="Q16" s="260" t="s">
        <v>97</v>
      </c>
      <c r="R16" s="255"/>
      <c r="S16" s="255"/>
      <c r="T16" s="255"/>
      <c r="U16" s="255"/>
      <c r="V16" s="252"/>
      <c r="W16" s="255"/>
      <c r="X16" s="283"/>
      <c r="Y16" s="255" t="s">
        <v>98</v>
      </c>
      <c r="Z16" s="250">
        <v>102200</v>
      </c>
      <c r="AA16" s="247">
        <f t="shared" si="1"/>
        <v>0</v>
      </c>
      <c r="AB16" s="323" t="s">
        <v>99</v>
      </c>
      <c r="AF16">
        <v>102200</v>
      </c>
      <c r="AG16" s="415">
        <f t="shared" si="0"/>
        <v>0</v>
      </c>
    </row>
    <row r="17" spans="1:33" ht="51">
      <c r="A17" s="133" t="s">
        <v>6</v>
      </c>
      <c r="B17" s="133" t="s">
        <v>100</v>
      </c>
      <c r="C17" s="135" t="s">
        <v>91</v>
      </c>
      <c r="D17" s="135" t="s">
        <v>92</v>
      </c>
      <c r="E17" s="236">
        <v>337130114049700</v>
      </c>
      <c r="F17" s="134" t="s">
        <v>112</v>
      </c>
      <c r="G17" s="133">
        <v>60</v>
      </c>
      <c r="H17" s="133">
        <v>3986</v>
      </c>
      <c r="I17" s="133">
        <v>810</v>
      </c>
      <c r="J17" s="133">
        <v>40939</v>
      </c>
      <c r="K17" s="133" t="s">
        <v>132</v>
      </c>
      <c r="L17" s="133">
        <v>830030825</v>
      </c>
      <c r="M17" s="133" t="s">
        <v>129</v>
      </c>
      <c r="N17" s="133">
        <v>3407</v>
      </c>
      <c r="O17" s="133">
        <v>2009</v>
      </c>
      <c r="P17" s="247">
        <v>1125435</v>
      </c>
      <c r="Q17" s="260" t="s">
        <v>130</v>
      </c>
      <c r="R17" s="255"/>
      <c r="S17" s="255"/>
      <c r="T17" s="255"/>
      <c r="U17" s="255"/>
      <c r="V17" s="252"/>
      <c r="W17" s="255"/>
      <c r="X17" s="283"/>
      <c r="Y17" s="255" t="s">
        <v>98</v>
      </c>
      <c r="Z17" s="250">
        <v>1125435</v>
      </c>
      <c r="AA17" s="247">
        <f t="shared" si="1"/>
        <v>0</v>
      </c>
      <c r="AB17" s="323" t="s">
        <v>99</v>
      </c>
      <c r="AF17">
        <v>1125435</v>
      </c>
      <c r="AG17" s="415">
        <f t="shared" si="0"/>
        <v>0</v>
      </c>
    </row>
    <row r="18" spans="1:33" ht="51">
      <c r="A18" s="133" t="s">
        <v>6</v>
      </c>
      <c r="B18" s="133" t="s">
        <v>100</v>
      </c>
      <c r="C18" s="135" t="s">
        <v>91</v>
      </c>
      <c r="D18" s="135" t="s">
        <v>92</v>
      </c>
      <c r="E18" s="236">
        <v>337130114049700</v>
      </c>
      <c r="F18" s="134" t="s">
        <v>112</v>
      </c>
      <c r="G18" s="133">
        <v>302</v>
      </c>
      <c r="H18" s="133">
        <v>7688</v>
      </c>
      <c r="I18" s="133">
        <v>8002</v>
      </c>
      <c r="J18" s="133">
        <v>40953</v>
      </c>
      <c r="K18" s="133" t="s">
        <v>133</v>
      </c>
      <c r="L18" s="133">
        <v>830020814</v>
      </c>
      <c r="M18" s="133" t="s">
        <v>129</v>
      </c>
      <c r="N18" s="133">
        <v>3719</v>
      </c>
      <c r="O18" s="133">
        <v>2011</v>
      </c>
      <c r="P18" s="247">
        <v>15477266</v>
      </c>
      <c r="Q18" s="260" t="s">
        <v>130</v>
      </c>
      <c r="R18" s="255"/>
      <c r="S18" s="255"/>
      <c r="T18" s="255"/>
      <c r="U18" s="255"/>
      <c r="V18" s="252"/>
      <c r="W18" s="255"/>
      <c r="X18" s="283"/>
      <c r="Y18" s="255" t="s">
        <v>98</v>
      </c>
      <c r="Z18" s="250">
        <v>15477266</v>
      </c>
      <c r="AA18" s="247">
        <f t="shared" si="1"/>
        <v>0</v>
      </c>
      <c r="AB18" s="323" t="s">
        <v>99</v>
      </c>
      <c r="AF18">
        <v>15477266</v>
      </c>
      <c r="AG18" s="415">
        <f t="shared" si="0"/>
        <v>0</v>
      </c>
    </row>
    <row r="19" spans="1:33" ht="51">
      <c r="A19" s="133" t="s">
        <v>6</v>
      </c>
      <c r="B19" s="133" t="s">
        <v>100</v>
      </c>
      <c r="C19" s="135" t="s">
        <v>91</v>
      </c>
      <c r="D19" s="135" t="s">
        <v>92</v>
      </c>
      <c r="E19" s="235" t="s">
        <v>106</v>
      </c>
      <c r="F19" s="134" t="s">
        <v>134</v>
      </c>
      <c r="G19" s="133" t="s">
        <v>103</v>
      </c>
      <c r="H19" s="133">
        <v>13903</v>
      </c>
      <c r="I19" s="133">
        <v>14016</v>
      </c>
      <c r="J19" s="133">
        <v>41123</v>
      </c>
      <c r="K19" s="133" t="s">
        <v>135</v>
      </c>
      <c r="L19" s="133">
        <v>900073079</v>
      </c>
      <c r="M19" s="133" t="s">
        <v>136</v>
      </c>
      <c r="N19" s="133">
        <v>4747</v>
      </c>
      <c r="O19" s="133">
        <v>2012</v>
      </c>
      <c r="P19" s="247">
        <v>352981</v>
      </c>
      <c r="Q19" s="236" t="s">
        <v>105</v>
      </c>
      <c r="R19" s="255"/>
      <c r="S19" s="255"/>
      <c r="T19" s="255"/>
      <c r="U19" s="255"/>
      <c r="V19" s="252"/>
      <c r="W19" s="255"/>
      <c r="X19" s="283"/>
      <c r="Y19" s="255" t="s">
        <v>98</v>
      </c>
      <c r="Z19" s="250">
        <v>352981</v>
      </c>
      <c r="AA19" s="247">
        <f t="shared" si="1"/>
        <v>0</v>
      </c>
      <c r="AB19" s="324" t="s">
        <v>99</v>
      </c>
      <c r="AF19">
        <v>352981</v>
      </c>
      <c r="AG19" s="415">
        <f t="shared" si="0"/>
        <v>0</v>
      </c>
    </row>
    <row r="20" spans="1:33" ht="38.25">
      <c r="A20" s="133" t="s">
        <v>6</v>
      </c>
      <c r="B20" s="133" t="s">
        <v>100</v>
      </c>
      <c r="C20" s="135" t="s">
        <v>91</v>
      </c>
      <c r="D20" s="135" t="s">
        <v>92</v>
      </c>
      <c r="E20" s="236" t="s">
        <v>106</v>
      </c>
      <c r="F20" s="134" t="s">
        <v>107</v>
      </c>
      <c r="G20" s="133" t="s">
        <v>121</v>
      </c>
      <c r="H20" s="133">
        <v>7460</v>
      </c>
      <c r="I20" s="133">
        <v>7397</v>
      </c>
      <c r="J20" s="133">
        <v>41417</v>
      </c>
      <c r="K20" s="133" t="s">
        <v>137</v>
      </c>
      <c r="L20" s="133">
        <v>800134180</v>
      </c>
      <c r="M20" s="133" t="s">
        <v>96</v>
      </c>
      <c r="N20" s="133">
        <v>5852</v>
      </c>
      <c r="O20" s="133">
        <v>2013</v>
      </c>
      <c r="P20" s="247">
        <v>3284354</v>
      </c>
      <c r="Q20" s="260" t="s">
        <v>111</v>
      </c>
      <c r="R20" s="255"/>
      <c r="S20" s="255"/>
      <c r="T20" s="255"/>
      <c r="U20" s="255"/>
      <c r="V20" s="252"/>
      <c r="W20" s="255"/>
      <c r="X20" s="283"/>
      <c r="Y20" s="255" t="s">
        <v>138</v>
      </c>
      <c r="Z20" s="250">
        <v>3284354</v>
      </c>
      <c r="AA20" s="247">
        <f t="shared" si="1"/>
        <v>0</v>
      </c>
      <c r="AB20" s="240" t="s">
        <v>139</v>
      </c>
      <c r="AF20">
        <v>3284354</v>
      </c>
      <c r="AG20" s="415">
        <f t="shared" si="0"/>
        <v>0</v>
      </c>
    </row>
    <row r="21" spans="1:33" ht="51">
      <c r="A21" s="133" t="s">
        <v>6</v>
      </c>
      <c r="B21" s="133" t="s">
        <v>100</v>
      </c>
      <c r="C21" s="135" t="s">
        <v>91</v>
      </c>
      <c r="D21" s="135" t="s">
        <v>92</v>
      </c>
      <c r="E21" s="236" t="s">
        <v>106</v>
      </c>
      <c r="F21" s="134" t="s">
        <v>107</v>
      </c>
      <c r="G21" s="133" t="s">
        <v>108</v>
      </c>
      <c r="H21" s="133">
        <v>11595</v>
      </c>
      <c r="I21" s="133">
        <v>11667</v>
      </c>
      <c r="J21" s="133">
        <v>41572</v>
      </c>
      <c r="K21" s="133" t="s">
        <v>140</v>
      </c>
      <c r="L21" s="133">
        <v>52853601</v>
      </c>
      <c r="M21" s="133" t="s">
        <v>114</v>
      </c>
      <c r="N21" s="133">
        <v>8301</v>
      </c>
      <c r="O21" s="133">
        <v>2013</v>
      </c>
      <c r="P21" s="247">
        <v>740747</v>
      </c>
      <c r="Q21" s="260" t="s">
        <v>111</v>
      </c>
      <c r="R21" s="255"/>
      <c r="S21" s="255"/>
      <c r="T21" s="255"/>
      <c r="U21" s="255"/>
      <c r="V21" s="252"/>
      <c r="W21" s="255"/>
      <c r="X21" s="283"/>
      <c r="Y21" s="255" t="s">
        <v>98</v>
      </c>
      <c r="Z21" s="250">
        <v>740747</v>
      </c>
      <c r="AA21" s="247">
        <f t="shared" si="1"/>
        <v>0</v>
      </c>
      <c r="AB21" s="323" t="s">
        <v>99</v>
      </c>
      <c r="AF21">
        <v>740747</v>
      </c>
      <c r="AG21" s="415">
        <f t="shared" si="0"/>
        <v>0</v>
      </c>
    </row>
    <row r="22" spans="1:33" ht="135">
      <c r="A22" s="133" t="s">
        <v>6</v>
      </c>
      <c r="B22" s="133" t="s">
        <v>100</v>
      </c>
      <c r="C22" s="135" t="s">
        <v>91</v>
      </c>
      <c r="D22" s="135" t="s">
        <v>92</v>
      </c>
      <c r="E22" s="236">
        <v>331120105021800</v>
      </c>
      <c r="F22" s="134" t="s">
        <v>141</v>
      </c>
      <c r="G22" s="133">
        <v>60</v>
      </c>
      <c r="H22" s="133">
        <v>0</v>
      </c>
      <c r="I22" s="133">
        <v>2016</v>
      </c>
      <c r="J22" s="133">
        <v>38497</v>
      </c>
      <c r="K22" s="133" t="s">
        <v>142</v>
      </c>
      <c r="L22" s="133">
        <v>830021528</v>
      </c>
      <c r="M22" s="133" t="s">
        <v>110</v>
      </c>
      <c r="N22" s="133">
        <v>9235</v>
      </c>
      <c r="O22" s="133">
        <v>2005</v>
      </c>
      <c r="P22" s="247">
        <v>6001977</v>
      </c>
      <c r="Q22" s="260" t="s">
        <v>118</v>
      </c>
      <c r="R22" s="255"/>
      <c r="S22" s="255"/>
      <c r="T22" s="255"/>
      <c r="U22" s="255"/>
      <c r="V22" s="252"/>
      <c r="W22" s="255"/>
      <c r="X22" s="283"/>
      <c r="Y22" s="255"/>
      <c r="Z22" s="250"/>
      <c r="AA22" s="247">
        <f t="shared" si="1"/>
        <v>6001977</v>
      </c>
      <c r="AB22" s="323" t="s">
        <v>143</v>
      </c>
      <c r="AF22">
        <v>6001977</v>
      </c>
      <c r="AG22" s="415">
        <f t="shared" si="0"/>
        <v>0</v>
      </c>
    </row>
    <row r="23" spans="1:33" ht="51">
      <c r="A23" s="133" t="s">
        <v>6</v>
      </c>
      <c r="B23" s="133" t="s">
        <v>100</v>
      </c>
      <c r="C23" s="135" t="s">
        <v>91</v>
      </c>
      <c r="D23" s="135" t="s">
        <v>92</v>
      </c>
      <c r="E23" s="236" t="s">
        <v>106</v>
      </c>
      <c r="F23" s="134" t="s">
        <v>107</v>
      </c>
      <c r="G23" s="133" t="s">
        <v>108</v>
      </c>
      <c r="H23" s="133">
        <v>13427</v>
      </c>
      <c r="I23" s="133">
        <v>13742</v>
      </c>
      <c r="J23" s="133">
        <v>41620</v>
      </c>
      <c r="K23" s="133" t="s">
        <v>144</v>
      </c>
      <c r="L23" s="133">
        <v>52366500</v>
      </c>
      <c r="M23" s="133" t="s">
        <v>123</v>
      </c>
      <c r="N23" s="133">
        <v>9580</v>
      </c>
      <c r="O23" s="133">
        <v>2013</v>
      </c>
      <c r="P23" s="247">
        <v>57926</v>
      </c>
      <c r="Q23" s="260" t="s">
        <v>111</v>
      </c>
      <c r="R23" s="255"/>
      <c r="S23" s="255"/>
      <c r="T23" s="255"/>
      <c r="U23" s="255"/>
      <c r="V23" s="252"/>
      <c r="W23" s="255"/>
      <c r="X23" s="283"/>
      <c r="Y23" s="255" t="s">
        <v>98</v>
      </c>
      <c r="Z23" s="250">
        <v>57926</v>
      </c>
      <c r="AA23" s="247">
        <f t="shared" si="1"/>
        <v>0</v>
      </c>
      <c r="AB23" s="323" t="s">
        <v>99</v>
      </c>
      <c r="AF23">
        <v>57926</v>
      </c>
      <c r="AG23" s="415">
        <f t="shared" si="0"/>
        <v>0</v>
      </c>
    </row>
    <row r="24" spans="1:33" ht="38.25">
      <c r="A24" s="133" t="s">
        <v>6</v>
      </c>
      <c r="B24" s="133" t="s">
        <v>124</v>
      </c>
      <c r="C24" s="135" t="s">
        <v>91</v>
      </c>
      <c r="D24" s="135" t="s">
        <v>92</v>
      </c>
      <c r="E24" s="236">
        <v>337120104721700</v>
      </c>
      <c r="F24" s="134" t="s">
        <v>125</v>
      </c>
      <c r="G24" s="133">
        <v>60</v>
      </c>
      <c r="H24" s="133">
        <v>3409</v>
      </c>
      <c r="I24" s="133">
        <v>983</v>
      </c>
      <c r="J24" s="133">
        <v>39853</v>
      </c>
      <c r="K24" s="133" t="s">
        <v>145</v>
      </c>
      <c r="L24" s="133">
        <v>800216303</v>
      </c>
      <c r="M24" s="133" t="s">
        <v>129</v>
      </c>
      <c r="N24" s="133">
        <v>2492</v>
      </c>
      <c r="O24" s="133">
        <v>2008</v>
      </c>
      <c r="P24" s="247">
        <v>12435850</v>
      </c>
      <c r="Q24" s="260" t="s">
        <v>115</v>
      </c>
      <c r="R24" s="255"/>
      <c r="S24" s="255"/>
      <c r="T24" s="255"/>
      <c r="U24" s="255"/>
      <c r="V24" s="252"/>
      <c r="W24" s="255"/>
      <c r="X24" s="283"/>
      <c r="Y24" s="255" t="s">
        <v>146</v>
      </c>
      <c r="Z24" s="250">
        <v>12435850</v>
      </c>
      <c r="AA24" s="247">
        <f t="shared" si="1"/>
        <v>0</v>
      </c>
      <c r="AB24" s="282" t="s">
        <v>147</v>
      </c>
      <c r="AF24">
        <v>12435850</v>
      </c>
      <c r="AG24" s="415">
        <f t="shared" si="0"/>
        <v>0</v>
      </c>
    </row>
    <row r="25" spans="1:33" ht="51">
      <c r="A25" s="133" t="s">
        <v>8</v>
      </c>
      <c r="B25" s="133" t="s">
        <v>148</v>
      </c>
      <c r="C25" s="135" t="s">
        <v>91</v>
      </c>
      <c r="D25" s="135" t="s">
        <v>92</v>
      </c>
      <c r="E25" s="235" t="s">
        <v>149</v>
      </c>
      <c r="F25" s="134" t="s">
        <v>150</v>
      </c>
      <c r="G25" s="133" t="s">
        <v>121</v>
      </c>
      <c r="H25" s="133">
        <v>250</v>
      </c>
      <c r="I25" s="133">
        <v>335</v>
      </c>
      <c r="J25" s="133">
        <v>40928</v>
      </c>
      <c r="K25" s="133" t="s">
        <v>104</v>
      </c>
      <c r="L25" s="133">
        <v>830123364</v>
      </c>
      <c r="M25" s="133" t="s">
        <v>96</v>
      </c>
      <c r="N25" s="133">
        <v>39</v>
      </c>
      <c r="O25" s="133">
        <v>2012</v>
      </c>
      <c r="P25" s="247">
        <v>2724105</v>
      </c>
      <c r="Q25" s="236" t="s">
        <v>105</v>
      </c>
      <c r="R25" s="255"/>
      <c r="S25" s="245"/>
      <c r="T25" s="255"/>
      <c r="U25" s="245"/>
      <c r="V25" s="252"/>
      <c r="W25" s="255"/>
      <c r="X25" s="283"/>
      <c r="Y25" s="255" t="s">
        <v>98</v>
      </c>
      <c r="Z25" s="250">
        <v>2724105</v>
      </c>
      <c r="AA25" s="247">
        <f t="shared" si="1"/>
        <v>0</v>
      </c>
      <c r="AB25" s="282" t="s">
        <v>99</v>
      </c>
      <c r="AF25">
        <v>2724105</v>
      </c>
      <c r="AG25" s="415">
        <f t="shared" si="0"/>
        <v>0</v>
      </c>
    </row>
    <row r="26" spans="1:33" ht="51">
      <c r="A26" s="133" t="s">
        <v>8</v>
      </c>
      <c r="B26" s="133" t="s">
        <v>148</v>
      </c>
      <c r="C26" s="135" t="s">
        <v>91</v>
      </c>
      <c r="D26" s="135" t="s">
        <v>92</v>
      </c>
      <c r="E26" s="235" t="s">
        <v>151</v>
      </c>
      <c r="F26" s="134" t="s">
        <v>152</v>
      </c>
      <c r="G26" s="133" t="s">
        <v>121</v>
      </c>
      <c r="H26" s="133">
        <v>9498</v>
      </c>
      <c r="I26" s="133">
        <v>8194</v>
      </c>
      <c r="J26" s="133">
        <v>41453</v>
      </c>
      <c r="K26" s="133" t="s">
        <v>109</v>
      </c>
      <c r="L26" s="133">
        <v>900073079</v>
      </c>
      <c r="M26" s="133" t="s">
        <v>110</v>
      </c>
      <c r="N26" s="133">
        <v>90</v>
      </c>
      <c r="O26" s="133">
        <v>2013</v>
      </c>
      <c r="P26" s="247">
        <v>5561801</v>
      </c>
      <c r="Q26" s="260" t="s">
        <v>111</v>
      </c>
      <c r="R26" s="255"/>
      <c r="S26" s="245"/>
      <c r="T26" s="255"/>
      <c r="U26" s="245"/>
      <c r="V26" s="252"/>
      <c r="W26" s="255"/>
      <c r="X26" s="283"/>
      <c r="Y26" s="255" t="s">
        <v>98</v>
      </c>
      <c r="Z26" s="372">
        <v>5561801</v>
      </c>
      <c r="AA26" s="247">
        <f t="shared" si="1"/>
        <v>0</v>
      </c>
      <c r="AB26" s="282" t="s">
        <v>99</v>
      </c>
      <c r="AF26">
        <v>5561801</v>
      </c>
      <c r="AG26" s="415">
        <f t="shared" si="0"/>
        <v>0</v>
      </c>
    </row>
    <row r="27" spans="1:33" ht="51">
      <c r="A27" s="133" t="s">
        <v>8</v>
      </c>
      <c r="B27" s="133" t="s">
        <v>148</v>
      </c>
      <c r="C27" s="135" t="s">
        <v>91</v>
      </c>
      <c r="D27" s="135" t="s">
        <v>92</v>
      </c>
      <c r="E27" s="235" t="s">
        <v>149</v>
      </c>
      <c r="F27" s="134" t="s">
        <v>150</v>
      </c>
      <c r="G27" s="133" t="s">
        <v>121</v>
      </c>
      <c r="H27" s="133">
        <v>2901</v>
      </c>
      <c r="I27" s="133">
        <v>6609</v>
      </c>
      <c r="J27" s="133">
        <v>40938</v>
      </c>
      <c r="K27" s="133" t="s">
        <v>153</v>
      </c>
      <c r="L27" s="133">
        <v>800112894</v>
      </c>
      <c r="M27" s="133" t="s">
        <v>129</v>
      </c>
      <c r="N27" s="133">
        <v>506</v>
      </c>
      <c r="O27" s="133">
        <v>2009</v>
      </c>
      <c r="P27" s="247">
        <v>1126529</v>
      </c>
      <c r="Q27" s="236" t="s">
        <v>105</v>
      </c>
      <c r="R27" s="255"/>
      <c r="S27" s="255"/>
      <c r="T27" s="255"/>
      <c r="U27" s="255"/>
      <c r="V27" s="252"/>
      <c r="W27" s="255"/>
      <c r="X27" s="283"/>
      <c r="Y27" s="255" t="s">
        <v>98</v>
      </c>
      <c r="Z27" s="250">
        <v>1126529</v>
      </c>
      <c r="AA27" s="247">
        <f t="shared" si="1"/>
        <v>0</v>
      </c>
      <c r="AB27" s="282" t="s">
        <v>99</v>
      </c>
      <c r="AF27">
        <v>1126529</v>
      </c>
      <c r="AG27" s="415">
        <f t="shared" si="0"/>
        <v>0</v>
      </c>
    </row>
    <row r="28" spans="1:33" ht="51">
      <c r="A28" s="133" t="s">
        <v>8</v>
      </c>
      <c r="B28" s="133" t="s">
        <v>148</v>
      </c>
      <c r="C28" s="135" t="s">
        <v>91</v>
      </c>
      <c r="D28" s="135" t="s">
        <v>92</v>
      </c>
      <c r="E28" s="236">
        <v>331120101731400</v>
      </c>
      <c r="F28" s="134" t="s">
        <v>154</v>
      </c>
      <c r="G28" s="133">
        <v>60</v>
      </c>
      <c r="H28" s="133">
        <v>0</v>
      </c>
      <c r="I28" s="133">
        <v>2666</v>
      </c>
      <c r="J28" s="133">
        <v>38576</v>
      </c>
      <c r="K28" s="133" t="s">
        <v>117</v>
      </c>
      <c r="L28" s="133">
        <v>830047653</v>
      </c>
      <c r="M28" s="133" t="s">
        <v>96</v>
      </c>
      <c r="N28" s="133">
        <v>1419</v>
      </c>
      <c r="O28" s="133">
        <v>2005</v>
      </c>
      <c r="P28" s="247">
        <v>1299200</v>
      </c>
      <c r="Q28" s="260" t="s">
        <v>118</v>
      </c>
      <c r="R28" s="255"/>
      <c r="S28" s="255"/>
      <c r="T28" s="255"/>
      <c r="U28" s="255"/>
      <c r="V28" s="252"/>
      <c r="W28" s="255"/>
      <c r="X28" s="283"/>
      <c r="Y28" s="255" t="s">
        <v>98</v>
      </c>
      <c r="Z28" s="250">
        <v>1299200</v>
      </c>
      <c r="AA28" s="247">
        <f t="shared" si="1"/>
        <v>0</v>
      </c>
      <c r="AB28" s="282" t="s">
        <v>99</v>
      </c>
      <c r="AF28">
        <v>1299200</v>
      </c>
      <c r="AG28" s="415">
        <f t="shared" si="0"/>
        <v>0</v>
      </c>
    </row>
    <row r="29" spans="1:33" ht="51">
      <c r="A29" s="133" t="s">
        <v>8</v>
      </c>
      <c r="B29" s="133" t="s">
        <v>148</v>
      </c>
      <c r="C29" s="135" t="s">
        <v>91</v>
      </c>
      <c r="D29" s="135" t="s">
        <v>92</v>
      </c>
      <c r="E29" s="236">
        <v>337120101731400</v>
      </c>
      <c r="F29" s="134" t="s">
        <v>154</v>
      </c>
      <c r="G29" s="133">
        <v>60</v>
      </c>
      <c r="H29" s="133">
        <v>0</v>
      </c>
      <c r="I29" s="133">
        <v>3216</v>
      </c>
      <c r="J29" s="133">
        <v>38576</v>
      </c>
      <c r="K29" s="133" t="s">
        <v>117</v>
      </c>
      <c r="L29" s="133">
        <v>830047653</v>
      </c>
      <c r="M29" s="133" t="s">
        <v>96</v>
      </c>
      <c r="N29" s="133">
        <v>1419</v>
      </c>
      <c r="O29" s="133">
        <v>2005</v>
      </c>
      <c r="P29" s="247">
        <v>649600</v>
      </c>
      <c r="Q29" s="260" t="s">
        <v>120</v>
      </c>
      <c r="R29" s="255"/>
      <c r="S29" s="255"/>
      <c r="T29" s="255"/>
      <c r="U29" s="255"/>
      <c r="V29" s="252"/>
      <c r="W29" s="255"/>
      <c r="X29" s="283"/>
      <c r="Y29" s="255" t="s">
        <v>98</v>
      </c>
      <c r="Z29" s="250">
        <v>649600</v>
      </c>
      <c r="AA29" s="247">
        <f t="shared" si="1"/>
        <v>0</v>
      </c>
      <c r="AB29" s="282" t="s">
        <v>99</v>
      </c>
      <c r="AF29">
        <v>649600</v>
      </c>
      <c r="AG29" s="415">
        <f t="shared" si="0"/>
        <v>0</v>
      </c>
    </row>
    <row r="30" spans="1:33">
      <c r="A30" s="133" t="s">
        <v>8</v>
      </c>
      <c r="B30" s="133" t="s">
        <v>148</v>
      </c>
      <c r="C30" s="135" t="s">
        <v>91</v>
      </c>
      <c r="D30" s="135" t="s">
        <v>92</v>
      </c>
      <c r="E30" s="236">
        <v>337120101731400</v>
      </c>
      <c r="F30" s="134" t="s">
        <v>154</v>
      </c>
      <c r="G30" s="133">
        <v>53</v>
      </c>
      <c r="H30" s="133">
        <v>0</v>
      </c>
      <c r="I30" s="133">
        <v>1691</v>
      </c>
      <c r="J30" s="133">
        <v>39148</v>
      </c>
      <c r="K30" s="133" t="s">
        <v>155</v>
      </c>
      <c r="L30" s="133">
        <v>51973621</v>
      </c>
      <c r="M30" s="133" t="s">
        <v>156</v>
      </c>
      <c r="N30" s="133">
        <v>1544</v>
      </c>
      <c r="O30" s="133">
        <v>2007</v>
      </c>
      <c r="P30" s="247">
        <v>3500001</v>
      </c>
      <c r="Q30" s="260" t="s">
        <v>157</v>
      </c>
      <c r="R30" s="255"/>
      <c r="S30" s="255"/>
      <c r="T30" s="255"/>
      <c r="U30" s="255"/>
      <c r="V30" s="252"/>
      <c r="W30" s="255"/>
      <c r="X30" s="283"/>
      <c r="Y30" s="255"/>
      <c r="Z30" s="250"/>
      <c r="AA30" s="247">
        <f t="shared" si="1"/>
        <v>3500001</v>
      </c>
      <c r="AB30" s="240" t="s">
        <v>158</v>
      </c>
      <c r="AF30">
        <v>3500001</v>
      </c>
      <c r="AG30" s="415">
        <f t="shared" si="0"/>
        <v>0</v>
      </c>
    </row>
    <row r="31" spans="1:33" ht="51">
      <c r="A31" s="133" t="s">
        <v>8</v>
      </c>
      <c r="B31" s="133" t="s">
        <v>148</v>
      </c>
      <c r="C31" s="135" t="s">
        <v>91</v>
      </c>
      <c r="D31" s="135" t="s">
        <v>92</v>
      </c>
      <c r="E31" s="236">
        <v>337120101021200</v>
      </c>
      <c r="F31" s="134" t="s">
        <v>159</v>
      </c>
      <c r="G31" s="133">
        <v>60</v>
      </c>
      <c r="H31" s="133">
        <v>0</v>
      </c>
      <c r="I31" s="133">
        <v>1388</v>
      </c>
      <c r="J31" s="133">
        <v>39126</v>
      </c>
      <c r="K31" s="133" t="s">
        <v>160</v>
      </c>
      <c r="L31" s="133">
        <v>830028132</v>
      </c>
      <c r="M31" s="133" t="s">
        <v>110</v>
      </c>
      <c r="N31" s="133">
        <v>1881</v>
      </c>
      <c r="O31" s="133">
        <v>2005</v>
      </c>
      <c r="P31" s="247">
        <v>2649266</v>
      </c>
      <c r="Q31" s="260" t="s">
        <v>120</v>
      </c>
      <c r="R31" s="255"/>
      <c r="S31" s="255"/>
      <c r="T31" s="255"/>
      <c r="U31" s="255"/>
      <c r="V31" s="252"/>
      <c r="W31" s="255"/>
      <c r="X31" s="283"/>
      <c r="Y31" s="255" t="s">
        <v>98</v>
      </c>
      <c r="Z31" s="250">
        <v>2649266</v>
      </c>
      <c r="AA31" s="247">
        <f t="shared" si="1"/>
        <v>0</v>
      </c>
      <c r="AB31" s="282" t="s">
        <v>99</v>
      </c>
      <c r="AF31">
        <v>2649266</v>
      </c>
      <c r="AG31" s="415">
        <f t="shared" si="0"/>
        <v>0</v>
      </c>
    </row>
    <row r="32" spans="1:33" ht="51">
      <c r="A32" s="133" t="s">
        <v>8</v>
      </c>
      <c r="B32" s="133" t="s">
        <v>148</v>
      </c>
      <c r="C32" s="135" t="s">
        <v>91</v>
      </c>
      <c r="D32" s="135" t="s">
        <v>92</v>
      </c>
      <c r="E32" s="236">
        <v>337130104051500</v>
      </c>
      <c r="F32" s="134" t="s">
        <v>161</v>
      </c>
      <c r="G32" s="133">
        <v>60</v>
      </c>
      <c r="H32" s="133">
        <v>6289</v>
      </c>
      <c r="I32" s="133">
        <v>5683</v>
      </c>
      <c r="J32" s="133">
        <v>40212</v>
      </c>
      <c r="K32" s="133" t="s">
        <v>162</v>
      </c>
      <c r="L32" s="133">
        <v>900269245</v>
      </c>
      <c r="M32" s="133" t="s">
        <v>110</v>
      </c>
      <c r="N32" s="133">
        <v>1981</v>
      </c>
      <c r="O32" s="133">
        <v>2009</v>
      </c>
      <c r="P32" s="247">
        <v>2244217</v>
      </c>
      <c r="Q32" s="260" t="s">
        <v>97</v>
      </c>
      <c r="R32" s="255"/>
      <c r="S32" s="255"/>
      <c r="T32" s="255"/>
      <c r="U32" s="255"/>
      <c r="V32" s="252"/>
      <c r="W32" s="255"/>
      <c r="X32" s="283"/>
      <c r="Y32" s="255" t="s">
        <v>98</v>
      </c>
      <c r="Z32" s="250">
        <v>2244217</v>
      </c>
      <c r="AA32" s="247">
        <f t="shared" si="1"/>
        <v>0</v>
      </c>
      <c r="AB32" s="282" t="s">
        <v>99</v>
      </c>
      <c r="AF32">
        <v>2244217</v>
      </c>
      <c r="AG32" s="415">
        <f t="shared" si="0"/>
        <v>0</v>
      </c>
    </row>
    <row r="33" spans="1:33" ht="51">
      <c r="A33" s="133" t="s">
        <v>8</v>
      </c>
      <c r="B33" s="133" t="s">
        <v>148</v>
      </c>
      <c r="C33" s="135" t="s">
        <v>91</v>
      </c>
      <c r="D33" s="135" t="s">
        <v>92</v>
      </c>
      <c r="E33" s="235" t="s">
        <v>149</v>
      </c>
      <c r="F33" s="134" t="s">
        <v>150</v>
      </c>
      <c r="G33" s="133" t="s">
        <v>103</v>
      </c>
      <c r="H33" s="133">
        <v>10244</v>
      </c>
      <c r="I33" s="133">
        <v>9576</v>
      </c>
      <c r="J33" s="133">
        <v>40974</v>
      </c>
      <c r="K33" s="133" t="s">
        <v>163</v>
      </c>
      <c r="L33" s="133">
        <v>830036682</v>
      </c>
      <c r="M33" s="133" t="s">
        <v>129</v>
      </c>
      <c r="N33" s="133">
        <v>2047</v>
      </c>
      <c r="O33" s="133">
        <v>2012</v>
      </c>
      <c r="P33" s="247">
        <v>1561600</v>
      </c>
      <c r="Q33" s="236" t="s">
        <v>105</v>
      </c>
      <c r="R33" s="255"/>
      <c r="S33" s="255"/>
      <c r="T33" s="255"/>
      <c r="U33" s="255"/>
      <c r="V33" s="252"/>
      <c r="W33" s="255"/>
      <c r="X33" s="283"/>
      <c r="Y33" s="255" t="s">
        <v>98</v>
      </c>
      <c r="Z33" s="250">
        <v>1561600</v>
      </c>
      <c r="AA33" s="247">
        <f t="shared" si="1"/>
        <v>0</v>
      </c>
      <c r="AB33" s="282" t="s">
        <v>99</v>
      </c>
      <c r="AF33">
        <v>1561600</v>
      </c>
      <c r="AG33" s="415">
        <f t="shared" si="0"/>
        <v>0</v>
      </c>
    </row>
    <row r="34" spans="1:33" ht="51">
      <c r="A34" s="133" t="s">
        <v>8</v>
      </c>
      <c r="B34" s="133" t="s">
        <v>148</v>
      </c>
      <c r="C34" s="135" t="s">
        <v>91</v>
      </c>
      <c r="D34" s="135" t="s">
        <v>92</v>
      </c>
      <c r="E34" s="235" t="s">
        <v>149</v>
      </c>
      <c r="F34" s="134" t="s">
        <v>150</v>
      </c>
      <c r="G34" s="133" t="s">
        <v>121</v>
      </c>
      <c r="H34" s="133">
        <v>10244</v>
      </c>
      <c r="I34" s="133">
        <v>9576</v>
      </c>
      <c r="J34" s="133">
        <v>40974</v>
      </c>
      <c r="K34" s="133" t="s">
        <v>163</v>
      </c>
      <c r="L34" s="133">
        <v>830036682</v>
      </c>
      <c r="M34" s="133" t="s">
        <v>129</v>
      </c>
      <c r="N34" s="133">
        <v>2047</v>
      </c>
      <c r="O34" s="133">
        <v>2012</v>
      </c>
      <c r="P34" s="247">
        <v>364801</v>
      </c>
      <c r="Q34" s="236" t="s">
        <v>105</v>
      </c>
      <c r="R34" s="255"/>
      <c r="S34" s="255"/>
      <c r="T34" s="255"/>
      <c r="U34" s="255"/>
      <c r="V34" s="252"/>
      <c r="W34" s="255"/>
      <c r="X34" s="283"/>
      <c r="Y34" s="255" t="s">
        <v>98</v>
      </c>
      <c r="Z34" s="250">
        <v>364801</v>
      </c>
      <c r="AA34" s="247">
        <f t="shared" si="1"/>
        <v>0</v>
      </c>
      <c r="AB34" s="282" t="s">
        <v>99</v>
      </c>
      <c r="AF34">
        <v>364801</v>
      </c>
      <c r="AG34" s="415">
        <f t="shared" si="0"/>
        <v>0</v>
      </c>
    </row>
    <row r="35" spans="1:33" ht="51">
      <c r="A35" s="133" t="s">
        <v>8</v>
      </c>
      <c r="B35" s="133" t="s">
        <v>148</v>
      </c>
      <c r="C35" s="135" t="s">
        <v>91</v>
      </c>
      <c r="D35" s="135" t="s">
        <v>92</v>
      </c>
      <c r="E35" s="235" t="s">
        <v>149</v>
      </c>
      <c r="F35" s="134" t="s">
        <v>150</v>
      </c>
      <c r="G35" s="133" t="s">
        <v>103</v>
      </c>
      <c r="H35" s="133">
        <v>1611</v>
      </c>
      <c r="I35" s="133">
        <v>9912</v>
      </c>
      <c r="J35" s="133">
        <v>40980</v>
      </c>
      <c r="K35" s="133" t="s">
        <v>164</v>
      </c>
      <c r="L35" s="133">
        <v>830134731</v>
      </c>
      <c r="M35" s="133" t="s">
        <v>129</v>
      </c>
      <c r="N35" s="133">
        <v>2096</v>
      </c>
      <c r="O35" s="133">
        <v>2012</v>
      </c>
      <c r="P35" s="247">
        <v>2583975</v>
      </c>
      <c r="Q35" s="236" t="s">
        <v>105</v>
      </c>
      <c r="R35" s="255"/>
      <c r="S35" s="255"/>
      <c r="T35" s="255"/>
      <c r="U35" s="255"/>
      <c r="V35" s="252"/>
      <c r="W35" s="255"/>
      <c r="X35" s="283"/>
      <c r="Y35" s="255" t="s">
        <v>98</v>
      </c>
      <c r="Z35" s="250">
        <v>2583975</v>
      </c>
      <c r="AA35" s="247">
        <f t="shared" si="1"/>
        <v>0</v>
      </c>
      <c r="AB35" s="282" t="s">
        <v>99</v>
      </c>
      <c r="AF35">
        <v>2583975</v>
      </c>
      <c r="AG35" s="415">
        <f t="shared" si="0"/>
        <v>0</v>
      </c>
    </row>
    <row r="36" spans="1:33" ht="51">
      <c r="A36" s="133" t="s">
        <v>8</v>
      </c>
      <c r="B36" s="133" t="s">
        <v>148</v>
      </c>
      <c r="C36" s="135" t="s">
        <v>91</v>
      </c>
      <c r="D36" s="135" t="s">
        <v>92</v>
      </c>
      <c r="E36" s="236">
        <v>337120101731400</v>
      </c>
      <c r="F36" s="134" t="s">
        <v>154</v>
      </c>
      <c r="G36" s="133">
        <v>53</v>
      </c>
      <c r="H36" s="133">
        <v>4154</v>
      </c>
      <c r="I36" s="133">
        <v>2271</v>
      </c>
      <c r="J36" s="133">
        <v>2008</v>
      </c>
      <c r="K36" s="133" t="s">
        <v>165</v>
      </c>
      <c r="L36" s="133">
        <v>830104196</v>
      </c>
      <c r="M36" s="133" t="s">
        <v>166</v>
      </c>
      <c r="N36" s="133">
        <v>2124</v>
      </c>
      <c r="O36" s="133">
        <v>2007</v>
      </c>
      <c r="P36" s="247">
        <v>643874</v>
      </c>
      <c r="Q36" s="260" t="s">
        <v>157</v>
      </c>
      <c r="R36" s="255"/>
      <c r="S36" s="255"/>
      <c r="T36" s="255"/>
      <c r="U36" s="255"/>
      <c r="V36" s="252"/>
      <c r="W36" s="255"/>
      <c r="X36" s="283"/>
      <c r="Y36" s="255" t="s">
        <v>98</v>
      </c>
      <c r="Z36" s="250">
        <v>643874</v>
      </c>
      <c r="AA36" s="247">
        <f t="shared" si="1"/>
        <v>0</v>
      </c>
      <c r="AB36" s="282" t="s">
        <v>99</v>
      </c>
      <c r="AF36">
        <v>643874</v>
      </c>
      <c r="AG36" s="415">
        <f t="shared" si="0"/>
        <v>0</v>
      </c>
    </row>
    <row r="37" spans="1:33" ht="51">
      <c r="A37" s="133" t="s">
        <v>8</v>
      </c>
      <c r="B37" s="133" t="s">
        <v>148</v>
      </c>
      <c r="C37" s="135" t="s">
        <v>91</v>
      </c>
      <c r="D37" s="135" t="s">
        <v>92</v>
      </c>
      <c r="E37" s="235" t="s">
        <v>149</v>
      </c>
      <c r="F37" s="134" t="s">
        <v>150</v>
      </c>
      <c r="G37" s="133" t="s">
        <v>121</v>
      </c>
      <c r="H37" s="133">
        <v>10373</v>
      </c>
      <c r="I37" s="133">
        <v>10291</v>
      </c>
      <c r="J37" s="133">
        <v>40995</v>
      </c>
      <c r="K37" s="133" t="s">
        <v>167</v>
      </c>
      <c r="L37" s="133">
        <v>800125032</v>
      </c>
      <c r="M37" s="133" t="s">
        <v>168</v>
      </c>
      <c r="N37" s="133">
        <v>2287</v>
      </c>
      <c r="O37" s="133">
        <v>2012</v>
      </c>
      <c r="P37" s="247">
        <v>198067</v>
      </c>
      <c r="Q37" s="236" t="s">
        <v>105</v>
      </c>
      <c r="R37" s="255"/>
      <c r="S37" s="255"/>
      <c r="T37" s="255"/>
      <c r="U37" s="255"/>
      <c r="V37" s="252"/>
      <c r="W37" s="255"/>
      <c r="X37" s="283"/>
      <c r="Y37" s="255" t="s">
        <v>98</v>
      </c>
      <c r="Z37" s="250">
        <v>198067</v>
      </c>
      <c r="AA37" s="247">
        <f t="shared" si="1"/>
        <v>0</v>
      </c>
      <c r="AB37" s="282" t="s">
        <v>99</v>
      </c>
      <c r="AF37">
        <v>198067</v>
      </c>
      <c r="AG37" s="415">
        <f t="shared" si="0"/>
        <v>0</v>
      </c>
    </row>
    <row r="38" spans="1:33" ht="51">
      <c r="A38" s="133" t="s">
        <v>8</v>
      </c>
      <c r="B38" s="133" t="s">
        <v>148</v>
      </c>
      <c r="C38" s="135" t="s">
        <v>91</v>
      </c>
      <c r="D38" s="135" t="s">
        <v>92</v>
      </c>
      <c r="E38" s="235" t="s">
        <v>151</v>
      </c>
      <c r="F38" s="134" t="s">
        <v>169</v>
      </c>
      <c r="G38" s="133" t="s">
        <v>121</v>
      </c>
      <c r="H38" s="133">
        <v>14565</v>
      </c>
      <c r="I38" s="133">
        <v>14641</v>
      </c>
      <c r="J38" s="133">
        <v>41144</v>
      </c>
      <c r="K38" s="133" t="s">
        <v>170</v>
      </c>
      <c r="L38" s="133">
        <v>900021922</v>
      </c>
      <c r="M38" s="133" t="s">
        <v>136</v>
      </c>
      <c r="N38" s="133">
        <v>2311</v>
      </c>
      <c r="O38" s="133">
        <v>2012</v>
      </c>
      <c r="P38" s="247">
        <v>51285</v>
      </c>
      <c r="Q38" s="236" t="s">
        <v>105</v>
      </c>
      <c r="R38" s="255"/>
      <c r="S38" s="255"/>
      <c r="T38" s="255"/>
      <c r="U38" s="255"/>
      <c r="V38" s="252"/>
      <c r="W38" s="255"/>
      <c r="X38" s="283"/>
      <c r="Y38" s="255" t="s">
        <v>171</v>
      </c>
      <c r="Z38" s="250">
        <v>51285</v>
      </c>
      <c r="AA38" s="247">
        <f t="shared" si="1"/>
        <v>0</v>
      </c>
      <c r="AB38" s="282" t="s">
        <v>99</v>
      </c>
      <c r="AF38">
        <v>51285</v>
      </c>
      <c r="AG38" s="415">
        <f t="shared" si="0"/>
        <v>0</v>
      </c>
    </row>
    <row r="39" spans="1:33" ht="51">
      <c r="A39" s="133" t="s">
        <v>8</v>
      </c>
      <c r="B39" s="133" t="s">
        <v>148</v>
      </c>
      <c r="C39" s="135" t="s">
        <v>91</v>
      </c>
      <c r="D39" s="135" t="s">
        <v>92</v>
      </c>
      <c r="E39" s="236">
        <v>337120101021200</v>
      </c>
      <c r="F39" s="134" t="s">
        <v>159</v>
      </c>
      <c r="G39" s="133">
        <v>60</v>
      </c>
      <c r="H39" s="133">
        <v>0</v>
      </c>
      <c r="I39" s="133">
        <v>1698</v>
      </c>
      <c r="J39" s="133">
        <v>39126</v>
      </c>
      <c r="K39" s="133" t="s">
        <v>172</v>
      </c>
      <c r="L39" s="133">
        <v>830028132</v>
      </c>
      <c r="M39" s="133" t="s">
        <v>110</v>
      </c>
      <c r="N39" s="133">
        <v>2327</v>
      </c>
      <c r="O39" s="133">
        <v>2006</v>
      </c>
      <c r="P39" s="247">
        <v>1903765</v>
      </c>
      <c r="Q39" s="260" t="s">
        <v>120</v>
      </c>
      <c r="R39" s="255"/>
      <c r="S39" s="255"/>
      <c r="T39" s="255"/>
      <c r="U39" s="255"/>
      <c r="V39" s="252"/>
      <c r="W39" s="255"/>
      <c r="X39" s="283"/>
      <c r="Y39" s="255" t="s">
        <v>98</v>
      </c>
      <c r="Z39" s="250">
        <v>1903765</v>
      </c>
      <c r="AA39" s="247">
        <f t="shared" si="1"/>
        <v>0</v>
      </c>
      <c r="AB39" s="282" t="s">
        <v>99</v>
      </c>
      <c r="AF39">
        <v>1903765</v>
      </c>
      <c r="AG39" s="415">
        <f t="shared" si="0"/>
        <v>0</v>
      </c>
    </row>
    <row r="40" spans="1:33">
      <c r="A40" s="133" t="s">
        <v>8</v>
      </c>
      <c r="B40" s="133" t="s">
        <v>148</v>
      </c>
      <c r="C40" s="135" t="s">
        <v>91</v>
      </c>
      <c r="D40" s="135" t="s">
        <v>92</v>
      </c>
      <c r="E40" s="236">
        <v>337130104051500</v>
      </c>
      <c r="F40" s="134" t="s">
        <v>161</v>
      </c>
      <c r="G40" s="133">
        <v>172</v>
      </c>
      <c r="H40" s="133">
        <v>7408</v>
      </c>
      <c r="I40" s="133">
        <v>7875</v>
      </c>
      <c r="J40" s="133">
        <v>40953</v>
      </c>
      <c r="K40" s="133" t="s">
        <v>128</v>
      </c>
      <c r="L40" s="133">
        <v>830075525</v>
      </c>
      <c r="M40" s="133" t="s">
        <v>96</v>
      </c>
      <c r="N40" s="133">
        <v>2878</v>
      </c>
      <c r="O40" s="133">
        <v>2010</v>
      </c>
      <c r="P40" s="247">
        <v>15311030</v>
      </c>
      <c r="Q40" s="260" t="s">
        <v>130</v>
      </c>
      <c r="R40" s="255"/>
      <c r="S40" s="255"/>
      <c r="T40" s="255"/>
      <c r="U40" s="255"/>
      <c r="V40" s="252"/>
      <c r="W40" s="255"/>
      <c r="X40" s="283"/>
      <c r="Y40" s="255"/>
      <c r="Z40" s="250"/>
      <c r="AA40" s="247">
        <f t="shared" si="1"/>
        <v>15311030</v>
      </c>
      <c r="AB40" s="282" t="s">
        <v>173</v>
      </c>
      <c r="AF40">
        <v>15311030</v>
      </c>
      <c r="AG40" s="415">
        <f t="shared" si="0"/>
        <v>0</v>
      </c>
    </row>
    <row r="41" spans="1:33" ht="51">
      <c r="A41" s="133" t="s">
        <v>8</v>
      </c>
      <c r="B41" s="133" t="s">
        <v>148</v>
      </c>
      <c r="C41" s="135" t="s">
        <v>91</v>
      </c>
      <c r="D41" s="135" t="s">
        <v>92</v>
      </c>
      <c r="E41" s="235" t="s">
        <v>149</v>
      </c>
      <c r="F41" s="134" t="s">
        <v>150</v>
      </c>
      <c r="G41" s="133" t="s">
        <v>121</v>
      </c>
      <c r="H41" s="133">
        <v>955</v>
      </c>
      <c r="I41" s="133">
        <v>5705</v>
      </c>
      <c r="J41" s="133">
        <v>40929</v>
      </c>
      <c r="K41" s="133" t="s">
        <v>174</v>
      </c>
      <c r="L41" s="133">
        <v>830117165</v>
      </c>
      <c r="M41" s="133" t="s">
        <v>119</v>
      </c>
      <c r="N41" s="133">
        <v>2919</v>
      </c>
      <c r="O41" s="133">
        <v>2011</v>
      </c>
      <c r="P41" s="247">
        <v>6737508</v>
      </c>
      <c r="Q41" s="236" t="s">
        <v>105</v>
      </c>
      <c r="R41" s="255"/>
      <c r="S41" s="255"/>
      <c r="T41" s="255"/>
      <c r="U41" s="255"/>
      <c r="V41" s="252"/>
      <c r="W41" s="255"/>
      <c r="X41" s="283"/>
      <c r="Y41" s="255" t="s">
        <v>98</v>
      </c>
      <c r="Z41" s="250">
        <v>6737508</v>
      </c>
      <c r="AA41" s="247">
        <f t="shared" si="1"/>
        <v>0</v>
      </c>
      <c r="AB41" s="282" t="s">
        <v>99</v>
      </c>
      <c r="AF41">
        <v>6737508</v>
      </c>
      <c r="AG41" s="415">
        <f t="shared" si="0"/>
        <v>0</v>
      </c>
    </row>
    <row r="42" spans="1:33" ht="51">
      <c r="A42" s="133" t="s">
        <v>8</v>
      </c>
      <c r="B42" s="133" t="s">
        <v>148</v>
      </c>
      <c r="C42" s="135" t="s">
        <v>91</v>
      </c>
      <c r="D42" s="135" t="s">
        <v>92</v>
      </c>
      <c r="E42" s="236">
        <v>337130104051500</v>
      </c>
      <c r="F42" s="134" t="s">
        <v>161</v>
      </c>
      <c r="G42" s="133">
        <v>202</v>
      </c>
      <c r="H42" s="133">
        <v>12334</v>
      </c>
      <c r="I42" s="133">
        <v>11020</v>
      </c>
      <c r="J42" s="133">
        <v>41029</v>
      </c>
      <c r="K42" s="133" t="s">
        <v>175</v>
      </c>
      <c r="L42" s="133">
        <v>801005054</v>
      </c>
      <c r="M42" s="133" t="s">
        <v>110</v>
      </c>
      <c r="N42" s="133">
        <v>2998</v>
      </c>
      <c r="O42" s="133">
        <v>2011</v>
      </c>
      <c r="P42" s="247">
        <v>3559697</v>
      </c>
      <c r="Q42" s="260" t="s">
        <v>130</v>
      </c>
      <c r="R42" s="255"/>
      <c r="S42" s="255"/>
      <c r="T42" s="255"/>
      <c r="U42" s="255"/>
      <c r="V42" s="252"/>
      <c r="W42" s="255"/>
      <c r="X42" s="283"/>
      <c r="Y42" s="255" t="s">
        <v>98</v>
      </c>
      <c r="Z42" s="250">
        <v>3559697</v>
      </c>
      <c r="AA42" s="247">
        <f t="shared" si="1"/>
        <v>0</v>
      </c>
      <c r="AB42" s="282" t="s">
        <v>99</v>
      </c>
      <c r="AF42">
        <v>3559697</v>
      </c>
      <c r="AG42" s="415">
        <f t="shared" si="0"/>
        <v>0</v>
      </c>
    </row>
    <row r="43" spans="1:33" ht="51">
      <c r="A43" s="133" t="s">
        <v>8</v>
      </c>
      <c r="B43" s="133" t="s">
        <v>148</v>
      </c>
      <c r="C43" s="135" t="s">
        <v>91</v>
      </c>
      <c r="D43" s="135" t="s">
        <v>92</v>
      </c>
      <c r="E43" s="236">
        <v>337130104051500</v>
      </c>
      <c r="F43" s="134" t="s">
        <v>161</v>
      </c>
      <c r="G43" s="133">
        <v>172</v>
      </c>
      <c r="H43" s="133">
        <v>7008</v>
      </c>
      <c r="I43" s="133">
        <v>3751</v>
      </c>
      <c r="J43" s="133">
        <v>40939</v>
      </c>
      <c r="K43" s="133" t="s">
        <v>176</v>
      </c>
      <c r="L43" s="133">
        <v>900044529</v>
      </c>
      <c r="M43" s="133" t="s">
        <v>110</v>
      </c>
      <c r="N43" s="133">
        <v>3100</v>
      </c>
      <c r="O43" s="133">
        <v>2011</v>
      </c>
      <c r="P43" s="247">
        <v>8482504</v>
      </c>
      <c r="Q43" s="260" t="s">
        <v>130</v>
      </c>
      <c r="R43" s="255"/>
      <c r="S43" s="255"/>
      <c r="T43" s="255"/>
      <c r="U43" s="255"/>
      <c r="V43" s="252"/>
      <c r="W43" s="255"/>
      <c r="X43" s="283"/>
      <c r="Y43" s="255" t="s">
        <v>98</v>
      </c>
      <c r="Z43" s="250">
        <v>8482504</v>
      </c>
      <c r="AA43" s="247">
        <f t="shared" si="1"/>
        <v>0</v>
      </c>
      <c r="AB43" s="282" t="s">
        <v>99</v>
      </c>
      <c r="AF43">
        <v>8482504</v>
      </c>
      <c r="AG43" s="415">
        <f t="shared" si="0"/>
        <v>0</v>
      </c>
    </row>
    <row r="44" spans="1:33" ht="51">
      <c r="A44" s="133" t="s">
        <v>8</v>
      </c>
      <c r="B44" s="133" t="s">
        <v>148</v>
      </c>
      <c r="C44" s="135" t="s">
        <v>91</v>
      </c>
      <c r="D44" s="135" t="s">
        <v>92</v>
      </c>
      <c r="E44" s="236">
        <v>337130104051500</v>
      </c>
      <c r="F44" s="134" t="s">
        <v>161</v>
      </c>
      <c r="G44" s="133">
        <v>60</v>
      </c>
      <c r="H44" s="133">
        <v>9878</v>
      </c>
      <c r="I44" s="133">
        <v>8511</v>
      </c>
      <c r="J44" s="133">
        <v>40956</v>
      </c>
      <c r="K44" s="133" t="s">
        <v>175</v>
      </c>
      <c r="L44" s="133">
        <v>801005054</v>
      </c>
      <c r="M44" s="133" t="s">
        <v>110</v>
      </c>
      <c r="N44" s="133">
        <v>3226</v>
      </c>
      <c r="O44" s="133">
        <v>2011</v>
      </c>
      <c r="P44" s="247">
        <v>4357079</v>
      </c>
      <c r="Q44" s="260" t="s">
        <v>130</v>
      </c>
      <c r="R44" s="255"/>
      <c r="S44" s="255"/>
      <c r="T44" s="255"/>
      <c r="U44" s="255"/>
      <c r="V44" s="252"/>
      <c r="W44" s="255"/>
      <c r="X44" s="283"/>
      <c r="Y44" s="255" t="s">
        <v>98</v>
      </c>
      <c r="Z44" s="250">
        <v>4357079</v>
      </c>
      <c r="AA44" s="247">
        <f t="shared" si="1"/>
        <v>0</v>
      </c>
      <c r="AB44" s="282" t="s">
        <v>99</v>
      </c>
      <c r="AF44">
        <v>4357079</v>
      </c>
      <c r="AG44" s="415">
        <f t="shared" si="0"/>
        <v>0</v>
      </c>
    </row>
    <row r="45" spans="1:33" ht="51">
      <c r="A45" s="133" t="s">
        <v>8</v>
      </c>
      <c r="B45" s="133" t="s">
        <v>148</v>
      </c>
      <c r="C45" s="135" t="s">
        <v>91</v>
      </c>
      <c r="D45" s="135" t="s">
        <v>92</v>
      </c>
      <c r="E45" s="235" t="s">
        <v>149</v>
      </c>
      <c r="F45" s="134" t="s">
        <v>150</v>
      </c>
      <c r="G45" s="133" t="s">
        <v>121</v>
      </c>
      <c r="H45" s="133">
        <v>12320</v>
      </c>
      <c r="I45" s="133">
        <v>11890</v>
      </c>
      <c r="J45" s="133">
        <v>41044</v>
      </c>
      <c r="K45" s="133" t="s">
        <v>177</v>
      </c>
      <c r="L45" s="133">
        <v>800096449</v>
      </c>
      <c r="M45" s="133" t="s">
        <v>129</v>
      </c>
      <c r="N45" s="133">
        <v>3256</v>
      </c>
      <c r="O45" s="133">
        <v>2012</v>
      </c>
      <c r="P45" s="247">
        <v>1278720</v>
      </c>
      <c r="Q45" s="236" t="s">
        <v>105</v>
      </c>
      <c r="R45" s="255"/>
      <c r="S45" s="255"/>
      <c r="T45" s="255"/>
      <c r="U45" s="255"/>
      <c r="V45" s="252"/>
      <c r="W45" s="255"/>
      <c r="X45" s="283"/>
      <c r="Y45" s="255" t="s">
        <v>98</v>
      </c>
      <c r="Z45" s="250">
        <v>1278720</v>
      </c>
      <c r="AA45" s="247">
        <f t="shared" si="1"/>
        <v>0</v>
      </c>
      <c r="AB45" s="282" t="s">
        <v>99</v>
      </c>
      <c r="AF45">
        <v>1278720</v>
      </c>
      <c r="AG45" s="415">
        <f t="shared" si="0"/>
        <v>0</v>
      </c>
    </row>
    <row r="46" spans="1:33" ht="51">
      <c r="A46" s="133" t="s">
        <v>8</v>
      </c>
      <c r="B46" s="133" t="s">
        <v>148</v>
      </c>
      <c r="C46" s="135" t="s">
        <v>91</v>
      </c>
      <c r="D46" s="135" t="s">
        <v>92</v>
      </c>
      <c r="E46" s="236">
        <v>337130104051500</v>
      </c>
      <c r="F46" s="134" t="s">
        <v>161</v>
      </c>
      <c r="G46" s="133">
        <v>60</v>
      </c>
      <c r="H46" s="133">
        <v>10539</v>
      </c>
      <c r="I46" s="133">
        <v>9832</v>
      </c>
      <c r="J46" s="133">
        <v>40982</v>
      </c>
      <c r="K46" s="133" t="s">
        <v>178</v>
      </c>
      <c r="L46" s="133">
        <v>800116827</v>
      </c>
      <c r="M46" s="133" t="s">
        <v>110</v>
      </c>
      <c r="N46" s="133">
        <v>3607</v>
      </c>
      <c r="O46" s="133">
        <v>2011</v>
      </c>
      <c r="P46" s="247">
        <v>1010607</v>
      </c>
      <c r="Q46" s="260" t="s">
        <v>130</v>
      </c>
      <c r="R46" s="255"/>
      <c r="S46" s="255"/>
      <c r="T46" s="255"/>
      <c r="U46" s="255"/>
      <c r="V46" s="252"/>
      <c r="W46" s="255"/>
      <c r="X46" s="283"/>
      <c r="Y46" s="255" t="s">
        <v>98</v>
      </c>
      <c r="Z46" s="250">
        <v>1010607</v>
      </c>
      <c r="AA46" s="247">
        <f t="shared" si="1"/>
        <v>0</v>
      </c>
      <c r="AB46" s="282" t="s">
        <v>99</v>
      </c>
      <c r="AF46">
        <v>1010607</v>
      </c>
      <c r="AG46" s="415">
        <f t="shared" si="0"/>
        <v>0</v>
      </c>
    </row>
    <row r="47" spans="1:33" ht="51">
      <c r="A47" s="133" t="s">
        <v>8</v>
      </c>
      <c r="B47" s="133" t="s">
        <v>148</v>
      </c>
      <c r="C47" s="135" t="s">
        <v>91</v>
      </c>
      <c r="D47" s="135" t="s">
        <v>92</v>
      </c>
      <c r="E47" s="236">
        <v>337130104051500</v>
      </c>
      <c r="F47" s="134" t="s">
        <v>161</v>
      </c>
      <c r="G47" s="133">
        <v>60</v>
      </c>
      <c r="H47" s="133">
        <v>9851</v>
      </c>
      <c r="I47" s="133">
        <v>8435</v>
      </c>
      <c r="J47" s="133">
        <v>40955</v>
      </c>
      <c r="K47" s="133" t="s">
        <v>179</v>
      </c>
      <c r="L47" s="133">
        <v>830036682</v>
      </c>
      <c r="M47" s="133" t="s">
        <v>110</v>
      </c>
      <c r="N47" s="133">
        <v>3824</v>
      </c>
      <c r="O47" s="133">
        <v>2009</v>
      </c>
      <c r="P47" s="247">
        <v>1673833</v>
      </c>
      <c r="Q47" s="260" t="s">
        <v>130</v>
      </c>
      <c r="R47" s="255"/>
      <c r="S47" s="255"/>
      <c r="T47" s="255"/>
      <c r="U47" s="255"/>
      <c r="V47" s="252"/>
      <c r="W47" s="255"/>
      <c r="X47" s="283"/>
      <c r="Y47" s="255" t="s">
        <v>98</v>
      </c>
      <c r="Z47" s="250">
        <v>1673833</v>
      </c>
      <c r="AA47" s="247">
        <f t="shared" si="1"/>
        <v>0</v>
      </c>
      <c r="AB47" s="282" t="s">
        <v>99</v>
      </c>
      <c r="AF47">
        <v>1673833</v>
      </c>
      <c r="AG47" s="415">
        <f t="shared" si="0"/>
        <v>0</v>
      </c>
    </row>
    <row r="48" spans="1:33" ht="51">
      <c r="A48" s="133" t="s">
        <v>8</v>
      </c>
      <c r="B48" s="133" t="s">
        <v>148</v>
      </c>
      <c r="C48" s="135" t="s">
        <v>91</v>
      </c>
      <c r="D48" s="135" t="s">
        <v>92</v>
      </c>
      <c r="E48" s="235" t="s">
        <v>149</v>
      </c>
      <c r="F48" s="134" t="s">
        <v>150</v>
      </c>
      <c r="G48" s="133" t="s">
        <v>121</v>
      </c>
      <c r="H48" s="133">
        <v>965</v>
      </c>
      <c r="I48" s="133">
        <v>5978</v>
      </c>
      <c r="J48" s="133">
        <v>40929</v>
      </c>
      <c r="K48" s="133" t="s">
        <v>180</v>
      </c>
      <c r="L48" s="133">
        <v>900382318</v>
      </c>
      <c r="M48" s="133" t="s">
        <v>168</v>
      </c>
      <c r="N48" s="133">
        <v>4067</v>
      </c>
      <c r="O48" s="133">
        <v>2009</v>
      </c>
      <c r="P48" s="247">
        <v>2612467</v>
      </c>
      <c r="Q48" s="236" t="s">
        <v>105</v>
      </c>
      <c r="R48" s="255"/>
      <c r="S48" s="255"/>
      <c r="T48" s="255"/>
      <c r="U48" s="255"/>
      <c r="V48" s="252"/>
      <c r="W48" s="255"/>
      <c r="X48" s="283"/>
      <c r="Y48" s="255" t="s">
        <v>98</v>
      </c>
      <c r="Z48" s="250">
        <v>2612467</v>
      </c>
      <c r="AA48" s="247">
        <f t="shared" si="1"/>
        <v>0</v>
      </c>
      <c r="AB48" s="282" t="s">
        <v>99</v>
      </c>
      <c r="AF48">
        <v>2612467</v>
      </c>
      <c r="AG48" s="415">
        <f t="shared" si="0"/>
        <v>0</v>
      </c>
    </row>
    <row r="49" spans="1:33" ht="51">
      <c r="A49" s="133" t="s">
        <v>8</v>
      </c>
      <c r="B49" s="133" t="s">
        <v>148</v>
      </c>
      <c r="C49" s="135" t="s">
        <v>91</v>
      </c>
      <c r="D49" s="135" t="s">
        <v>92</v>
      </c>
      <c r="E49" s="235" t="s">
        <v>149</v>
      </c>
      <c r="F49" s="134" t="s">
        <v>150</v>
      </c>
      <c r="G49" s="133" t="s">
        <v>103</v>
      </c>
      <c r="H49" s="133">
        <v>965</v>
      </c>
      <c r="I49" s="133">
        <v>5978</v>
      </c>
      <c r="J49" s="133">
        <v>40929</v>
      </c>
      <c r="K49" s="133" t="s">
        <v>180</v>
      </c>
      <c r="L49" s="133">
        <v>900382318</v>
      </c>
      <c r="M49" s="133" t="s">
        <v>168</v>
      </c>
      <c r="N49" s="133">
        <v>4067</v>
      </c>
      <c r="O49" s="133">
        <v>2009</v>
      </c>
      <c r="P49" s="247">
        <v>418744</v>
      </c>
      <c r="Q49" s="236" t="s">
        <v>105</v>
      </c>
      <c r="R49" s="255"/>
      <c r="S49" s="255"/>
      <c r="T49" s="255"/>
      <c r="U49" s="255"/>
      <c r="V49" s="252"/>
      <c r="W49" s="255"/>
      <c r="X49" s="283"/>
      <c r="Y49" s="255" t="s">
        <v>98</v>
      </c>
      <c r="Z49" s="250">
        <v>418744</v>
      </c>
      <c r="AA49" s="247">
        <f t="shared" si="1"/>
        <v>0</v>
      </c>
      <c r="AB49" s="282" t="s">
        <v>99</v>
      </c>
      <c r="AF49">
        <v>418744</v>
      </c>
      <c r="AG49" s="415">
        <f t="shared" si="0"/>
        <v>0</v>
      </c>
    </row>
    <row r="50" spans="1:33" ht="51">
      <c r="A50" s="133" t="s">
        <v>8</v>
      </c>
      <c r="B50" s="133" t="s">
        <v>148</v>
      </c>
      <c r="C50" s="135" t="s">
        <v>91</v>
      </c>
      <c r="D50" s="135" t="s">
        <v>92</v>
      </c>
      <c r="E50" s="235" t="s">
        <v>149</v>
      </c>
      <c r="F50" s="134" t="s">
        <v>150</v>
      </c>
      <c r="G50" s="133" t="s">
        <v>121</v>
      </c>
      <c r="H50" s="133">
        <v>12319</v>
      </c>
      <c r="I50" s="133">
        <v>13147</v>
      </c>
      <c r="J50" s="133">
        <v>41058</v>
      </c>
      <c r="K50" s="133" t="s">
        <v>181</v>
      </c>
      <c r="L50" s="133">
        <v>800112145</v>
      </c>
      <c r="M50" s="133" t="s">
        <v>129</v>
      </c>
      <c r="N50" s="133">
        <v>4655</v>
      </c>
      <c r="O50" s="133">
        <v>2012</v>
      </c>
      <c r="P50" s="247">
        <v>391220</v>
      </c>
      <c r="Q50" s="236" t="s">
        <v>105</v>
      </c>
      <c r="R50" s="255"/>
      <c r="S50" s="255"/>
      <c r="T50" s="255"/>
      <c r="U50" s="255"/>
      <c r="V50" s="252"/>
      <c r="W50" s="255"/>
      <c r="X50" s="283"/>
      <c r="Y50" s="255" t="s">
        <v>182</v>
      </c>
      <c r="Z50" s="250">
        <v>391220</v>
      </c>
      <c r="AA50" s="247">
        <f t="shared" si="1"/>
        <v>0</v>
      </c>
      <c r="AB50" s="282" t="s">
        <v>99</v>
      </c>
      <c r="AF50">
        <v>391220</v>
      </c>
      <c r="AG50" s="415">
        <f t="shared" si="0"/>
        <v>0</v>
      </c>
    </row>
    <row r="51" spans="1:33" ht="51">
      <c r="A51" s="133" t="s">
        <v>8</v>
      </c>
      <c r="B51" s="133" t="s">
        <v>148</v>
      </c>
      <c r="C51" s="135" t="s">
        <v>91</v>
      </c>
      <c r="D51" s="135" t="s">
        <v>92</v>
      </c>
      <c r="E51" s="235" t="s">
        <v>151</v>
      </c>
      <c r="F51" s="134" t="s">
        <v>169</v>
      </c>
      <c r="G51" s="133" t="s">
        <v>121</v>
      </c>
      <c r="H51" s="133">
        <v>14056</v>
      </c>
      <c r="I51" s="133">
        <v>13918</v>
      </c>
      <c r="J51" s="133">
        <v>41122</v>
      </c>
      <c r="K51" s="133" t="s">
        <v>153</v>
      </c>
      <c r="L51" s="133">
        <v>800112894</v>
      </c>
      <c r="M51" s="133" t="s">
        <v>136</v>
      </c>
      <c r="N51" s="133">
        <v>4738</v>
      </c>
      <c r="O51" s="133">
        <v>2012</v>
      </c>
      <c r="P51" s="247">
        <v>1610604</v>
      </c>
      <c r="Q51" s="236" t="s">
        <v>105</v>
      </c>
      <c r="R51" s="255"/>
      <c r="S51" s="255"/>
      <c r="T51" s="255"/>
      <c r="U51" s="255"/>
      <c r="V51" s="252"/>
      <c r="W51" s="255"/>
      <c r="X51" s="283"/>
      <c r="Y51" s="255" t="s">
        <v>98</v>
      </c>
      <c r="Z51" s="250">
        <v>1610604</v>
      </c>
      <c r="AA51" s="247">
        <f t="shared" si="1"/>
        <v>0</v>
      </c>
      <c r="AB51" s="282" t="s">
        <v>99</v>
      </c>
      <c r="AF51">
        <v>1610604</v>
      </c>
      <c r="AG51" s="415">
        <f t="shared" si="0"/>
        <v>0</v>
      </c>
    </row>
    <row r="52" spans="1:33" ht="51">
      <c r="A52" s="133" t="s">
        <v>8</v>
      </c>
      <c r="B52" s="133" t="s">
        <v>148</v>
      </c>
      <c r="C52" s="135" t="s">
        <v>91</v>
      </c>
      <c r="D52" s="135" t="s">
        <v>92</v>
      </c>
      <c r="E52" s="235" t="s">
        <v>151</v>
      </c>
      <c r="F52" s="134" t="s">
        <v>169</v>
      </c>
      <c r="G52" s="133" t="s">
        <v>121</v>
      </c>
      <c r="H52" s="133">
        <v>14057</v>
      </c>
      <c r="I52" s="133">
        <v>14015</v>
      </c>
      <c r="J52" s="133">
        <v>41123</v>
      </c>
      <c r="K52" s="133" t="s">
        <v>135</v>
      </c>
      <c r="L52" s="133">
        <v>900073079</v>
      </c>
      <c r="M52" s="133" t="s">
        <v>136</v>
      </c>
      <c r="N52" s="133">
        <v>4747</v>
      </c>
      <c r="O52" s="133">
        <v>2012</v>
      </c>
      <c r="P52" s="247">
        <v>1469070</v>
      </c>
      <c r="Q52" s="236" t="s">
        <v>105</v>
      </c>
      <c r="R52" s="255"/>
      <c r="S52" s="255"/>
      <c r="T52" s="255"/>
      <c r="U52" s="255"/>
      <c r="V52" s="252"/>
      <c r="W52" s="255"/>
      <c r="X52" s="283"/>
      <c r="Y52" s="255" t="s">
        <v>98</v>
      </c>
      <c r="Z52" s="250">
        <v>1469070</v>
      </c>
      <c r="AA52" s="247">
        <f t="shared" si="1"/>
        <v>0</v>
      </c>
      <c r="AB52" s="282" t="s">
        <v>99</v>
      </c>
      <c r="AF52">
        <v>1469070</v>
      </c>
      <c r="AG52" s="415">
        <f t="shared" si="0"/>
        <v>0</v>
      </c>
    </row>
    <row r="53" spans="1:33" ht="38.25">
      <c r="A53" s="133" t="s">
        <v>8</v>
      </c>
      <c r="B53" s="133" t="s">
        <v>148</v>
      </c>
      <c r="C53" s="135" t="s">
        <v>91</v>
      </c>
      <c r="D53" s="135" t="s">
        <v>92</v>
      </c>
      <c r="E53" s="235" t="s">
        <v>151</v>
      </c>
      <c r="F53" s="134" t="s">
        <v>152</v>
      </c>
      <c r="G53" s="133" t="s">
        <v>121</v>
      </c>
      <c r="H53" s="133">
        <v>7517</v>
      </c>
      <c r="I53" s="133">
        <v>7401</v>
      </c>
      <c r="J53" s="133">
        <v>41417</v>
      </c>
      <c r="K53" s="133" t="s">
        <v>137</v>
      </c>
      <c r="L53" s="133">
        <v>800134180</v>
      </c>
      <c r="M53" s="133" t="s">
        <v>96</v>
      </c>
      <c r="N53" s="133">
        <v>5852</v>
      </c>
      <c r="O53" s="133">
        <v>2013</v>
      </c>
      <c r="P53" s="247">
        <v>38639028</v>
      </c>
      <c r="Q53" s="260" t="s">
        <v>111</v>
      </c>
      <c r="R53" s="255"/>
      <c r="S53" s="255"/>
      <c r="T53" s="255"/>
      <c r="U53" s="255"/>
      <c r="V53" s="252"/>
      <c r="W53" s="255"/>
      <c r="X53" s="283"/>
      <c r="Y53" s="255" t="s">
        <v>138</v>
      </c>
      <c r="Z53" s="250">
        <v>38639028</v>
      </c>
      <c r="AA53" s="247">
        <f t="shared" si="1"/>
        <v>0</v>
      </c>
      <c r="AB53" s="240" t="s">
        <v>139</v>
      </c>
      <c r="AF53">
        <v>38639028</v>
      </c>
      <c r="AG53" s="415">
        <f t="shared" si="0"/>
        <v>0</v>
      </c>
    </row>
    <row r="54" spans="1:33" ht="51">
      <c r="A54" s="133" t="s">
        <v>6</v>
      </c>
      <c r="B54" s="133" t="s">
        <v>100</v>
      </c>
      <c r="C54" s="135" t="s">
        <v>91</v>
      </c>
      <c r="D54" s="135" t="s">
        <v>92</v>
      </c>
      <c r="E54" s="237" t="s">
        <v>106</v>
      </c>
      <c r="F54" s="134" t="s">
        <v>107</v>
      </c>
      <c r="G54" s="133" t="s">
        <v>121</v>
      </c>
      <c r="H54" s="133"/>
      <c r="I54" s="133">
        <v>20317</v>
      </c>
      <c r="J54" s="133">
        <v>41988</v>
      </c>
      <c r="K54" s="133" t="s">
        <v>183</v>
      </c>
      <c r="L54" s="133">
        <v>800052984</v>
      </c>
      <c r="M54" s="133" t="s">
        <v>110</v>
      </c>
      <c r="N54" s="133">
        <v>446</v>
      </c>
      <c r="O54" s="133">
        <v>2014</v>
      </c>
      <c r="P54" s="247">
        <v>7102996</v>
      </c>
      <c r="Q54" s="260" t="s">
        <v>184</v>
      </c>
      <c r="R54" s="255"/>
      <c r="S54" s="255"/>
      <c r="T54" s="255"/>
      <c r="U54" s="255"/>
      <c r="V54" s="252"/>
      <c r="W54" s="255"/>
      <c r="X54" s="283"/>
      <c r="Y54" s="255" t="s">
        <v>98</v>
      </c>
      <c r="Z54" s="250">
        <v>7102996</v>
      </c>
      <c r="AA54" s="247">
        <f t="shared" si="1"/>
        <v>0</v>
      </c>
      <c r="AB54" s="323" t="s">
        <v>99</v>
      </c>
      <c r="AF54">
        <v>7102996</v>
      </c>
      <c r="AG54" s="415">
        <f t="shared" si="0"/>
        <v>0</v>
      </c>
    </row>
    <row r="55" spans="1:33" ht="51">
      <c r="A55" s="133" t="s">
        <v>6</v>
      </c>
      <c r="B55" s="133" t="s">
        <v>100</v>
      </c>
      <c r="C55" s="135" t="s">
        <v>91</v>
      </c>
      <c r="D55" s="135" t="s">
        <v>92</v>
      </c>
      <c r="E55" s="237" t="s">
        <v>106</v>
      </c>
      <c r="F55" s="134" t="s">
        <v>107</v>
      </c>
      <c r="G55" s="133" t="s">
        <v>121</v>
      </c>
      <c r="H55" s="133"/>
      <c r="I55" s="133">
        <v>20565</v>
      </c>
      <c r="J55" s="133">
        <v>41990</v>
      </c>
      <c r="K55" s="133" t="s">
        <v>185</v>
      </c>
      <c r="L55" s="133">
        <v>1032380072</v>
      </c>
      <c r="M55" s="133" t="s">
        <v>114</v>
      </c>
      <c r="N55" s="133">
        <v>9165</v>
      </c>
      <c r="O55" s="133">
        <v>2014</v>
      </c>
      <c r="P55" s="247">
        <v>40157</v>
      </c>
      <c r="Q55" s="260" t="s">
        <v>184</v>
      </c>
      <c r="R55" s="255"/>
      <c r="S55" s="255"/>
      <c r="T55" s="255"/>
      <c r="U55" s="255"/>
      <c r="V55" s="252"/>
      <c r="W55" s="255"/>
      <c r="X55" s="283"/>
      <c r="Y55" s="255" t="s">
        <v>98</v>
      </c>
      <c r="Z55" s="250">
        <v>40157</v>
      </c>
      <c r="AA55" s="247">
        <f t="shared" si="1"/>
        <v>0</v>
      </c>
      <c r="AB55" s="325" t="s">
        <v>99</v>
      </c>
      <c r="AF55">
        <v>40157</v>
      </c>
      <c r="AG55" s="415">
        <f t="shared" si="0"/>
        <v>0</v>
      </c>
    </row>
    <row r="56" spans="1:33" ht="25.5">
      <c r="A56" s="133" t="s">
        <v>6</v>
      </c>
      <c r="B56" s="133" t="s">
        <v>186</v>
      </c>
      <c r="C56" s="135" t="s">
        <v>91</v>
      </c>
      <c r="D56" s="135" t="s">
        <v>92</v>
      </c>
      <c r="E56" s="237" t="s">
        <v>187</v>
      </c>
      <c r="F56" s="134" t="s">
        <v>188</v>
      </c>
      <c r="G56" s="133" t="s">
        <v>121</v>
      </c>
      <c r="H56" s="133"/>
      <c r="I56" s="133">
        <v>2426</v>
      </c>
      <c r="J56" s="133">
        <v>41657</v>
      </c>
      <c r="K56" s="133" t="s">
        <v>189</v>
      </c>
      <c r="L56" s="133">
        <v>51967521</v>
      </c>
      <c r="M56" s="133" t="s">
        <v>123</v>
      </c>
      <c r="N56" s="133">
        <v>2177</v>
      </c>
      <c r="O56" s="133">
        <v>2014</v>
      </c>
      <c r="P56" s="247">
        <v>35877600</v>
      </c>
      <c r="Q56" s="260" t="s">
        <v>184</v>
      </c>
      <c r="R56" s="255"/>
      <c r="S56" s="255"/>
      <c r="T56" s="255"/>
      <c r="U56" s="255"/>
      <c r="V56" s="252"/>
      <c r="W56" s="255"/>
      <c r="X56" s="283"/>
      <c r="Y56" s="255"/>
      <c r="Z56" s="250"/>
      <c r="AA56" s="247">
        <f t="shared" si="1"/>
        <v>35877600</v>
      </c>
      <c r="AB56" s="326" t="s">
        <v>190</v>
      </c>
      <c r="AF56">
        <v>35877600</v>
      </c>
      <c r="AG56" s="415">
        <f t="shared" si="0"/>
        <v>0</v>
      </c>
    </row>
    <row r="57" spans="1:33">
      <c r="A57" s="133" t="s">
        <v>6</v>
      </c>
      <c r="B57" s="133" t="s">
        <v>124</v>
      </c>
      <c r="C57" s="135" t="s">
        <v>91</v>
      </c>
      <c r="D57" s="135" t="s">
        <v>92</v>
      </c>
      <c r="E57" s="237" t="s">
        <v>191</v>
      </c>
      <c r="F57" s="134" t="s">
        <v>192</v>
      </c>
      <c r="G57" s="133" t="s">
        <v>121</v>
      </c>
      <c r="H57" s="133"/>
      <c r="I57" s="133">
        <v>18746</v>
      </c>
      <c r="J57" s="133">
        <v>41969</v>
      </c>
      <c r="K57" s="133" t="s">
        <v>193</v>
      </c>
      <c r="L57" s="133">
        <v>80742979</v>
      </c>
      <c r="M57" s="133" t="s">
        <v>114</v>
      </c>
      <c r="N57" s="133">
        <v>10888</v>
      </c>
      <c r="O57" s="133">
        <v>2014</v>
      </c>
      <c r="P57" s="247">
        <v>71250</v>
      </c>
      <c r="Q57" s="260" t="s">
        <v>184</v>
      </c>
      <c r="R57" s="255"/>
      <c r="S57" s="255"/>
      <c r="T57" s="255"/>
      <c r="U57" s="255"/>
      <c r="V57" s="252"/>
      <c r="W57" s="255"/>
      <c r="X57" s="283"/>
      <c r="Y57" s="255"/>
      <c r="Z57" s="250"/>
      <c r="AA57" s="247">
        <f t="shared" si="1"/>
        <v>71250</v>
      </c>
      <c r="AB57" s="327" t="s">
        <v>194</v>
      </c>
      <c r="AF57">
        <v>71250</v>
      </c>
      <c r="AG57" s="415">
        <f t="shared" si="0"/>
        <v>0</v>
      </c>
    </row>
    <row r="58" spans="1:33" ht="51">
      <c r="A58" s="133" t="s">
        <v>8</v>
      </c>
      <c r="B58" s="133" t="s">
        <v>148</v>
      </c>
      <c r="C58" s="135" t="s">
        <v>91</v>
      </c>
      <c r="D58" s="135" t="s">
        <v>92</v>
      </c>
      <c r="E58" s="237" t="s">
        <v>151</v>
      </c>
      <c r="F58" s="134" t="s">
        <v>152</v>
      </c>
      <c r="G58" s="133" t="s">
        <v>121</v>
      </c>
      <c r="H58" s="133"/>
      <c r="I58" s="133">
        <v>13609</v>
      </c>
      <c r="J58" s="133">
        <v>41863</v>
      </c>
      <c r="K58" s="133" t="s">
        <v>195</v>
      </c>
      <c r="L58" s="133">
        <v>900761242</v>
      </c>
      <c r="M58" s="133" t="s">
        <v>110</v>
      </c>
      <c r="N58" s="133">
        <v>8066</v>
      </c>
      <c r="O58" s="133">
        <v>2014</v>
      </c>
      <c r="P58" s="247">
        <v>580146</v>
      </c>
      <c r="Q58" s="260" t="s">
        <v>184</v>
      </c>
      <c r="R58" s="255"/>
      <c r="S58" s="255"/>
      <c r="T58" s="255"/>
      <c r="U58" s="255"/>
      <c r="V58" s="252"/>
      <c r="W58" s="255"/>
      <c r="X58" s="283"/>
      <c r="Y58" s="255" t="s">
        <v>98</v>
      </c>
      <c r="Z58" s="250">
        <v>580146</v>
      </c>
      <c r="AA58" s="247">
        <f t="shared" si="1"/>
        <v>0</v>
      </c>
      <c r="AB58" s="282" t="s">
        <v>99</v>
      </c>
      <c r="AF58">
        <v>580146</v>
      </c>
      <c r="AG58" s="415">
        <f t="shared" si="0"/>
        <v>0</v>
      </c>
    </row>
    <row r="59" spans="1:33" ht="90">
      <c r="A59" s="133" t="s">
        <v>6</v>
      </c>
      <c r="B59" s="133" t="s">
        <v>100</v>
      </c>
      <c r="C59" s="135" t="s">
        <v>91</v>
      </c>
      <c r="D59" s="135" t="s">
        <v>92</v>
      </c>
      <c r="E59" s="237" t="s">
        <v>106</v>
      </c>
      <c r="F59" s="134" t="s">
        <v>107</v>
      </c>
      <c r="G59" s="133" t="s">
        <v>103</v>
      </c>
      <c r="H59" s="133"/>
      <c r="I59" s="133">
        <v>3147</v>
      </c>
      <c r="J59" s="133">
        <v>41659</v>
      </c>
      <c r="K59" s="133" t="s">
        <v>196</v>
      </c>
      <c r="L59" s="133">
        <v>1010163421</v>
      </c>
      <c r="M59" s="133" t="s">
        <v>123</v>
      </c>
      <c r="N59" s="133">
        <v>4055</v>
      </c>
      <c r="O59" s="133">
        <v>2014</v>
      </c>
      <c r="P59" s="247">
        <v>2422800</v>
      </c>
      <c r="Q59" s="260" t="s">
        <v>184</v>
      </c>
      <c r="R59" s="255"/>
      <c r="S59" s="255"/>
      <c r="T59" s="255"/>
      <c r="U59" s="255"/>
      <c r="V59" s="252"/>
      <c r="W59" s="255"/>
      <c r="X59" s="283"/>
      <c r="Y59" s="255"/>
      <c r="Z59" s="250"/>
      <c r="AA59" s="247">
        <f t="shared" si="1"/>
        <v>2422800</v>
      </c>
      <c r="AB59" s="323" t="s">
        <v>197</v>
      </c>
      <c r="AF59">
        <v>2422800</v>
      </c>
      <c r="AG59" s="415">
        <f t="shared" si="0"/>
        <v>0</v>
      </c>
    </row>
    <row r="60" spans="1:33" ht="165">
      <c r="A60" s="133" t="s">
        <v>6</v>
      </c>
      <c r="B60" s="133" t="s">
        <v>100</v>
      </c>
      <c r="C60" s="135" t="s">
        <v>91</v>
      </c>
      <c r="D60" s="135" t="s">
        <v>92</v>
      </c>
      <c r="E60" s="237" t="s">
        <v>106</v>
      </c>
      <c r="F60" s="134" t="s">
        <v>107</v>
      </c>
      <c r="G60" s="133" t="s">
        <v>103</v>
      </c>
      <c r="H60" s="133"/>
      <c r="I60" s="133">
        <v>3622</v>
      </c>
      <c r="J60" s="133">
        <v>41659</v>
      </c>
      <c r="K60" s="133" t="s">
        <v>198</v>
      </c>
      <c r="L60" s="133">
        <v>40395549</v>
      </c>
      <c r="M60" s="133" t="s">
        <v>114</v>
      </c>
      <c r="N60" s="133">
        <v>4114</v>
      </c>
      <c r="O60" s="133">
        <v>2014</v>
      </c>
      <c r="P60" s="247">
        <v>765333</v>
      </c>
      <c r="Q60" s="260" t="s">
        <v>184</v>
      </c>
      <c r="R60" s="255"/>
      <c r="S60" s="255"/>
      <c r="T60" s="255"/>
      <c r="U60" s="255"/>
      <c r="V60" s="252"/>
      <c r="W60" s="255"/>
      <c r="X60" s="283"/>
      <c r="Y60" s="255"/>
      <c r="Z60" s="250"/>
      <c r="AA60" s="247">
        <f t="shared" si="1"/>
        <v>765333</v>
      </c>
      <c r="AB60" s="323" t="s">
        <v>199</v>
      </c>
      <c r="AF60">
        <v>765333</v>
      </c>
      <c r="AG60" s="415">
        <f t="shared" si="0"/>
        <v>0</v>
      </c>
    </row>
    <row r="61" spans="1:33" ht="105">
      <c r="A61" s="133" t="s">
        <v>6</v>
      </c>
      <c r="B61" s="133" t="s">
        <v>100</v>
      </c>
      <c r="C61" s="135" t="s">
        <v>91</v>
      </c>
      <c r="D61" s="135" t="s">
        <v>92</v>
      </c>
      <c r="E61" s="238" t="s">
        <v>106</v>
      </c>
      <c r="F61" s="134" t="s">
        <v>107</v>
      </c>
      <c r="G61" s="133" t="s">
        <v>121</v>
      </c>
      <c r="H61" s="133"/>
      <c r="I61" s="133">
        <v>16456</v>
      </c>
      <c r="J61" s="133">
        <v>42286</v>
      </c>
      <c r="K61" s="133" t="s">
        <v>200</v>
      </c>
      <c r="L61" s="133">
        <v>52848423</v>
      </c>
      <c r="M61" s="133" t="s">
        <v>114</v>
      </c>
      <c r="N61" s="133">
        <v>4352</v>
      </c>
      <c r="O61" s="133">
        <v>2015</v>
      </c>
      <c r="P61" s="247">
        <v>295600</v>
      </c>
      <c r="Q61" s="260" t="s">
        <v>201</v>
      </c>
      <c r="R61" s="255"/>
      <c r="S61" s="255"/>
      <c r="T61" s="255"/>
      <c r="U61" s="255"/>
      <c r="V61" s="252"/>
      <c r="W61" s="255"/>
      <c r="X61" s="283"/>
      <c r="Y61" s="255"/>
      <c r="Z61" s="250"/>
      <c r="AA61" s="247">
        <f t="shared" si="1"/>
        <v>295600</v>
      </c>
      <c r="AB61" s="323" t="s">
        <v>202</v>
      </c>
      <c r="AF61">
        <v>295600</v>
      </c>
      <c r="AG61" s="415">
        <f t="shared" si="0"/>
        <v>0</v>
      </c>
    </row>
    <row r="62" spans="1:33" ht="51">
      <c r="A62" s="133" t="s">
        <v>4</v>
      </c>
      <c r="B62" s="133" t="s">
        <v>90</v>
      </c>
      <c r="C62" s="135" t="s">
        <v>91</v>
      </c>
      <c r="D62" s="135" t="s">
        <v>92</v>
      </c>
      <c r="E62" s="238" t="s">
        <v>203</v>
      </c>
      <c r="F62" s="134" t="s">
        <v>204</v>
      </c>
      <c r="G62" s="133" t="s">
        <v>121</v>
      </c>
      <c r="H62" s="133"/>
      <c r="I62" s="133">
        <v>14081</v>
      </c>
      <c r="J62" s="133">
        <v>42220</v>
      </c>
      <c r="K62" s="133" t="s">
        <v>205</v>
      </c>
      <c r="L62" s="133">
        <v>800143069</v>
      </c>
      <c r="M62" s="133" t="s">
        <v>206</v>
      </c>
      <c r="N62" s="133">
        <v>7724</v>
      </c>
      <c r="O62" s="133">
        <v>2015</v>
      </c>
      <c r="P62" s="247">
        <v>886961</v>
      </c>
      <c r="Q62" s="260" t="s">
        <v>201</v>
      </c>
      <c r="R62" s="255"/>
      <c r="S62" s="255"/>
      <c r="T62" s="255"/>
      <c r="U62" s="255"/>
      <c r="V62" s="252"/>
      <c r="W62" s="255"/>
      <c r="X62" s="283"/>
      <c r="Y62" s="255" t="s">
        <v>98</v>
      </c>
      <c r="Z62" s="250">
        <v>886961</v>
      </c>
      <c r="AA62" s="247">
        <f t="shared" si="1"/>
        <v>0</v>
      </c>
      <c r="AB62" s="282" t="s">
        <v>99</v>
      </c>
      <c r="AF62">
        <v>886961</v>
      </c>
      <c r="AG62" s="415">
        <f t="shared" si="0"/>
        <v>0</v>
      </c>
    </row>
    <row r="63" spans="1:33">
      <c r="A63" s="133" t="s">
        <v>4</v>
      </c>
      <c r="B63" s="133" t="s">
        <v>90</v>
      </c>
      <c r="C63" s="135" t="s">
        <v>91</v>
      </c>
      <c r="D63" s="135" t="s">
        <v>92</v>
      </c>
      <c r="E63" s="238" t="s">
        <v>203</v>
      </c>
      <c r="F63" s="134" t="s">
        <v>204</v>
      </c>
      <c r="G63" s="133" t="s">
        <v>121</v>
      </c>
      <c r="H63" s="133"/>
      <c r="I63" s="133">
        <v>24641</v>
      </c>
      <c r="J63" s="133">
        <v>42367</v>
      </c>
      <c r="K63" s="133" t="s">
        <v>207</v>
      </c>
      <c r="L63" s="133">
        <v>900591063</v>
      </c>
      <c r="M63" s="133" t="s">
        <v>208</v>
      </c>
      <c r="N63" s="133">
        <v>13580</v>
      </c>
      <c r="O63" s="133">
        <v>2015</v>
      </c>
      <c r="P63" s="247">
        <v>79463442</v>
      </c>
      <c r="Q63" s="260" t="s">
        <v>201</v>
      </c>
      <c r="R63" s="417">
        <v>2842</v>
      </c>
      <c r="S63" s="245">
        <v>44866</v>
      </c>
      <c r="T63" s="244">
        <v>3225</v>
      </c>
      <c r="U63" s="246">
        <v>44908</v>
      </c>
      <c r="V63" s="252">
        <v>3001054995</v>
      </c>
      <c r="W63" s="245">
        <v>44918</v>
      </c>
      <c r="X63" s="283">
        <v>79463442</v>
      </c>
      <c r="Y63" s="255"/>
      <c r="Z63" s="250"/>
      <c r="AA63" s="247">
        <f t="shared" si="1"/>
        <v>0</v>
      </c>
      <c r="AB63" s="328" t="s">
        <v>209</v>
      </c>
      <c r="AF63">
        <v>79463442</v>
      </c>
      <c r="AG63" s="415">
        <f t="shared" si="0"/>
        <v>0</v>
      </c>
    </row>
    <row r="64" spans="1:33" ht="38.25">
      <c r="A64" s="133" t="s">
        <v>6</v>
      </c>
      <c r="B64" s="133" t="s">
        <v>186</v>
      </c>
      <c r="C64" s="135" t="s">
        <v>91</v>
      </c>
      <c r="D64" s="135" t="s">
        <v>92</v>
      </c>
      <c r="E64" s="238" t="s">
        <v>187</v>
      </c>
      <c r="F64" s="134" t="s">
        <v>188</v>
      </c>
      <c r="G64" s="133" t="s">
        <v>121</v>
      </c>
      <c r="H64" s="133"/>
      <c r="I64" s="133">
        <v>17595</v>
      </c>
      <c r="J64" s="133">
        <v>42300</v>
      </c>
      <c r="K64" s="133" t="s">
        <v>210</v>
      </c>
      <c r="L64" s="133">
        <v>900855788</v>
      </c>
      <c r="M64" s="133" t="s">
        <v>96</v>
      </c>
      <c r="N64" s="133">
        <v>10549</v>
      </c>
      <c r="O64" s="133">
        <v>2015</v>
      </c>
      <c r="P64" s="247">
        <v>246763</v>
      </c>
      <c r="Q64" s="260" t="s">
        <v>201</v>
      </c>
      <c r="R64" s="255"/>
      <c r="S64" s="255"/>
      <c r="T64" s="255"/>
      <c r="U64" s="255"/>
      <c r="V64" s="252"/>
      <c r="W64" s="255"/>
      <c r="X64" s="283"/>
      <c r="Y64" s="255" t="s">
        <v>211</v>
      </c>
      <c r="Z64" s="250">
        <v>246763</v>
      </c>
      <c r="AA64" s="247">
        <f t="shared" si="1"/>
        <v>0</v>
      </c>
      <c r="AB64" s="329" t="s">
        <v>212</v>
      </c>
      <c r="AF64">
        <v>246763</v>
      </c>
      <c r="AG64" s="415">
        <f t="shared" si="0"/>
        <v>0</v>
      </c>
    </row>
    <row r="65" spans="1:33">
      <c r="A65" s="133" t="s">
        <v>6</v>
      </c>
      <c r="B65" s="133" t="s">
        <v>124</v>
      </c>
      <c r="C65" s="135" t="s">
        <v>91</v>
      </c>
      <c r="D65" s="135" t="s">
        <v>92</v>
      </c>
      <c r="E65" s="238" t="s">
        <v>191</v>
      </c>
      <c r="F65" s="134" t="s">
        <v>192</v>
      </c>
      <c r="G65" s="133" t="s">
        <v>121</v>
      </c>
      <c r="H65" s="133"/>
      <c r="I65" s="133">
        <v>12642</v>
      </c>
      <c r="J65" s="133">
        <v>42179</v>
      </c>
      <c r="K65" s="133" t="s">
        <v>213</v>
      </c>
      <c r="L65" s="133">
        <v>830076774</v>
      </c>
      <c r="M65" s="133" t="s">
        <v>96</v>
      </c>
      <c r="N65" s="133">
        <v>11466</v>
      </c>
      <c r="O65" s="133">
        <v>2015</v>
      </c>
      <c r="P65" s="247">
        <v>380402</v>
      </c>
      <c r="Q65" s="260" t="s">
        <v>201</v>
      </c>
      <c r="R65" s="244"/>
      <c r="S65" s="245"/>
      <c r="T65" s="244"/>
      <c r="U65" s="245"/>
      <c r="V65" s="252"/>
      <c r="W65" s="255"/>
      <c r="X65" s="283"/>
      <c r="Y65" s="255"/>
      <c r="Z65" s="250"/>
      <c r="AA65" s="247">
        <f t="shared" si="1"/>
        <v>380402</v>
      </c>
      <c r="AB65" s="327"/>
      <c r="AF65">
        <v>380402</v>
      </c>
      <c r="AG65" s="415">
        <f t="shared" si="0"/>
        <v>0</v>
      </c>
    </row>
    <row r="66" spans="1:33" ht="51">
      <c r="A66" s="133" t="s">
        <v>6</v>
      </c>
      <c r="B66" s="133" t="s">
        <v>100</v>
      </c>
      <c r="C66" s="135" t="s">
        <v>91</v>
      </c>
      <c r="D66" s="135" t="s">
        <v>92</v>
      </c>
      <c r="E66" s="238" t="s">
        <v>214</v>
      </c>
      <c r="F66" s="134" t="s">
        <v>215</v>
      </c>
      <c r="G66" s="133" t="s">
        <v>121</v>
      </c>
      <c r="H66" s="133"/>
      <c r="I66" s="133">
        <v>7763</v>
      </c>
      <c r="J66" s="133">
        <v>42066</v>
      </c>
      <c r="K66" s="133" t="s">
        <v>216</v>
      </c>
      <c r="L66" s="133">
        <v>1071164101</v>
      </c>
      <c r="M66" s="133" t="s">
        <v>114</v>
      </c>
      <c r="N66" s="133">
        <v>7210</v>
      </c>
      <c r="O66" s="133">
        <v>2015</v>
      </c>
      <c r="P66" s="247">
        <v>970200</v>
      </c>
      <c r="Q66" s="260" t="s">
        <v>201</v>
      </c>
      <c r="R66" s="255"/>
      <c r="S66" s="255"/>
      <c r="T66" s="255"/>
      <c r="U66" s="255"/>
      <c r="V66" s="252"/>
      <c r="W66" s="255"/>
      <c r="X66" s="283"/>
      <c r="Y66" s="255" t="s">
        <v>98</v>
      </c>
      <c r="Z66" s="250">
        <v>970200</v>
      </c>
      <c r="AA66" s="247">
        <f t="shared" si="1"/>
        <v>0</v>
      </c>
      <c r="AB66" s="323" t="s">
        <v>99</v>
      </c>
      <c r="AF66">
        <v>970200</v>
      </c>
      <c r="AG66" s="415">
        <f t="shared" si="0"/>
        <v>0</v>
      </c>
    </row>
    <row r="67" spans="1:33" ht="51">
      <c r="A67" s="133" t="s">
        <v>8</v>
      </c>
      <c r="B67" s="133" t="s">
        <v>148</v>
      </c>
      <c r="C67" s="135" t="s">
        <v>91</v>
      </c>
      <c r="D67" s="135" t="s">
        <v>92</v>
      </c>
      <c r="E67" s="238" t="s">
        <v>151</v>
      </c>
      <c r="F67" s="134" t="s">
        <v>152</v>
      </c>
      <c r="G67" s="133" t="s">
        <v>121</v>
      </c>
      <c r="H67" s="133"/>
      <c r="I67" s="133">
        <v>16996</v>
      </c>
      <c r="J67" s="133">
        <v>42292</v>
      </c>
      <c r="K67" s="133" t="s">
        <v>217</v>
      </c>
      <c r="L67" s="133">
        <v>900285397</v>
      </c>
      <c r="M67" s="133" t="s">
        <v>96</v>
      </c>
      <c r="N67" s="133">
        <v>3633</v>
      </c>
      <c r="O67" s="133">
        <v>2015</v>
      </c>
      <c r="P67" s="247">
        <v>9328899</v>
      </c>
      <c r="Q67" s="260" t="s">
        <v>201</v>
      </c>
      <c r="R67" s="255"/>
      <c r="S67" s="255"/>
      <c r="T67" s="255"/>
      <c r="U67" s="255"/>
      <c r="V67" s="252"/>
      <c r="W67" s="255"/>
      <c r="X67" s="283"/>
      <c r="Y67" s="255" t="s">
        <v>98</v>
      </c>
      <c r="Z67" s="250">
        <v>9328899</v>
      </c>
      <c r="AA67" s="247">
        <f t="shared" si="1"/>
        <v>0</v>
      </c>
      <c r="AB67" s="240" t="s">
        <v>218</v>
      </c>
      <c r="AF67">
        <v>9328899</v>
      </c>
      <c r="AG67" s="415">
        <f t="shared" si="0"/>
        <v>0</v>
      </c>
    </row>
    <row r="68" spans="1:33">
      <c r="A68" s="133" t="s">
        <v>8</v>
      </c>
      <c r="B68" s="133" t="s">
        <v>148</v>
      </c>
      <c r="C68" s="135" t="s">
        <v>91</v>
      </c>
      <c r="D68" s="135" t="s">
        <v>92</v>
      </c>
      <c r="E68" s="238" t="s">
        <v>151</v>
      </c>
      <c r="F68" s="134" t="s">
        <v>152</v>
      </c>
      <c r="G68" s="133" t="s">
        <v>121</v>
      </c>
      <c r="H68" s="133"/>
      <c r="I68" s="133">
        <v>10298</v>
      </c>
      <c r="J68" s="133">
        <v>42110</v>
      </c>
      <c r="K68" s="133" t="s">
        <v>219</v>
      </c>
      <c r="L68" s="133">
        <v>860403972</v>
      </c>
      <c r="M68" s="133" t="s">
        <v>220</v>
      </c>
      <c r="N68" s="133">
        <v>56800</v>
      </c>
      <c r="O68" s="133">
        <v>2015</v>
      </c>
      <c r="P68" s="247">
        <v>8044315</v>
      </c>
      <c r="Q68" s="260" t="s">
        <v>201</v>
      </c>
      <c r="R68" s="255"/>
      <c r="S68" s="255"/>
      <c r="T68" s="255"/>
      <c r="U68" s="255"/>
      <c r="V68" s="252"/>
      <c r="W68" s="255"/>
      <c r="X68" s="283"/>
      <c r="Y68" s="255"/>
      <c r="Z68" s="250"/>
      <c r="AA68" s="247">
        <f t="shared" si="1"/>
        <v>8044315</v>
      </c>
      <c r="AB68" s="240" t="s">
        <v>158</v>
      </c>
      <c r="AF68">
        <v>8044315</v>
      </c>
      <c r="AG68" s="415">
        <f t="shared" si="0"/>
        <v>0</v>
      </c>
    </row>
    <row r="69" spans="1:33" ht="51">
      <c r="A69" s="133" t="s">
        <v>6</v>
      </c>
      <c r="B69" s="133" t="s">
        <v>100</v>
      </c>
      <c r="C69" s="135" t="s">
        <v>91</v>
      </c>
      <c r="D69" s="135" t="s">
        <v>92</v>
      </c>
      <c r="E69" s="238" t="s">
        <v>106</v>
      </c>
      <c r="F69" s="134" t="s">
        <v>107</v>
      </c>
      <c r="G69" s="133" t="s">
        <v>103</v>
      </c>
      <c r="H69" s="133"/>
      <c r="I69" s="133">
        <v>16994</v>
      </c>
      <c r="J69" s="133">
        <v>42292</v>
      </c>
      <c r="K69" s="133" t="s">
        <v>217</v>
      </c>
      <c r="L69" s="133">
        <v>900285397</v>
      </c>
      <c r="M69" s="133" t="s">
        <v>96</v>
      </c>
      <c r="N69" s="133">
        <v>3633</v>
      </c>
      <c r="O69" s="133">
        <v>2015</v>
      </c>
      <c r="P69" s="247">
        <v>9163993</v>
      </c>
      <c r="Q69" s="260" t="s">
        <v>201</v>
      </c>
      <c r="R69" s="255"/>
      <c r="S69" s="255"/>
      <c r="T69" s="255"/>
      <c r="U69" s="255"/>
      <c r="V69" s="252"/>
      <c r="W69" s="255"/>
      <c r="X69" s="283"/>
      <c r="Y69" s="255" t="s">
        <v>98</v>
      </c>
      <c r="Z69" s="250">
        <v>9163993</v>
      </c>
      <c r="AA69" s="247">
        <f t="shared" si="1"/>
        <v>0</v>
      </c>
      <c r="AB69" s="240" t="s">
        <v>218</v>
      </c>
      <c r="AF69">
        <v>9163993</v>
      </c>
      <c r="AG69" s="415">
        <f t="shared" si="0"/>
        <v>0</v>
      </c>
    </row>
    <row r="70" spans="1:33" ht="24.75">
      <c r="A70" s="133" t="s">
        <v>6</v>
      </c>
      <c r="B70" s="133" t="s">
        <v>100</v>
      </c>
      <c r="C70" s="135" t="s">
        <v>91</v>
      </c>
      <c r="D70" s="135" t="s">
        <v>92</v>
      </c>
      <c r="E70" s="238" t="s">
        <v>106</v>
      </c>
      <c r="F70" s="134" t="s">
        <v>107</v>
      </c>
      <c r="G70" s="133" t="s">
        <v>103</v>
      </c>
      <c r="H70" s="133"/>
      <c r="I70" s="133">
        <v>16892</v>
      </c>
      <c r="J70" s="133">
        <v>42292</v>
      </c>
      <c r="K70" s="133" t="s">
        <v>221</v>
      </c>
      <c r="L70" s="133">
        <v>1026568116</v>
      </c>
      <c r="M70" s="133" t="s">
        <v>114</v>
      </c>
      <c r="N70" s="133">
        <v>5602</v>
      </c>
      <c r="O70" s="133">
        <v>2015</v>
      </c>
      <c r="P70" s="247">
        <v>98533</v>
      </c>
      <c r="Q70" s="260" t="s">
        <v>201</v>
      </c>
      <c r="R70" s="255"/>
      <c r="S70" s="255"/>
      <c r="T70" s="255"/>
      <c r="U70" s="255"/>
      <c r="V70" s="252"/>
      <c r="W70" s="255"/>
      <c r="X70" s="283"/>
      <c r="Y70" s="255"/>
      <c r="Z70" s="250"/>
      <c r="AA70" s="247">
        <f t="shared" si="1"/>
        <v>98533</v>
      </c>
      <c r="AB70" s="373" t="s">
        <v>222</v>
      </c>
      <c r="AF70">
        <v>98533</v>
      </c>
      <c r="AG70" s="415">
        <f t="shared" ref="AG70:AG133" si="2">+AF70-P70</f>
        <v>0</v>
      </c>
    </row>
    <row r="71" spans="1:33" ht="38.25">
      <c r="A71" s="133" t="s">
        <v>6</v>
      </c>
      <c r="B71" s="133" t="s">
        <v>186</v>
      </c>
      <c r="C71" s="135" t="s">
        <v>91</v>
      </c>
      <c r="D71" s="135" t="s">
        <v>92</v>
      </c>
      <c r="E71" s="238" t="s">
        <v>187</v>
      </c>
      <c r="F71" s="134" t="s">
        <v>188</v>
      </c>
      <c r="G71" s="133" t="s">
        <v>103</v>
      </c>
      <c r="H71" s="133"/>
      <c r="I71" s="133">
        <v>11737</v>
      </c>
      <c r="J71" s="133">
        <v>42159</v>
      </c>
      <c r="K71" s="133" t="s">
        <v>210</v>
      </c>
      <c r="L71" s="133">
        <v>900855788</v>
      </c>
      <c r="M71" s="133" t="s">
        <v>96</v>
      </c>
      <c r="N71" s="133">
        <v>10549</v>
      </c>
      <c r="O71" s="133">
        <v>2015</v>
      </c>
      <c r="P71" s="247">
        <v>246763</v>
      </c>
      <c r="Q71" s="260" t="s">
        <v>201</v>
      </c>
      <c r="R71" s="255"/>
      <c r="S71" s="255"/>
      <c r="T71" s="255"/>
      <c r="U71" s="255"/>
      <c r="V71" s="252"/>
      <c r="W71" s="255"/>
      <c r="X71" s="283"/>
      <c r="Y71" s="255" t="s">
        <v>211</v>
      </c>
      <c r="Z71" s="250">
        <v>246763</v>
      </c>
      <c r="AA71" s="247">
        <f t="shared" ref="AA71:AA134" si="3">P71-X71-Z71</f>
        <v>0</v>
      </c>
      <c r="AB71" s="329" t="s">
        <v>212</v>
      </c>
      <c r="AF71">
        <v>246763</v>
      </c>
      <c r="AG71" s="415">
        <f t="shared" si="2"/>
        <v>0</v>
      </c>
    </row>
    <row r="72" spans="1:33" ht="38.25">
      <c r="A72" s="133" t="s">
        <v>6</v>
      </c>
      <c r="B72" s="133" t="s">
        <v>100</v>
      </c>
      <c r="C72" s="135" t="s">
        <v>91</v>
      </c>
      <c r="D72" s="135" t="s">
        <v>92</v>
      </c>
      <c r="E72" s="237" t="s">
        <v>106</v>
      </c>
      <c r="F72" s="134" t="s">
        <v>107</v>
      </c>
      <c r="G72" s="133" t="s">
        <v>121</v>
      </c>
      <c r="H72" s="133"/>
      <c r="I72" s="133">
        <v>2836</v>
      </c>
      <c r="J72" s="133">
        <v>42401</v>
      </c>
      <c r="K72" s="133" t="s">
        <v>223</v>
      </c>
      <c r="L72" s="133">
        <v>52383494</v>
      </c>
      <c r="M72" s="133" t="s">
        <v>123</v>
      </c>
      <c r="N72" s="133">
        <v>1604</v>
      </c>
      <c r="O72" s="133">
        <v>2016</v>
      </c>
      <c r="P72" s="247">
        <v>13450667</v>
      </c>
      <c r="Q72" s="260" t="s">
        <v>224</v>
      </c>
      <c r="R72" s="255"/>
      <c r="S72" s="255"/>
      <c r="T72" s="255"/>
      <c r="U72" s="255"/>
      <c r="V72" s="252"/>
      <c r="W72" s="255"/>
      <c r="X72" s="283"/>
      <c r="Y72" s="255" t="s">
        <v>146</v>
      </c>
      <c r="Z72" s="250">
        <v>13450667</v>
      </c>
      <c r="AA72" s="247">
        <f t="shared" si="3"/>
        <v>0</v>
      </c>
      <c r="AB72" s="330" t="s">
        <v>147</v>
      </c>
      <c r="AF72">
        <v>13450667</v>
      </c>
      <c r="AG72" s="415">
        <f t="shared" si="2"/>
        <v>0</v>
      </c>
    </row>
    <row r="73" spans="1:33">
      <c r="A73" s="133" t="s">
        <v>6</v>
      </c>
      <c r="B73" s="133" t="s">
        <v>124</v>
      </c>
      <c r="C73" s="135" t="s">
        <v>91</v>
      </c>
      <c r="D73" s="135" t="s">
        <v>92</v>
      </c>
      <c r="E73" s="237" t="s">
        <v>191</v>
      </c>
      <c r="F73" s="134" t="s">
        <v>107</v>
      </c>
      <c r="G73" s="133" t="s">
        <v>121</v>
      </c>
      <c r="H73" s="133"/>
      <c r="I73" s="133">
        <v>12607</v>
      </c>
      <c r="J73" s="133">
        <v>42515</v>
      </c>
      <c r="K73" s="133" t="s">
        <v>225</v>
      </c>
      <c r="L73" s="133">
        <v>52815057</v>
      </c>
      <c r="M73" s="133" t="s">
        <v>123</v>
      </c>
      <c r="N73" s="133">
        <v>9149</v>
      </c>
      <c r="O73" s="133">
        <v>2016</v>
      </c>
      <c r="P73" s="247">
        <v>111967</v>
      </c>
      <c r="Q73" s="260" t="s">
        <v>224</v>
      </c>
      <c r="R73" s="244"/>
      <c r="S73" s="245"/>
      <c r="T73" s="244"/>
      <c r="U73" s="245"/>
      <c r="V73" s="252"/>
      <c r="W73" s="255"/>
      <c r="X73" s="283"/>
      <c r="Y73" s="255"/>
      <c r="Z73" s="250"/>
      <c r="AA73" s="247">
        <f t="shared" si="3"/>
        <v>111967</v>
      </c>
      <c r="AB73" s="331"/>
      <c r="AF73">
        <v>111967</v>
      </c>
      <c r="AG73" s="415">
        <f t="shared" si="2"/>
        <v>0</v>
      </c>
    </row>
    <row r="74" spans="1:33">
      <c r="A74" s="133" t="s">
        <v>6</v>
      </c>
      <c r="B74" s="133" t="s">
        <v>124</v>
      </c>
      <c r="C74" s="135" t="s">
        <v>91</v>
      </c>
      <c r="D74" s="135" t="s">
        <v>92</v>
      </c>
      <c r="E74" s="237" t="s">
        <v>191</v>
      </c>
      <c r="F74" s="134" t="s">
        <v>107</v>
      </c>
      <c r="G74" s="133" t="s">
        <v>121</v>
      </c>
      <c r="H74" s="133"/>
      <c r="I74" s="133">
        <v>4325</v>
      </c>
      <c r="J74" s="133">
        <v>42410</v>
      </c>
      <c r="K74" s="133" t="s">
        <v>226</v>
      </c>
      <c r="L74" s="133">
        <v>1032361381</v>
      </c>
      <c r="M74" s="133" t="s">
        <v>123</v>
      </c>
      <c r="N74" s="133">
        <v>5181</v>
      </c>
      <c r="O74" s="133">
        <v>2016</v>
      </c>
      <c r="P74" s="247">
        <v>895733</v>
      </c>
      <c r="Q74" s="260" t="s">
        <v>224</v>
      </c>
      <c r="R74" s="244"/>
      <c r="S74" s="245"/>
      <c r="T74" s="244"/>
      <c r="U74" s="245"/>
      <c r="V74" s="252"/>
      <c r="W74" s="255"/>
      <c r="X74" s="283"/>
      <c r="Y74" s="255"/>
      <c r="Z74" s="250"/>
      <c r="AA74" s="247">
        <f t="shared" si="3"/>
        <v>895733</v>
      </c>
      <c r="AB74" s="331"/>
      <c r="AF74">
        <v>895733</v>
      </c>
      <c r="AG74" s="415">
        <f t="shared" si="2"/>
        <v>0</v>
      </c>
    </row>
    <row r="75" spans="1:33" ht="38.25">
      <c r="A75" s="133" t="s">
        <v>6</v>
      </c>
      <c r="B75" s="133" t="s">
        <v>227</v>
      </c>
      <c r="C75" s="135" t="s">
        <v>91</v>
      </c>
      <c r="D75" s="135" t="s">
        <v>92</v>
      </c>
      <c r="E75" s="237" t="s">
        <v>228</v>
      </c>
      <c r="F75" s="134" t="s">
        <v>107</v>
      </c>
      <c r="G75" s="133" t="s">
        <v>121</v>
      </c>
      <c r="H75" s="133"/>
      <c r="I75" s="133">
        <v>10650</v>
      </c>
      <c r="J75" s="133">
        <v>42506</v>
      </c>
      <c r="K75" s="133" t="s">
        <v>229</v>
      </c>
      <c r="L75" s="133">
        <v>1110482029</v>
      </c>
      <c r="M75" s="133" t="s">
        <v>114</v>
      </c>
      <c r="N75" s="133">
        <v>8680</v>
      </c>
      <c r="O75" s="133">
        <v>2016</v>
      </c>
      <c r="P75" s="247">
        <v>2055200</v>
      </c>
      <c r="Q75" s="260" t="s">
        <v>224</v>
      </c>
      <c r="R75" s="255"/>
      <c r="S75" s="255"/>
      <c r="T75" s="255"/>
      <c r="U75" s="255"/>
      <c r="V75" s="252"/>
      <c r="W75" s="255"/>
      <c r="X75" s="283"/>
      <c r="Y75" s="255" t="s">
        <v>138</v>
      </c>
      <c r="Z75" s="250">
        <v>2055200</v>
      </c>
      <c r="AA75" s="247">
        <f t="shared" si="3"/>
        <v>0</v>
      </c>
      <c r="AB75" s="240" t="s">
        <v>139</v>
      </c>
      <c r="AF75">
        <v>2055200</v>
      </c>
      <c r="AG75" s="415">
        <f t="shared" si="2"/>
        <v>0</v>
      </c>
    </row>
    <row r="76" spans="1:33">
      <c r="A76" s="133" t="s">
        <v>8</v>
      </c>
      <c r="B76" s="133" t="s">
        <v>148</v>
      </c>
      <c r="C76" s="135" t="s">
        <v>91</v>
      </c>
      <c r="D76" s="135" t="s">
        <v>92</v>
      </c>
      <c r="E76" s="237" t="s">
        <v>151</v>
      </c>
      <c r="F76" s="134" t="s">
        <v>107</v>
      </c>
      <c r="G76" s="133" t="s">
        <v>121</v>
      </c>
      <c r="H76" s="133"/>
      <c r="I76" s="133">
        <v>5481</v>
      </c>
      <c r="J76" s="133">
        <v>42419</v>
      </c>
      <c r="K76" s="133" t="s">
        <v>230</v>
      </c>
      <c r="L76" s="133">
        <v>830082161</v>
      </c>
      <c r="M76" s="133" t="s">
        <v>110</v>
      </c>
      <c r="N76" s="133">
        <v>4326</v>
      </c>
      <c r="O76" s="133">
        <v>2016</v>
      </c>
      <c r="P76" s="247">
        <v>1227584</v>
      </c>
      <c r="Q76" s="260" t="s">
        <v>224</v>
      </c>
      <c r="R76" s="255"/>
      <c r="S76" s="245"/>
      <c r="T76" s="255"/>
      <c r="U76" s="245"/>
      <c r="V76" s="252"/>
      <c r="W76" s="255"/>
      <c r="X76" s="283"/>
      <c r="Y76" s="255"/>
      <c r="Z76" s="250"/>
      <c r="AA76" s="247">
        <f t="shared" si="3"/>
        <v>1227584</v>
      </c>
      <c r="AB76" s="282" t="s">
        <v>173</v>
      </c>
      <c r="AF76">
        <v>1227584</v>
      </c>
      <c r="AG76" s="415">
        <f t="shared" si="2"/>
        <v>0</v>
      </c>
    </row>
    <row r="77" spans="1:33">
      <c r="A77" s="133" t="s">
        <v>8</v>
      </c>
      <c r="B77" s="133" t="s">
        <v>148</v>
      </c>
      <c r="C77" s="135" t="s">
        <v>91</v>
      </c>
      <c r="D77" s="135" t="s">
        <v>92</v>
      </c>
      <c r="E77" s="237" t="s">
        <v>151</v>
      </c>
      <c r="F77" s="134" t="s">
        <v>107</v>
      </c>
      <c r="G77" s="133" t="s">
        <v>121</v>
      </c>
      <c r="H77" s="133"/>
      <c r="I77" s="133">
        <v>4806</v>
      </c>
      <c r="J77" s="133">
        <v>42412</v>
      </c>
      <c r="K77" s="133" t="s">
        <v>231</v>
      </c>
      <c r="L77" s="133">
        <v>900042483</v>
      </c>
      <c r="M77" s="133" t="s">
        <v>110</v>
      </c>
      <c r="N77" s="133">
        <v>5443</v>
      </c>
      <c r="O77" s="133">
        <v>2016</v>
      </c>
      <c r="P77" s="247">
        <v>8532068</v>
      </c>
      <c r="Q77" s="260" t="s">
        <v>224</v>
      </c>
      <c r="R77" s="255"/>
      <c r="S77" s="255"/>
      <c r="T77" s="255"/>
      <c r="U77" s="255"/>
      <c r="V77" s="252"/>
      <c r="W77" s="255"/>
      <c r="X77" s="283"/>
      <c r="Y77" s="255"/>
      <c r="Z77" s="250"/>
      <c r="AA77" s="247">
        <f t="shared" si="3"/>
        <v>8532068</v>
      </c>
      <c r="AB77" s="282" t="s">
        <v>173</v>
      </c>
      <c r="AF77">
        <v>8532068</v>
      </c>
      <c r="AG77" s="415">
        <f t="shared" si="2"/>
        <v>0</v>
      </c>
    </row>
    <row r="78" spans="1:33">
      <c r="A78" s="133" t="s">
        <v>8</v>
      </c>
      <c r="B78" s="133" t="s">
        <v>148</v>
      </c>
      <c r="C78" s="135" t="s">
        <v>91</v>
      </c>
      <c r="D78" s="135" t="s">
        <v>92</v>
      </c>
      <c r="E78" s="237" t="s">
        <v>151</v>
      </c>
      <c r="F78" s="134" t="s">
        <v>152</v>
      </c>
      <c r="G78" s="133" t="s">
        <v>121</v>
      </c>
      <c r="H78" s="133"/>
      <c r="I78" s="133">
        <v>4820</v>
      </c>
      <c r="J78" s="133">
        <v>42412</v>
      </c>
      <c r="K78" s="133" t="s">
        <v>231</v>
      </c>
      <c r="L78" s="133">
        <v>900042483</v>
      </c>
      <c r="M78" s="133" t="s">
        <v>110</v>
      </c>
      <c r="N78" s="133">
        <v>5437</v>
      </c>
      <c r="O78" s="133">
        <v>2016</v>
      </c>
      <c r="P78" s="247">
        <v>11063010</v>
      </c>
      <c r="Q78" s="260" t="s">
        <v>224</v>
      </c>
      <c r="R78" s="255"/>
      <c r="S78" s="255"/>
      <c r="T78" s="255"/>
      <c r="U78" s="255"/>
      <c r="V78" s="252"/>
      <c r="W78" s="255"/>
      <c r="X78" s="283"/>
      <c r="Y78" s="255"/>
      <c r="Z78" s="250"/>
      <c r="AA78" s="247">
        <f t="shared" si="3"/>
        <v>11063010</v>
      </c>
      <c r="AB78" s="282" t="s">
        <v>173</v>
      </c>
      <c r="AF78">
        <v>11063010</v>
      </c>
      <c r="AG78" s="415">
        <f t="shared" si="2"/>
        <v>0</v>
      </c>
    </row>
    <row r="79" spans="1:33" ht="90">
      <c r="A79" s="133" t="s">
        <v>10</v>
      </c>
      <c r="B79" s="133" t="s">
        <v>232</v>
      </c>
      <c r="C79" s="135" t="s">
        <v>91</v>
      </c>
      <c r="D79" s="135" t="s">
        <v>92</v>
      </c>
      <c r="E79" s="237" t="s">
        <v>233</v>
      </c>
      <c r="F79" s="134" t="s">
        <v>152</v>
      </c>
      <c r="G79" s="133" t="s">
        <v>121</v>
      </c>
      <c r="H79" s="133"/>
      <c r="I79" s="133">
        <v>3779</v>
      </c>
      <c r="J79" s="133">
        <v>42404</v>
      </c>
      <c r="K79" s="133" t="s">
        <v>234</v>
      </c>
      <c r="L79" s="133">
        <v>51984446</v>
      </c>
      <c r="M79" s="133" t="s">
        <v>123</v>
      </c>
      <c r="N79" s="133">
        <v>2905</v>
      </c>
      <c r="O79" s="133">
        <v>2016</v>
      </c>
      <c r="P79" s="247">
        <v>713000</v>
      </c>
      <c r="Q79" s="260" t="s">
        <v>224</v>
      </c>
      <c r="R79" s="255"/>
      <c r="S79" s="255"/>
      <c r="T79" s="255"/>
      <c r="U79" s="255"/>
      <c r="V79" s="252"/>
      <c r="W79" s="255"/>
      <c r="X79" s="283"/>
      <c r="Y79" s="255"/>
      <c r="Z79" s="250"/>
      <c r="AA79" s="247">
        <f t="shared" si="3"/>
        <v>713000</v>
      </c>
      <c r="AB79" s="282" t="s">
        <v>235</v>
      </c>
      <c r="AF79">
        <v>713000</v>
      </c>
      <c r="AG79" s="415">
        <f t="shared" si="2"/>
        <v>0</v>
      </c>
    </row>
    <row r="80" spans="1:33" ht="38.25">
      <c r="A80" s="133" t="s">
        <v>4</v>
      </c>
      <c r="B80" s="133" t="s">
        <v>236</v>
      </c>
      <c r="C80" s="135" t="s">
        <v>91</v>
      </c>
      <c r="D80" s="135" t="s">
        <v>92</v>
      </c>
      <c r="E80" s="237" t="s">
        <v>237</v>
      </c>
      <c r="F80" s="134" t="s">
        <v>152</v>
      </c>
      <c r="G80" s="133" t="s">
        <v>121</v>
      </c>
      <c r="H80" s="133"/>
      <c r="I80" s="133">
        <v>121</v>
      </c>
      <c r="J80" s="133">
        <v>42384</v>
      </c>
      <c r="K80" s="133" t="s">
        <v>238</v>
      </c>
      <c r="L80" s="133">
        <v>52084485</v>
      </c>
      <c r="M80" s="133" t="s">
        <v>123</v>
      </c>
      <c r="N80" s="133">
        <v>10</v>
      </c>
      <c r="O80" s="133">
        <v>2016</v>
      </c>
      <c r="P80" s="247">
        <v>168067</v>
      </c>
      <c r="Q80" s="260" t="s">
        <v>224</v>
      </c>
      <c r="R80" s="255"/>
      <c r="S80" s="255"/>
      <c r="T80" s="255"/>
      <c r="U80" s="255"/>
      <c r="V80" s="252"/>
      <c r="W80" s="255"/>
      <c r="X80" s="283"/>
      <c r="Y80" s="255" t="s">
        <v>146</v>
      </c>
      <c r="Z80" s="250">
        <v>168067</v>
      </c>
      <c r="AA80" s="247">
        <f t="shared" si="3"/>
        <v>0</v>
      </c>
      <c r="AB80" s="240" t="s">
        <v>147</v>
      </c>
      <c r="AF80">
        <v>168067</v>
      </c>
      <c r="AG80" s="415">
        <f t="shared" si="2"/>
        <v>0</v>
      </c>
    </row>
    <row r="81" spans="1:33" ht="165">
      <c r="A81" s="133" t="s">
        <v>6</v>
      </c>
      <c r="B81" s="133" t="s">
        <v>100</v>
      </c>
      <c r="C81" s="135" t="s">
        <v>91</v>
      </c>
      <c r="D81" s="135" t="s">
        <v>92</v>
      </c>
      <c r="E81" s="237" t="s">
        <v>239</v>
      </c>
      <c r="F81" s="134" t="s">
        <v>152</v>
      </c>
      <c r="G81" s="133" t="s">
        <v>121</v>
      </c>
      <c r="H81" s="133"/>
      <c r="I81" s="133">
        <v>25108</v>
      </c>
      <c r="J81" s="133">
        <v>42704</v>
      </c>
      <c r="K81" s="133" t="s">
        <v>240</v>
      </c>
      <c r="L81" s="133">
        <v>51817996</v>
      </c>
      <c r="M81" s="133" t="s">
        <v>123</v>
      </c>
      <c r="N81" s="133">
        <v>10024</v>
      </c>
      <c r="O81" s="133">
        <v>2016</v>
      </c>
      <c r="P81" s="247">
        <v>599067</v>
      </c>
      <c r="Q81" s="260" t="s">
        <v>224</v>
      </c>
      <c r="R81" s="255"/>
      <c r="S81" s="255"/>
      <c r="T81" s="255"/>
      <c r="U81" s="255"/>
      <c r="V81" s="252"/>
      <c r="W81" s="255"/>
      <c r="X81" s="283"/>
      <c r="Y81" s="255"/>
      <c r="Z81" s="250"/>
      <c r="AA81" s="247">
        <f t="shared" si="3"/>
        <v>599067</v>
      </c>
      <c r="AB81" s="323" t="s">
        <v>241</v>
      </c>
      <c r="AF81">
        <v>599067</v>
      </c>
      <c r="AG81" s="415">
        <f t="shared" si="2"/>
        <v>0</v>
      </c>
    </row>
    <row r="82" spans="1:33">
      <c r="A82" s="133" t="s">
        <v>8</v>
      </c>
      <c r="B82" s="133" t="s">
        <v>148</v>
      </c>
      <c r="C82" s="135" t="s">
        <v>91</v>
      </c>
      <c r="D82" s="135" t="s">
        <v>92</v>
      </c>
      <c r="E82" s="237" t="s">
        <v>242</v>
      </c>
      <c r="F82" s="134" t="s">
        <v>152</v>
      </c>
      <c r="G82" s="133" t="s">
        <v>121</v>
      </c>
      <c r="H82" s="133"/>
      <c r="I82" s="133">
        <v>26841</v>
      </c>
      <c r="J82" s="133">
        <v>42720</v>
      </c>
      <c r="K82" s="133" t="s">
        <v>243</v>
      </c>
      <c r="L82" s="133">
        <v>900036023</v>
      </c>
      <c r="M82" s="133" t="s">
        <v>96</v>
      </c>
      <c r="N82" s="133">
        <v>10627</v>
      </c>
      <c r="O82" s="133">
        <v>2016</v>
      </c>
      <c r="P82" s="247">
        <v>2812226</v>
      </c>
      <c r="Q82" s="260" t="s">
        <v>224</v>
      </c>
      <c r="R82" s="255"/>
      <c r="S82" s="245"/>
      <c r="T82" s="255"/>
      <c r="U82" s="245"/>
      <c r="V82" s="252"/>
      <c r="W82" s="255"/>
      <c r="X82" s="283"/>
      <c r="Y82" s="255"/>
      <c r="Z82" s="250"/>
      <c r="AA82" s="247">
        <f t="shared" si="3"/>
        <v>2812226</v>
      </c>
      <c r="AB82" s="282" t="s">
        <v>173</v>
      </c>
      <c r="AF82">
        <v>2812226</v>
      </c>
      <c r="AG82" s="415">
        <f t="shared" si="2"/>
        <v>0</v>
      </c>
    </row>
    <row r="83" spans="1:33">
      <c r="A83" s="133" t="s">
        <v>8</v>
      </c>
      <c r="B83" s="133" t="s">
        <v>148</v>
      </c>
      <c r="C83" s="135" t="s">
        <v>91</v>
      </c>
      <c r="D83" s="135" t="s">
        <v>92</v>
      </c>
      <c r="E83" s="237" t="s">
        <v>242</v>
      </c>
      <c r="F83" s="134" t="s">
        <v>152</v>
      </c>
      <c r="G83" s="133" t="s">
        <v>121</v>
      </c>
      <c r="H83" s="133"/>
      <c r="I83" s="133">
        <v>22143</v>
      </c>
      <c r="J83" s="133">
        <v>42671</v>
      </c>
      <c r="K83" s="133" t="s">
        <v>244</v>
      </c>
      <c r="L83" s="133">
        <v>900065588</v>
      </c>
      <c r="M83" s="133" t="s">
        <v>110</v>
      </c>
      <c r="N83" s="133">
        <v>12248</v>
      </c>
      <c r="O83" s="133">
        <v>2016</v>
      </c>
      <c r="P83" s="247">
        <v>1006109</v>
      </c>
      <c r="Q83" s="262" t="s">
        <v>224</v>
      </c>
      <c r="R83" s="255"/>
      <c r="S83" s="245"/>
      <c r="T83" s="255"/>
      <c r="U83" s="245"/>
      <c r="V83" s="252"/>
      <c r="W83" s="255"/>
      <c r="X83" s="283"/>
      <c r="Y83" s="255"/>
      <c r="Z83" s="250"/>
      <c r="AA83" s="247">
        <f t="shared" si="3"/>
        <v>1006109</v>
      </c>
      <c r="AB83" s="282" t="s">
        <v>173</v>
      </c>
      <c r="AF83">
        <v>1006109</v>
      </c>
      <c r="AG83" s="415">
        <f t="shared" si="2"/>
        <v>0</v>
      </c>
    </row>
    <row r="84" spans="1:33" ht="38.25">
      <c r="A84" s="133" t="s">
        <v>8</v>
      </c>
      <c r="B84" s="133" t="s">
        <v>148</v>
      </c>
      <c r="C84" s="135" t="s">
        <v>91</v>
      </c>
      <c r="D84" s="135" t="s">
        <v>92</v>
      </c>
      <c r="E84" s="237" t="s">
        <v>242</v>
      </c>
      <c r="F84" s="134" t="s">
        <v>152</v>
      </c>
      <c r="G84" s="133" t="s">
        <v>121</v>
      </c>
      <c r="H84" s="133"/>
      <c r="I84" s="133">
        <v>24732</v>
      </c>
      <c r="J84" s="133">
        <v>42699</v>
      </c>
      <c r="K84" s="133" t="s">
        <v>245</v>
      </c>
      <c r="L84" s="133">
        <v>860010516</v>
      </c>
      <c r="M84" s="133" t="s">
        <v>96</v>
      </c>
      <c r="N84" s="133">
        <v>10342</v>
      </c>
      <c r="O84" s="133">
        <v>2016</v>
      </c>
      <c r="P84" s="247">
        <v>23516735</v>
      </c>
      <c r="Q84" s="260" t="s">
        <v>224</v>
      </c>
      <c r="R84" s="255"/>
      <c r="S84" s="255"/>
      <c r="T84" s="255"/>
      <c r="U84" s="255"/>
      <c r="V84" s="252"/>
      <c r="W84" s="255"/>
      <c r="X84" s="283"/>
      <c r="Y84" s="255" t="s">
        <v>138</v>
      </c>
      <c r="Z84" s="250">
        <v>23516735</v>
      </c>
      <c r="AA84" s="247">
        <f t="shared" si="3"/>
        <v>0</v>
      </c>
      <c r="AB84" s="240" t="s">
        <v>246</v>
      </c>
      <c r="AF84">
        <v>23516735</v>
      </c>
      <c r="AG84" s="415">
        <f t="shared" si="2"/>
        <v>0</v>
      </c>
    </row>
    <row r="85" spans="1:33">
      <c r="A85" s="133" t="s">
        <v>8</v>
      </c>
      <c r="B85" s="133" t="s">
        <v>148</v>
      </c>
      <c r="C85" s="135" t="s">
        <v>91</v>
      </c>
      <c r="D85" s="135" t="s">
        <v>92</v>
      </c>
      <c r="E85" s="237" t="s">
        <v>242</v>
      </c>
      <c r="F85" s="134" t="s">
        <v>152</v>
      </c>
      <c r="G85" s="133" t="s">
        <v>121</v>
      </c>
      <c r="H85" s="133"/>
      <c r="I85" s="133">
        <v>24687</v>
      </c>
      <c r="J85" s="133">
        <v>42699</v>
      </c>
      <c r="K85" s="133" t="s">
        <v>247</v>
      </c>
      <c r="L85" s="133">
        <v>830072816</v>
      </c>
      <c r="M85" s="133" t="s">
        <v>96</v>
      </c>
      <c r="N85" s="133">
        <v>10340</v>
      </c>
      <c r="O85" s="133">
        <v>2016</v>
      </c>
      <c r="P85" s="247">
        <v>54507</v>
      </c>
      <c r="Q85" s="260" t="s">
        <v>224</v>
      </c>
      <c r="R85" s="255"/>
      <c r="S85" s="245"/>
      <c r="T85" s="255"/>
      <c r="U85" s="245"/>
      <c r="V85" s="252"/>
      <c r="W85" s="255"/>
      <c r="X85" s="283"/>
      <c r="Y85" s="255"/>
      <c r="Z85" s="250"/>
      <c r="AA85" s="247">
        <f t="shared" si="3"/>
        <v>54507</v>
      </c>
      <c r="AB85" s="282" t="s">
        <v>173</v>
      </c>
      <c r="AF85">
        <v>54507</v>
      </c>
      <c r="AG85" s="415">
        <f t="shared" si="2"/>
        <v>0</v>
      </c>
    </row>
    <row r="86" spans="1:33">
      <c r="A86" s="133" t="s">
        <v>8</v>
      </c>
      <c r="B86" s="133" t="s">
        <v>148</v>
      </c>
      <c r="C86" s="135" t="s">
        <v>91</v>
      </c>
      <c r="D86" s="135" t="s">
        <v>92</v>
      </c>
      <c r="E86" s="237" t="s">
        <v>242</v>
      </c>
      <c r="F86" s="134" t="s">
        <v>152</v>
      </c>
      <c r="G86" s="133" t="s">
        <v>121</v>
      </c>
      <c r="H86" s="133"/>
      <c r="I86" s="133">
        <v>26210</v>
      </c>
      <c r="J86" s="133">
        <v>42718</v>
      </c>
      <c r="K86" s="133" t="s">
        <v>243</v>
      </c>
      <c r="L86" s="133">
        <v>900036023</v>
      </c>
      <c r="M86" s="133" t="s">
        <v>96</v>
      </c>
      <c r="N86" s="133">
        <v>10986</v>
      </c>
      <c r="O86" s="133">
        <v>2016</v>
      </c>
      <c r="P86" s="247">
        <v>1864414</v>
      </c>
      <c r="Q86" s="260" t="s">
        <v>224</v>
      </c>
      <c r="R86" s="244"/>
      <c r="S86" s="245"/>
      <c r="T86" s="244"/>
      <c r="U86" s="245"/>
      <c r="V86" s="252"/>
      <c r="W86" s="255"/>
      <c r="X86" s="283"/>
      <c r="Y86" s="255"/>
      <c r="Z86" s="250"/>
      <c r="AA86" s="247">
        <f t="shared" si="3"/>
        <v>1864414</v>
      </c>
      <c r="AB86" s="282" t="s">
        <v>173</v>
      </c>
      <c r="AF86">
        <v>1864414</v>
      </c>
      <c r="AG86" s="415">
        <f t="shared" si="2"/>
        <v>0</v>
      </c>
    </row>
    <row r="87" spans="1:33" ht="38.25">
      <c r="A87" s="133" t="s">
        <v>6</v>
      </c>
      <c r="B87" s="133" t="s">
        <v>186</v>
      </c>
      <c r="C87" s="135" t="s">
        <v>91</v>
      </c>
      <c r="D87" s="135" t="s">
        <v>92</v>
      </c>
      <c r="E87" s="237" t="s">
        <v>248</v>
      </c>
      <c r="F87" s="134" t="s">
        <v>20</v>
      </c>
      <c r="G87" s="133" t="s">
        <v>121</v>
      </c>
      <c r="H87" s="133"/>
      <c r="I87" s="133">
        <v>20847</v>
      </c>
      <c r="J87" s="133">
        <v>42655</v>
      </c>
      <c r="K87" s="133" t="s">
        <v>249</v>
      </c>
      <c r="L87" s="133">
        <v>1018420264</v>
      </c>
      <c r="M87" s="133" t="s">
        <v>123</v>
      </c>
      <c r="N87" s="133">
        <v>1279</v>
      </c>
      <c r="O87" s="133">
        <v>2016</v>
      </c>
      <c r="P87" s="247">
        <v>111967</v>
      </c>
      <c r="Q87" s="260" t="s">
        <v>224</v>
      </c>
      <c r="R87" s="255"/>
      <c r="S87" s="255"/>
      <c r="T87" s="255"/>
      <c r="U87" s="255"/>
      <c r="V87" s="252"/>
      <c r="W87" s="255"/>
      <c r="X87" s="283"/>
      <c r="Y87" s="255"/>
      <c r="Z87" s="250"/>
      <c r="AA87" s="247">
        <f t="shared" si="3"/>
        <v>111967</v>
      </c>
      <c r="AB87" s="326" t="s">
        <v>250</v>
      </c>
      <c r="AF87">
        <v>111967</v>
      </c>
      <c r="AG87" s="415">
        <f t="shared" si="2"/>
        <v>0</v>
      </c>
    </row>
    <row r="88" spans="1:33">
      <c r="A88" s="133" t="s">
        <v>6</v>
      </c>
      <c r="B88" s="133" t="s">
        <v>186</v>
      </c>
      <c r="C88" s="135" t="s">
        <v>91</v>
      </c>
      <c r="D88" s="135" t="s">
        <v>92</v>
      </c>
      <c r="E88" s="237" t="s">
        <v>248</v>
      </c>
      <c r="F88" s="134" t="s">
        <v>20</v>
      </c>
      <c r="G88" s="133" t="s">
        <v>121</v>
      </c>
      <c r="H88" s="133"/>
      <c r="I88" s="133">
        <v>16525</v>
      </c>
      <c r="J88" s="133">
        <v>42606</v>
      </c>
      <c r="K88" s="133" t="s">
        <v>251</v>
      </c>
      <c r="L88" s="133">
        <v>52984270</v>
      </c>
      <c r="M88" s="133" t="s">
        <v>123</v>
      </c>
      <c r="N88" s="133">
        <v>202</v>
      </c>
      <c r="O88" s="133">
        <v>2016</v>
      </c>
      <c r="P88" s="247">
        <v>335900</v>
      </c>
      <c r="Q88" s="260" t="s">
        <v>224</v>
      </c>
      <c r="R88" s="244">
        <v>1337</v>
      </c>
      <c r="S88" s="245">
        <v>44740</v>
      </c>
      <c r="T88" s="244">
        <v>1949</v>
      </c>
      <c r="U88" s="245">
        <v>44792</v>
      </c>
      <c r="V88" s="252">
        <v>3000757627</v>
      </c>
      <c r="W88" s="245">
        <v>44825</v>
      </c>
      <c r="X88" s="283">
        <v>335900</v>
      </c>
      <c r="Y88" s="255"/>
      <c r="Z88" s="250"/>
      <c r="AA88" s="247">
        <f t="shared" si="3"/>
        <v>0</v>
      </c>
      <c r="AB88" s="333" t="s">
        <v>252</v>
      </c>
      <c r="AF88">
        <v>335900</v>
      </c>
      <c r="AG88" s="415">
        <f t="shared" si="2"/>
        <v>0</v>
      </c>
    </row>
    <row r="89" spans="1:33">
      <c r="A89" s="133" t="s">
        <v>6</v>
      </c>
      <c r="B89" s="133" t="s">
        <v>100</v>
      </c>
      <c r="C89" s="135" t="s">
        <v>91</v>
      </c>
      <c r="D89" s="135" t="s">
        <v>92</v>
      </c>
      <c r="E89" s="237" t="s">
        <v>106</v>
      </c>
      <c r="F89" s="134" t="s">
        <v>107</v>
      </c>
      <c r="G89" s="133" t="s">
        <v>103</v>
      </c>
      <c r="H89" s="133"/>
      <c r="I89" s="133">
        <v>4986</v>
      </c>
      <c r="J89" s="133">
        <v>42415</v>
      </c>
      <c r="K89" s="133" t="s">
        <v>253</v>
      </c>
      <c r="L89" s="133">
        <v>900196854</v>
      </c>
      <c r="M89" s="133" t="s">
        <v>96</v>
      </c>
      <c r="N89" s="133">
        <v>12502</v>
      </c>
      <c r="O89" s="133">
        <v>2016</v>
      </c>
      <c r="P89" s="247">
        <v>77333238</v>
      </c>
      <c r="Q89" s="260" t="s">
        <v>224</v>
      </c>
      <c r="R89" s="244">
        <v>1336</v>
      </c>
      <c r="S89" s="245">
        <v>44740</v>
      </c>
      <c r="T89" s="244">
        <v>1336</v>
      </c>
      <c r="U89" s="245">
        <v>44740</v>
      </c>
      <c r="V89" s="252">
        <v>3000577439</v>
      </c>
      <c r="W89" s="245">
        <v>44775</v>
      </c>
      <c r="X89" s="283">
        <v>77333238</v>
      </c>
      <c r="Y89" s="255"/>
      <c r="Z89" s="250"/>
      <c r="AA89" s="247">
        <f t="shared" si="3"/>
        <v>0</v>
      </c>
      <c r="AB89" s="389" t="s">
        <v>254</v>
      </c>
      <c r="AF89">
        <v>77333238</v>
      </c>
      <c r="AG89" s="415">
        <f t="shared" si="2"/>
        <v>0</v>
      </c>
    </row>
    <row r="90" spans="1:33">
      <c r="A90" s="133" t="s">
        <v>6</v>
      </c>
      <c r="B90" s="133" t="s">
        <v>100</v>
      </c>
      <c r="C90" s="135" t="s">
        <v>91</v>
      </c>
      <c r="D90" s="135" t="s">
        <v>92</v>
      </c>
      <c r="E90" s="237" t="s">
        <v>106</v>
      </c>
      <c r="F90" s="134" t="s">
        <v>107</v>
      </c>
      <c r="G90" s="133" t="s">
        <v>103</v>
      </c>
      <c r="H90" s="133"/>
      <c r="I90" s="133">
        <v>798</v>
      </c>
      <c r="J90" s="133">
        <v>42395</v>
      </c>
      <c r="K90" s="133" t="s">
        <v>255</v>
      </c>
      <c r="L90" s="133">
        <v>830137204</v>
      </c>
      <c r="M90" s="133" t="s">
        <v>96</v>
      </c>
      <c r="N90" s="133">
        <v>1338</v>
      </c>
      <c r="O90" s="133">
        <v>2016</v>
      </c>
      <c r="P90" s="247">
        <v>8827076</v>
      </c>
      <c r="Q90" s="260" t="s">
        <v>224</v>
      </c>
      <c r="R90" s="244">
        <v>1091</v>
      </c>
      <c r="S90" s="246"/>
      <c r="T90" s="244">
        <v>1091</v>
      </c>
      <c r="U90" s="246">
        <v>44700</v>
      </c>
      <c r="V90" s="252">
        <v>3000577440</v>
      </c>
      <c r="W90" s="245">
        <v>44775</v>
      </c>
      <c r="X90" s="283">
        <v>8827076</v>
      </c>
      <c r="Y90" s="255"/>
      <c r="Z90" s="250"/>
      <c r="AA90" s="247">
        <f t="shared" si="3"/>
        <v>0</v>
      </c>
      <c r="AB90" s="390" t="s">
        <v>254</v>
      </c>
      <c r="AF90">
        <v>8827076</v>
      </c>
      <c r="AG90" s="415">
        <f t="shared" si="2"/>
        <v>0</v>
      </c>
    </row>
    <row r="91" spans="1:33">
      <c r="A91" s="133" t="s">
        <v>6</v>
      </c>
      <c r="B91" s="133" t="s">
        <v>100</v>
      </c>
      <c r="C91" s="135" t="s">
        <v>91</v>
      </c>
      <c r="D91" s="135" t="s">
        <v>92</v>
      </c>
      <c r="E91" s="237" t="s">
        <v>106</v>
      </c>
      <c r="F91" s="134" t="s">
        <v>107</v>
      </c>
      <c r="G91" s="133" t="s">
        <v>103</v>
      </c>
      <c r="H91" s="133"/>
      <c r="I91" s="133">
        <v>4460</v>
      </c>
      <c r="J91" s="133">
        <v>42410</v>
      </c>
      <c r="K91" s="133" t="s">
        <v>255</v>
      </c>
      <c r="L91" s="133">
        <v>830137204</v>
      </c>
      <c r="M91" s="133" t="s">
        <v>96</v>
      </c>
      <c r="N91" s="133">
        <v>2687</v>
      </c>
      <c r="O91" s="133">
        <v>2016</v>
      </c>
      <c r="P91" s="247">
        <v>2880411</v>
      </c>
      <c r="Q91" s="260" t="s">
        <v>224</v>
      </c>
      <c r="R91" s="244">
        <v>1336</v>
      </c>
      <c r="S91" s="245">
        <v>44740</v>
      </c>
      <c r="T91" s="244">
        <v>1336</v>
      </c>
      <c r="U91" s="245">
        <v>44740</v>
      </c>
      <c r="V91" s="252">
        <v>3000848554</v>
      </c>
      <c r="W91" s="245">
        <v>44854</v>
      </c>
      <c r="X91" s="283">
        <v>2880411</v>
      </c>
      <c r="Y91" s="255"/>
      <c r="Z91" s="250"/>
      <c r="AA91" s="247">
        <f t="shared" si="3"/>
        <v>0</v>
      </c>
      <c r="AB91" s="323" t="s">
        <v>256</v>
      </c>
      <c r="AF91">
        <v>2880411</v>
      </c>
      <c r="AG91" s="415">
        <f t="shared" si="2"/>
        <v>0</v>
      </c>
    </row>
    <row r="92" spans="1:33" ht="105">
      <c r="A92" s="133" t="s">
        <v>6</v>
      </c>
      <c r="B92" s="133" t="s">
        <v>100</v>
      </c>
      <c r="C92" s="135" t="s">
        <v>91</v>
      </c>
      <c r="D92" s="135" t="s">
        <v>92</v>
      </c>
      <c r="E92" s="237" t="s">
        <v>239</v>
      </c>
      <c r="F92" s="134" t="s">
        <v>257</v>
      </c>
      <c r="G92" s="133" t="s">
        <v>103</v>
      </c>
      <c r="H92" s="133"/>
      <c r="I92" s="133">
        <v>26447</v>
      </c>
      <c r="J92" s="133">
        <v>42719</v>
      </c>
      <c r="K92" s="133" t="s">
        <v>258</v>
      </c>
      <c r="L92" s="133">
        <v>830146191</v>
      </c>
      <c r="M92" s="133" t="s">
        <v>96</v>
      </c>
      <c r="N92" s="133">
        <v>8051</v>
      </c>
      <c r="O92" s="133">
        <v>2016</v>
      </c>
      <c r="P92" s="247">
        <v>8646192</v>
      </c>
      <c r="Q92" s="260" t="s">
        <v>224</v>
      </c>
      <c r="R92" s="255"/>
      <c r="S92" s="255"/>
      <c r="T92" s="244"/>
      <c r="U92" s="255"/>
      <c r="V92" s="252"/>
      <c r="W92" s="255"/>
      <c r="X92" s="283"/>
      <c r="Y92" s="255"/>
      <c r="Z92" s="250"/>
      <c r="AA92" s="247">
        <f t="shared" si="3"/>
        <v>8646192</v>
      </c>
      <c r="AB92" s="323" t="s">
        <v>259</v>
      </c>
      <c r="AF92">
        <v>8646192</v>
      </c>
      <c r="AG92" s="415">
        <f t="shared" si="2"/>
        <v>0</v>
      </c>
    </row>
    <row r="93" spans="1:33" ht="51">
      <c r="A93" s="133" t="s">
        <v>4</v>
      </c>
      <c r="B93" s="133" t="s">
        <v>260</v>
      </c>
      <c r="C93" s="133" t="s">
        <v>261</v>
      </c>
      <c r="D93" s="133" t="s">
        <v>262</v>
      </c>
      <c r="E93" s="237" t="s">
        <v>263</v>
      </c>
      <c r="F93" s="134" t="s">
        <v>264</v>
      </c>
      <c r="G93" s="133" t="s">
        <v>121</v>
      </c>
      <c r="H93" s="133"/>
      <c r="I93" s="133">
        <v>12902</v>
      </c>
      <c r="J93" s="133">
        <v>42947</v>
      </c>
      <c r="K93" s="133" t="s">
        <v>265</v>
      </c>
      <c r="L93" s="133">
        <v>800132210</v>
      </c>
      <c r="M93" s="133" t="s">
        <v>156</v>
      </c>
      <c r="N93" s="133">
        <v>7841</v>
      </c>
      <c r="O93" s="133">
        <v>2017</v>
      </c>
      <c r="P93" s="247">
        <v>5961500</v>
      </c>
      <c r="Q93" s="260" t="s">
        <v>266</v>
      </c>
      <c r="R93" s="243"/>
      <c r="S93" s="243"/>
      <c r="T93" s="244"/>
      <c r="U93" s="243"/>
      <c r="V93" s="241"/>
      <c r="W93" s="255"/>
      <c r="X93" s="283"/>
      <c r="Y93" s="255" t="s">
        <v>267</v>
      </c>
      <c r="Z93" s="259">
        <v>5961500</v>
      </c>
      <c r="AA93" s="247">
        <f t="shared" si="3"/>
        <v>0</v>
      </c>
      <c r="AB93" s="240" t="s">
        <v>268</v>
      </c>
      <c r="AF93">
        <v>5961500</v>
      </c>
      <c r="AG93" s="415">
        <f t="shared" si="2"/>
        <v>0</v>
      </c>
    </row>
    <row r="94" spans="1:33" ht="38.25">
      <c r="A94" s="133" t="s">
        <v>6</v>
      </c>
      <c r="B94" s="133" t="s">
        <v>100</v>
      </c>
      <c r="C94" s="135" t="s">
        <v>91</v>
      </c>
      <c r="D94" s="135" t="s">
        <v>92</v>
      </c>
      <c r="E94" s="237" t="s">
        <v>239</v>
      </c>
      <c r="F94" s="134" t="s">
        <v>257</v>
      </c>
      <c r="G94" s="133" t="s">
        <v>121</v>
      </c>
      <c r="H94" s="133"/>
      <c r="I94" s="133">
        <v>8005</v>
      </c>
      <c r="J94" s="133">
        <v>42822</v>
      </c>
      <c r="K94" s="133" t="s">
        <v>269</v>
      </c>
      <c r="L94" s="133">
        <v>52900215</v>
      </c>
      <c r="M94" s="133" t="s">
        <v>123</v>
      </c>
      <c r="N94" s="133">
        <v>5485</v>
      </c>
      <c r="O94" s="133">
        <v>2017</v>
      </c>
      <c r="P94" s="247">
        <v>1000</v>
      </c>
      <c r="Q94" s="260" t="s">
        <v>266</v>
      </c>
      <c r="R94" s="243"/>
      <c r="S94" s="243"/>
      <c r="T94" s="244"/>
      <c r="U94" s="243"/>
      <c r="V94" s="241"/>
      <c r="W94" s="255"/>
      <c r="X94" s="283"/>
      <c r="Y94" s="255" t="s">
        <v>146</v>
      </c>
      <c r="Z94" s="259">
        <v>1000</v>
      </c>
      <c r="AA94" s="247">
        <f t="shared" si="3"/>
        <v>0</v>
      </c>
      <c r="AB94" s="240" t="s">
        <v>147</v>
      </c>
      <c r="AF94">
        <v>1000</v>
      </c>
      <c r="AG94" s="415">
        <f t="shared" si="2"/>
        <v>0</v>
      </c>
    </row>
    <row r="95" spans="1:33" ht="38.25">
      <c r="A95" s="133" t="s">
        <v>6</v>
      </c>
      <c r="B95" s="133" t="s">
        <v>100</v>
      </c>
      <c r="C95" s="135" t="s">
        <v>91</v>
      </c>
      <c r="D95" s="135" t="s">
        <v>92</v>
      </c>
      <c r="E95" s="237" t="s">
        <v>239</v>
      </c>
      <c r="F95" s="134" t="s">
        <v>257</v>
      </c>
      <c r="G95" s="133" t="s">
        <v>121</v>
      </c>
      <c r="H95" s="133"/>
      <c r="I95" s="133">
        <v>7917</v>
      </c>
      <c r="J95" s="133">
        <v>42821</v>
      </c>
      <c r="K95" s="133" t="s">
        <v>270</v>
      </c>
      <c r="L95" s="133">
        <v>37278971</v>
      </c>
      <c r="M95" s="133" t="s">
        <v>123</v>
      </c>
      <c r="N95" s="133">
        <v>5359</v>
      </c>
      <c r="O95" s="133">
        <v>2017</v>
      </c>
      <c r="P95" s="247">
        <v>100</v>
      </c>
      <c r="Q95" s="260" t="s">
        <v>266</v>
      </c>
      <c r="R95" s="243"/>
      <c r="S95" s="243"/>
      <c r="T95" s="244"/>
      <c r="U95" s="243"/>
      <c r="V95" s="241"/>
      <c r="W95" s="255"/>
      <c r="X95" s="283"/>
      <c r="Y95" s="255" t="s">
        <v>271</v>
      </c>
      <c r="Z95" s="259">
        <v>100</v>
      </c>
      <c r="AA95" s="247">
        <f t="shared" si="3"/>
        <v>0</v>
      </c>
      <c r="AB95" s="240" t="s">
        <v>272</v>
      </c>
      <c r="AF95">
        <v>100</v>
      </c>
      <c r="AG95" s="415">
        <f t="shared" si="2"/>
        <v>0</v>
      </c>
    </row>
    <row r="96" spans="1:33" ht="38.25">
      <c r="A96" s="133" t="s">
        <v>6</v>
      </c>
      <c r="B96" s="133" t="s">
        <v>100</v>
      </c>
      <c r="C96" s="135" t="s">
        <v>91</v>
      </c>
      <c r="D96" s="135" t="s">
        <v>92</v>
      </c>
      <c r="E96" s="237" t="s">
        <v>239</v>
      </c>
      <c r="F96" s="134" t="s">
        <v>257</v>
      </c>
      <c r="G96" s="133" t="s">
        <v>121</v>
      </c>
      <c r="H96" s="133"/>
      <c r="I96" s="133">
        <v>9045</v>
      </c>
      <c r="J96" s="133">
        <v>42842</v>
      </c>
      <c r="K96" s="133" t="s">
        <v>273</v>
      </c>
      <c r="L96" s="133">
        <v>1030574666</v>
      </c>
      <c r="M96" s="133" t="s">
        <v>123</v>
      </c>
      <c r="N96" s="133">
        <v>6290</v>
      </c>
      <c r="O96" s="133">
        <v>2017</v>
      </c>
      <c r="P96" s="247">
        <v>300</v>
      </c>
      <c r="Q96" s="260" t="s">
        <v>266</v>
      </c>
      <c r="R96" s="243"/>
      <c r="S96" s="243"/>
      <c r="T96" s="244"/>
      <c r="U96" s="243"/>
      <c r="V96" s="241"/>
      <c r="W96" s="255"/>
      <c r="X96" s="283"/>
      <c r="Y96" s="255" t="s">
        <v>146</v>
      </c>
      <c r="Z96" s="259">
        <v>300</v>
      </c>
      <c r="AA96" s="247">
        <f t="shared" si="3"/>
        <v>0</v>
      </c>
      <c r="AB96" s="240" t="s">
        <v>147</v>
      </c>
      <c r="AF96">
        <v>300</v>
      </c>
      <c r="AG96" s="415">
        <f t="shared" si="2"/>
        <v>0</v>
      </c>
    </row>
    <row r="97" spans="1:33" ht="26.25">
      <c r="A97" s="133" t="s">
        <v>8</v>
      </c>
      <c r="B97" s="133" t="s">
        <v>148</v>
      </c>
      <c r="C97" s="135" t="s">
        <v>91</v>
      </c>
      <c r="D97" s="135" t="s">
        <v>92</v>
      </c>
      <c r="E97" s="237" t="s">
        <v>242</v>
      </c>
      <c r="F97" s="134" t="s">
        <v>15</v>
      </c>
      <c r="G97" s="133" t="s">
        <v>121</v>
      </c>
      <c r="H97" s="133"/>
      <c r="I97" s="133">
        <v>16869</v>
      </c>
      <c r="J97" s="133">
        <v>43096</v>
      </c>
      <c r="K97" s="133" t="s">
        <v>274</v>
      </c>
      <c r="L97" s="133">
        <v>800083245</v>
      </c>
      <c r="M97" s="133" t="s">
        <v>110</v>
      </c>
      <c r="N97" s="133">
        <v>5987</v>
      </c>
      <c r="O97" s="133">
        <v>2017</v>
      </c>
      <c r="P97" s="247">
        <v>14553</v>
      </c>
      <c r="Q97" s="260" t="s">
        <v>266</v>
      </c>
      <c r="R97" s="243"/>
      <c r="S97" s="243"/>
      <c r="T97" s="244"/>
      <c r="U97" s="243"/>
      <c r="V97" s="241"/>
      <c r="W97" s="255"/>
      <c r="X97" s="283"/>
      <c r="Y97" s="243" t="s">
        <v>98</v>
      </c>
      <c r="Z97" s="259">
        <v>14553</v>
      </c>
      <c r="AA97" s="247">
        <f t="shared" si="3"/>
        <v>0</v>
      </c>
      <c r="AB97" s="282" t="s">
        <v>99</v>
      </c>
      <c r="AF97">
        <v>14553</v>
      </c>
      <c r="AG97" s="415">
        <f t="shared" si="2"/>
        <v>0</v>
      </c>
    </row>
    <row r="98" spans="1:33">
      <c r="A98" s="133" t="s">
        <v>8</v>
      </c>
      <c r="B98" s="133" t="s">
        <v>148</v>
      </c>
      <c r="C98" s="135" t="s">
        <v>91</v>
      </c>
      <c r="D98" s="135" t="s">
        <v>92</v>
      </c>
      <c r="E98" s="237" t="s">
        <v>242</v>
      </c>
      <c r="F98" s="134" t="s">
        <v>15</v>
      </c>
      <c r="G98" s="133" t="s">
        <v>121</v>
      </c>
      <c r="H98" s="133"/>
      <c r="I98" s="133">
        <v>13735</v>
      </c>
      <c r="J98" s="133">
        <v>43006</v>
      </c>
      <c r="K98" s="133" t="s">
        <v>275</v>
      </c>
      <c r="L98" s="133">
        <v>805000867</v>
      </c>
      <c r="M98" s="133" t="s">
        <v>276</v>
      </c>
      <c r="N98" s="133">
        <v>8282</v>
      </c>
      <c r="O98" s="133">
        <v>2017</v>
      </c>
      <c r="P98" s="247">
        <v>81440902</v>
      </c>
      <c r="Q98" s="260" t="s">
        <v>266</v>
      </c>
      <c r="R98" s="243"/>
      <c r="S98" s="243"/>
      <c r="T98" s="244"/>
      <c r="U98" s="243"/>
      <c r="V98" s="241"/>
      <c r="W98" s="255"/>
      <c r="X98" s="283"/>
      <c r="Y98" s="243"/>
      <c r="Z98" s="259"/>
      <c r="AA98" s="247">
        <f t="shared" si="3"/>
        <v>81440902</v>
      </c>
      <c r="AB98" s="240" t="s">
        <v>277</v>
      </c>
      <c r="AF98">
        <v>81440902</v>
      </c>
      <c r="AG98" s="415">
        <f t="shared" si="2"/>
        <v>0</v>
      </c>
    </row>
    <row r="99" spans="1:33" ht="26.25">
      <c r="A99" s="133" t="s">
        <v>8</v>
      </c>
      <c r="B99" s="133" t="s">
        <v>148</v>
      </c>
      <c r="C99" s="135" t="s">
        <v>91</v>
      </c>
      <c r="D99" s="135" t="s">
        <v>92</v>
      </c>
      <c r="E99" s="237" t="s">
        <v>242</v>
      </c>
      <c r="F99" s="134" t="s">
        <v>15</v>
      </c>
      <c r="G99" s="133" t="s">
        <v>121</v>
      </c>
      <c r="H99" s="133"/>
      <c r="I99" s="133">
        <v>16876</v>
      </c>
      <c r="J99" s="133">
        <v>43096</v>
      </c>
      <c r="K99" s="133" t="s">
        <v>278</v>
      </c>
      <c r="L99" s="133">
        <v>900094963</v>
      </c>
      <c r="M99" s="133" t="s">
        <v>110</v>
      </c>
      <c r="N99" s="133">
        <v>3640</v>
      </c>
      <c r="O99" s="133">
        <v>2017</v>
      </c>
      <c r="P99" s="247">
        <v>3047523</v>
      </c>
      <c r="Q99" s="260" t="s">
        <v>266</v>
      </c>
      <c r="R99" s="243"/>
      <c r="S99" s="243"/>
      <c r="T99" s="244"/>
      <c r="U99" s="243"/>
      <c r="V99" s="241"/>
      <c r="W99" s="255"/>
      <c r="X99" s="283"/>
      <c r="Y99" s="243" t="s">
        <v>98</v>
      </c>
      <c r="Z99" s="259">
        <v>3047523</v>
      </c>
      <c r="AA99" s="247">
        <f t="shared" si="3"/>
        <v>0</v>
      </c>
      <c r="AB99" s="282" t="s">
        <v>99</v>
      </c>
      <c r="AF99">
        <v>3047523</v>
      </c>
      <c r="AG99" s="415">
        <f t="shared" si="2"/>
        <v>0</v>
      </c>
    </row>
    <row r="100" spans="1:33">
      <c r="A100" s="133" t="s">
        <v>8</v>
      </c>
      <c r="B100" s="133" t="s">
        <v>148</v>
      </c>
      <c r="C100" s="135" t="s">
        <v>91</v>
      </c>
      <c r="D100" s="135" t="s">
        <v>92</v>
      </c>
      <c r="E100" s="237" t="s">
        <v>242</v>
      </c>
      <c r="F100" s="134" t="s">
        <v>15</v>
      </c>
      <c r="G100" s="133" t="s">
        <v>121</v>
      </c>
      <c r="H100" s="133"/>
      <c r="I100" s="133">
        <v>12678</v>
      </c>
      <c r="J100" s="133">
        <v>42928</v>
      </c>
      <c r="K100" s="133" t="s">
        <v>279</v>
      </c>
      <c r="L100" s="133">
        <v>51852684</v>
      </c>
      <c r="M100" s="133" t="s">
        <v>123</v>
      </c>
      <c r="N100" s="133">
        <v>7737</v>
      </c>
      <c r="O100" s="133">
        <v>2017</v>
      </c>
      <c r="P100" s="247">
        <v>2550900</v>
      </c>
      <c r="Q100" s="260" t="s">
        <v>266</v>
      </c>
      <c r="R100" s="243"/>
      <c r="S100" s="243"/>
      <c r="T100" s="244"/>
      <c r="U100" s="243"/>
      <c r="V100" s="241"/>
      <c r="W100" s="255"/>
      <c r="X100" s="283"/>
      <c r="Y100" s="243"/>
      <c r="Z100" s="259"/>
      <c r="AA100" s="247">
        <f t="shared" si="3"/>
        <v>2550900</v>
      </c>
      <c r="AB100" s="240" t="s">
        <v>158</v>
      </c>
      <c r="AF100">
        <v>2550900</v>
      </c>
      <c r="AG100" s="415">
        <f t="shared" si="2"/>
        <v>0</v>
      </c>
    </row>
    <row r="101" spans="1:33">
      <c r="A101" s="133" t="s">
        <v>8</v>
      </c>
      <c r="B101" s="133" t="s">
        <v>148</v>
      </c>
      <c r="C101" s="135" t="s">
        <v>91</v>
      </c>
      <c r="D101" s="135" t="s">
        <v>92</v>
      </c>
      <c r="E101" s="237" t="s">
        <v>242</v>
      </c>
      <c r="F101" s="134" t="s">
        <v>15</v>
      </c>
      <c r="G101" s="133" t="s">
        <v>121</v>
      </c>
      <c r="H101" s="133"/>
      <c r="I101" s="133">
        <v>637</v>
      </c>
      <c r="J101" s="133">
        <v>42759</v>
      </c>
      <c r="K101" s="133" t="s">
        <v>280</v>
      </c>
      <c r="L101" s="133">
        <v>79343090</v>
      </c>
      <c r="M101" s="133" t="s">
        <v>114</v>
      </c>
      <c r="N101" s="133">
        <v>445</v>
      </c>
      <c r="O101" s="133">
        <v>2017</v>
      </c>
      <c r="P101" s="247">
        <v>20130000</v>
      </c>
      <c r="Q101" s="260" t="s">
        <v>266</v>
      </c>
      <c r="R101" s="243"/>
      <c r="S101" s="243"/>
      <c r="T101" s="244"/>
      <c r="U101" s="243"/>
      <c r="V101" s="241"/>
      <c r="W101" s="255"/>
      <c r="X101" s="283"/>
      <c r="Y101" s="243"/>
      <c r="Z101" s="259"/>
      <c r="AA101" s="247">
        <f t="shared" si="3"/>
        <v>20130000</v>
      </c>
      <c r="AB101" s="332" t="s">
        <v>158</v>
      </c>
      <c r="AF101">
        <v>20130000</v>
      </c>
      <c r="AG101" s="415">
        <f t="shared" si="2"/>
        <v>0</v>
      </c>
    </row>
    <row r="102" spans="1:33" ht="25.5">
      <c r="A102" s="133" t="s">
        <v>6</v>
      </c>
      <c r="B102" s="133" t="s">
        <v>186</v>
      </c>
      <c r="C102" s="135" t="s">
        <v>91</v>
      </c>
      <c r="D102" s="135" t="s">
        <v>92</v>
      </c>
      <c r="E102" s="237" t="s">
        <v>248</v>
      </c>
      <c r="F102" s="134" t="s">
        <v>20</v>
      </c>
      <c r="G102" s="133" t="s">
        <v>121</v>
      </c>
      <c r="H102" s="133"/>
      <c r="I102" s="133">
        <v>9085</v>
      </c>
      <c r="J102" s="133">
        <v>42842</v>
      </c>
      <c r="K102" s="133" t="s">
        <v>281</v>
      </c>
      <c r="L102" s="133">
        <v>52558726</v>
      </c>
      <c r="M102" s="133" t="s">
        <v>123</v>
      </c>
      <c r="N102" s="133">
        <v>6305</v>
      </c>
      <c r="O102" s="133">
        <v>2017</v>
      </c>
      <c r="P102" s="247">
        <v>2446800</v>
      </c>
      <c r="Q102" s="260" t="s">
        <v>266</v>
      </c>
      <c r="R102" s="243"/>
      <c r="S102" s="243"/>
      <c r="T102" s="244"/>
      <c r="U102" s="243"/>
      <c r="V102" s="241"/>
      <c r="W102" s="255"/>
      <c r="X102" s="283"/>
      <c r="Y102" s="243"/>
      <c r="Z102" s="259"/>
      <c r="AA102" s="247">
        <f t="shared" si="3"/>
        <v>2446800</v>
      </c>
      <c r="AB102" s="334" t="s">
        <v>282</v>
      </c>
      <c r="AF102">
        <v>2446800</v>
      </c>
      <c r="AG102" s="415">
        <f t="shared" si="2"/>
        <v>0</v>
      </c>
    </row>
    <row r="103" spans="1:33" ht="25.5">
      <c r="A103" s="133" t="s">
        <v>6</v>
      </c>
      <c r="B103" s="133" t="s">
        <v>186</v>
      </c>
      <c r="C103" s="135" t="s">
        <v>91</v>
      </c>
      <c r="D103" s="135" t="s">
        <v>92</v>
      </c>
      <c r="E103" s="237" t="s">
        <v>248</v>
      </c>
      <c r="F103" s="134" t="s">
        <v>20</v>
      </c>
      <c r="G103" s="133" t="s">
        <v>121</v>
      </c>
      <c r="H103" s="133"/>
      <c r="I103" s="133">
        <v>2023</v>
      </c>
      <c r="J103" s="133">
        <v>42768</v>
      </c>
      <c r="K103" s="133" t="s">
        <v>283</v>
      </c>
      <c r="L103" s="133">
        <v>52961348</v>
      </c>
      <c r="M103" s="133" t="s">
        <v>123</v>
      </c>
      <c r="N103" s="133">
        <v>1735</v>
      </c>
      <c r="O103" s="133">
        <v>2017</v>
      </c>
      <c r="P103" s="247">
        <v>116433</v>
      </c>
      <c r="Q103" s="260" t="s">
        <v>266</v>
      </c>
      <c r="R103" s="243"/>
      <c r="S103" s="243"/>
      <c r="T103" s="244"/>
      <c r="U103" s="243"/>
      <c r="V103" s="241"/>
      <c r="W103" s="255"/>
      <c r="X103" s="283"/>
      <c r="Y103" s="255"/>
      <c r="Z103" s="259"/>
      <c r="AA103" s="247">
        <f t="shared" si="3"/>
        <v>116433</v>
      </c>
      <c r="AB103" s="334" t="s">
        <v>284</v>
      </c>
      <c r="AF103">
        <v>116433</v>
      </c>
      <c r="AG103" s="415">
        <f t="shared" si="2"/>
        <v>0</v>
      </c>
    </row>
    <row r="104" spans="1:33">
      <c r="A104" s="133" t="s">
        <v>4</v>
      </c>
      <c r="B104" s="133" t="s">
        <v>90</v>
      </c>
      <c r="C104" s="135" t="s">
        <v>91</v>
      </c>
      <c r="D104" s="135" t="s">
        <v>92</v>
      </c>
      <c r="E104" s="237" t="s">
        <v>285</v>
      </c>
      <c r="F104" s="134" t="s">
        <v>18</v>
      </c>
      <c r="G104" s="133" t="s">
        <v>121</v>
      </c>
      <c r="H104" s="133"/>
      <c r="I104" s="133">
        <v>16773</v>
      </c>
      <c r="J104" s="133">
        <v>43091</v>
      </c>
      <c r="K104" s="133" t="s">
        <v>286</v>
      </c>
      <c r="L104" s="133">
        <v>900154904</v>
      </c>
      <c r="M104" s="133" t="s">
        <v>208</v>
      </c>
      <c r="N104" s="133">
        <v>9253</v>
      </c>
      <c r="O104" s="133">
        <v>2017</v>
      </c>
      <c r="P104" s="247">
        <v>214681944</v>
      </c>
      <c r="Q104" s="260" t="s">
        <v>266</v>
      </c>
      <c r="R104" s="417">
        <v>2842</v>
      </c>
      <c r="S104" s="245">
        <v>44866</v>
      </c>
      <c r="T104" s="244">
        <v>3225</v>
      </c>
      <c r="U104" s="246">
        <v>44908</v>
      </c>
      <c r="V104" s="254">
        <v>3001052880</v>
      </c>
      <c r="W104" s="245">
        <v>44917</v>
      </c>
      <c r="X104" s="283">
        <v>78066161</v>
      </c>
      <c r="Y104" s="243"/>
      <c r="Z104" s="259"/>
      <c r="AA104" s="247">
        <f t="shared" si="3"/>
        <v>136615783</v>
      </c>
      <c r="AB104" s="335" t="s">
        <v>209</v>
      </c>
      <c r="AF104">
        <v>214681944</v>
      </c>
      <c r="AG104" s="415">
        <f t="shared" si="2"/>
        <v>0</v>
      </c>
    </row>
    <row r="105" spans="1:33" ht="39">
      <c r="A105" s="133" t="s">
        <v>4</v>
      </c>
      <c r="B105" s="133" t="s">
        <v>90</v>
      </c>
      <c r="C105" s="135" t="s">
        <v>91</v>
      </c>
      <c r="D105" s="135" t="s">
        <v>92</v>
      </c>
      <c r="E105" s="237" t="s">
        <v>285</v>
      </c>
      <c r="F105" s="134" t="s">
        <v>18</v>
      </c>
      <c r="G105" s="133" t="s">
        <v>121</v>
      </c>
      <c r="H105" s="133"/>
      <c r="I105" s="133">
        <v>1845</v>
      </c>
      <c r="J105" s="133">
        <v>42767</v>
      </c>
      <c r="K105" s="133" t="s">
        <v>287</v>
      </c>
      <c r="L105" s="133">
        <v>437329</v>
      </c>
      <c r="M105" s="133" t="s">
        <v>206</v>
      </c>
      <c r="N105" s="133">
        <v>1572</v>
      </c>
      <c r="O105" s="133">
        <v>2017</v>
      </c>
      <c r="P105" s="247">
        <v>6994660</v>
      </c>
      <c r="Q105" s="260" t="s">
        <v>266</v>
      </c>
      <c r="R105" s="243"/>
      <c r="S105" s="243"/>
      <c r="T105" s="244"/>
      <c r="U105" s="243"/>
      <c r="V105" s="241"/>
      <c r="W105" s="255"/>
      <c r="X105" s="283"/>
      <c r="Y105" s="243"/>
      <c r="Z105" s="259"/>
      <c r="AA105" s="247">
        <f t="shared" si="3"/>
        <v>6994660</v>
      </c>
      <c r="AB105" s="282" t="s">
        <v>288</v>
      </c>
      <c r="AF105">
        <v>6994660</v>
      </c>
      <c r="AG105" s="415">
        <f t="shared" si="2"/>
        <v>0</v>
      </c>
    </row>
    <row r="106" spans="1:33">
      <c r="A106" s="133" t="s">
        <v>4</v>
      </c>
      <c r="B106" s="133" t="s">
        <v>90</v>
      </c>
      <c r="C106" s="135" t="s">
        <v>91</v>
      </c>
      <c r="D106" s="135" t="s">
        <v>92</v>
      </c>
      <c r="E106" s="237" t="s">
        <v>285</v>
      </c>
      <c r="F106" s="134" t="s">
        <v>18</v>
      </c>
      <c r="G106" s="133" t="s">
        <v>121</v>
      </c>
      <c r="H106" s="133"/>
      <c r="I106" s="133">
        <v>15071</v>
      </c>
      <c r="J106" s="133">
        <v>43069</v>
      </c>
      <c r="K106" s="133" t="s">
        <v>289</v>
      </c>
      <c r="L106" s="133">
        <v>901135811</v>
      </c>
      <c r="M106" s="133" t="s">
        <v>208</v>
      </c>
      <c r="N106" s="137">
        <v>8683</v>
      </c>
      <c r="O106" s="133">
        <v>2017</v>
      </c>
      <c r="P106" s="247">
        <v>55843211</v>
      </c>
      <c r="Q106" s="260" t="s">
        <v>266</v>
      </c>
      <c r="R106" s="255">
        <v>468</v>
      </c>
      <c r="S106" s="245">
        <v>44620</v>
      </c>
      <c r="T106" s="244">
        <v>1092</v>
      </c>
      <c r="U106" s="245">
        <v>44700</v>
      </c>
      <c r="V106" s="252">
        <v>3000391936</v>
      </c>
      <c r="W106" s="245">
        <v>44707</v>
      </c>
      <c r="X106" s="283">
        <v>55843211</v>
      </c>
      <c r="Y106" s="255"/>
      <c r="Z106" s="250"/>
      <c r="AA106" s="247">
        <f t="shared" si="3"/>
        <v>0</v>
      </c>
      <c r="AB106" s="282" t="s">
        <v>290</v>
      </c>
      <c r="AF106">
        <v>55843211</v>
      </c>
      <c r="AG106" s="415">
        <f t="shared" si="2"/>
        <v>0</v>
      </c>
    </row>
    <row r="107" spans="1:33">
      <c r="A107" s="133" t="s">
        <v>4</v>
      </c>
      <c r="B107" s="133" t="s">
        <v>90</v>
      </c>
      <c r="C107" s="135" t="s">
        <v>91</v>
      </c>
      <c r="D107" s="135" t="s">
        <v>92</v>
      </c>
      <c r="E107" s="237" t="s">
        <v>285</v>
      </c>
      <c r="F107" s="134" t="s">
        <v>18</v>
      </c>
      <c r="G107" s="133" t="s">
        <v>121</v>
      </c>
      <c r="H107" s="133"/>
      <c r="I107" s="133">
        <v>16842</v>
      </c>
      <c r="J107" s="133">
        <v>43095</v>
      </c>
      <c r="K107" s="133" t="s">
        <v>291</v>
      </c>
      <c r="L107" s="133">
        <v>900160387</v>
      </c>
      <c r="M107" s="133" t="s">
        <v>208</v>
      </c>
      <c r="N107" s="133">
        <v>9271</v>
      </c>
      <c r="O107" s="133">
        <v>2017</v>
      </c>
      <c r="P107" s="247">
        <v>57379486</v>
      </c>
      <c r="Q107" s="260" t="s">
        <v>266</v>
      </c>
      <c r="R107" s="417">
        <v>2842</v>
      </c>
      <c r="S107" s="245">
        <v>44866</v>
      </c>
      <c r="T107" s="244">
        <v>3225</v>
      </c>
      <c r="U107" s="246">
        <v>44908</v>
      </c>
      <c r="V107" s="254">
        <v>3001060504</v>
      </c>
      <c r="W107" s="245">
        <v>44921</v>
      </c>
      <c r="X107" s="283">
        <v>20865267</v>
      </c>
      <c r="Y107" s="243"/>
      <c r="Z107" s="259"/>
      <c r="AA107" s="247">
        <f t="shared" si="3"/>
        <v>36514219</v>
      </c>
      <c r="AB107" s="282" t="s">
        <v>209</v>
      </c>
      <c r="AF107">
        <v>57379486</v>
      </c>
      <c r="AG107" s="415">
        <f t="shared" si="2"/>
        <v>0</v>
      </c>
    </row>
    <row r="108" spans="1:33">
      <c r="A108" s="133" t="s">
        <v>4</v>
      </c>
      <c r="B108" s="133" t="s">
        <v>260</v>
      </c>
      <c r="C108" s="133" t="s">
        <v>261</v>
      </c>
      <c r="D108" s="133" t="s">
        <v>292</v>
      </c>
      <c r="E108" s="237" t="s">
        <v>293</v>
      </c>
      <c r="F108" s="134" t="s">
        <v>294</v>
      </c>
      <c r="G108" s="133" t="s">
        <v>121</v>
      </c>
      <c r="H108" s="133">
        <v>7379</v>
      </c>
      <c r="I108" s="133">
        <v>8560</v>
      </c>
      <c r="J108" s="133">
        <v>43259</v>
      </c>
      <c r="K108" s="133" t="s">
        <v>295</v>
      </c>
      <c r="L108" s="133">
        <v>19297401</v>
      </c>
      <c r="M108" s="133" t="s">
        <v>296</v>
      </c>
      <c r="N108" s="133">
        <v>4779</v>
      </c>
      <c r="O108" s="133">
        <v>2018</v>
      </c>
      <c r="P108" s="247">
        <v>1620000</v>
      </c>
      <c r="Q108" s="260" t="s">
        <v>297</v>
      </c>
      <c r="R108" s="243"/>
      <c r="S108" s="243"/>
      <c r="T108" s="244"/>
      <c r="U108" s="243"/>
      <c r="V108" s="241"/>
      <c r="W108" s="245"/>
      <c r="X108" s="283"/>
      <c r="Y108" s="243"/>
      <c r="Z108" s="259"/>
      <c r="AA108" s="247">
        <f t="shared" si="3"/>
        <v>1620000</v>
      </c>
      <c r="AB108" s="240" t="s">
        <v>298</v>
      </c>
      <c r="AF108">
        <v>1620000</v>
      </c>
      <c r="AG108" s="415">
        <f t="shared" si="2"/>
        <v>0</v>
      </c>
    </row>
    <row r="109" spans="1:33">
      <c r="A109" s="133" t="s">
        <v>4</v>
      </c>
      <c r="B109" s="133" t="s">
        <v>260</v>
      </c>
      <c r="C109" s="133" t="s">
        <v>261</v>
      </c>
      <c r="D109" s="133" t="s">
        <v>292</v>
      </c>
      <c r="E109" s="237" t="s">
        <v>293</v>
      </c>
      <c r="F109" s="134" t="s">
        <v>294</v>
      </c>
      <c r="G109" s="133" t="s">
        <v>121</v>
      </c>
      <c r="H109" s="133">
        <v>7379</v>
      </c>
      <c r="I109" s="133">
        <v>8561</v>
      </c>
      <c r="J109" s="133">
        <v>43259</v>
      </c>
      <c r="K109" s="133" t="s">
        <v>299</v>
      </c>
      <c r="L109" s="133">
        <v>860505205</v>
      </c>
      <c r="M109" s="133" t="s">
        <v>296</v>
      </c>
      <c r="N109" s="133">
        <v>4780</v>
      </c>
      <c r="O109" s="133">
        <v>2018</v>
      </c>
      <c r="P109" s="247">
        <v>5105100</v>
      </c>
      <c r="Q109" s="260" t="s">
        <v>297</v>
      </c>
      <c r="R109" s="243"/>
      <c r="S109" s="243"/>
      <c r="T109" s="244"/>
      <c r="U109" s="243"/>
      <c r="V109" s="241"/>
      <c r="W109" s="245"/>
      <c r="X109" s="283"/>
      <c r="Y109" s="243"/>
      <c r="Z109" s="259"/>
      <c r="AA109" s="247">
        <f t="shared" si="3"/>
        <v>5105100</v>
      </c>
      <c r="AB109" s="240" t="s">
        <v>298</v>
      </c>
      <c r="AF109">
        <v>5105100</v>
      </c>
      <c r="AG109" s="415">
        <f t="shared" si="2"/>
        <v>0</v>
      </c>
    </row>
    <row r="110" spans="1:33">
      <c r="A110" s="133" t="s">
        <v>4</v>
      </c>
      <c r="B110" s="133" t="s">
        <v>260</v>
      </c>
      <c r="C110" s="133" t="s">
        <v>261</v>
      </c>
      <c r="D110" s="133" t="s">
        <v>262</v>
      </c>
      <c r="E110" s="237" t="s">
        <v>263</v>
      </c>
      <c r="F110" s="134" t="s">
        <v>264</v>
      </c>
      <c r="G110" s="133" t="s">
        <v>121</v>
      </c>
      <c r="H110" s="133">
        <v>5461</v>
      </c>
      <c r="I110" s="133">
        <v>4794</v>
      </c>
      <c r="J110" s="133">
        <v>43123</v>
      </c>
      <c r="K110" s="133" t="s">
        <v>300</v>
      </c>
      <c r="L110" s="133">
        <v>860066942</v>
      </c>
      <c r="M110" s="133" t="s">
        <v>156</v>
      </c>
      <c r="N110" s="133">
        <v>4512</v>
      </c>
      <c r="O110" s="133">
        <v>2018</v>
      </c>
      <c r="P110" s="247">
        <v>7870</v>
      </c>
      <c r="Q110" s="260" t="s">
        <v>297</v>
      </c>
      <c r="R110" s="243"/>
      <c r="S110" s="243"/>
      <c r="T110" s="244"/>
      <c r="U110" s="243"/>
      <c r="V110" s="241"/>
      <c r="W110" s="245"/>
      <c r="X110" s="283"/>
      <c r="Y110" s="243"/>
      <c r="Z110" s="259"/>
      <c r="AA110" s="247">
        <f t="shared" si="3"/>
        <v>7870</v>
      </c>
      <c r="AB110" s="240" t="s">
        <v>298</v>
      </c>
      <c r="AF110">
        <v>7870</v>
      </c>
      <c r="AG110" s="415">
        <f t="shared" si="2"/>
        <v>0</v>
      </c>
    </row>
    <row r="111" spans="1:33">
      <c r="A111" s="133" t="s">
        <v>4</v>
      </c>
      <c r="B111" s="133" t="s">
        <v>260</v>
      </c>
      <c r="C111" s="133" t="s">
        <v>261</v>
      </c>
      <c r="D111" s="133" t="s">
        <v>262</v>
      </c>
      <c r="E111" s="237" t="s">
        <v>301</v>
      </c>
      <c r="F111" s="134" t="s">
        <v>302</v>
      </c>
      <c r="G111" s="133" t="s">
        <v>121</v>
      </c>
      <c r="H111" s="133">
        <v>5459</v>
      </c>
      <c r="I111" s="133">
        <v>4795</v>
      </c>
      <c r="J111" s="133">
        <v>43123</v>
      </c>
      <c r="K111" s="133" t="s">
        <v>300</v>
      </c>
      <c r="L111" s="133">
        <v>860066942</v>
      </c>
      <c r="M111" s="133" t="s">
        <v>156</v>
      </c>
      <c r="N111" s="133">
        <v>4512</v>
      </c>
      <c r="O111" s="133">
        <v>2018</v>
      </c>
      <c r="P111" s="247">
        <v>891365</v>
      </c>
      <c r="Q111" s="260" t="s">
        <v>297</v>
      </c>
      <c r="R111" s="243"/>
      <c r="S111" s="243"/>
      <c r="T111" s="244"/>
      <c r="U111" s="243"/>
      <c r="V111" s="241"/>
      <c r="W111" s="245"/>
      <c r="X111" s="283"/>
      <c r="Y111" s="243"/>
      <c r="Z111" s="259"/>
      <c r="AA111" s="247">
        <f t="shared" si="3"/>
        <v>891365</v>
      </c>
      <c r="AB111" s="240" t="s">
        <v>298</v>
      </c>
      <c r="AF111">
        <v>891365</v>
      </c>
      <c r="AG111" s="415">
        <f t="shared" si="2"/>
        <v>0</v>
      </c>
    </row>
    <row r="112" spans="1:33" ht="38.25">
      <c r="A112" s="133" t="s">
        <v>4</v>
      </c>
      <c r="B112" s="133" t="s">
        <v>260</v>
      </c>
      <c r="C112" s="133" t="s">
        <v>261</v>
      </c>
      <c r="D112" s="133" t="s">
        <v>262</v>
      </c>
      <c r="E112" s="237" t="s">
        <v>263</v>
      </c>
      <c r="F112" s="134" t="s">
        <v>264</v>
      </c>
      <c r="G112" s="133" t="s">
        <v>121</v>
      </c>
      <c r="H112" s="133">
        <v>7438</v>
      </c>
      <c r="I112" s="133">
        <v>9651</v>
      </c>
      <c r="J112" s="133">
        <v>43291</v>
      </c>
      <c r="K112" s="133" t="s">
        <v>303</v>
      </c>
      <c r="L112" s="133">
        <v>832000662</v>
      </c>
      <c r="M112" s="133" t="s">
        <v>220</v>
      </c>
      <c r="N112" s="133">
        <v>72360</v>
      </c>
      <c r="O112" s="133">
        <v>2018</v>
      </c>
      <c r="P112" s="247">
        <v>73</v>
      </c>
      <c r="Q112" s="260" t="s">
        <v>297</v>
      </c>
      <c r="R112" s="243"/>
      <c r="S112" s="243"/>
      <c r="T112" s="244"/>
      <c r="U112" s="243"/>
      <c r="V112" s="241"/>
      <c r="W112" s="245"/>
      <c r="X112" s="283"/>
      <c r="Y112" s="255" t="s">
        <v>211</v>
      </c>
      <c r="Z112" s="259">
        <v>73</v>
      </c>
      <c r="AA112" s="247">
        <f t="shared" si="3"/>
        <v>0</v>
      </c>
      <c r="AB112" s="240" t="s">
        <v>212</v>
      </c>
      <c r="AF112">
        <v>73</v>
      </c>
      <c r="AG112" s="415">
        <f t="shared" si="2"/>
        <v>0</v>
      </c>
    </row>
    <row r="113" spans="1:33">
      <c r="A113" s="133" t="s">
        <v>8</v>
      </c>
      <c r="B113" s="133" t="s">
        <v>148</v>
      </c>
      <c r="C113" s="135" t="s">
        <v>91</v>
      </c>
      <c r="D113" s="135" t="s">
        <v>92</v>
      </c>
      <c r="E113" s="237" t="s">
        <v>242</v>
      </c>
      <c r="F113" s="134" t="s">
        <v>15</v>
      </c>
      <c r="G113" s="133" t="s">
        <v>121</v>
      </c>
      <c r="H113" s="133">
        <v>11</v>
      </c>
      <c r="I113" s="133">
        <v>14</v>
      </c>
      <c r="J113" s="133">
        <v>43101</v>
      </c>
      <c r="K113" s="133" t="s">
        <v>275</v>
      </c>
      <c r="L113" s="133">
        <v>805000867</v>
      </c>
      <c r="M113" s="133" t="s">
        <v>276</v>
      </c>
      <c r="N113" s="133">
        <v>8282</v>
      </c>
      <c r="O113" s="133">
        <v>2018</v>
      </c>
      <c r="P113" s="247">
        <v>12710608</v>
      </c>
      <c r="Q113" s="260" t="s">
        <v>297</v>
      </c>
      <c r="R113" s="243"/>
      <c r="S113" s="243"/>
      <c r="T113" s="244"/>
      <c r="U113" s="243"/>
      <c r="V113" s="241"/>
      <c r="W113" s="245"/>
      <c r="X113" s="283"/>
      <c r="Y113" s="243"/>
      <c r="Z113" s="259"/>
      <c r="AA113" s="247">
        <f t="shared" si="3"/>
        <v>12710608</v>
      </c>
      <c r="AB113" s="240" t="s">
        <v>277</v>
      </c>
      <c r="AF113">
        <v>12710608</v>
      </c>
      <c r="AG113" s="415">
        <f t="shared" si="2"/>
        <v>0</v>
      </c>
    </row>
    <row r="114" spans="1:33">
      <c r="A114" s="133" t="s">
        <v>8</v>
      </c>
      <c r="B114" s="133" t="s">
        <v>148</v>
      </c>
      <c r="C114" s="135" t="s">
        <v>91</v>
      </c>
      <c r="D114" s="135" t="s">
        <v>92</v>
      </c>
      <c r="E114" s="237" t="s">
        <v>242</v>
      </c>
      <c r="F114" s="134" t="s">
        <v>15</v>
      </c>
      <c r="G114" s="133" t="s">
        <v>121</v>
      </c>
      <c r="H114" s="133">
        <v>12</v>
      </c>
      <c r="I114" s="133">
        <v>15</v>
      </c>
      <c r="J114" s="133">
        <v>43101</v>
      </c>
      <c r="K114" s="133" t="s">
        <v>275</v>
      </c>
      <c r="L114" s="133">
        <v>805000867</v>
      </c>
      <c r="M114" s="133" t="s">
        <v>276</v>
      </c>
      <c r="N114" s="133">
        <v>8281</v>
      </c>
      <c r="O114" s="133">
        <v>2018</v>
      </c>
      <c r="P114" s="247">
        <v>6545353</v>
      </c>
      <c r="Q114" s="260" t="s">
        <v>297</v>
      </c>
      <c r="R114" s="243"/>
      <c r="S114" s="243"/>
      <c r="T114" s="244"/>
      <c r="U114" s="243"/>
      <c r="V114" s="241"/>
      <c r="W114" s="245"/>
      <c r="X114" s="283"/>
      <c r="Y114" s="243"/>
      <c r="Z114" s="259"/>
      <c r="AA114" s="247">
        <f t="shared" si="3"/>
        <v>6545353</v>
      </c>
      <c r="AB114" s="240" t="s">
        <v>277</v>
      </c>
      <c r="AF114">
        <v>6545353</v>
      </c>
      <c r="AG114" s="415">
        <f t="shared" si="2"/>
        <v>0</v>
      </c>
    </row>
    <row r="115" spans="1:33">
      <c r="A115" s="133" t="s">
        <v>8</v>
      </c>
      <c r="B115" s="133" t="s">
        <v>148</v>
      </c>
      <c r="C115" s="135" t="s">
        <v>91</v>
      </c>
      <c r="D115" s="135" t="s">
        <v>92</v>
      </c>
      <c r="E115" s="237" t="s">
        <v>242</v>
      </c>
      <c r="F115" s="134" t="s">
        <v>15</v>
      </c>
      <c r="G115" s="133" t="s">
        <v>121</v>
      </c>
      <c r="H115" s="133">
        <v>8</v>
      </c>
      <c r="I115" s="133">
        <v>24</v>
      </c>
      <c r="J115" s="133">
        <v>43101</v>
      </c>
      <c r="K115" s="133" t="s">
        <v>219</v>
      </c>
      <c r="L115" s="133">
        <v>860403972</v>
      </c>
      <c r="M115" s="133" t="s">
        <v>220</v>
      </c>
      <c r="N115" s="133">
        <v>70610</v>
      </c>
      <c r="O115" s="133">
        <v>2018</v>
      </c>
      <c r="P115" s="247">
        <v>3</v>
      </c>
      <c r="Q115" s="260" t="s">
        <v>297</v>
      </c>
      <c r="R115" s="243"/>
      <c r="S115" s="243"/>
      <c r="T115" s="244"/>
      <c r="U115" s="243"/>
      <c r="V115" s="241"/>
      <c r="W115" s="245"/>
      <c r="X115" s="283"/>
      <c r="Y115" s="243"/>
      <c r="Z115" s="259"/>
      <c r="AA115" s="247">
        <f t="shared" si="3"/>
        <v>3</v>
      </c>
      <c r="AB115" s="240" t="s">
        <v>158</v>
      </c>
      <c r="AF115">
        <v>3</v>
      </c>
      <c r="AG115" s="415">
        <f t="shared" si="2"/>
        <v>0</v>
      </c>
    </row>
    <row r="116" spans="1:33" ht="38.25">
      <c r="A116" s="133" t="s">
        <v>4</v>
      </c>
      <c r="B116" s="133" t="s">
        <v>236</v>
      </c>
      <c r="C116" s="135" t="s">
        <v>91</v>
      </c>
      <c r="D116" s="135" t="s">
        <v>92</v>
      </c>
      <c r="E116" s="237" t="s">
        <v>304</v>
      </c>
      <c r="F116" s="134" t="s">
        <v>22</v>
      </c>
      <c r="G116" s="133" t="s">
        <v>121</v>
      </c>
      <c r="H116" s="133">
        <v>232</v>
      </c>
      <c r="I116" s="133">
        <v>104</v>
      </c>
      <c r="J116" s="133">
        <v>43104</v>
      </c>
      <c r="K116" s="133" t="s">
        <v>305</v>
      </c>
      <c r="L116" s="133">
        <v>1032445678</v>
      </c>
      <c r="M116" s="133" t="s">
        <v>123</v>
      </c>
      <c r="N116" s="133">
        <v>70</v>
      </c>
      <c r="O116" s="133">
        <v>2018</v>
      </c>
      <c r="P116" s="247">
        <v>146027</v>
      </c>
      <c r="Q116" s="260" t="s">
        <v>297</v>
      </c>
      <c r="R116" s="243"/>
      <c r="S116" s="243"/>
      <c r="T116" s="244"/>
      <c r="U116" s="243"/>
      <c r="V116" s="241"/>
      <c r="W116" s="245"/>
      <c r="X116" s="283"/>
      <c r="Y116" s="255" t="s">
        <v>146</v>
      </c>
      <c r="Z116" s="259">
        <v>146027</v>
      </c>
      <c r="AA116" s="247">
        <f t="shared" si="3"/>
        <v>0</v>
      </c>
      <c r="AB116" s="240" t="s">
        <v>147</v>
      </c>
      <c r="AF116">
        <v>146027</v>
      </c>
      <c r="AG116" s="415">
        <f t="shared" si="2"/>
        <v>0</v>
      </c>
    </row>
    <row r="117" spans="1:33" ht="38.25">
      <c r="A117" s="133" t="s">
        <v>4</v>
      </c>
      <c r="B117" s="133" t="s">
        <v>236</v>
      </c>
      <c r="C117" s="135" t="s">
        <v>91</v>
      </c>
      <c r="D117" s="135" t="s">
        <v>92</v>
      </c>
      <c r="E117" s="237" t="s">
        <v>304</v>
      </c>
      <c r="F117" s="134" t="s">
        <v>22</v>
      </c>
      <c r="G117" s="133" t="s">
        <v>121</v>
      </c>
      <c r="H117" s="133">
        <v>151</v>
      </c>
      <c r="I117" s="133">
        <v>119</v>
      </c>
      <c r="J117" s="133">
        <v>43104</v>
      </c>
      <c r="K117" s="133" t="s">
        <v>306</v>
      </c>
      <c r="L117" s="133">
        <v>37337815</v>
      </c>
      <c r="M117" s="133" t="s">
        <v>123</v>
      </c>
      <c r="N117" s="133">
        <v>64</v>
      </c>
      <c r="O117" s="133">
        <v>2018</v>
      </c>
      <c r="P117" s="247">
        <v>172150</v>
      </c>
      <c r="Q117" s="260" t="s">
        <v>297</v>
      </c>
      <c r="R117" s="243"/>
      <c r="S117" s="243"/>
      <c r="T117" s="244"/>
      <c r="U117" s="243"/>
      <c r="V117" s="241"/>
      <c r="W117" s="245"/>
      <c r="X117" s="283"/>
      <c r="Y117" s="255" t="s">
        <v>146</v>
      </c>
      <c r="Z117" s="259">
        <v>172150</v>
      </c>
      <c r="AA117" s="247">
        <f t="shared" si="3"/>
        <v>0</v>
      </c>
      <c r="AB117" s="240" t="s">
        <v>147</v>
      </c>
      <c r="AF117">
        <v>172150</v>
      </c>
      <c r="AG117" s="415">
        <f t="shared" si="2"/>
        <v>0</v>
      </c>
    </row>
    <row r="118" spans="1:33">
      <c r="A118" s="133" t="s">
        <v>4</v>
      </c>
      <c r="B118" s="133" t="s">
        <v>236</v>
      </c>
      <c r="C118" s="135" t="s">
        <v>91</v>
      </c>
      <c r="D118" s="135" t="s">
        <v>92</v>
      </c>
      <c r="E118" s="237" t="s">
        <v>304</v>
      </c>
      <c r="F118" s="134" t="s">
        <v>22</v>
      </c>
      <c r="G118" s="133" t="s">
        <v>121</v>
      </c>
      <c r="H118" s="133">
        <v>154</v>
      </c>
      <c r="I118" s="133">
        <v>136</v>
      </c>
      <c r="J118" s="133">
        <v>43104</v>
      </c>
      <c r="K118" s="133" t="s">
        <v>307</v>
      </c>
      <c r="L118" s="133">
        <v>8702889</v>
      </c>
      <c r="M118" s="133" t="s">
        <v>123</v>
      </c>
      <c r="N118" s="133">
        <v>88</v>
      </c>
      <c r="O118" s="133">
        <v>2018</v>
      </c>
      <c r="P118" s="247">
        <v>254329</v>
      </c>
      <c r="Q118" s="260" t="s">
        <v>297</v>
      </c>
      <c r="R118" s="243"/>
      <c r="S118" s="243"/>
      <c r="T118" s="244"/>
      <c r="U118" s="243"/>
      <c r="V118" s="241"/>
      <c r="W118" s="245"/>
      <c r="X118" s="283"/>
      <c r="Y118" s="243"/>
      <c r="Z118" s="259"/>
      <c r="AA118" s="247">
        <f t="shared" si="3"/>
        <v>254329</v>
      </c>
      <c r="AB118" s="240" t="s">
        <v>308</v>
      </c>
      <c r="AF118">
        <v>254329</v>
      </c>
      <c r="AG118" s="415">
        <f t="shared" si="2"/>
        <v>0</v>
      </c>
    </row>
    <row r="119" spans="1:33" ht="26.25">
      <c r="A119" s="133" t="s">
        <v>4</v>
      </c>
      <c r="B119" s="133" t="s">
        <v>236</v>
      </c>
      <c r="C119" s="135" t="s">
        <v>91</v>
      </c>
      <c r="D119" s="135" t="s">
        <v>92</v>
      </c>
      <c r="E119" s="237" t="s">
        <v>304</v>
      </c>
      <c r="F119" s="134" t="s">
        <v>22</v>
      </c>
      <c r="G119" s="133" t="s">
        <v>121</v>
      </c>
      <c r="H119" s="133">
        <v>317</v>
      </c>
      <c r="I119" s="133">
        <v>1612</v>
      </c>
      <c r="J119" s="133">
        <v>43109</v>
      </c>
      <c r="K119" s="133" t="s">
        <v>309</v>
      </c>
      <c r="L119" s="133">
        <v>52819690</v>
      </c>
      <c r="M119" s="133" t="s">
        <v>123</v>
      </c>
      <c r="N119" s="133">
        <v>1515</v>
      </c>
      <c r="O119" s="133">
        <v>2018</v>
      </c>
      <c r="P119" s="247">
        <v>811834</v>
      </c>
      <c r="Q119" s="260" t="s">
        <v>297</v>
      </c>
      <c r="R119" s="243"/>
      <c r="S119" s="243"/>
      <c r="T119" s="244"/>
      <c r="U119" s="243"/>
      <c r="V119" s="241"/>
      <c r="W119" s="245"/>
      <c r="X119" s="283"/>
      <c r="Y119" s="243"/>
      <c r="Z119" s="259"/>
      <c r="AA119" s="247">
        <f t="shared" si="3"/>
        <v>811834</v>
      </c>
      <c r="AB119" s="336" t="s">
        <v>310</v>
      </c>
      <c r="AF119">
        <v>811834</v>
      </c>
      <c r="AG119" s="415">
        <f t="shared" si="2"/>
        <v>0</v>
      </c>
    </row>
    <row r="120" spans="1:33">
      <c r="A120" s="133" t="s">
        <v>6</v>
      </c>
      <c r="B120" s="133" t="s">
        <v>124</v>
      </c>
      <c r="C120" s="135" t="s">
        <v>91</v>
      </c>
      <c r="D120" s="135" t="s">
        <v>92</v>
      </c>
      <c r="E120" s="237" t="s">
        <v>311</v>
      </c>
      <c r="F120" s="134" t="s">
        <v>16</v>
      </c>
      <c r="G120" s="133" t="s">
        <v>312</v>
      </c>
      <c r="H120" s="133">
        <v>710</v>
      </c>
      <c r="I120" s="133">
        <v>1837</v>
      </c>
      <c r="J120" s="133">
        <v>43109</v>
      </c>
      <c r="K120" s="133" t="s">
        <v>313</v>
      </c>
      <c r="L120" s="133">
        <v>1032443875</v>
      </c>
      <c r="M120" s="133" t="s">
        <v>123</v>
      </c>
      <c r="N120" s="133">
        <v>1676</v>
      </c>
      <c r="O120" s="133">
        <v>2018</v>
      </c>
      <c r="P120" s="247">
        <v>6114900</v>
      </c>
      <c r="Q120" s="260" t="s">
        <v>297</v>
      </c>
      <c r="R120" s="243"/>
      <c r="S120" s="243"/>
      <c r="T120" s="244"/>
      <c r="U120" s="243"/>
      <c r="V120" s="241"/>
      <c r="W120" s="245"/>
      <c r="X120" s="283"/>
      <c r="Y120" s="243"/>
      <c r="Z120" s="259"/>
      <c r="AA120" s="247">
        <f t="shared" si="3"/>
        <v>6114900</v>
      </c>
      <c r="AB120" s="331" t="s">
        <v>314</v>
      </c>
      <c r="AF120">
        <v>6114900</v>
      </c>
      <c r="AG120" s="415">
        <f t="shared" si="2"/>
        <v>0</v>
      </c>
    </row>
    <row r="121" spans="1:33" ht="38.25">
      <c r="A121" s="133" t="s">
        <v>6</v>
      </c>
      <c r="B121" s="133" t="s">
        <v>227</v>
      </c>
      <c r="C121" s="135" t="s">
        <v>91</v>
      </c>
      <c r="D121" s="135" t="s">
        <v>92</v>
      </c>
      <c r="E121" s="237" t="s">
        <v>315</v>
      </c>
      <c r="F121" s="134" t="s">
        <v>19</v>
      </c>
      <c r="G121" s="133" t="s">
        <v>316</v>
      </c>
      <c r="H121" s="133">
        <v>1446</v>
      </c>
      <c r="I121" s="133">
        <v>3664</v>
      </c>
      <c r="J121" s="133">
        <v>43111</v>
      </c>
      <c r="K121" s="133" t="s">
        <v>317</v>
      </c>
      <c r="L121" s="133">
        <v>79731336</v>
      </c>
      <c r="M121" s="133" t="s">
        <v>114</v>
      </c>
      <c r="N121" s="133">
        <v>3618</v>
      </c>
      <c r="O121" s="133">
        <v>2018</v>
      </c>
      <c r="P121" s="247">
        <v>6445200</v>
      </c>
      <c r="Q121" s="260" t="s">
        <v>297</v>
      </c>
      <c r="R121" s="243"/>
      <c r="S121" s="243"/>
      <c r="T121" s="244"/>
      <c r="U121" s="243"/>
      <c r="V121" s="241"/>
      <c r="W121" s="245"/>
      <c r="X121" s="283"/>
      <c r="Y121" s="255" t="s">
        <v>138</v>
      </c>
      <c r="Z121" s="259">
        <v>6445200</v>
      </c>
      <c r="AA121" s="247">
        <f t="shared" si="3"/>
        <v>0</v>
      </c>
      <c r="AB121" s="240" t="s">
        <v>139</v>
      </c>
      <c r="AF121">
        <v>6445200</v>
      </c>
      <c r="AG121" s="415">
        <f t="shared" si="2"/>
        <v>0</v>
      </c>
    </row>
    <row r="122" spans="1:33" ht="38.25">
      <c r="A122" s="133" t="s">
        <v>6</v>
      </c>
      <c r="B122" s="133" t="s">
        <v>227</v>
      </c>
      <c r="C122" s="135" t="s">
        <v>91</v>
      </c>
      <c r="D122" s="135" t="s">
        <v>92</v>
      </c>
      <c r="E122" s="237" t="s">
        <v>315</v>
      </c>
      <c r="F122" s="134" t="s">
        <v>19</v>
      </c>
      <c r="G122" s="133" t="s">
        <v>316</v>
      </c>
      <c r="H122" s="133">
        <v>2188</v>
      </c>
      <c r="I122" s="133">
        <v>3730</v>
      </c>
      <c r="J122" s="133">
        <v>43111</v>
      </c>
      <c r="K122" s="133" t="s">
        <v>318</v>
      </c>
      <c r="L122" s="133">
        <v>10127911</v>
      </c>
      <c r="M122" s="133" t="s">
        <v>114</v>
      </c>
      <c r="N122" s="133">
        <v>3566</v>
      </c>
      <c r="O122" s="133">
        <v>2018</v>
      </c>
      <c r="P122" s="247">
        <v>5458267</v>
      </c>
      <c r="Q122" s="260" t="s">
        <v>297</v>
      </c>
      <c r="R122" s="243"/>
      <c r="S122" s="243"/>
      <c r="T122" s="244"/>
      <c r="U122" s="243"/>
      <c r="V122" s="241"/>
      <c r="W122" s="245"/>
      <c r="X122" s="283"/>
      <c r="Y122" s="255" t="s">
        <v>138</v>
      </c>
      <c r="Z122" s="259">
        <v>5458267</v>
      </c>
      <c r="AA122" s="247">
        <f t="shared" si="3"/>
        <v>0</v>
      </c>
      <c r="AB122" s="240" t="s">
        <v>139</v>
      </c>
      <c r="AF122">
        <v>5458267</v>
      </c>
      <c r="AG122" s="415">
        <f t="shared" si="2"/>
        <v>0</v>
      </c>
    </row>
    <row r="123" spans="1:33" ht="38.25">
      <c r="A123" s="133" t="s">
        <v>6</v>
      </c>
      <c r="B123" s="133" t="s">
        <v>227</v>
      </c>
      <c r="C123" s="135" t="s">
        <v>91</v>
      </c>
      <c r="D123" s="135" t="s">
        <v>92</v>
      </c>
      <c r="E123" s="237" t="s">
        <v>315</v>
      </c>
      <c r="F123" s="134" t="s">
        <v>19</v>
      </c>
      <c r="G123" s="133" t="s">
        <v>316</v>
      </c>
      <c r="H123" s="133">
        <v>1565</v>
      </c>
      <c r="I123" s="133">
        <v>3739</v>
      </c>
      <c r="J123" s="133">
        <v>43111</v>
      </c>
      <c r="K123" s="133" t="s">
        <v>319</v>
      </c>
      <c r="L123" s="133">
        <v>1032450983</v>
      </c>
      <c r="M123" s="133" t="s">
        <v>114</v>
      </c>
      <c r="N123" s="133">
        <v>3685</v>
      </c>
      <c r="O123" s="133">
        <v>2018</v>
      </c>
      <c r="P123" s="247">
        <v>3458400</v>
      </c>
      <c r="Q123" s="260" t="s">
        <v>297</v>
      </c>
      <c r="R123" s="243"/>
      <c r="S123" s="243"/>
      <c r="T123" s="244"/>
      <c r="U123" s="243"/>
      <c r="V123" s="241"/>
      <c r="W123" s="245"/>
      <c r="X123" s="283"/>
      <c r="Y123" s="255" t="s">
        <v>138</v>
      </c>
      <c r="Z123" s="259">
        <v>3458400</v>
      </c>
      <c r="AA123" s="247">
        <f t="shared" si="3"/>
        <v>0</v>
      </c>
      <c r="AB123" s="240" t="s">
        <v>139</v>
      </c>
      <c r="AF123">
        <v>3458400</v>
      </c>
      <c r="AG123" s="415">
        <f t="shared" si="2"/>
        <v>0</v>
      </c>
    </row>
    <row r="124" spans="1:33" ht="38.25">
      <c r="A124" s="133" t="s">
        <v>6</v>
      </c>
      <c r="B124" s="133" t="s">
        <v>227</v>
      </c>
      <c r="C124" s="135" t="s">
        <v>91</v>
      </c>
      <c r="D124" s="135" t="s">
        <v>92</v>
      </c>
      <c r="E124" s="237" t="s">
        <v>315</v>
      </c>
      <c r="F124" s="134" t="s">
        <v>19</v>
      </c>
      <c r="G124" s="133" t="s">
        <v>320</v>
      </c>
      <c r="H124" s="133">
        <v>1219</v>
      </c>
      <c r="I124" s="133">
        <v>4024</v>
      </c>
      <c r="J124" s="133">
        <v>43115</v>
      </c>
      <c r="K124" s="133" t="s">
        <v>321</v>
      </c>
      <c r="L124" s="133">
        <v>51650063</v>
      </c>
      <c r="M124" s="133" t="s">
        <v>114</v>
      </c>
      <c r="N124" s="133">
        <v>3909</v>
      </c>
      <c r="O124" s="133">
        <v>2018</v>
      </c>
      <c r="P124" s="247">
        <v>17763600</v>
      </c>
      <c r="Q124" s="260" t="s">
        <v>297</v>
      </c>
      <c r="R124" s="243"/>
      <c r="S124" s="243"/>
      <c r="T124" s="244"/>
      <c r="U124" s="243"/>
      <c r="V124" s="241"/>
      <c r="W124" s="245"/>
      <c r="X124" s="283"/>
      <c r="Y124" s="255" t="s">
        <v>146</v>
      </c>
      <c r="Z124" s="259">
        <v>17763600</v>
      </c>
      <c r="AA124" s="247">
        <f t="shared" si="3"/>
        <v>0</v>
      </c>
      <c r="AB124" s="240" t="s">
        <v>147</v>
      </c>
      <c r="AF124">
        <v>17763600</v>
      </c>
      <c r="AG124" s="415">
        <f t="shared" si="2"/>
        <v>0</v>
      </c>
    </row>
    <row r="125" spans="1:33">
      <c r="A125" s="133" t="s">
        <v>6</v>
      </c>
      <c r="B125" s="133" t="s">
        <v>124</v>
      </c>
      <c r="C125" s="135" t="s">
        <v>91</v>
      </c>
      <c r="D125" s="135" t="s">
        <v>92</v>
      </c>
      <c r="E125" s="237" t="s">
        <v>311</v>
      </c>
      <c r="F125" s="134" t="s">
        <v>16</v>
      </c>
      <c r="G125" s="133" t="s">
        <v>121</v>
      </c>
      <c r="H125" s="133">
        <v>1113</v>
      </c>
      <c r="I125" s="133">
        <v>4410</v>
      </c>
      <c r="J125" s="133">
        <v>43116</v>
      </c>
      <c r="K125" s="133" t="s">
        <v>322</v>
      </c>
      <c r="L125" s="133">
        <v>52884109</v>
      </c>
      <c r="M125" s="133" t="s">
        <v>114</v>
      </c>
      <c r="N125" s="133">
        <v>4239</v>
      </c>
      <c r="O125" s="133">
        <v>2018</v>
      </c>
      <c r="P125" s="247">
        <v>157933</v>
      </c>
      <c r="Q125" s="260" t="s">
        <v>297</v>
      </c>
      <c r="R125" s="243"/>
      <c r="S125" s="243"/>
      <c r="T125" s="244"/>
      <c r="U125" s="243"/>
      <c r="V125" s="241"/>
      <c r="W125" s="245"/>
      <c r="X125" s="283"/>
      <c r="Y125" s="243"/>
      <c r="Z125" s="259"/>
      <c r="AA125" s="247">
        <f t="shared" si="3"/>
        <v>157933</v>
      </c>
      <c r="AB125" s="331" t="s">
        <v>314</v>
      </c>
      <c r="AF125">
        <v>157933</v>
      </c>
      <c r="AG125" s="415">
        <f t="shared" si="2"/>
        <v>0</v>
      </c>
    </row>
    <row r="126" spans="1:33" ht="38.25">
      <c r="A126" s="133" t="s">
        <v>4</v>
      </c>
      <c r="B126" s="133" t="s">
        <v>236</v>
      </c>
      <c r="C126" s="135" t="s">
        <v>91</v>
      </c>
      <c r="D126" s="135" t="s">
        <v>92</v>
      </c>
      <c r="E126" s="237" t="s">
        <v>304</v>
      </c>
      <c r="F126" s="134" t="s">
        <v>22</v>
      </c>
      <c r="G126" s="133" t="s">
        <v>121</v>
      </c>
      <c r="H126" s="133">
        <v>227</v>
      </c>
      <c r="I126" s="133">
        <v>4472</v>
      </c>
      <c r="J126" s="133">
        <v>43117</v>
      </c>
      <c r="K126" s="133" t="s">
        <v>323</v>
      </c>
      <c r="L126" s="133">
        <v>1015436903</v>
      </c>
      <c r="M126" s="133" t="s">
        <v>123</v>
      </c>
      <c r="N126" s="133">
        <v>4305</v>
      </c>
      <c r="O126" s="133">
        <v>2018</v>
      </c>
      <c r="P126" s="247">
        <v>168065</v>
      </c>
      <c r="Q126" s="260" t="s">
        <v>297</v>
      </c>
      <c r="R126" s="243"/>
      <c r="S126" s="243"/>
      <c r="T126" s="244"/>
      <c r="U126" s="243"/>
      <c r="V126" s="241"/>
      <c r="W126" s="245"/>
      <c r="X126" s="283"/>
      <c r="Y126" s="255" t="s">
        <v>146</v>
      </c>
      <c r="Z126" s="259">
        <v>168065</v>
      </c>
      <c r="AA126" s="247">
        <f t="shared" si="3"/>
        <v>0</v>
      </c>
      <c r="AB126" s="240" t="s">
        <v>147</v>
      </c>
      <c r="AF126">
        <v>168065</v>
      </c>
      <c r="AG126" s="415">
        <f t="shared" si="2"/>
        <v>0</v>
      </c>
    </row>
    <row r="127" spans="1:33" ht="38.25">
      <c r="A127" s="133" t="s">
        <v>6</v>
      </c>
      <c r="B127" s="133" t="s">
        <v>100</v>
      </c>
      <c r="C127" s="135" t="s">
        <v>91</v>
      </c>
      <c r="D127" s="135" t="s">
        <v>92</v>
      </c>
      <c r="E127" s="237" t="s">
        <v>239</v>
      </c>
      <c r="F127" s="134" t="s">
        <v>13</v>
      </c>
      <c r="G127" s="133" t="s">
        <v>121</v>
      </c>
      <c r="H127" s="133">
        <v>3019</v>
      </c>
      <c r="I127" s="133">
        <v>4672</v>
      </c>
      <c r="J127" s="133">
        <v>43122</v>
      </c>
      <c r="K127" s="133" t="s">
        <v>324</v>
      </c>
      <c r="L127" s="133">
        <v>1233888519</v>
      </c>
      <c r="M127" s="133" t="s">
        <v>114</v>
      </c>
      <c r="N127" s="133">
        <v>4466</v>
      </c>
      <c r="O127" s="133">
        <v>2018</v>
      </c>
      <c r="P127" s="247">
        <v>368800</v>
      </c>
      <c r="Q127" s="260" t="s">
        <v>297</v>
      </c>
      <c r="R127" s="243"/>
      <c r="S127" s="243"/>
      <c r="T127" s="244"/>
      <c r="U127" s="243"/>
      <c r="V127" s="241"/>
      <c r="W127" s="245"/>
      <c r="X127" s="283"/>
      <c r="Y127" s="255" t="s">
        <v>325</v>
      </c>
      <c r="Z127" s="259">
        <v>368800</v>
      </c>
      <c r="AA127" s="247">
        <f t="shared" si="3"/>
        <v>0</v>
      </c>
      <c r="AB127" s="240" t="s">
        <v>326</v>
      </c>
      <c r="AF127">
        <v>368800</v>
      </c>
      <c r="AG127" s="415">
        <f t="shared" si="2"/>
        <v>0</v>
      </c>
    </row>
    <row r="128" spans="1:33">
      <c r="A128" s="133" t="s">
        <v>6</v>
      </c>
      <c r="B128" s="133" t="s">
        <v>327</v>
      </c>
      <c r="C128" s="135" t="s">
        <v>91</v>
      </c>
      <c r="D128" s="135" t="s">
        <v>92</v>
      </c>
      <c r="E128" s="237" t="s">
        <v>328</v>
      </c>
      <c r="F128" s="134" t="s">
        <v>21</v>
      </c>
      <c r="G128" s="133" t="s">
        <v>121</v>
      </c>
      <c r="H128" s="133">
        <v>5370</v>
      </c>
      <c r="I128" s="133">
        <v>5056</v>
      </c>
      <c r="J128" s="133">
        <v>43126</v>
      </c>
      <c r="K128" s="133" t="s">
        <v>329</v>
      </c>
      <c r="L128" s="133">
        <v>1000514965</v>
      </c>
      <c r="M128" s="133" t="s">
        <v>114</v>
      </c>
      <c r="N128" s="133">
        <v>4728</v>
      </c>
      <c r="O128" s="133">
        <v>2018</v>
      </c>
      <c r="P128" s="247">
        <v>2573800</v>
      </c>
      <c r="Q128" s="260" t="s">
        <v>297</v>
      </c>
      <c r="R128" s="243"/>
      <c r="S128" s="243"/>
      <c r="T128" s="244"/>
      <c r="U128" s="243"/>
      <c r="V128" s="241"/>
      <c r="W128" s="245"/>
      <c r="X128" s="283"/>
      <c r="Y128" s="243"/>
      <c r="Z128" s="259"/>
      <c r="AA128" s="247">
        <f t="shared" si="3"/>
        <v>2573800</v>
      </c>
      <c r="AB128" s="301" t="s">
        <v>330</v>
      </c>
      <c r="AF128">
        <v>2573800</v>
      </c>
      <c r="AG128" s="415">
        <f t="shared" si="2"/>
        <v>0</v>
      </c>
    </row>
    <row r="129" spans="1:33" ht="38.25">
      <c r="A129" s="133" t="s">
        <v>8</v>
      </c>
      <c r="B129" s="133" t="s">
        <v>148</v>
      </c>
      <c r="C129" s="135" t="s">
        <v>91</v>
      </c>
      <c r="D129" s="135" t="s">
        <v>92</v>
      </c>
      <c r="E129" s="237" t="s">
        <v>242</v>
      </c>
      <c r="F129" s="134" t="s">
        <v>15</v>
      </c>
      <c r="G129" s="133" t="s">
        <v>103</v>
      </c>
      <c r="H129" s="133">
        <v>5752</v>
      </c>
      <c r="I129" s="133">
        <v>5714</v>
      </c>
      <c r="J129" s="133">
        <v>43151</v>
      </c>
      <c r="K129" s="133" t="s">
        <v>331</v>
      </c>
      <c r="L129" s="133">
        <v>900085682</v>
      </c>
      <c r="M129" s="133" t="s">
        <v>110</v>
      </c>
      <c r="N129" s="133">
        <v>5957</v>
      </c>
      <c r="O129" s="133">
        <v>2018</v>
      </c>
      <c r="P129" s="247">
        <v>12551333</v>
      </c>
      <c r="Q129" s="260" t="s">
        <v>297</v>
      </c>
      <c r="R129" s="243"/>
      <c r="S129" s="243"/>
      <c r="T129" s="244"/>
      <c r="U129" s="243"/>
      <c r="V129" s="241"/>
      <c r="W129" s="245"/>
      <c r="X129" s="283"/>
      <c r="Y129" s="255" t="s">
        <v>146</v>
      </c>
      <c r="Z129" s="259">
        <v>12551333</v>
      </c>
      <c r="AA129" s="247">
        <f t="shared" si="3"/>
        <v>0</v>
      </c>
      <c r="AB129" s="240" t="s">
        <v>147</v>
      </c>
      <c r="AF129">
        <v>12551333</v>
      </c>
      <c r="AG129" s="415">
        <f t="shared" si="2"/>
        <v>0</v>
      </c>
    </row>
    <row r="130" spans="1:33">
      <c r="A130" s="133" t="s">
        <v>6</v>
      </c>
      <c r="B130" s="133" t="s">
        <v>124</v>
      </c>
      <c r="C130" s="135" t="s">
        <v>91</v>
      </c>
      <c r="D130" s="135" t="s">
        <v>92</v>
      </c>
      <c r="E130" s="237" t="s">
        <v>311</v>
      </c>
      <c r="F130" s="134" t="s">
        <v>16</v>
      </c>
      <c r="G130" s="133" t="s">
        <v>312</v>
      </c>
      <c r="H130" s="133">
        <v>5865</v>
      </c>
      <c r="I130" s="133">
        <v>5770</v>
      </c>
      <c r="J130" s="133">
        <v>43154</v>
      </c>
      <c r="K130" s="133" t="s">
        <v>332</v>
      </c>
      <c r="L130" s="133">
        <v>25683911</v>
      </c>
      <c r="M130" s="133" t="s">
        <v>123</v>
      </c>
      <c r="N130" s="133">
        <v>6835</v>
      </c>
      <c r="O130" s="133">
        <v>2018</v>
      </c>
      <c r="P130" s="247">
        <v>1730400</v>
      </c>
      <c r="Q130" s="260" t="s">
        <v>297</v>
      </c>
      <c r="R130" s="243"/>
      <c r="S130" s="243"/>
      <c r="T130" s="244"/>
      <c r="U130" s="243"/>
      <c r="V130" s="241"/>
      <c r="W130" s="245"/>
      <c r="X130" s="283"/>
      <c r="Y130" s="243"/>
      <c r="Z130" s="259"/>
      <c r="AA130" s="247">
        <f t="shared" si="3"/>
        <v>1730400</v>
      </c>
      <c r="AB130" s="331" t="s">
        <v>314</v>
      </c>
      <c r="AF130">
        <v>1730400</v>
      </c>
      <c r="AG130" s="415">
        <f t="shared" si="2"/>
        <v>0</v>
      </c>
    </row>
    <row r="131" spans="1:33">
      <c r="A131" s="133" t="s">
        <v>6</v>
      </c>
      <c r="B131" s="133" t="s">
        <v>124</v>
      </c>
      <c r="C131" s="135" t="s">
        <v>91</v>
      </c>
      <c r="D131" s="135" t="s">
        <v>92</v>
      </c>
      <c r="E131" s="237" t="s">
        <v>311</v>
      </c>
      <c r="F131" s="134" t="s">
        <v>16</v>
      </c>
      <c r="G131" s="133" t="s">
        <v>312</v>
      </c>
      <c r="H131" s="133">
        <v>5863</v>
      </c>
      <c r="I131" s="133">
        <v>5781</v>
      </c>
      <c r="J131" s="133">
        <v>43158</v>
      </c>
      <c r="K131" s="133" t="s">
        <v>333</v>
      </c>
      <c r="L131" s="133">
        <v>1144157989</v>
      </c>
      <c r="M131" s="133" t="s">
        <v>114</v>
      </c>
      <c r="N131" s="133">
        <v>6780</v>
      </c>
      <c r="O131" s="133">
        <v>2018</v>
      </c>
      <c r="P131" s="247">
        <v>5343333</v>
      </c>
      <c r="Q131" s="260" t="s">
        <v>297</v>
      </c>
      <c r="R131" s="243"/>
      <c r="S131" s="243"/>
      <c r="T131" s="244"/>
      <c r="U131" s="243"/>
      <c r="V131" s="241"/>
      <c r="W131" s="245"/>
      <c r="X131" s="283"/>
      <c r="Y131" s="243"/>
      <c r="Z131" s="259"/>
      <c r="AA131" s="247">
        <f t="shared" si="3"/>
        <v>5343333</v>
      </c>
      <c r="AB131" s="331" t="s">
        <v>314</v>
      </c>
      <c r="AF131">
        <v>5343333</v>
      </c>
      <c r="AG131" s="415">
        <f t="shared" si="2"/>
        <v>0</v>
      </c>
    </row>
    <row r="132" spans="1:33">
      <c r="A132" s="133" t="s">
        <v>8</v>
      </c>
      <c r="B132" s="133" t="s">
        <v>148</v>
      </c>
      <c r="C132" s="135" t="s">
        <v>91</v>
      </c>
      <c r="D132" s="135" t="s">
        <v>92</v>
      </c>
      <c r="E132" s="237" t="s">
        <v>242</v>
      </c>
      <c r="F132" s="134" t="s">
        <v>15</v>
      </c>
      <c r="G132" s="133" t="s">
        <v>121</v>
      </c>
      <c r="H132" s="133">
        <v>5833</v>
      </c>
      <c r="I132" s="133">
        <v>6577</v>
      </c>
      <c r="J132" s="133">
        <v>43180</v>
      </c>
      <c r="K132" s="133" t="s">
        <v>231</v>
      </c>
      <c r="L132" s="133">
        <v>900042483</v>
      </c>
      <c r="M132" s="133" t="s">
        <v>110</v>
      </c>
      <c r="N132" s="133">
        <v>5437</v>
      </c>
      <c r="O132" s="133">
        <v>2018</v>
      </c>
      <c r="P132" s="247">
        <v>222122</v>
      </c>
      <c r="Q132" s="260" t="s">
        <v>297</v>
      </c>
      <c r="R132" s="243"/>
      <c r="S132" s="243"/>
      <c r="T132" s="244"/>
      <c r="U132" s="243"/>
      <c r="V132" s="241"/>
      <c r="W132" s="245"/>
      <c r="X132" s="283"/>
      <c r="Y132" s="243"/>
      <c r="Z132" s="259"/>
      <c r="AA132" s="247">
        <f t="shared" si="3"/>
        <v>222122</v>
      </c>
      <c r="AB132" s="282" t="s">
        <v>173</v>
      </c>
      <c r="AF132">
        <v>222122</v>
      </c>
      <c r="AG132" s="415">
        <f t="shared" si="2"/>
        <v>0</v>
      </c>
    </row>
    <row r="133" spans="1:33" ht="38.25">
      <c r="A133" s="133" t="s">
        <v>6</v>
      </c>
      <c r="B133" s="133" t="s">
        <v>227</v>
      </c>
      <c r="C133" s="135" t="s">
        <v>91</v>
      </c>
      <c r="D133" s="135" t="s">
        <v>92</v>
      </c>
      <c r="E133" s="237" t="s">
        <v>315</v>
      </c>
      <c r="F133" s="134" t="s">
        <v>19</v>
      </c>
      <c r="G133" s="133" t="s">
        <v>316</v>
      </c>
      <c r="H133" s="133">
        <v>5475</v>
      </c>
      <c r="I133" s="133">
        <v>6697</v>
      </c>
      <c r="J133" s="133">
        <v>43181</v>
      </c>
      <c r="K133" s="133" t="s">
        <v>334</v>
      </c>
      <c r="L133" s="133">
        <v>1030615923</v>
      </c>
      <c r="M133" s="133" t="s">
        <v>114</v>
      </c>
      <c r="N133" s="133">
        <v>3989</v>
      </c>
      <c r="O133" s="133">
        <v>2018</v>
      </c>
      <c r="P133" s="247">
        <v>381667</v>
      </c>
      <c r="Q133" s="260" t="s">
        <v>297</v>
      </c>
      <c r="R133" s="243"/>
      <c r="S133" s="243"/>
      <c r="T133" s="244"/>
      <c r="U133" s="243"/>
      <c r="V133" s="241"/>
      <c r="W133" s="245"/>
      <c r="X133" s="283"/>
      <c r="Y133" s="255" t="s">
        <v>146</v>
      </c>
      <c r="Z133" s="259">
        <v>381667</v>
      </c>
      <c r="AA133" s="247">
        <f t="shared" si="3"/>
        <v>0</v>
      </c>
      <c r="AB133" s="240" t="s">
        <v>147</v>
      </c>
      <c r="AF133">
        <v>381667</v>
      </c>
      <c r="AG133" s="415">
        <f t="shared" si="2"/>
        <v>0</v>
      </c>
    </row>
    <row r="134" spans="1:33">
      <c r="A134" s="133" t="s">
        <v>6</v>
      </c>
      <c r="B134" s="133" t="s">
        <v>100</v>
      </c>
      <c r="C134" s="135" t="s">
        <v>91</v>
      </c>
      <c r="D134" s="135" t="s">
        <v>92</v>
      </c>
      <c r="E134" s="237" t="s">
        <v>239</v>
      </c>
      <c r="F134" s="134" t="s">
        <v>13</v>
      </c>
      <c r="G134" s="133" t="s">
        <v>103</v>
      </c>
      <c r="H134" s="133">
        <v>6797</v>
      </c>
      <c r="I134" s="133">
        <v>7124</v>
      </c>
      <c r="J134" s="133">
        <v>43194</v>
      </c>
      <c r="K134" s="133" t="s">
        <v>335</v>
      </c>
      <c r="L134" s="133">
        <v>63356168</v>
      </c>
      <c r="M134" s="133" t="s">
        <v>123</v>
      </c>
      <c r="N134" s="133">
        <v>6800</v>
      </c>
      <c r="O134" s="133">
        <v>2018</v>
      </c>
      <c r="P134" s="247">
        <v>27900</v>
      </c>
      <c r="Q134" s="260" t="s">
        <v>297</v>
      </c>
      <c r="R134" s="243"/>
      <c r="S134" s="243"/>
      <c r="T134" s="244"/>
      <c r="U134" s="243"/>
      <c r="V134" s="241"/>
      <c r="W134" s="245"/>
      <c r="X134" s="283"/>
      <c r="Y134" s="255"/>
      <c r="Z134" s="259"/>
      <c r="AA134" s="247">
        <f t="shared" si="3"/>
        <v>27900</v>
      </c>
      <c r="AB134" s="240" t="s">
        <v>336</v>
      </c>
      <c r="AF134">
        <v>27900</v>
      </c>
      <c r="AG134" s="415">
        <f t="shared" ref="AG134:AG197" si="4">+AF134-P134</f>
        <v>0</v>
      </c>
    </row>
    <row r="135" spans="1:33">
      <c r="A135" s="133" t="s">
        <v>6</v>
      </c>
      <c r="B135" s="133" t="s">
        <v>124</v>
      </c>
      <c r="C135" s="135" t="s">
        <v>91</v>
      </c>
      <c r="D135" s="135" t="s">
        <v>92</v>
      </c>
      <c r="E135" s="237" t="s">
        <v>311</v>
      </c>
      <c r="F135" s="134" t="s">
        <v>16</v>
      </c>
      <c r="G135" s="133" t="s">
        <v>121</v>
      </c>
      <c r="H135" s="133">
        <v>5853</v>
      </c>
      <c r="I135" s="133">
        <v>7452</v>
      </c>
      <c r="J135" s="133">
        <v>43207</v>
      </c>
      <c r="K135" s="133" t="s">
        <v>337</v>
      </c>
      <c r="L135" s="133">
        <v>1015997619</v>
      </c>
      <c r="M135" s="133" t="s">
        <v>123</v>
      </c>
      <c r="N135" s="133">
        <v>1596</v>
      </c>
      <c r="O135" s="133">
        <v>2018</v>
      </c>
      <c r="P135" s="247">
        <v>2212234</v>
      </c>
      <c r="Q135" s="260" t="s">
        <v>297</v>
      </c>
      <c r="R135" s="243"/>
      <c r="S135" s="243"/>
      <c r="T135" s="244"/>
      <c r="U135" s="243"/>
      <c r="V135" s="241"/>
      <c r="W135" s="245"/>
      <c r="X135" s="283"/>
      <c r="Y135" s="243"/>
      <c r="Z135" s="259"/>
      <c r="AA135" s="247">
        <f t="shared" ref="AA135:AA198" si="5">P135-X135-Z135</f>
        <v>2212234</v>
      </c>
      <c r="AB135" s="331" t="s">
        <v>314</v>
      </c>
      <c r="AF135">
        <v>2212234</v>
      </c>
      <c r="AG135" s="415">
        <f t="shared" si="4"/>
        <v>0</v>
      </c>
    </row>
    <row r="136" spans="1:33">
      <c r="A136" s="133" t="s">
        <v>6</v>
      </c>
      <c r="B136" s="133" t="s">
        <v>327</v>
      </c>
      <c r="C136" s="135" t="s">
        <v>91</v>
      </c>
      <c r="D136" s="135" t="s">
        <v>92</v>
      </c>
      <c r="E136" s="237" t="s">
        <v>328</v>
      </c>
      <c r="F136" s="134" t="s">
        <v>21</v>
      </c>
      <c r="G136" s="133" t="s">
        <v>121</v>
      </c>
      <c r="H136" s="133">
        <v>7411</v>
      </c>
      <c r="I136" s="133">
        <v>7834</v>
      </c>
      <c r="J136" s="133">
        <v>43227</v>
      </c>
      <c r="K136" s="133" t="s">
        <v>338</v>
      </c>
      <c r="L136" s="133">
        <v>1030602783</v>
      </c>
      <c r="M136" s="133" t="s">
        <v>114</v>
      </c>
      <c r="N136" s="133">
        <v>4746</v>
      </c>
      <c r="O136" s="133">
        <v>2018</v>
      </c>
      <c r="P136" s="247">
        <v>685067</v>
      </c>
      <c r="Q136" s="260" t="s">
        <v>297</v>
      </c>
      <c r="R136" s="243"/>
      <c r="S136" s="243"/>
      <c r="T136" s="244"/>
      <c r="U136" s="243"/>
      <c r="V136" s="241"/>
      <c r="W136" s="245"/>
      <c r="X136" s="283"/>
      <c r="Y136" s="243"/>
      <c r="Z136" s="259"/>
      <c r="AA136" s="247">
        <f t="shared" si="5"/>
        <v>685067</v>
      </c>
      <c r="AB136" s="301" t="s">
        <v>330</v>
      </c>
      <c r="AF136">
        <v>685067</v>
      </c>
      <c r="AG136" s="415">
        <f t="shared" si="4"/>
        <v>0</v>
      </c>
    </row>
    <row r="137" spans="1:33">
      <c r="A137" s="133" t="s">
        <v>8</v>
      </c>
      <c r="B137" s="133" t="s">
        <v>148</v>
      </c>
      <c r="C137" s="135" t="s">
        <v>91</v>
      </c>
      <c r="D137" s="135" t="s">
        <v>92</v>
      </c>
      <c r="E137" s="237" t="s">
        <v>242</v>
      </c>
      <c r="F137" s="134" t="s">
        <v>15</v>
      </c>
      <c r="G137" s="133" t="s">
        <v>121</v>
      </c>
      <c r="H137" s="133">
        <v>6927</v>
      </c>
      <c r="I137" s="133">
        <v>8503</v>
      </c>
      <c r="J137" s="133">
        <v>43256</v>
      </c>
      <c r="K137" s="133" t="s">
        <v>231</v>
      </c>
      <c r="L137" s="133">
        <v>900042483</v>
      </c>
      <c r="M137" s="133" t="s">
        <v>110</v>
      </c>
      <c r="N137" s="133">
        <v>5443</v>
      </c>
      <c r="O137" s="133">
        <v>2018</v>
      </c>
      <c r="P137" s="247">
        <v>317030</v>
      </c>
      <c r="Q137" s="260" t="s">
        <v>297</v>
      </c>
      <c r="R137" s="243"/>
      <c r="S137" s="243"/>
      <c r="T137" s="244"/>
      <c r="U137" s="243"/>
      <c r="V137" s="241"/>
      <c r="W137" s="245"/>
      <c r="X137" s="283"/>
      <c r="Y137" s="243"/>
      <c r="Z137" s="259"/>
      <c r="AA137" s="247">
        <f t="shared" si="5"/>
        <v>317030</v>
      </c>
      <c r="AB137" s="282" t="s">
        <v>173</v>
      </c>
      <c r="AF137">
        <v>317030</v>
      </c>
      <c r="AG137" s="415">
        <f t="shared" si="4"/>
        <v>0</v>
      </c>
    </row>
    <row r="138" spans="1:33" ht="38.25">
      <c r="A138" s="133" t="s">
        <v>8</v>
      </c>
      <c r="B138" s="133" t="s">
        <v>148</v>
      </c>
      <c r="C138" s="135" t="s">
        <v>91</v>
      </c>
      <c r="D138" s="135" t="s">
        <v>92</v>
      </c>
      <c r="E138" s="237" t="s">
        <v>242</v>
      </c>
      <c r="F138" s="134" t="s">
        <v>15</v>
      </c>
      <c r="G138" s="133" t="s">
        <v>121</v>
      </c>
      <c r="H138" s="133">
        <v>8575</v>
      </c>
      <c r="I138" s="133">
        <v>8713</v>
      </c>
      <c r="J138" s="133">
        <v>43277</v>
      </c>
      <c r="K138" s="133" t="s">
        <v>275</v>
      </c>
      <c r="L138" s="133">
        <v>805000867</v>
      </c>
      <c r="M138" s="133" t="s">
        <v>276</v>
      </c>
      <c r="N138" s="133">
        <v>5458</v>
      </c>
      <c r="O138" s="133">
        <v>2018</v>
      </c>
      <c r="P138" s="247">
        <v>2175310</v>
      </c>
      <c r="Q138" s="260" t="s">
        <v>297</v>
      </c>
      <c r="R138" s="243"/>
      <c r="S138" s="243"/>
      <c r="T138" s="244"/>
      <c r="U138" s="243"/>
      <c r="V138" s="241"/>
      <c r="W138" s="245"/>
      <c r="X138" s="283"/>
      <c r="Y138" s="255" t="s">
        <v>146</v>
      </c>
      <c r="Z138" s="259">
        <v>2175310</v>
      </c>
      <c r="AA138" s="247">
        <f t="shared" si="5"/>
        <v>0</v>
      </c>
      <c r="AB138" s="240" t="s">
        <v>147</v>
      </c>
      <c r="AF138">
        <v>2175310</v>
      </c>
      <c r="AG138" s="415">
        <f t="shared" si="4"/>
        <v>0</v>
      </c>
    </row>
    <row r="139" spans="1:33">
      <c r="A139" s="133" t="s">
        <v>6</v>
      </c>
      <c r="B139" s="133" t="s">
        <v>124</v>
      </c>
      <c r="C139" s="135" t="s">
        <v>91</v>
      </c>
      <c r="D139" s="135" t="s">
        <v>92</v>
      </c>
      <c r="E139" s="237" t="s">
        <v>311</v>
      </c>
      <c r="F139" s="134" t="s">
        <v>16</v>
      </c>
      <c r="G139" s="133" t="s">
        <v>312</v>
      </c>
      <c r="H139" s="133">
        <v>8410</v>
      </c>
      <c r="I139" s="133">
        <v>8733</v>
      </c>
      <c r="J139" s="133">
        <v>43280</v>
      </c>
      <c r="K139" s="133" t="s">
        <v>339</v>
      </c>
      <c r="L139" s="133">
        <v>900222015</v>
      </c>
      <c r="M139" s="133" t="s">
        <v>96</v>
      </c>
      <c r="N139" s="133">
        <v>5774</v>
      </c>
      <c r="O139" s="133">
        <v>2018</v>
      </c>
      <c r="P139" s="247">
        <v>64044175</v>
      </c>
      <c r="Q139" s="260" t="s">
        <v>297</v>
      </c>
      <c r="R139" s="257">
        <v>2373</v>
      </c>
      <c r="S139" s="249">
        <v>44824</v>
      </c>
      <c r="T139" s="244">
        <v>2373</v>
      </c>
      <c r="U139" s="249">
        <v>44824</v>
      </c>
      <c r="V139" s="241">
        <v>3000820756</v>
      </c>
      <c r="W139" s="245">
        <v>44845</v>
      </c>
      <c r="X139" s="283">
        <v>64044175</v>
      </c>
      <c r="Y139" s="243"/>
      <c r="Z139" s="259"/>
      <c r="AA139" s="247">
        <f t="shared" si="5"/>
        <v>0</v>
      </c>
      <c r="AB139" s="302" t="s">
        <v>256</v>
      </c>
      <c r="AF139">
        <v>64044175</v>
      </c>
      <c r="AG139" s="415">
        <f t="shared" si="4"/>
        <v>0</v>
      </c>
    </row>
    <row r="140" spans="1:33" ht="38.25">
      <c r="A140" s="133" t="s">
        <v>6</v>
      </c>
      <c r="B140" s="133" t="s">
        <v>124</v>
      </c>
      <c r="C140" s="135" t="s">
        <v>91</v>
      </c>
      <c r="D140" s="135" t="s">
        <v>92</v>
      </c>
      <c r="E140" s="237" t="s">
        <v>311</v>
      </c>
      <c r="F140" s="134" t="s">
        <v>16</v>
      </c>
      <c r="G140" s="133" t="s">
        <v>121</v>
      </c>
      <c r="H140" s="133">
        <v>7020</v>
      </c>
      <c r="I140" s="133">
        <v>9645</v>
      </c>
      <c r="J140" s="133">
        <v>43291</v>
      </c>
      <c r="K140" s="133" t="s">
        <v>303</v>
      </c>
      <c r="L140" s="133">
        <v>832000662</v>
      </c>
      <c r="M140" s="133" t="s">
        <v>220</v>
      </c>
      <c r="N140" s="133">
        <v>72360</v>
      </c>
      <c r="O140" s="133">
        <v>2018</v>
      </c>
      <c r="P140" s="247">
        <v>43</v>
      </c>
      <c r="Q140" s="260" t="s">
        <v>297</v>
      </c>
      <c r="R140" s="243"/>
      <c r="S140" s="243"/>
      <c r="T140" s="244"/>
      <c r="U140" s="243"/>
      <c r="V140" s="241"/>
      <c r="W140" s="245"/>
      <c r="X140" s="283"/>
      <c r="Y140" s="255" t="s">
        <v>211</v>
      </c>
      <c r="Z140" s="259">
        <v>43</v>
      </c>
      <c r="AA140" s="247">
        <f t="shared" si="5"/>
        <v>0</v>
      </c>
      <c r="AB140" s="240" t="s">
        <v>212</v>
      </c>
      <c r="AF140">
        <v>43</v>
      </c>
      <c r="AG140" s="415">
        <f t="shared" si="4"/>
        <v>0</v>
      </c>
    </row>
    <row r="141" spans="1:33" ht="38.25">
      <c r="A141" s="133" t="s">
        <v>10</v>
      </c>
      <c r="B141" s="133" t="s">
        <v>232</v>
      </c>
      <c r="C141" s="135" t="s">
        <v>91</v>
      </c>
      <c r="D141" s="135" t="s">
        <v>92</v>
      </c>
      <c r="E141" s="237" t="s">
        <v>340</v>
      </c>
      <c r="F141" s="134" t="s">
        <v>9</v>
      </c>
      <c r="G141" s="133" t="s">
        <v>121</v>
      </c>
      <c r="H141" s="133">
        <v>7024</v>
      </c>
      <c r="I141" s="133">
        <v>9646</v>
      </c>
      <c r="J141" s="133">
        <v>43291</v>
      </c>
      <c r="K141" s="133" t="s">
        <v>303</v>
      </c>
      <c r="L141" s="133">
        <v>832000662</v>
      </c>
      <c r="M141" s="133" t="s">
        <v>220</v>
      </c>
      <c r="N141" s="133">
        <v>72360</v>
      </c>
      <c r="O141" s="133">
        <v>2018</v>
      </c>
      <c r="P141" s="247">
        <v>42</v>
      </c>
      <c r="Q141" s="260" t="s">
        <v>297</v>
      </c>
      <c r="R141" s="243"/>
      <c r="S141" s="243"/>
      <c r="T141" s="244"/>
      <c r="U141" s="243"/>
      <c r="V141" s="241"/>
      <c r="W141" s="245"/>
      <c r="X141" s="283"/>
      <c r="Y141" s="255" t="s">
        <v>211</v>
      </c>
      <c r="Z141" s="259">
        <v>42</v>
      </c>
      <c r="AA141" s="247">
        <f t="shared" si="5"/>
        <v>0</v>
      </c>
      <c r="AB141" s="240" t="s">
        <v>212</v>
      </c>
      <c r="AF141">
        <v>42</v>
      </c>
      <c r="AG141" s="415">
        <f t="shared" si="4"/>
        <v>0</v>
      </c>
    </row>
    <row r="142" spans="1:33" ht="38.25">
      <c r="A142" s="133" t="s">
        <v>6</v>
      </c>
      <c r="B142" s="133" t="s">
        <v>186</v>
      </c>
      <c r="C142" s="135" t="s">
        <v>91</v>
      </c>
      <c r="D142" s="135" t="s">
        <v>92</v>
      </c>
      <c r="E142" s="237" t="s">
        <v>248</v>
      </c>
      <c r="F142" s="134" t="s">
        <v>20</v>
      </c>
      <c r="G142" s="133" t="s">
        <v>121</v>
      </c>
      <c r="H142" s="133">
        <v>7042</v>
      </c>
      <c r="I142" s="133">
        <v>9647</v>
      </c>
      <c r="J142" s="133">
        <v>43291</v>
      </c>
      <c r="K142" s="133" t="s">
        <v>303</v>
      </c>
      <c r="L142" s="133">
        <v>832000662</v>
      </c>
      <c r="M142" s="133" t="s">
        <v>220</v>
      </c>
      <c r="N142" s="133">
        <v>72360</v>
      </c>
      <c r="O142" s="133">
        <v>2018</v>
      </c>
      <c r="P142" s="247">
        <v>287</v>
      </c>
      <c r="Q142" s="260" t="s">
        <v>297</v>
      </c>
      <c r="R142" s="243"/>
      <c r="S142" s="243"/>
      <c r="T142" s="244"/>
      <c r="U142" s="243"/>
      <c r="V142" s="241"/>
      <c r="W142" s="245"/>
      <c r="X142" s="283"/>
      <c r="Y142" s="255" t="s">
        <v>211</v>
      </c>
      <c r="Z142" s="259">
        <v>287</v>
      </c>
      <c r="AA142" s="247">
        <f t="shared" si="5"/>
        <v>0</v>
      </c>
      <c r="AB142" s="240" t="s">
        <v>212</v>
      </c>
      <c r="AF142">
        <v>287</v>
      </c>
      <c r="AG142" s="415">
        <f t="shared" si="4"/>
        <v>0</v>
      </c>
    </row>
    <row r="143" spans="1:33" ht="38.25">
      <c r="A143" s="133" t="s">
        <v>6</v>
      </c>
      <c r="B143" s="133" t="s">
        <v>227</v>
      </c>
      <c r="C143" s="135" t="s">
        <v>91</v>
      </c>
      <c r="D143" s="135" t="s">
        <v>92</v>
      </c>
      <c r="E143" s="237" t="s">
        <v>315</v>
      </c>
      <c r="F143" s="134" t="s">
        <v>19</v>
      </c>
      <c r="G143" s="133" t="s">
        <v>103</v>
      </c>
      <c r="H143" s="133">
        <v>7370</v>
      </c>
      <c r="I143" s="133">
        <v>9649</v>
      </c>
      <c r="J143" s="133">
        <v>43291</v>
      </c>
      <c r="K143" s="133" t="s">
        <v>303</v>
      </c>
      <c r="L143" s="133">
        <v>832000662</v>
      </c>
      <c r="M143" s="133" t="s">
        <v>220</v>
      </c>
      <c r="N143" s="133">
        <v>72360</v>
      </c>
      <c r="O143" s="133">
        <v>2018</v>
      </c>
      <c r="P143" s="247">
        <v>94</v>
      </c>
      <c r="Q143" s="260" t="s">
        <v>297</v>
      </c>
      <c r="R143" s="243"/>
      <c r="S143" s="243"/>
      <c r="T143" s="244"/>
      <c r="U143" s="243"/>
      <c r="V143" s="241"/>
      <c r="W143" s="245"/>
      <c r="X143" s="283"/>
      <c r="Y143" s="255" t="s">
        <v>211</v>
      </c>
      <c r="Z143" s="259">
        <v>94</v>
      </c>
      <c r="AA143" s="247">
        <f t="shared" si="5"/>
        <v>0</v>
      </c>
      <c r="AB143" s="240" t="s">
        <v>212</v>
      </c>
      <c r="AF143">
        <v>94</v>
      </c>
      <c r="AG143" s="415">
        <f t="shared" si="4"/>
        <v>0</v>
      </c>
    </row>
    <row r="144" spans="1:33" ht="38.25">
      <c r="A144" s="133" t="s">
        <v>6</v>
      </c>
      <c r="B144" s="133" t="s">
        <v>341</v>
      </c>
      <c r="C144" s="135" t="s">
        <v>91</v>
      </c>
      <c r="D144" s="135" t="s">
        <v>92</v>
      </c>
      <c r="E144" s="237" t="s">
        <v>342</v>
      </c>
      <c r="F144" s="134" t="s">
        <v>5</v>
      </c>
      <c r="G144" s="133" t="s">
        <v>121</v>
      </c>
      <c r="H144" s="133">
        <v>7434</v>
      </c>
      <c r="I144" s="133">
        <v>9650</v>
      </c>
      <c r="J144" s="133">
        <v>43291</v>
      </c>
      <c r="K144" s="133" t="s">
        <v>303</v>
      </c>
      <c r="L144" s="133">
        <v>832000662</v>
      </c>
      <c r="M144" s="133" t="s">
        <v>220</v>
      </c>
      <c r="N144" s="133">
        <v>72360</v>
      </c>
      <c r="O144" s="133">
        <v>2018</v>
      </c>
      <c r="P144" s="247">
        <v>746</v>
      </c>
      <c r="Q144" s="260" t="s">
        <v>297</v>
      </c>
      <c r="R144" s="243"/>
      <c r="S144" s="243"/>
      <c r="T144" s="244"/>
      <c r="U144" s="243"/>
      <c r="V144" s="241"/>
      <c r="W144" s="245"/>
      <c r="X144" s="283"/>
      <c r="Y144" s="255" t="s">
        <v>211</v>
      </c>
      <c r="Z144" s="259">
        <v>746</v>
      </c>
      <c r="AA144" s="247">
        <f t="shared" si="5"/>
        <v>0</v>
      </c>
      <c r="AB144" s="240" t="s">
        <v>212</v>
      </c>
      <c r="AF144">
        <v>746</v>
      </c>
      <c r="AG144" s="415">
        <f t="shared" si="4"/>
        <v>0</v>
      </c>
    </row>
    <row r="145" spans="1:33" ht="38.25">
      <c r="A145" s="133" t="s">
        <v>4</v>
      </c>
      <c r="B145" s="133" t="s">
        <v>236</v>
      </c>
      <c r="C145" s="135" t="s">
        <v>91</v>
      </c>
      <c r="D145" s="135" t="s">
        <v>92</v>
      </c>
      <c r="E145" s="237" t="s">
        <v>304</v>
      </c>
      <c r="F145" s="134" t="s">
        <v>22</v>
      </c>
      <c r="G145" s="133" t="s">
        <v>121</v>
      </c>
      <c r="H145" s="133">
        <v>7375</v>
      </c>
      <c r="I145" s="133">
        <v>9657</v>
      </c>
      <c r="J145" s="133">
        <v>43291</v>
      </c>
      <c r="K145" s="133" t="s">
        <v>343</v>
      </c>
      <c r="L145" s="133">
        <v>900820473</v>
      </c>
      <c r="M145" s="133" t="s">
        <v>344</v>
      </c>
      <c r="N145" s="133">
        <v>7007</v>
      </c>
      <c r="O145" s="133">
        <v>2018</v>
      </c>
      <c r="P145" s="247">
        <v>8651385</v>
      </c>
      <c r="Q145" s="260" t="s">
        <v>297</v>
      </c>
      <c r="R145" s="243"/>
      <c r="S145" s="243"/>
      <c r="T145" s="244"/>
      <c r="U145" s="243"/>
      <c r="V145" s="241"/>
      <c r="W145" s="245"/>
      <c r="X145" s="283"/>
      <c r="Y145" s="255" t="s">
        <v>146</v>
      </c>
      <c r="Z145" s="259">
        <v>8651385</v>
      </c>
      <c r="AA145" s="247">
        <f t="shared" si="5"/>
        <v>0</v>
      </c>
      <c r="AB145" s="240" t="s">
        <v>147</v>
      </c>
      <c r="AF145">
        <v>8651385</v>
      </c>
      <c r="AG145" s="415">
        <f t="shared" si="4"/>
        <v>0</v>
      </c>
    </row>
    <row r="146" spans="1:33">
      <c r="A146" s="133" t="s">
        <v>6</v>
      </c>
      <c r="B146" s="133" t="s">
        <v>327</v>
      </c>
      <c r="C146" s="135" t="s">
        <v>91</v>
      </c>
      <c r="D146" s="135" t="s">
        <v>92</v>
      </c>
      <c r="E146" s="237" t="s">
        <v>328</v>
      </c>
      <c r="F146" s="134" t="s">
        <v>21</v>
      </c>
      <c r="G146" s="133" t="s">
        <v>121</v>
      </c>
      <c r="H146" s="133">
        <v>9319</v>
      </c>
      <c r="I146" s="133">
        <v>10605</v>
      </c>
      <c r="J146" s="133">
        <v>43298</v>
      </c>
      <c r="K146" s="133" t="s">
        <v>345</v>
      </c>
      <c r="L146" s="133">
        <v>1026588406</v>
      </c>
      <c r="M146" s="133" t="s">
        <v>114</v>
      </c>
      <c r="N146" s="133">
        <v>5152</v>
      </c>
      <c r="O146" s="133">
        <v>2018</v>
      </c>
      <c r="P146" s="247">
        <v>3602500</v>
      </c>
      <c r="Q146" s="260" t="s">
        <v>297</v>
      </c>
      <c r="R146" s="243"/>
      <c r="S146" s="243"/>
      <c r="T146" s="244"/>
      <c r="U146" s="243"/>
      <c r="V146" s="241"/>
      <c r="W146" s="245"/>
      <c r="X146" s="283"/>
      <c r="Y146" s="243"/>
      <c r="Z146" s="259"/>
      <c r="AA146" s="247">
        <f t="shared" si="5"/>
        <v>3602500</v>
      </c>
      <c r="AB146" s="301" t="s">
        <v>330</v>
      </c>
      <c r="AF146">
        <v>3602500</v>
      </c>
      <c r="AG146" s="415">
        <f t="shared" si="4"/>
        <v>0</v>
      </c>
    </row>
    <row r="147" spans="1:33">
      <c r="A147" s="133" t="s">
        <v>8</v>
      </c>
      <c r="B147" s="133" t="s">
        <v>148</v>
      </c>
      <c r="C147" s="135" t="s">
        <v>91</v>
      </c>
      <c r="D147" s="135" t="s">
        <v>92</v>
      </c>
      <c r="E147" s="237" t="s">
        <v>242</v>
      </c>
      <c r="F147" s="134" t="s">
        <v>15</v>
      </c>
      <c r="G147" s="133" t="s">
        <v>121</v>
      </c>
      <c r="H147" s="133">
        <v>8486</v>
      </c>
      <c r="I147" s="133">
        <v>11285</v>
      </c>
      <c r="J147" s="133">
        <v>43305</v>
      </c>
      <c r="K147" s="133" t="s">
        <v>346</v>
      </c>
      <c r="L147" s="133">
        <v>900229476</v>
      </c>
      <c r="M147" s="133" t="s">
        <v>220</v>
      </c>
      <c r="N147" s="133">
        <v>76120</v>
      </c>
      <c r="O147" s="133">
        <v>2018</v>
      </c>
      <c r="P147" s="247">
        <v>120601375</v>
      </c>
      <c r="Q147" s="260" t="s">
        <v>297</v>
      </c>
      <c r="R147" s="243"/>
      <c r="S147" s="243"/>
      <c r="T147" s="244"/>
      <c r="U147" s="243"/>
      <c r="V147" s="241"/>
      <c r="W147" s="245"/>
      <c r="X147" s="283"/>
      <c r="Y147" s="243"/>
      <c r="Z147" s="259"/>
      <c r="AA147" s="247">
        <f t="shared" si="5"/>
        <v>120601375</v>
      </c>
      <c r="AB147" s="332" t="s">
        <v>158</v>
      </c>
      <c r="AF147">
        <v>120601375</v>
      </c>
      <c r="AG147" s="415">
        <f t="shared" si="4"/>
        <v>0</v>
      </c>
    </row>
    <row r="148" spans="1:33" ht="25.5">
      <c r="A148" s="133" t="s">
        <v>6</v>
      </c>
      <c r="B148" s="133" t="s">
        <v>186</v>
      </c>
      <c r="C148" s="135" t="s">
        <v>91</v>
      </c>
      <c r="D148" s="135" t="s">
        <v>92</v>
      </c>
      <c r="E148" s="237" t="s">
        <v>248</v>
      </c>
      <c r="F148" s="134" t="s">
        <v>20</v>
      </c>
      <c r="G148" s="133" t="s">
        <v>347</v>
      </c>
      <c r="H148" s="133">
        <v>8936</v>
      </c>
      <c r="I148" s="133">
        <v>11627</v>
      </c>
      <c r="J148" s="133">
        <v>43308</v>
      </c>
      <c r="K148" s="133" t="s">
        <v>348</v>
      </c>
      <c r="L148" s="133">
        <v>1013583773</v>
      </c>
      <c r="M148" s="133" t="s">
        <v>114</v>
      </c>
      <c r="N148" s="133">
        <v>6766</v>
      </c>
      <c r="O148" s="133">
        <v>2018</v>
      </c>
      <c r="P148" s="247">
        <v>196500</v>
      </c>
      <c r="Q148" s="260" t="s">
        <v>297</v>
      </c>
      <c r="R148" s="243"/>
      <c r="S148" s="243"/>
      <c r="T148" s="244"/>
      <c r="U148" s="243"/>
      <c r="V148" s="241"/>
      <c r="W148" s="245"/>
      <c r="X148" s="283"/>
      <c r="Y148" s="243"/>
      <c r="Z148" s="259"/>
      <c r="AA148" s="247">
        <f t="shared" si="5"/>
        <v>196500</v>
      </c>
      <c r="AB148" s="334" t="s">
        <v>349</v>
      </c>
      <c r="AF148">
        <v>196500</v>
      </c>
      <c r="AG148" s="415">
        <f t="shared" si="4"/>
        <v>0</v>
      </c>
    </row>
    <row r="149" spans="1:33" ht="38.25">
      <c r="A149" s="133" t="s">
        <v>6</v>
      </c>
      <c r="B149" s="133" t="s">
        <v>227</v>
      </c>
      <c r="C149" s="135" t="s">
        <v>91</v>
      </c>
      <c r="D149" s="135" t="s">
        <v>92</v>
      </c>
      <c r="E149" s="237" t="s">
        <v>315</v>
      </c>
      <c r="F149" s="134" t="s">
        <v>19</v>
      </c>
      <c r="G149" s="133" t="s">
        <v>316</v>
      </c>
      <c r="H149" s="133">
        <v>9108</v>
      </c>
      <c r="I149" s="133">
        <v>12064</v>
      </c>
      <c r="J149" s="133">
        <v>43315</v>
      </c>
      <c r="K149" s="133" t="s">
        <v>350</v>
      </c>
      <c r="L149" s="133">
        <v>1032451213</v>
      </c>
      <c r="M149" s="133" t="s">
        <v>114</v>
      </c>
      <c r="N149" s="133">
        <v>7802</v>
      </c>
      <c r="O149" s="133">
        <v>2018</v>
      </c>
      <c r="P149" s="247">
        <v>9982200</v>
      </c>
      <c r="Q149" s="260" t="s">
        <v>297</v>
      </c>
      <c r="R149" s="243"/>
      <c r="S149" s="243"/>
      <c r="T149" s="244"/>
      <c r="U149" s="243"/>
      <c r="V149" s="241"/>
      <c r="W149" s="245"/>
      <c r="X149" s="283"/>
      <c r="Y149" s="255" t="s">
        <v>351</v>
      </c>
      <c r="Z149" s="259">
        <v>9982200</v>
      </c>
      <c r="AA149" s="247">
        <f t="shared" si="5"/>
        <v>0</v>
      </c>
      <c r="AB149" s="330" t="s">
        <v>352</v>
      </c>
      <c r="AF149">
        <v>9982200</v>
      </c>
      <c r="AG149" s="415">
        <f t="shared" si="4"/>
        <v>0</v>
      </c>
    </row>
    <row r="150" spans="1:33" ht="38.25">
      <c r="A150" s="133" t="s">
        <v>6</v>
      </c>
      <c r="B150" s="133" t="s">
        <v>100</v>
      </c>
      <c r="C150" s="135" t="s">
        <v>91</v>
      </c>
      <c r="D150" s="135" t="s">
        <v>92</v>
      </c>
      <c r="E150" s="237" t="s">
        <v>239</v>
      </c>
      <c r="F150" s="134" t="s">
        <v>13</v>
      </c>
      <c r="G150" s="133" t="s">
        <v>121</v>
      </c>
      <c r="H150" s="133">
        <v>8533</v>
      </c>
      <c r="I150" s="133">
        <v>12138</v>
      </c>
      <c r="J150" s="133">
        <v>43320</v>
      </c>
      <c r="K150" s="133" t="s">
        <v>353</v>
      </c>
      <c r="L150" s="133">
        <v>900469883</v>
      </c>
      <c r="M150" s="133" t="s">
        <v>96</v>
      </c>
      <c r="N150" s="133">
        <v>8006</v>
      </c>
      <c r="O150" s="133">
        <v>2018</v>
      </c>
      <c r="P150" s="247">
        <v>151742478</v>
      </c>
      <c r="Q150" s="260" t="s">
        <v>297</v>
      </c>
      <c r="R150" s="243"/>
      <c r="S150" s="243"/>
      <c r="T150" s="244"/>
      <c r="U150" s="243"/>
      <c r="V150" s="241"/>
      <c r="W150" s="245"/>
      <c r="X150" s="283"/>
      <c r="Y150" s="255" t="s">
        <v>354</v>
      </c>
      <c r="Z150" s="259">
        <v>151742478</v>
      </c>
      <c r="AA150" s="247">
        <f t="shared" si="5"/>
        <v>0</v>
      </c>
      <c r="AB150" s="240" t="s">
        <v>355</v>
      </c>
      <c r="AF150">
        <v>151742478</v>
      </c>
      <c r="AG150" s="415">
        <f t="shared" si="4"/>
        <v>0</v>
      </c>
    </row>
    <row r="151" spans="1:33" ht="38.25">
      <c r="A151" s="133" t="s">
        <v>8</v>
      </c>
      <c r="B151" s="133" t="s">
        <v>148</v>
      </c>
      <c r="C151" s="135" t="s">
        <v>91</v>
      </c>
      <c r="D151" s="135" t="s">
        <v>92</v>
      </c>
      <c r="E151" s="237" t="s">
        <v>242</v>
      </c>
      <c r="F151" s="134" t="s">
        <v>15</v>
      </c>
      <c r="G151" s="133" t="s">
        <v>121</v>
      </c>
      <c r="H151" s="133">
        <v>8594</v>
      </c>
      <c r="I151" s="133">
        <v>12141</v>
      </c>
      <c r="J151" s="133">
        <v>43320</v>
      </c>
      <c r="K151" s="133" t="s">
        <v>353</v>
      </c>
      <c r="L151" s="133">
        <v>900469883</v>
      </c>
      <c r="M151" s="133" t="s">
        <v>96</v>
      </c>
      <c r="N151" s="133">
        <v>8006</v>
      </c>
      <c r="O151" s="133">
        <v>2018</v>
      </c>
      <c r="P151" s="247">
        <v>109115985</v>
      </c>
      <c r="Q151" s="260" t="s">
        <v>297</v>
      </c>
      <c r="R151" s="243"/>
      <c r="S151" s="243"/>
      <c r="T151" s="244"/>
      <c r="U151" s="243"/>
      <c r="V151" s="241"/>
      <c r="W151" s="245"/>
      <c r="X151" s="283"/>
      <c r="Y151" s="255" t="s">
        <v>354</v>
      </c>
      <c r="Z151" s="259">
        <v>109115985</v>
      </c>
      <c r="AA151" s="247">
        <f t="shared" si="5"/>
        <v>0</v>
      </c>
      <c r="AB151" s="240" t="s">
        <v>355</v>
      </c>
      <c r="AF151">
        <v>109115985</v>
      </c>
      <c r="AG151" s="415">
        <f t="shared" si="4"/>
        <v>0</v>
      </c>
    </row>
    <row r="152" spans="1:33">
      <c r="A152" s="133" t="s">
        <v>8</v>
      </c>
      <c r="B152" s="133" t="s">
        <v>148</v>
      </c>
      <c r="C152" s="135" t="s">
        <v>91</v>
      </c>
      <c r="D152" s="135" t="s">
        <v>92</v>
      </c>
      <c r="E152" s="237" t="s">
        <v>242</v>
      </c>
      <c r="F152" s="134" t="s">
        <v>15</v>
      </c>
      <c r="G152" s="133" t="s">
        <v>121</v>
      </c>
      <c r="H152" s="133">
        <v>12457</v>
      </c>
      <c r="I152" s="133">
        <v>12193</v>
      </c>
      <c r="J152" s="133">
        <v>43321</v>
      </c>
      <c r="K152" s="133" t="s">
        <v>275</v>
      </c>
      <c r="L152" s="133">
        <v>805000867</v>
      </c>
      <c r="M152" s="133" t="s">
        <v>276</v>
      </c>
      <c r="N152" s="133">
        <v>8207</v>
      </c>
      <c r="O152" s="133">
        <v>2018</v>
      </c>
      <c r="P152" s="247">
        <v>1287043</v>
      </c>
      <c r="Q152" s="260" t="s">
        <v>297</v>
      </c>
      <c r="R152" s="255">
        <v>468</v>
      </c>
      <c r="S152" s="245">
        <v>44620</v>
      </c>
      <c r="T152" s="244">
        <v>1092</v>
      </c>
      <c r="U152" s="245">
        <v>44700</v>
      </c>
      <c r="V152" s="241">
        <v>3000764771</v>
      </c>
      <c r="W152" s="245">
        <v>44827</v>
      </c>
      <c r="X152" s="283">
        <v>1287043</v>
      </c>
      <c r="Y152" s="243"/>
      <c r="Z152" s="259"/>
      <c r="AA152" s="247">
        <f t="shared" si="5"/>
        <v>0</v>
      </c>
      <c r="AB152" s="240" t="s">
        <v>252</v>
      </c>
      <c r="AF152">
        <v>1287043</v>
      </c>
      <c r="AG152" s="415">
        <f t="shared" si="4"/>
        <v>0</v>
      </c>
    </row>
    <row r="153" spans="1:33">
      <c r="A153" s="133" t="s">
        <v>8</v>
      </c>
      <c r="B153" s="133" t="s">
        <v>148</v>
      </c>
      <c r="C153" s="135" t="s">
        <v>91</v>
      </c>
      <c r="D153" s="135" t="s">
        <v>92</v>
      </c>
      <c r="E153" s="237" t="s">
        <v>242</v>
      </c>
      <c r="F153" s="134" t="s">
        <v>15</v>
      </c>
      <c r="G153" s="133" t="s">
        <v>121</v>
      </c>
      <c r="H153" s="133">
        <v>12455</v>
      </c>
      <c r="I153" s="133">
        <v>12617</v>
      </c>
      <c r="J153" s="133">
        <v>43342</v>
      </c>
      <c r="K153" s="133" t="s">
        <v>356</v>
      </c>
      <c r="L153" s="133">
        <v>900127127</v>
      </c>
      <c r="M153" s="133" t="s">
        <v>220</v>
      </c>
      <c r="N153" s="133">
        <v>29120</v>
      </c>
      <c r="O153" s="133">
        <v>2018</v>
      </c>
      <c r="P153" s="247">
        <v>1604</v>
      </c>
      <c r="Q153" s="260" t="s">
        <v>297</v>
      </c>
      <c r="R153" s="243"/>
      <c r="S153" s="243"/>
      <c r="T153" s="244"/>
      <c r="U153" s="243"/>
      <c r="V153" s="241"/>
      <c r="W153" s="245"/>
      <c r="X153" s="283"/>
      <c r="Y153" s="243"/>
      <c r="Z153" s="259"/>
      <c r="AA153" s="247">
        <f t="shared" si="5"/>
        <v>1604</v>
      </c>
      <c r="AB153" s="240" t="s">
        <v>158</v>
      </c>
      <c r="AF153">
        <v>1604</v>
      </c>
      <c r="AG153" s="415">
        <f t="shared" si="4"/>
        <v>0</v>
      </c>
    </row>
    <row r="154" spans="1:33">
      <c r="A154" s="133" t="s">
        <v>8</v>
      </c>
      <c r="B154" s="133" t="s">
        <v>148</v>
      </c>
      <c r="C154" s="135" t="s">
        <v>91</v>
      </c>
      <c r="D154" s="135" t="s">
        <v>92</v>
      </c>
      <c r="E154" s="237" t="s">
        <v>242</v>
      </c>
      <c r="F154" s="134" t="s">
        <v>15</v>
      </c>
      <c r="G154" s="133" t="s">
        <v>121</v>
      </c>
      <c r="H154" s="133">
        <v>8314</v>
      </c>
      <c r="I154" s="133">
        <v>13230</v>
      </c>
      <c r="J154" s="133">
        <v>43384</v>
      </c>
      <c r="K154" s="133" t="s">
        <v>357</v>
      </c>
      <c r="L154" s="133">
        <v>830500191</v>
      </c>
      <c r="M154" s="133" t="s">
        <v>96</v>
      </c>
      <c r="N154" s="133">
        <v>8808</v>
      </c>
      <c r="O154" s="133">
        <v>2018</v>
      </c>
      <c r="P154" s="247">
        <v>1187247</v>
      </c>
      <c r="Q154" s="260" t="s">
        <v>297</v>
      </c>
      <c r="R154" s="243"/>
      <c r="S154" s="243"/>
      <c r="T154" s="244"/>
      <c r="U154" s="243"/>
      <c r="V154" s="241"/>
      <c r="W154" s="245"/>
      <c r="X154" s="283"/>
      <c r="Y154" s="243"/>
      <c r="Z154" s="259"/>
      <c r="AA154" s="247">
        <f t="shared" si="5"/>
        <v>1187247</v>
      </c>
      <c r="AB154" s="240" t="s">
        <v>158</v>
      </c>
      <c r="AF154">
        <v>1187247</v>
      </c>
      <c r="AG154" s="415">
        <f t="shared" si="4"/>
        <v>0</v>
      </c>
    </row>
    <row r="155" spans="1:33" ht="26.25">
      <c r="A155" s="133" t="s">
        <v>4</v>
      </c>
      <c r="B155" s="133" t="s">
        <v>236</v>
      </c>
      <c r="C155" s="135" t="s">
        <v>91</v>
      </c>
      <c r="D155" s="135" t="s">
        <v>92</v>
      </c>
      <c r="E155" s="237" t="s">
        <v>304</v>
      </c>
      <c r="F155" s="134" t="s">
        <v>22</v>
      </c>
      <c r="G155" s="133" t="s">
        <v>121</v>
      </c>
      <c r="H155" s="133">
        <v>7388</v>
      </c>
      <c r="I155" s="133">
        <v>13315</v>
      </c>
      <c r="J155" s="133">
        <v>43389</v>
      </c>
      <c r="K155" s="133" t="s">
        <v>358</v>
      </c>
      <c r="L155" s="133">
        <v>900152368</v>
      </c>
      <c r="M155" s="133" t="s">
        <v>156</v>
      </c>
      <c r="N155" s="133">
        <v>8780</v>
      </c>
      <c r="O155" s="133">
        <v>2018</v>
      </c>
      <c r="P155" s="247">
        <v>42352502</v>
      </c>
      <c r="Q155" s="260" t="s">
        <v>297</v>
      </c>
      <c r="R155" s="243"/>
      <c r="S155" s="243"/>
      <c r="T155" s="244"/>
      <c r="U155" s="243"/>
      <c r="V155" s="241"/>
      <c r="W155" s="245"/>
      <c r="X155" s="283"/>
      <c r="Y155" s="243"/>
      <c r="Z155" s="259"/>
      <c r="AA155" s="247">
        <f t="shared" si="5"/>
        <v>42352502</v>
      </c>
      <c r="AB155" s="336" t="s">
        <v>310</v>
      </c>
      <c r="AF155">
        <v>42352502</v>
      </c>
      <c r="AG155" s="415">
        <f t="shared" si="4"/>
        <v>0</v>
      </c>
    </row>
    <row r="156" spans="1:33" ht="26.25">
      <c r="A156" s="133" t="s">
        <v>4</v>
      </c>
      <c r="B156" s="133" t="s">
        <v>236</v>
      </c>
      <c r="C156" s="135" t="s">
        <v>91</v>
      </c>
      <c r="D156" s="135" t="s">
        <v>92</v>
      </c>
      <c r="E156" s="237" t="s">
        <v>304</v>
      </c>
      <c r="F156" s="134" t="s">
        <v>22</v>
      </c>
      <c r="G156" s="133" t="s">
        <v>121</v>
      </c>
      <c r="H156" s="133">
        <v>7388</v>
      </c>
      <c r="I156" s="133">
        <v>13404</v>
      </c>
      <c r="J156" s="133">
        <v>43390</v>
      </c>
      <c r="K156" s="133" t="s">
        <v>359</v>
      </c>
      <c r="L156" s="133">
        <v>80098951</v>
      </c>
      <c r="M156" s="133" t="s">
        <v>156</v>
      </c>
      <c r="N156" s="133">
        <v>8782</v>
      </c>
      <c r="O156" s="133">
        <v>2018</v>
      </c>
      <c r="P156" s="247">
        <v>4070538</v>
      </c>
      <c r="Q156" s="260" t="s">
        <v>297</v>
      </c>
      <c r="R156" s="243"/>
      <c r="S156" s="243"/>
      <c r="T156" s="244"/>
      <c r="U156" s="243"/>
      <c r="V156" s="241"/>
      <c r="W156" s="245"/>
      <c r="X156" s="283"/>
      <c r="Y156" s="243"/>
      <c r="Z156" s="259"/>
      <c r="AA156" s="247">
        <f t="shared" si="5"/>
        <v>4070538</v>
      </c>
      <c r="AB156" s="336" t="s">
        <v>310</v>
      </c>
      <c r="AF156">
        <v>4070538</v>
      </c>
      <c r="AG156" s="415">
        <f t="shared" si="4"/>
        <v>0</v>
      </c>
    </row>
    <row r="157" spans="1:33" ht="64.5">
      <c r="A157" s="133" t="s">
        <v>12</v>
      </c>
      <c r="B157" s="133" t="s">
        <v>360</v>
      </c>
      <c r="C157" s="135" t="s">
        <v>91</v>
      </c>
      <c r="D157" s="135" t="s">
        <v>92</v>
      </c>
      <c r="E157" s="237" t="s">
        <v>361</v>
      </c>
      <c r="F157" s="134" t="s">
        <v>23</v>
      </c>
      <c r="G157" s="133" t="s">
        <v>121</v>
      </c>
      <c r="H157" s="133">
        <v>13382</v>
      </c>
      <c r="I157" s="133">
        <v>13513</v>
      </c>
      <c r="J157" s="133">
        <v>43392</v>
      </c>
      <c r="K157" s="133" t="s">
        <v>362</v>
      </c>
      <c r="L157" s="133">
        <v>830110570</v>
      </c>
      <c r="M157" s="133" t="s">
        <v>220</v>
      </c>
      <c r="N157" s="133">
        <v>4310</v>
      </c>
      <c r="O157" s="133">
        <v>2018</v>
      </c>
      <c r="P157" s="247">
        <v>537084</v>
      </c>
      <c r="Q157" s="260" t="s">
        <v>297</v>
      </c>
      <c r="R157" s="243"/>
      <c r="S157" s="243"/>
      <c r="T157" s="244"/>
      <c r="U157" s="243"/>
      <c r="V157" s="241"/>
      <c r="W157" s="245"/>
      <c r="X157" s="283"/>
      <c r="Y157" s="243"/>
      <c r="Z157" s="259"/>
      <c r="AA157" s="247">
        <f t="shared" si="5"/>
        <v>537084</v>
      </c>
      <c r="AB157" s="282" t="s">
        <v>363</v>
      </c>
      <c r="AF157">
        <v>537084</v>
      </c>
      <c r="AG157" s="415">
        <f t="shared" si="4"/>
        <v>0</v>
      </c>
    </row>
    <row r="158" spans="1:33" ht="38.25">
      <c r="A158" s="133" t="s">
        <v>8</v>
      </c>
      <c r="B158" s="133" t="s">
        <v>148</v>
      </c>
      <c r="C158" s="135" t="s">
        <v>91</v>
      </c>
      <c r="D158" s="135" t="s">
        <v>92</v>
      </c>
      <c r="E158" s="237" t="s">
        <v>242</v>
      </c>
      <c r="F158" s="134" t="s">
        <v>15</v>
      </c>
      <c r="G158" s="133" t="s">
        <v>121</v>
      </c>
      <c r="H158" s="133">
        <v>8601</v>
      </c>
      <c r="I158" s="133">
        <v>13594</v>
      </c>
      <c r="J158" s="133">
        <v>43397</v>
      </c>
      <c r="K158" s="133" t="s">
        <v>364</v>
      </c>
      <c r="L158" s="133">
        <v>860031909</v>
      </c>
      <c r="M158" s="133" t="s">
        <v>96</v>
      </c>
      <c r="N158" s="133">
        <v>8845</v>
      </c>
      <c r="O158" s="133">
        <v>2018</v>
      </c>
      <c r="P158" s="247">
        <v>61287103</v>
      </c>
      <c r="Q158" s="260" t="s">
        <v>297</v>
      </c>
      <c r="R158" s="243"/>
      <c r="S158" s="243"/>
      <c r="T158" s="244"/>
      <c r="U158" s="243"/>
      <c r="V158" s="241"/>
      <c r="W158" s="245"/>
      <c r="X158" s="283"/>
      <c r="Y158" s="255" t="s">
        <v>354</v>
      </c>
      <c r="Z158" s="259">
        <v>61287103</v>
      </c>
      <c r="AA158" s="247">
        <f t="shared" si="5"/>
        <v>0</v>
      </c>
      <c r="AB158" s="240" t="s">
        <v>355</v>
      </c>
      <c r="AF158">
        <v>61287103</v>
      </c>
      <c r="AG158" s="415">
        <f t="shared" si="4"/>
        <v>0</v>
      </c>
    </row>
    <row r="159" spans="1:33">
      <c r="A159" s="133" t="s">
        <v>8</v>
      </c>
      <c r="B159" s="133" t="s">
        <v>148</v>
      </c>
      <c r="C159" s="135" t="s">
        <v>91</v>
      </c>
      <c r="D159" s="135" t="s">
        <v>92</v>
      </c>
      <c r="E159" s="237" t="s">
        <v>242</v>
      </c>
      <c r="F159" s="134" t="s">
        <v>15</v>
      </c>
      <c r="G159" s="133" t="s">
        <v>121</v>
      </c>
      <c r="H159" s="133">
        <v>13433</v>
      </c>
      <c r="I159" s="133">
        <v>13653</v>
      </c>
      <c r="J159" s="133">
        <v>43399</v>
      </c>
      <c r="K159" s="133" t="s">
        <v>275</v>
      </c>
      <c r="L159" s="133">
        <v>805000867</v>
      </c>
      <c r="M159" s="133" t="s">
        <v>276</v>
      </c>
      <c r="N159" s="133">
        <v>8281</v>
      </c>
      <c r="O159" s="133">
        <v>2018</v>
      </c>
      <c r="P159" s="247">
        <v>2888949</v>
      </c>
      <c r="Q159" s="260" t="s">
        <v>297</v>
      </c>
      <c r="R159" s="243"/>
      <c r="S159" s="243"/>
      <c r="T159" s="244"/>
      <c r="U159" s="243"/>
      <c r="V159" s="241"/>
      <c r="W159" s="245"/>
      <c r="X159" s="283"/>
      <c r="Y159" s="243"/>
      <c r="Z159" s="259"/>
      <c r="AA159" s="247">
        <f t="shared" si="5"/>
        <v>2888949</v>
      </c>
      <c r="AB159" s="240" t="s">
        <v>277</v>
      </c>
      <c r="AF159">
        <v>2888949</v>
      </c>
      <c r="AG159" s="415">
        <f t="shared" si="4"/>
        <v>0</v>
      </c>
    </row>
    <row r="160" spans="1:33" ht="26.25">
      <c r="A160" s="133" t="s">
        <v>4</v>
      </c>
      <c r="B160" s="133" t="s">
        <v>90</v>
      </c>
      <c r="C160" s="135" t="s">
        <v>91</v>
      </c>
      <c r="D160" s="135" t="s">
        <v>92</v>
      </c>
      <c r="E160" s="237" t="s">
        <v>285</v>
      </c>
      <c r="F160" s="134" t="s">
        <v>18</v>
      </c>
      <c r="G160" s="133" t="s">
        <v>121</v>
      </c>
      <c r="H160" s="133">
        <v>13069</v>
      </c>
      <c r="I160" s="133">
        <v>13789</v>
      </c>
      <c r="J160" s="133">
        <v>43411</v>
      </c>
      <c r="K160" s="133" t="s">
        <v>365</v>
      </c>
      <c r="L160" s="133">
        <v>830037248</v>
      </c>
      <c r="M160" s="133" t="s">
        <v>366</v>
      </c>
      <c r="N160" s="133">
        <v>84677</v>
      </c>
      <c r="O160" s="133">
        <v>2018</v>
      </c>
      <c r="P160" s="247">
        <v>4528560</v>
      </c>
      <c r="Q160" s="260" t="s">
        <v>297</v>
      </c>
      <c r="R160" s="243"/>
      <c r="S160" s="243"/>
      <c r="T160" s="244"/>
      <c r="U160" s="243"/>
      <c r="V160" s="241"/>
      <c r="W160" s="245"/>
      <c r="X160" s="283"/>
      <c r="Y160" s="243"/>
      <c r="Z160" s="259"/>
      <c r="AA160" s="247">
        <f t="shared" si="5"/>
        <v>4528560</v>
      </c>
      <c r="AB160" s="282" t="s">
        <v>367</v>
      </c>
      <c r="AF160">
        <v>4528560</v>
      </c>
      <c r="AG160" s="415">
        <f t="shared" si="4"/>
        <v>0</v>
      </c>
    </row>
    <row r="161" spans="1:33">
      <c r="A161" s="133" t="s">
        <v>8</v>
      </c>
      <c r="B161" s="133" t="s">
        <v>148</v>
      </c>
      <c r="C161" s="135" t="s">
        <v>91</v>
      </c>
      <c r="D161" s="135" t="s">
        <v>92</v>
      </c>
      <c r="E161" s="237" t="s">
        <v>242</v>
      </c>
      <c r="F161" s="134" t="s">
        <v>15</v>
      </c>
      <c r="G161" s="133" t="s">
        <v>121</v>
      </c>
      <c r="H161" s="133">
        <v>14210</v>
      </c>
      <c r="I161" s="133">
        <v>13825</v>
      </c>
      <c r="J161" s="133">
        <v>43412</v>
      </c>
      <c r="K161" s="133" t="s">
        <v>275</v>
      </c>
      <c r="L161" s="133">
        <v>805000867</v>
      </c>
      <c r="M161" s="133" t="s">
        <v>276</v>
      </c>
      <c r="N161" s="133">
        <v>8282</v>
      </c>
      <c r="O161" s="133">
        <v>2018</v>
      </c>
      <c r="P161" s="247">
        <v>1262429</v>
      </c>
      <c r="Q161" s="260" t="s">
        <v>297</v>
      </c>
      <c r="R161" s="243"/>
      <c r="S161" s="243"/>
      <c r="T161" s="244"/>
      <c r="U161" s="243"/>
      <c r="V161" s="241"/>
      <c r="W161" s="245"/>
      <c r="X161" s="283"/>
      <c r="Y161" s="243"/>
      <c r="Z161" s="259"/>
      <c r="AA161" s="247">
        <f t="shared" si="5"/>
        <v>1262429</v>
      </c>
      <c r="AB161" s="331" t="s">
        <v>277</v>
      </c>
      <c r="AF161">
        <v>1262429</v>
      </c>
      <c r="AG161" s="415">
        <f t="shared" si="4"/>
        <v>0</v>
      </c>
    </row>
    <row r="162" spans="1:33" ht="38.25">
      <c r="A162" s="133" t="s">
        <v>8</v>
      </c>
      <c r="B162" s="133" t="s">
        <v>148</v>
      </c>
      <c r="C162" s="135" t="s">
        <v>91</v>
      </c>
      <c r="D162" s="135" t="s">
        <v>92</v>
      </c>
      <c r="E162" s="237" t="s">
        <v>242</v>
      </c>
      <c r="F162" s="134" t="s">
        <v>15</v>
      </c>
      <c r="G162" s="133" t="s">
        <v>121</v>
      </c>
      <c r="H162" s="133">
        <v>16338</v>
      </c>
      <c r="I162" s="133">
        <v>15543</v>
      </c>
      <c r="J162" s="133">
        <v>43426</v>
      </c>
      <c r="K162" s="133" t="s">
        <v>368</v>
      </c>
      <c r="L162" s="133">
        <v>830059357</v>
      </c>
      <c r="M162" s="133" t="s">
        <v>96</v>
      </c>
      <c r="N162" s="133">
        <v>4814</v>
      </c>
      <c r="O162" s="133">
        <v>2018</v>
      </c>
      <c r="P162" s="247">
        <v>409221</v>
      </c>
      <c r="Q162" s="260" t="s">
        <v>297</v>
      </c>
      <c r="R162" s="243"/>
      <c r="S162" s="243"/>
      <c r="T162" s="244"/>
      <c r="U162" s="243"/>
      <c r="V162" s="241"/>
      <c r="W162" s="245"/>
      <c r="X162" s="283"/>
      <c r="Y162" s="255" t="s">
        <v>351</v>
      </c>
      <c r="Z162" s="259">
        <v>409221</v>
      </c>
      <c r="AA162" s="247">
        <f t="shared" si="5"/>
        <v>0</v>
      </c>
      <c r="AB162" s="240" t="s">
        <v>352</v>
      </c>
      <c r="AF162">
        <v>409221</v>
      </c>
      <c r="AG162" s="415">
        <f t="shared" si="4"/>
        <v>0</v>
      </c>
    </row>
    <row r="163" spans="1:33" ht="38.25">
      <c r="A163" s="133" t="s">
        <v>8</v>
      </c>
      <c r="B163" s="133" t="s">
        <v>148</v>
      </c>
      <c r="C163" s="135" t="s">
        <v>91</v>
      </c>
      <c r="D163" s="135" t="s">
        <v>92</v>
      </c>
      <c r="E163" s="237" t="s">
        <v>242</v>
      </c>
      <c r="F163" s="134" t="s">
        <v>15</v>
      </c>
      <c r="G163" s="133" t="s">
        <v>121</v>
      </c>
      <c r="H163" s="133">
        <v>15781</v>
      </c>
      <c r="I163" s="133">
        <v>15570</v>
      </c>
      <c r="J163" s="133">
        <v>43427</v>
      </c>
      <c r="K163" s="133" t="s">
        <v>369</v>
      </c>
      <c r="L163" s="133">
        <v>830502017</v>
      </c>
      <c r="M163" s="133" t="s">
        <v>96</v>
      </c>
      <c r="N163" s="137">
        <v>4804</v>
      </c>
      <c r="O163" s="133">
        <v>2018</v>
      </c>
      <c r="P163" s="247">
        <v>6444455</v>
      </c>
      <c r="Q163" s="260" t="s">
        <v>297</v>
      </c>
      <c r="R163" s="255">
        <v>468</v>
      </c>
      <c r="S163" s="245">
        <v>44620</v>
      </c>
      <c r="T163" s="244">
        <v>1092</v>
      </c>
      <c r="U163" s="245">
        <v>44700</v>
      </c>
      <c r="V163" s="241">
        <v>3000563192</v>
      </c>
      <c r="W163" s="245">
        <v>44768</v>
      </c>
      <c r="X163" s="283">
        <v>2679461</v>
      </c>
      <c r="Y163" s="255" t="s">
        <v>146</v>
      </c>
      <c r="Z163" s="259">
        <v>3764994</v>
      </c>
      <c r="AA163" s="247">
        <f t="shared" si="5"/>
        <v>0</v>
      </c>
      <c r="AB163" s="240" t="s">
        <v>370</v>
      </c>
      <c r="AC163" s="19">
        <f>+AA163-AA1</f>
        <v>-3764994</v>
      </c>
      <c r="AF163">
        <v>6444455</v>
      </c>
      <c r="AG163" s="415">
        <f t="shared" si="4"/>
        <v>0</v>
      </c>
    </row>
    <row r="164" spans="1:33">
      <c r="A164" s="133" t="s">
        <v>8</v>
      </c>
      <c r="B164" s="133" t="s">
        <v>148</v>
      </c>
      <c r="C164" s="135" t="s">
        <v>91</v>
      </c>
      <c r="D164" s="135" t="s">
        <v>92</v>
      </c>
      <c r="E164" s="237" t="s">
        <v>242</v>
      </c>
      <c r="F164" s="134" t="s">
        <v>15</v>
      </c>
      <c r="G164" s="133" t="s">
        <v>121</v>
      </c>
      <c r="H164" s="133">
        <v>16911</v>
      </c>
      <c r="I164" s="133">
        <v>15577</v>
      </c>
      <c r="J164" s="133">
        <v>43427</v>
      </c>
      <c r="K164" s="133" t="s">
        <v>371</v>
      </c>
      <c r="L164" s="133">
        <v>900381580</v>
      </c>
      <c r="M164" s="133" t="s">
        <v>96</v>
      </c>
      <c r="N164" s="133">
        <v>4787</v>
      </c>
      <c r="O164" s="133">
        <v>2018</v>
      </c>
      <c r="P164" s="247">
        <v>2625720</v>
      </c>
      <c r="Q164" s="260" t="s">
        <v>297</v>
      </c>
      <c r="R164" s="243">
        <v>871</v>
      </c>
      <c r="S164" s="249">
        <v>44659</v>
      </c>
      <c r="T164" s="244">
        <v>1307</v>
      </c>
      <c r="U164" s="249">
        <v>44734</v>
      </c>
      <c r="V164" s="241">
        <v>3000861665</v>
      </c>
      <c r="W164" s="245">
        <v>44860</v>
      </c>
      <c r="X164" s="283">
        <v>2625720</v>
      </c>
      <c r="Y164" s="255"/>
      <c r="Z164" s="259"/>
      <c r="AA164" s="247">
        <f t="shared" si="5"/>
        <v>0</v>
      </c>
      <c r="AB164" s="332" t="s">
        <v>256</v>
      </c>
      <c r="AF164">
        <v>2625720</v>
      </c>
      <c r="AG164" s="415">
        <f t="shared" si="4"/>
        <v>0</v>
      </c>
    </row>
    <row r="165" spans="1:33">
      <c r="A165" s="133" t="s">
        <v>6</v>
      </c>
      <c r="B165" s="133" t="s">
        <v>186</v>
      </c>
      <c r="C165" s="135" t="s">
        <v>91</v>
      </c>
      <c r="D165" s="135" t="s">
        <v>92</v>
      </c>
      <c r="E165" s="237" t="s">
        <v>248</v>
      </c>
      <c r="F165" s="134" t="s">
        <v>20</v>
      </c>
      <c r="G165" s="133" t="s">
        <v>121</v>
      </c>
      <c r="H165" s="133">
        <v>15126</v>
      </c>
      <c r="I165" s="133">
        <v>15703</v>
      </c>
      <c r="J165" s="133">
        <v>43430</v>
      </c>
      <c r="K165" s="133" t="s">
        <v>372</v>
      </c>
      <c r="L165" s="133">
        <v>860011153</v>
      </c>
      <c r="M165" s="133" t="s">
        <v>373</v>
      </c>
      <c r="N165" s="133">
        <v>2172</v>
      </c>
      <c r="O165" s="133">
        <v>2018</v>
      </c>
      <c r="P165" s="247">
        <v>41</v>
      </c>
      <c r="Q165" s="260" t="s">
        <v>297</v>
      </c>
      <c r="R165" s="243"/>
      <c r="S165" s="243"/>
      <c r="T165" s="244"/>
      <c r="U165" s="243"/>
      <c r="V165" s="241"/>
      <c r="W165" s="245"/>
      <c r="X165" s="283"/>
      <c r="Y165" s="243"/>
      <c r="Z165" s="259"/>
      <c r="AA165" s="247">
        <f t="shared" si="5"/>
        <v>41</v>
      </c>
      <c r="AB165" s="329" t="s">
        <v>374</v>
      </c>
      <c r="AF165">
        <v>41</v>
      </c>
      <c r="AG165" s="415">
        <f t="shared" si="4"/>
        <v>0</v>
      </c>
    </row>
    <row r="166" spans="1:33" ht="38.25">
      <c r="A166" s="133" t="s">
        <v>6</v>
      </c>
      <c r="B166" s="133" t="s">
        <v>341</v>
      </c>
      <c r="C166" s="135" t="s">
        <v>91</v>
      </c>
      <c r="D166" s="135" t="s">
        <v>92</v>
      </c>
      <c r="E166" s="237" t="s">
        <v>342</v>
      </c>
      <c r="F166" s="134" t="s">
        <v>5</v>
      </c>
      <c r="G166" s="133" t="s">
        <v>121</v>
      </c>
      <c r="H166" s="133">
        <v>7041</v>
      </c>
      <c r="I166" s="133">
        <v>15719</v>
      </c>
      <c r="J166" s="133">
        <v>43430</v>
      </c>
      <c r="K166" s="133" t="s">
        <v>375</v>
      </c>
      <c r="L166" s="133">
        <v>860510142</v>
      </c>
      <c r="M166" s="133" t="s">
        <v>376</v>
      </c>
      <c r="N166" s="133">
        <v>9044</v>
      </c>
      <c r="O166" s="133">
        <v>2018</v>
      </c>
      <c r="P166" s="247">
        <v>34879</v>
      </c>
      <c r="Q166" s="260" t="s">
        <v>297</v>
      </c>
      <c r="R166" s="243"/>
      <c r="S166" s="243"/>
      <c r="T166" s="244"/>
      <c r="U166" s="243"/>
      <c r="V166" s="241"/>
      <c r="W166" s="245"/>
      <c r="X166" s="283"/>
      <c r="Y166" s="255" t="s">
        <v>146</v>
      </c>
      <c r="Z166" s="259">
        <v>34879</v>
      </c>
      <c r="AA166" s="247">
        <f t="shared" si="5"/>
        <v>0</v>
      </c>
      <c r="AB166" s="240" t="s">
        <v>147</v>
      </c>
      <c r="AF166">
        <v>34879</v>
      </c>
      <c r="AG166" s="415">
        <f t="shared" si="4"/>
        <v>0</v>
      </c>
    </row>
    <row r="167" spans="1:33" ht="38.25">
      <c r="A167" s="133" t="s">
        <v>6</v>
      </c>
      <c r="B167" s="133" t="s">
        <v>227</v>
      </c>
      <c r="C167" s="135" t="s">
        <v>91</v>
      </c>
      <c r="D167" s="135" t="s">
        <v>92</v>
      </c>
      <c r="E167" s="237" t="s">
        <v>315</v>
      </c>
      <c r="F167" s="134" t="s">
        <v>19</v>
      </c>
      <c r="G167" s="133" t="s">
        <v>103</v>
      </c>
      <c r="H167" s="133">
        <v>8470</v>
      </c>
      <c r="I167" s="133">
        <v>15720</v>
      </c>
      <c r="J167" s="133">
        <v>43430</v>
      </c>
      <c r="K167" s="133" t="s">
        <v>375</v>
      </c>
      <c r="L167" s="133">
        <v>860510142</v>
      </c>
      <c r="M167" s="133" t="s">
        <v>376</v>
      </c>
      <c r="N167" s="133">
        <v>9044</v>
      </c>
      <c r="O167" s="133">
        <v>2018</v>
      </c>
      <c r="P167" s="247">
        <v>3400520</v>
      </c>
      <c r="Q167" s="260" t="s">
        <v>297</v>
      </c>
      <c r="R167" s="243"/>
      <c r="S167" s="243"/>
      <c r="T167" s="244"/>
      <c r="U167" s="243"/>
      <c r="V167" s="241"/>
      <c r="W167" s="245"/>
      <c r="X167" s="283"/>
      <c r="Y167" s="255" t="s">
        <v>146</v>
      </c>
      <c r="Z167" s="259">
        <v>3400520</v>
      </c>
      <c r="AA167" s="247">
        <f t="shared" si="5"/>
        <v>0</v>
      </c>
      <c r="AB167" s="332" t="s">
        <v>147</v>
      </c>
      <c r="AF167">
        <v>3400520</v>
      </c>
      <c r="AG167" s="415">
        <f t="shared" si="4"/>
        <v>0</v>
      </c>
    </row>
    <row r="168" spans="1:33" ht="38.25">
      <c r="A168" s="133" t="s">
        <v>6</v>
      </c>
      <c r="B168" s="133" t="s">
        <v>186</v>
      </c>
      <c r="C168" s="135" t="s">
        <v>91</v>
      </c>
      <c r="D168" s="135" t="s">
        <v>92</v>
      </c>
      <c r="E168" s="237" t="s">
        <v>248</v>
      </c>
      <c r="F168" s="134" t="s">
        <v>20</v>
      </c>
      <c r="G168" s="133" t="s">
        <v>121</v>
      </c>
      <c r="H168" s="133">
        <v>7028</v>
      </c>
      <c r="I168" s="133">
        <v>15721</v>
      </c>
      <c r="J168" s="133">
        <v>43430</v>
      </c>
      <c r="K168" s="133" t="s">
        <v>375</v>
      </c>
      <c r="L168" s="133">
        <v>860510142</v>
      </c>
      <c r="M168" s="133" t="s">
        <v>376</v>
      </c>
      <c r="N168" s="133">
        <v>9044</v>
      </c>
      <c r="O168" s="133">
        <v>2018</v>
      </c>
      <c r="P168" s="247">
        <v>1023</v>
      </c>
      <c r="Q168" s="260" t="s">
        <v>297</v>
      </c>
      <c r="R168" s="243"/>
      <c r="S168" s="243"/>
      <c r="T168" s="244"/>
      <c r="U168" s="243"/>
      <c r="V168" s="241"/>
      <c r="W168" s="245"/>
      <c r="X168" s="283"/>
      <c r="Y168" s="255" t="s">
        <v>146</v>
      </c>
      <c r="Z168" s="259">
        <v>1023</v>
      </c>
      <c r="AA168" s="247">
        <f t="shared" si="5"/>
        <v>0</v>
      </c>
      <c r="AB168" s="329" t="s">
        <v>147</v>
      </c>
      <c r="AF168">
        <v>1023</v>
      </c>
      <c r="AG168" s="415">
        <f t="shared" si="4"/>
        <v>0</v>
      </c>
    </row>
    <row r="169" spans="1:33" ht="38.25">
      <c r="A169" s="133" t="s">
        <v>8</v>
      </c>
      <c r="B169" s="133" t="s">
        <v>148</v>
      </c>
      <c r="C169" s="135" t="s">
        <v>91</v>
      </c>
      <c r="D169" s="135" t="s">
        <v>92</v>
      </c>
      <c r="E169" s="237" t="s">
        <v>242</v>
      </c>
      <c r="F169" s="134" t="s">
        <v>15</v>
      </c>
      <c r="G169" s="133" t="s">
        <v>121</v>
      </c>
      <c r="H169" s="133">
        <v>16367</v>
      </c>
      <c r="I169" s="133">
        <v>15765</v>
      </c>
      <c r="J169" s="133">
        <v>43431</v>
      </c>
      <c r="K169" s="133" t="s">
        <v>377</v>
      </c>
      <c r="L169" s="133">
        <v>830103478</v>
      </c>
      <c r="M169" s="133" t="s">
        <v>96</v>
      </c>
      <c r="N169" s="133">
        <v>4803</v>
      </c>
      <c r="O169" s="133">
        <v>2018</v>
      </c>
      <c r="P169" s="247">
        <v>637052</v>
      </c>
      <c r="Q169" s="260" t="s">
        <v>297</v>
      </c>
      <c r="R169" s="243"/>
      <c r="S169" s="243"/>
      <c r="T169" s="244"/>
      <c r="U169" s="243"/>
      <c r="V169" s="241"/>
      <c r="W169" s="245"/>
      <c r="X169" s="283"/>
      <c r="Y169" s="255" t="s">
        <v>146</v>
      </c>
      <c r="Z169" s="259">
        <v>637052</v>
      </c>
      <c r="AA169" s="247">
        <f t="shared" si="5"/>
        <v>0</v>
      </c>
      <c r="AB169" s="330" t="s">
        <v>370</v>
      </c>
      <c r="AF169">
        <v>637052</v>
      </c>
      <c r="AG169" s="415">
        <f t="shared" si="4"/>
        <v>0</v>
      </c>
    </row>
    <row r="170" spans="1:33" ht="38.25">
      <c r="A170" s="133" t="s">
        <v>8</v>
      </c>
      <c r="B170" s="133" t="s">
        <v>148</v>
      </c>
      <c r="C170" s="135" t="s">
        <v>91</v>
      </c>
      <c r="D170" s="135" t="s">
        <v>92</v>
      </c>
      <c r="E170" s="237" t="s">
        <v>242</v>
      </c>
      <c r="F170" s="134" t="s">
        <v>15</v>
      </c>
      <c r="G170" s="133" t="s">
        <v>121</v>
      </c>
      <c r="H170" s="133">
        <v>15783</v>
      </c>
      <c r="I170" s="133">
        <v>15767</v>
      </c>
      <c r="J170" s="133">
        <v>43431</v>
      </c>
      <c r="K170" s="133" t="s">
        <v>378</v>
      </c>
      <c r="L170" s="133">
        <v>860007314</v>
      </c>
      <c r="M170" s="133" t="s">
        <v>96</v>
      </c>
      <c r="N170" s="133">
        <v>4818</v>
      </c>
      <c r="O170" s="133">
        <v>2018</v>
      </c>
      <c r="P170" s="247">
        <v>935270</v>
      </c>
      <c r="Q170" s="260" t="s">
        <v>297</v>
      </c>
      <c r="R170" s="243"/>
      <c r="S170" s="243"/>
      <c r="T170" s="244"/>
      <c r="U170" s="243"/>
      <c r="V170" s="241"/>
      <c r="W170" s="245"/>
      <c r="X170" s="283"/>
      <c r="Y170" s="255" t="s">
        <v>211</v>
      </c>
      <c r="Z170" s="259">
        <v>935270</v>
      </c>
      <c r="AA170" s="247">
        <f t="shared" si="5"/>
        <v>0</v>
      </c>
      <c r="AB170" s="240" t="s">
        <v>212</v>
      </c>
      <c r="AF170">
        <v>935270</v>
      </c>
      <c r="AG170" s="415">
        <f t="shared" si="4"/>
        <v>0</v>
      </c>
    </row>
    <row r="171" spans="1:33" ht="38.25">
      <c r="A171" s="133" t="s">
        <v>8</v>
      </c>
      <c r="B171" s="133" t="s">
        <v>148</v>
      </c>
      <c r="C171" s="135" t="s">
        <v>91</v>
      </c>
      <c r="D171" s="135" t="s">
        <v>92</v>
      </c>
      <c r="E171" s="237" t="s">
        <v>242</v>
      </c>
      <c r="F171" s="134" t="s">
        <v>15</v>
      </c>
      <c r="G171" s="133" t="s">
        <v>121</v>
      </c>
      <c r="H171" s="133">
        <v>16348</v>
      </c>
      <c r="I171" s="133">
        <v>15768</v>
      </c>
      <c r="J171" s="133">
        <v>43431</v>
      </c>
      <c r="K171" s="133" t="s">
        <v>377</v>
      </c>
      <c r="L171" s="133">
        <v>830103478</v>
      </c>
      <c r="M171" s="133" t="s">
        <v>96</v>
      </c>
      <c r="N171" s="133">
        <v>4798</v>
      </c>
      <c r="O171" s="133">
        <v>2018</v>
      </c>
      <c r="P171" s="247">
        <v>838304</v>
      </c>
      <c r="Q171" s="260" t="s">
        <v>297</v>
      </c>
      <c r="R171" s="243"/>
      <c r="S171" s="243"/>
      <c r="T171" s="244"/>
      <c r="U171" s="243"/>
      <c r="V171" s="241"/>
      <c r="W171" s="245"/>
      <c r="X171" s="283"/>
      <c r="Y171" s="255" t="s">
        <v>351</v>
      </c>
      <c r="Z171" s="259">
        <v>838304</v>
      </c>
      <c r="AA171" s="247">
        <f t="shared" si="5"/>
        <v>0</v>
      </c>
      <c r="AB171" s="240" t="s">
        <v>352</v>
      </c>
      <c r="AF171">
        <v>838304</v>
      </c>
      <c r="AG171" s="415">
        <f t="shared" si="4"/>
        <v>0</v>
      </c>
    </row>
    <row r="172" spans="1:33" ht="38.25">
      <c r="A172" s="133" t="s">
        <v>8</v>
      </c>
      <c r="B172" s="133" t="s">
        <v>148</v>
      </c>
      <c r="C172" s="135" t="s">
        <v>91</v>
      </c>
      <c r="D172" s="135" t="s">
        <v>92</v>
      </c>
      <c r="E172" s="237" t="s">
        <v>242</v>
      </c>
      <c r="F172" s="134" t="s">
        <v>15</v>
      </c>
      <c r="G172" s="133" t="s">
        <v>121</v>
      </c>
      <c r="H172" s="133">
        <v>15769</v>
      </c>
      <c r="I172" s="133">
        <v>15769</v>
      </c>
      <c r="J172" s="133">
        <v>43431</v>
      </c>
      <c r="K172" s="133" t="s">
        <v>377</v>
      </c>
      <c r="L172" s="133">
        <v>830103478</v>
      </c>
      <c r="M172" s="133" t="s">
        <v>96</v>
      </c>
      <c r="N172" s="133">
        <v>4784</v>
      </c>
      <c r="O172" s="133">
        <v>2018</v>
      </c>
      <c r="P172" s="247">
        <v>6343250</v>
      </c>
      <c r="Q172" s="260" t="s">
        <v>297</v>
      </c>
      <c r="R172" s="243"/>
      <c r="S172" s="243"/>
      <c r="T172" s="244"/>
      <c r="U172" s="243"/>
      <c r="V172" s="241"/>
      <c r="W172" s="245"/>
      <c r="X172" s="283"/>
      <c r="Y172" s="255" t="s">
        <v>146</v>
      </c>
      <c r="Z172" s="259">
        <v>6343250</v>
      </c>
      <c r="AA172" s="247">
        <f t="shared" si="5"/>
        <v>0</v>
      </c>
      <c r="AB172" s="240" t="s">
        <v>370</v>
      </c>
      <c r="AF172">
        <v>6343250</v>
      </c>
      <c r="AG172" s="415">
        <f t="shared" si="4"/>
        <v>0</v>
      </c>
    </row>
    <row r="173" spans="1:33" ht="38.25">
      <c r="A173" s="133" t="s">
        <v>8</v>
      </c>
      <c r="B173" s="133" t="s">
        <v>148</v>
      </c>
      <c r="C173" s="135" t="s">
        <v>91</v>
      </c>
      <c r="D173" s="135" t="s">
        <v>92</v>
      </c>
      <c r="E173" s="237" t="s">
        <v>242</v>
      </c>
      <c r="F173" s="134" t="s">
        <v>15</v>
      </c>
      <c r="G173" s="133" t="s">
        <v>121</v>
      </c>
      <c r="H173" s="133">
        <v>16912</v>
      </c>
      <c r="I173" s="133">
        <v>15887</v>
      </c>
      <c r="J173" s="133">
        <v>43433</v>
      </c>
      <c r="K173" s="133" t="s">
        <v>377</v>
      </c>
      <c r="L173" s="133">
        <v>830103478</v>
      </c>
      <c r="M173" s="133" t="s">
        <v>96</v>
      </c>
      <c r="N173" s="133">
        <v>6919</v>
      </c>
      <c r="O173" s="133">
        <v>2018</v>
      </c>
      <c r="P173" s="247">
        <v>1237167</v>
      </c>
      <c r="Q173" s="260" t="s">
        <v>297</v>
      </c>
      <c r="R173" s="243"/>
      <c r="S173" s="243"/>
      <c r="T173" s="244"/>
      <c r="U173" s="243"/>
      <c r="V173" s="241"/>
      <c r="W173" s="245"/>
      <c r="X173" s="283"/>
      <c r="Y173" s="255" t="s">
        <v>146</v>
      </c>
      <c r="Z173" s="259">
        <v>1237167</v>
      </c>
      <c r="AA173" s="247">
        <f t="shared" si="5"/>
        <v>0</v>
      </c>
      <c r="AB173" s="240" t="s">
        <v>370</v>
      </c>
      <c r="AF173">
        <v>1237167</v>
      </c>
      <c r="AG173" s="415">
        <f t="shared" si="4"/>
        <v>0</v>
      </c>
    </row>
    <row r="174" spans="1:33" ht="51">
      <c r="A174" s="133" t="s">
        <v>8</v>
      </c>
      <c r="B174" s="133" t="s">
        <v>148</v>
      </c>
      <c r="C174" s="135" t="s">
        <v>91</v>
      </c>
      <c r="D174" s="135" t="s">
        <v>92</v>
      </c>
      <c r="E174" s="237" t="s">
        <v>242</v>
      </c>
      <c r="F174" s="134" t="s">
        <v>15</v>
      </c>
      <c r="G174" s="133" t="s">
        <v>121</v>
      </c>
      <c r="H174" s="133">
        <v>16366</v>
      </c>
      <c r="I174" s="133">
        <v>16003</v>
      </c>
      <c r="J174" s="133">
        <v>43434</v>
      </c>
      <c r="K174" s="133" t="s">
        <v>379</v>
      </c>
      <c r="L174" s="133">
        <v>830050939</v>
      </c>
      <c r="M174" s="133" t="s">
        <v>96</v>
      </c>
      <c r="N174" s="133">
        <v>4795</v>
      </c>
      <c r="O174" s="133">
        <v>2018</v>
      </c>
      <c r="P174" s="247">
        <v>6339132</v>
      </c>
      <c r="Q174" s="260" t="s">
        <v>297</v>
      </c>
      <c r="R174" s="417">
        <v>2842</v>
      </c>
      <c r="S174" s="245">
        <v>44866</v>
      </c>
      <c r="T174" s="244">
        <v>3225</v>
      </c>
      <c r="U174" s="246">
        <v>44908</v>
      </c>
      <c r="V174" s="241">
        <v>3001058246</v>
      </c>
      <c r="W174" s="245">
        <v>44918</v>
      </c>
      <c r="X174" s="283">
        <v>1833077</v>
      </c>
      <c r="Y174" s="255" t="s">
        <v>380</v>
      </c>
      <c r="Z174" s="259">
        <v>4506055</v>
      </c>
      <c r="AA174" s="247">
        <f t="shared" si="5"/>
        <v>0</v>
      </c>
      <c r="AB174" s="240" t="s">
        <v>209</v>
      </c>
      <c r="AF174">
        <v>6339132</v>
      </c>
      <c r="AG174" s="415">
        <f t="shared" si="4"/>
        <v>0</v>
      </c>
    </row>
    <row r="175" spans="1:33" ht="51">
      <c r="A175" s="133" t="s">
        <v>8</v>
      </c>
      <c r="B175" s="133" t="s">
        <v>148</v>
      </c>
      <c r="C175" s="135" t="s">
        <v>91</v>
      </c>
      <c r="D175" s="135" t="s">
        <v>92</v>
      </c>
      <c r="E175" s="237" t="s">
        <v>242</v>
      </c>
      <c r="F175" s="134" t="s">
        <v>15</v>
      </c>
      <c r="G175" s="133" t="s">
        <v>121</v>
      </c>
      <c r="H175" s="133">
        <v>17327</v>
      </c>
      <c r="I175" s="133">
        <v>16149</v>
      </c>
      <c r="J175" s="133">
        <v>43438</v>
      </c>
      <c r="K175" s="133" t="s">
        <v>381</v>
      </c>
      <c r="L175" s="133">
        <v>900067669</v>
      </c>
      <c r="M175" s="133" t="s">
        <v>96</v>
      </c>
      <c r="N175" s="133">
        <v>4797</v>
      </c>
      <c r="O175" s="133">
        <v>2018</v>
      </c>
      <c r="P175" s="247">
        <v>11165998</v>
      </c>
      <c r="Q175" s="260" t="s">
        <v>297</v>
      </c>
      <c r="R175" s="417">
        <v>2842</v>
      </c>
      <c r="S175" s="245">
        <v>44866</v>
      </c>
      <c r="T175" s="244">
        <v>3225</v>
      </c>
      <c r="U175" s="246">
        <v>44908</v>
      </c>
      <c r="V175" s="241">
        <v>3001052520</v>
      </c>
      <c r="W175" s="245">
        <v>44917</v>
      </c>
      <c r="X175" s="283">
        <v>707728</v>
      </c>
      <c r="Y175" s="255" t="s">
        <v>380</v>
      </c>
      <c r="Z175" s="259">
        <v>10458270</v>
      </c>
      <c r="AA175" s="247">
        <f t="shared" si="5"/>
        <v>0</v>
      </c>
      <c r="AB175" s="240" t="s">
        <v>209</v>
      </c>
      <c r="AF175">
        <v>11165998</v>
      </c>
      <c r="AG175" s="415">
        <f t="shared" si="4"/>
        <v>0</v>
      </c>
    </row>
    <row r="176" spans="1:33" ht="38.25">
      <c r="A176" s="133" t="s">
        <v>8</v>
      </c>
      <c r="B176" s="133" t="s">
        <v>148</v>
      </c>
      <c r="C176" s="135" t="s">
        <v>91</v>
      </c>
      <c r="D176" s="135" t="s">
        <v>92</v>
      </c>
      <c r="E176" s="237" t="s">
        <v>242</v>
      </c>
      <c r="F176" s="134" t="s">
        <v>15</v>
      </c>
      <c r="G176" s="133" t="s">
        <v>121</v>
      </c>
      <c r="H176" s="133">
        <v>17334</v>
      </c>
      <c r="I176" s="133">
        <v>16362</v>
      </c>
      <c r="J176" s="133">
        <v>43440</v>
      </c>
      <c r="K176" s="133" t="s">
        <v>382</v>
      </c>
      <c r="L176" s="133">
        <v>901189196</v>
      </c>
      <c r="M176" s="133" t="s">
        <v>96</v>
      </c>
      <c r="N176" s="133">
        <v>4783</v>
      </c>
      <c r="O176" s="133">
        <v>2018</v>
      </c>
      <c r="P176" s="247">
        <v>744193</v>
      </c>
      <c r="Q176" s="260" t="s">
        <v>297</v>
      </c>
      <c r="R176" s="243"/>
      <c r="S176" s="243"/>
      <c r="T176" s="244"/>
      <c r="U176" s="243"/>
      <c r="V176" s="241"/>
      <c r="W176" s="245"/>
      <c r="X176" s="283"/>
      <c r="Y176" s="255" t="s">
        <v>351</v>
      </c>
      <c r="Z176" s="259">
        <v>744193</v>
      </c>
      <c r="AA176" s="247">
        <f t="shared" si="5"/>
        <v>0</v>
      </c>
      <c r="AB176" s="240" t="s">
        <v>352</v>
      </c>
      <c r="AF176">
        <v>744193</v>
      </c>
      <c r="AG176" s="415">
        <f t="shared" si="4"/>
        <v>0</v>
      </c>
    </row>
    <row r="177" spans="1:33" ht="38.25">
      <c r="A177" s="133" t="s">
        <v>6</v>
      </c>
      <c r="B177" s="133" t="s">
        <v>100</v>
      </c>
      <c r="C177" s="135" t="s">
        <v>91</v>
      </c>
      <c r="D177" s="135" t="s">
        <v>92</v>
      </c>
      <c r="E177" s="237" t="s">
        <v>239</v>
      </c>
      <c r="F177" s="134" t="s">
        <v>13</v>
      </c>
      <c r="G177" s="133" t="s">
        <v>121</v>
      </c>
      <c r="H177" s="133">
        <v>13533</v>
      </c>
      <c r="I177" s="133">
        <v>16443</v>
      </c>
      <c r="J177" s="133">
        <v>43441</v>
      </c>
      <c r="K177" s="133" t="s">
        <v>383</v>
      </c>
      <c r="L177" s="133">
        <v>830094283</v>
      </c>
      <c r="M177" s="133" t="s">
        <v>276</v>
      </c>
      <c r="N177" s="133">
        <v>9147</v>
      </c>
      <c r="O177" s="133">
        <v>2018</v>
      </c>
      <c r="P177" s="247">
        <v>1</v>
      </c>
      <c r="Q177" s="260" t="s">
        <v>297</v>
      </c>
      <c r="R177" s="243"/>
      <c r="S177" s="243"/>
      <c r="T177" s="244"/>
      <c r="U177" s="243"/>
      <c r="V177" s="241"/>
      <c r="W177" s="245"/>
      <c r="X177" s="283"/>
      <c r="Y177" s="255" t="s">
        <v>384</v>
      </c>
      <c r="Z177" s="259">
        <v>1</v>
      </c>
      <c r="AA177" s="247">
        <f t="shared" si="5"/>
        <v>0</v>
      </c>
      <c r="AB177" s="240" t="s">
        <v>385</v>
      </c>
      <c r="AF177">
        <v>1</v>
      </c>
      <c r="AG177" s="415">
        <f t="shared" si="4"/>
        <v>0</v>
      </c>
    </row>
    <row r="178" spans="1:33">
      <c r="A178" s="133" t="s">
        <v>6</v>
      </c>
      <c r="B178" s="133" t="s">
        <v>227</v>
      </c>
      <c r="C178" s="135" t="s">
        <v>91</v>
      </c>
      <c r="D178" s="135" t="s">
        <v>92</v>
      </c>
      <c r="E178" s="237" t="s">
        <v>315</v>
      </c>
      <c r="F178" s="134" t="s">
        <v>19</v>
      </c>
      <c r="G178" s="133" t="s">
        <v>386</v>
      </c>
      <c r="H178" s="133">
        <v>12167</v>
      </c>
      <c r="I178" s="133">
        <v>16808</v>
      </c>
      <c r="J178" s="133">
        <v>43444</v>
      </c>
      <c r="K178" s="133" t="s">
        <v>387</v>
      </c>
      <c r="L178" s="133">
        <v>900197182</v>
      </c>
      <c r="M178" s="133" t="s">
        <v>376</v>
      </c>
      <c r="N178" s="133">
        <v>9141</v>
      </c>
      <c r="O178" s="133">
        <v>2018</v>
      </c>
      <c r="P178" s="247">
        <v>28100770</v>
      </c>
      <c r="Q178" s="260" t="s">
        <v>297</v>
      </c>
      <c r="R178" s="243">
        <v>508</v>
      </c>
      <c r="S178" s="249">
        <v>44622</v>
      </c>
      <c r="T178" s="244">
        <v>508</v>
      </c>
      <c r="U178" s="249">
        <v>44622</v>
      </c>
      <c r="V178" s="241">
        <v>3000214403</v>
      </c>
      <c r="W178" s="245">
        <v>44648</v>
      </c>
      <c r="X178" s="283">
        <v>28100770</v>
      </c>
      <c r="Y178" s="255"/>
      <c r="Z178" s="259"/>
      <c r="AA178" s="247">
        <f t="shared" si="5"/>
        <v>0</v>
      </c>
      <c r="AB178" s="240" t="s">
        <v>388</v>
      </c>
      <c r="AF178">
        <v>28100770</v>
      </c>
      <c r="AG178" s="415">
        <f t="shared" si="4"/>
        <v>0</v>
      </c>
    </row>
    <row r="179" spans="1:33">
      <c r="A179" s="133" t="s">
        <v>6</v>
      </c>
      <c r="B179" s="133" t="s">
        <v>100</v>
      </c>
      <c r="C179" s="135" t="s">
        <v>91</v>
      </c>
      <c r="D179" s="135" t="s">
        <v>92</v>
      </c>
      <c r="E179" s="237" t="s">
        <v>239</v>
      </c>
      <c r="F179" s="134" t="s">
        <v>13</v>
      </c>
      <c r="G179" s="133" t="s">
        <v>121</v>
      </c>
      <c r="H179" s="133">
        <v>12517</v>
      </c>
      <c r="I179" s="133">
        <v>16810</v>
      </c>
      <c r="J179" s="133">
        <v>43444</v>
      </c>
      <c r="K179" s="133" t="s">
        <v>387</v>
      </c>
      <c r="L179" s="133">
        <v>900197182</v>
      </c>
      <c r="M179" s="133" t="s">
        <v>376</v>
      </c>
      <c r="N179" s="133">
        <v>9141</v>
      </c>
      <c r="O179" s="133">
        <v>2018</v>
      </c>
      <c r="P179" s="247">
        <v>4373359</v>
      </c>
      <c r="Q179" s="260" t="s">
        <v>297</v>
      </c>
      <c r="R179" s="255">
        <v>468</v>
      </c>
      <c r="S179" s="245">
        <v>44620</v>
      </c>
      <c r="T179" s="244">
        <v>1092</v>
      </c>
      <c r="U179" s="245">
        <v>44700</v>
      </c>
      <c r="V179" s="241">
        <v>3000859474</v>
      </c>
      <c r="W179" s="245">
        <v>44859</v>
      </c>
      <c r="X179" s="283">
        <v>4373359</v>
      </c>
      <c r="Y179" s="255"/>
      <c r="Z179" s="259"/>
      <c r="AA179" s="247">
        <f t="shared" si="5"/>
        <v>0</v>
      </c>
      <c r="AB179" s="323" t="s">
        <v>256</v>
      </c>
      <c r="AF179">
        <v>4373359</v>
      </c>
      <c r="AG179" s="415">
        <f t="shared" si="4"/>
        <v>0</v>
      </c>
    </row>
    <row r="180" spans="1:33" ht="38.25">
      <c r="A180" s="133" t="s">
        <v>8</v>
      </c>
      <c r="B180" s="133" t="s">
        <v>148</v>
      </c>
      <c r="C180" s="135" t="s">
        <v>91</v>
      </c>
      <c r="D180" s="135" t="s">
        <v>92</v>
      </c>
      <c r="E180" s="237" t="s">
        <v>242</v>
      </c>
      <c r="F180" s="134" t="s">
        <v>15</v>
      </c>
      <c r="G180" s="133" t="s">
        <v>121</v>
      </c>
      <c r="H180" s="133">
        <v>18494</v>
      </c>
      <c r="I180" s="133">
        <v>16949</v>
      </c>
      <c r="J180" s="133">
        <v>43444</v>
      </c>
      <c r="K180" s="133" t="s">
        <v>381</v>
      </c>
      <c r="L180" s="133">
        <v>900067669</v>
      </c>
      <c r="M180" s="133" t="s">
        <v>96</v>
      </c>
      <c r="N180" s="133">
        <v>4810</v>
      </c>
      <c r="O180" s="133">
        <v>2018</v>
      </c>
      <c r="P180" s="247">
        <v>841949</v>
      </c>
      <c r="Q180" s="260" t="s">
        <v>297</v>
      </c>
      <c r="R180" s="243"/>
      <c r="S180" s="243"/>
      <c r="T180" s="244"/>
      <c r="U180" s="243"/>
      <c r="V180" s="241"/>
      <c r="W180" s="245"/>
      <c r="X180" s="283"/>
      <c r="Y180" s="255" t="s">
        <v>146</v>
      </c>
      <c r="Z180" s="259">
        <v>841949</v>
      </c>
      <c r="AA180" s="247">
        <f t="shared" si="5"/>
        <v>0</v>
      </c>
      <c r="AB180" s="240" t="s">
        <v>370</v>
      </c>
      <c r="AF180">
        <v>841949</v>
      </c>
      <c r="AG180" s="415">
        <f t="shared" si="4"/>
        <v>0</v>
      </c>
    </row>
    <row r="181" spans="1:33" ht="38.25">
      <c r="A181" s="133" t="s">
        <v>8</v>
      </c>
      <c r="B181" s="133" t="s">
        <v>148</v>
      </c>
      <c r="C181" s="135" t="s">
        <v>91</v>
      </c>
      <c r="D181" s="135" t="s">
        <v>92</v>
      </c>
      <c r="E181" s="237" t="s">
        <v>242</v>
      </c>
      <c r="F181" s="134" t="s">
        <v>15</v>
      </c>
      <c r="G181" s="133" t="s">
        <v>121</v>
      </c>
      <c r="H181" s="133">
        <v>17541</v>
      </c>
      <c r="I181" s="133">
        <v>17286</v>
      </c>
      <c r="J181" s="133">
        <v>43446</v>
      </c>
      <c r="K181" s="133" t="s">
        <v>377</v>
      </c>
      <c r="L181" s="133">
        <v>830103478</v>
      </c>
      <c r="M181" s="133" t="s">
        <v>96</v>
      </c>
      <c r="N181" s="133">
        <v>4809</v>
      </c>
      <c r="O181" s="133">
        <v>2018</v>
      </c>
      <c r="P181" s="247">
        <v>715824</v>
      </c>
      <c r="Q181" s="260" t="s">
        <v>297</v>
      </c>
      <c r="R181" s="243"/>
      <c r="S181" s="243"/>
      <c r="T181" s="244"/>
      <c r="U181" s="243"/>
      <c r="V181" s="241"/>
      <c r="W181" s="245"/>
      <c r="X181" s="283"/>
      <c r="Y181" s="255" t="s">
        <v>384</v>
      </c>
      <c r="Z181" s="259">
        <v>715824</v>
      </c>
      <c r="AA181" s="247">
        <f t="shared" si="5"/>
        <v>0</v>
      </c>
      <c r="AB181" s="240" t="s">
        <v>385</v>
      </c>
      <c r="AF181">
        <v>715824</v>
      </c>
      <c r="AG181" s="415">
        <f t="shared" si="4"/>
        <v>0</v>
      </c>
    </row>
    <row r="182" spans="1:33">
      <c r="A182" s="133" t="s">
        <v>12</v>
      </c>
      <c r="B182" s="133" t="s">
        <v>360</v>
      </c>
      <c r="C182" s="135" t="s">
        <v>91</v>
      </c>
      <c r="D182" s="135" t="s">
        <v>92</v>
      </c>
      <c r="E182" s="237" t="s">
        <v>361</v>
      </c>
      <c r="F182" s="134" t="s">
        <v>23</v>
      </c>
      <c r="G182" s="133" t="s">
        <v>121</v>
      </c>
      <c r="H182" s="133">
        <v>13665</v>
      </c>
      <c r="I182" s="133">
        <v>17297</v>
      </c>
      <c r="J182" s="133">
        <v>43446</v>
      </c>
      <c r="K182" s="133" t="s">
        <v>389</v>
      </c>
      <c r="L182" s="133">
        <v>800095131</v>
      </c>
      <c r="M182" s="133" t="s">
        <v>276</v>
      </c>
      <c r="N182" s="133">
        <v>9226</v>
      </c>
      <c r="O182" s="133">
        <v>2018</v>
      </c>
      <c r="P182" s="247">
        <v>145619</v>
      </c>
      <c r="Q182" s="260" t="s">
        <v>297</v>
      </c>
      <c r="R182" s="241">
        <v>2083</v>
      </c>
      <c r="S182" s="249">
        <v>44802</v>
      </c>
      <c r="T182" s="244">
        <v>2642</v>
      </c>
      <c r="U182" s="249">
        <v>44846</v>
      </c>
      <c r="V182" s="241">
        <v>3000857268</v>
      </c>
      <c r="W182" s="245">
        <v>44859</v>
      </c>
      <c r="X182" s="283">
        <v>145619</v>
      </c>
      <c r="Y182" s="255"/>
      <c r="Z182" s="259"/>
      <c r="AA182" s="247">
        <f t="shared" si="5"/>
        <v>0</v>
      </c>
      <c r="AB182" s="328" t="s">
        <v>256</v>
      </c>
      <c r="AF182">
        <v>145619</v>
      </c>
      <c r="AG182" s="415">
        <f t="shared" si="4"/>
        <v>0</v>
      </c>
    </row>
    <row r="183" spans="1:33" ht="25.5">
      <c r="A183" s="133" t="s">
        <v>6</v>
      </c>
      <c r="B183" s="133" t="s">
        <v>186</v>
      </c>
      <c r="C183" s="135" t="s">
        <v>91</v>
      </c>
      <c r="D183" s="135" t="s">
        <v>92</v>
      </c>
      <c r="E183" s="237" t="s">
        <v>248</v>
      </c>
      <c r="F183" s="134" t="s">
        <v>20</v>
      </c>
      <c r="G183" s="133" t="s">
        <v>347</v>
      </c>
      <c r="H183" s="133">
        <v>16466</v>
      </c>
      <c r="I183" s="133">
        <v>17327</v>
      </c>
      <c r="J183" s="133">
        <v>43447</v>
      </c>
      <c r="K183" s="133" t="s">
        <v>390</v>
      </c>
      <c r="L183" s="133">
        <v>1030700309</v>
      </c>
      <c r="M183" s="133" t="s">
        <v>114</v>
      </c>
      <c r="N183" s="133">
        <v>9193</v>
      </c>
      <c r="O183" s="133">
        <v>2018</v>
      </c>
      <c r="P183" s="247">
        <v>3632467</v>
      </c>
      <c r="Q183" s="260" t="s">
        <v>297</v>
      </c>
      <c r="R183" s="243"/>
      <c r="S183" s="243"/>
      <c r="T183" s="244"/>
      <c r="U183" s="243"/>
      <c r="V183" s="241"/>
      <c r="W183" s="245"/>
      <c r="X183" s="283"/>
      <c r="Y183" s="243"/>
      <c r="Z183" s="259"/>
      <c r="AA183" s="247">
        <f t="shared" si="5"/>
        <v>3632467</v>
      </c>
      <c r="AB183" s="326" t="s">
        <v>391</v>
      </c>
      <c r="AF183">
        <v>3632467</v>
      </c>
      <c r="AG183" s="415">
        <f t="shared" si="4"/>
        <v>0</v>
      </c>
    </row>
    <row r="184" spans="1:33">
      <c r="A184" s="133" t="s">
        <v>8</v>
      </c>
      <c r="B184" s="133" t="s">
        <v>148</v>
      </c>
      <c r="C184" s="135" t="s">
        <v>91</v>
      </c>
      <c r="D184" s="135" t="s">
        <v>92</v>
      </c>
      <c r="E184" s="237" t="s">
        <v>242</v>
      </c>
      <c r="F184" s="134" t="s">
        <v>15</v>
      </c>
      <c r="G184" s="133" t="s">
        <v>121</v>
      </c>
      <c r="H184" s="133">
        <v>17324</v>
      </c>
      <c r="I184" s="133">
        <v>17355</v>
      </c>
      <c r="J184" s="133">
        <v>43447</v>
      </c>
      <c r="K184" s="133" t="s">
        <v>382</v>
      </c>
      <c r="L184" s="133">
        <v>901189196</v>
      </c>
      <c r="M184" s="133" t="s">
        <v>96</v>
      </c>
      <c r="N184" s="133">
        <v>4825</v>
      </c>
      <c r="O184" s="133">
        <v>2018</v>
      </c>
      <c r="P184" s="247">
        <v>712843</v>
      </c>
      <c r="Q184" s="260" t="s">
        <v>297</v>
      </c>
      <c r="R184" s="243">
        <v>871</v>
      </c>
      <c r="S184" s="249">
        <v>44659</v>
      </c>
      <c r="T184" s="244">
        <v>1307</v>
      </c>
      <c r="U184" s="249">
        <v>44734</v>
      </c>
      <c r="V184" s="241" t="s">
        <v>392</v>
      </c>
      <c r="W184" s="245">
        <v>44859</v>
      </c>
      <c r="X184" s="283">
        <v>712843</v>
      </c>
      <c r="Y184" s="255"/>
      <c r="Z184" s="259"/>
      <c r="AA184" s="247">
        <f t="shared" si="5"/>
        <v>0</v>
      </c>
      <c r="AB184" s="332" t="s">
        <v>256</v>
      </c>
      <c r="AF184">
        <v>712843</v>
      </c>
      <c r="AG184" s="415">
        <f t="shared" si="4"/>
        <v>0</v>
      </c>
    </row>
    <row r="185" spans="1:33" ht="38.25">
      <c r="A185" s="133" t="s">
        <v>8</v>
      </c>
      <c r="B185" s="133" t="s">
        <v>148</v>
      </c>
      <c r="C185" s="135" t="s">
        <v>91</v>
      </c>
      <c r="D185" s="135" t="s">
        <v>92</v>
      </c>
      <c r="E185" s="237" t="s">
        <v>242</v>
      </c>
      <c r="F185" s="134" t="s">
        <v>15</v>
      </c>
      <c r="G185" s="133" t="s">
        <v>121</v>
      </c>
      <c r="H185" s="133">
        <v>18502</v>
      </c>
      <c r="I185" s="133">
        <v>17675</v>
      </c>
      <c r="J185" s="133">
        <v>43448</v>
      </c>
      <c r="K185" s="133" t="s">
        <v>357</v>
      </c>
      <c r="L185" s="133">
        <v>830500191</v>
      </c>
      <c r="M185" s="133" t="s">
        <v>96</v>
      </c>
      <c r="N185" s="133">
        <v>8110</v>
      </c>
      <c r="O185" s="133">
        <v>2018</v>
      </c>
      <c r="P185" s="247">
        <v>487624</v>
      </c>
      <c r="Q185" s="260" t="s">
        <v>297</v>
      </c>
      <c r="R185" s="243"/>
      <c r="S185" s="243"/>
      <c r="T185" s="244"/>
      <c r="U185" s="243"/>
      <c r="V185" s="241"/>
      <c r="W185" s="245"/>
      <c r="X185" s="283"/>
      <c r="Y185" s="255" t="s">
        <v>146</v>
      </c>
      <c r="Z185" s="259">
        <v>487624</v>
      </c>
      <c r="AA185" s="247">
        <f t="shared" si="5"/>
        <v>0</v>
      </c>
      <c r="AB185" s="240" t="s">
        <v>370</v>
      </c>
      <c r="AF185">
        <v>487624</v>
      </c>
      <c r="AG185" s="415">
        <f t="shared" si="4"/>
        <v>0</v>
      </c>
    </row>
    <row r="186" spans="1:33" ht="38.25">
      <c r="A186" s="133" t="s">
        <v>8</v>
      </c>
      <c r="B186" s="133" t="s">
        <v>148</v>
      </c>
      <c r="C186" s="135" t="s">
        <v>91</v>
      </c>
      <c r="D186" s="135" t="s">
        <v>92</v>
      </c>
      <c r="E186" s="237" t="s">
        <v>242</v>
      </c>
      <c r="F186" s="134" t="s">
        <v>15</v>
      </c>
      <c r="G186" s="133" t="s">
        <v>121</v>
      </c>
      <c r="H186" s="133">
        <v>18506</v>
      </c>
      <c r="I186" s="133">
        <v>17750</v>
      </c>
      <c r="J186" s="133">
        <v>43448</v>
      </c>
      <c r="K186" s="133" t="s">
        <v>381</v>
      </c>
      <c r="L186" s="133">
        <v>900067669</v>
      </c>
      <c r="M186" s="133" t="s">
        <v>96</v>
      </c>
      <c r="N186" s="133">
        <v>8165</v>
      </c>
      <c r="O186" s="133">
        <v>2018</v>
      </c>
      <c r="P186" s="247">
        <v>1639960</v>
      </c>
      <c r="Q186" s="260" t="s">
        <v>297</v>
      </c>
      <c r="R186" s="243"/>
      <c r="S186" s="243"/>
      <c r="T186" s="244"/>
      <c r="U186" s="243"/>
      <c r="V186" s="241"/>
      <c r="W186" s="245"/>
      <c r="X186" s="283"/>
      <c r="Y186" s="255" t="s">
        <v>146</v>
      </c>
      <c r="Z186" s="259">
        <v>1639960</v>
      </c>
      <c r="AA186" s="247">
        <f t="shared" si="5"/>
        <v>0</v>
      </c>
      <c r="AB186" s="240" t="s">
        <v>370</v>
      </c>
      <c r="AF186">
        <v>1639960</v>
      </c>
      <c r="AG186" s="415">
        <f t="shared" si="4"/>
        <v>0</v>
      </c>
    </row>
    <row r="187" spans="1:33">
      <c r="A187" s="133" t="s">
        <v>12</v>
      </c>
      <c r="B187" s="133" t="s">
        <v>360</v>
      </c>
      <c r="C187" s="135" t="s">
        <v>91</v>
      </c>
      <c r="D187" s="135" t="s">
        <v>92</v>
      </c>
      <c r="E187" s="237" t="s">
        <v>361</v>
      </c>
      <c r="F187" s="134" t="s">
        <v>23</v>
      </c>
      <c r="G187" s="133" t="s">
        <v>121</v>
      </c>
      <c r="H187" s="133">
        <v>18535</v>
      </c>
      <c r="I187" s="133">
        <v>17870</v>
      </c>
      <c r="J187" s="133">
        <v>43451</v>
      </c>
      <c r="K187" s="133" t="s">
        <v>389</v>
      </c>
      <c r="L187" s="133">
        <v>800095131</v>
      </c>
      <c r="M187" s="133" t="s">
        <v>276</v>
      </c>
      <c r="N187" s="133">
        <v>9252</v>
      </c>
      <c r="O187" s="133">
        <v>2018</v>
      </c>
      <c r="P187" s="247">
        <v>1025338</v>
      </c>
      <c r="Q187" s="260" t="s">
        <v>297</v>
      </c>
      <c r="R187" s="241">
        <v>2083</v>
      </c>
      <c r="S187" s="249">
        <v>44802</v>
      </c>
      <c r="T187" s="244">
        <v>2642</v>
      </c>
      <c r="U187" s="249">
        <v>44846</v>
      </c>
      <c r="V187" s="241">
        <v>3000857269</v>
      </c>
      <c r="W187" s="245">
        <v>44859</v>
      </c>
      <c r="X187" s="283">
        <v>1025338</v>
      </c>
      <c r="Y187" s="243"/>
      <c r="Z187" s="259"/>
      <c r="AA187" s="247">
        <f t="shared" si="5"/>
        <v>0</v>
      </c>
      <c r="AB187" s="282" t="s">
        <v>256</v>
      </c>
      <c r="AF187">
        <v>1025338</v>
      </c>
      <c r="AG187" s="415">
        <f t="shared" si="4"/>
        <v>0</v>
      </c>
    </row>
    <row r="188" spans="1:33" ht="38.25">
      <c r="A188" s="133" t="s">
        <v>8</v>
      </c>
      <c r="B188" s="133" t="s">
        <v>148</v>
      </c>
      <c r="C188" s="135" t="s">
        <v>91</v>
      </c>
      <c r="D188" s="135" t="s">
        <v>92</v>
      </c>
      <c r="E188" s="237" t="s">
        <v>242</v>
      </c>
      <c r="F188" s="134" t="s">
        <v>15</v>
      </c>
      <c r="G188" s="133" t="s">
        <v>121</v>
      </c>
      <c r="H188" s="133">
        <v>18476</v>
      </c>
      <c r="I188" s="133">
        <v>17948</v>
      </c>
      <c r="J188" s="133">
        <v>43452</v>
      </c>
      <c r="K188" s="133" t="s">
        <v>393</v>
      </c>
      <c r="L188" s="133">
        <v>900187033</v>
      </c>
      <c r="M188" s="133" t="s">
        <v>96</v>
      </c>
      <c r="N188" s="133">
        <v>8179</v>
      </c>
      <c r="O188" s="133">
        <v>2018</v>
      </c>
      <c r="P188" s="247">
        <v>1041367</v>
      </c>
      <c r="Q188" s="260" t="s">
        <v>297</v>
      </c>
      <c r="R188" s="243"/>
      <c r="S188" s="243"/>
      <c r="T188" s="244"/>
      <c r="U188" s="243"/>
      <c r="V188" s="241"/>
      <c r="W188" s="245"/>
      <c r="X188" s="283"/>
      <c r="Y188" s="255" t="s">
        <v>384</v>
      </c>
      <c r="Z188" s="259">
        <v>1041367</v>
      </c>
      <c r="AA188" s="247">
        <f t="shared" si="5"/>
        <v>0</v>
      </c>
      <c r="AB188" s="240" t="s">
        <v>385</v>
      </c>
      <c r="AF188">
        <v>1041367</v>
      </c>
      <c r="AG188" s="415">
        <f t="shared" si="4"/>
        <v>0</v>
      </c>
    </row>
    <row r="189" spans="1:33">
      <c r="A189" s="133" t="s">
        <v>8</v>
      </c>
      <c r="B189" s="133" t="s">
        <v>148</v>
      </c>
      <c r="C189" s="135" t="s">
        <v>91</v>
      </c>
      <c r="D189" s="135" t="s">
        <v>92</v>
      </c>
      <c r="E189" s="237" t="s">
        <v>242</v>
      </c>
      <c r="F189" s="134" t="s">
        <v>15</v>
      </c>
      <c r="G189" s="133" t="s">
        <v>121</v>
      </c>
      <c r="H189" s="133">
        <v>18522</v>
      </c>
      <c r="I189" s="133">
        <v>17951</v>
      </c>
      <c r="J189" s="133">
        <v>43452</v>
      </c>
      <c r="K189" s="133" t="s">
        <v>393</v>
      </c>
      <c r="L189" s="133">
        <v>900187033</v>
      </c>
      <c r="M189" s="133" t="s">
        <v>96</v>
      </c>
      <c r="N189" s="133">
        <v>8145</v>
      </c>
      <c r="O189" s="133">
        <v>2018</v>
      </c>
      <c r="P189" s="247">
        <v>3788209</v>
      </c>
      <c r="Q189" s="260" t="s">
        <v>297</v>
      </c>
      <c r="R189" s="243">
        <v>871</v>
      </c>
      <c r="S189" s="249">
        <v>44659</v>
      </c>
      <c r="T189" s="244">
        <v>1307</v>
      </c>
      <c r="U189" s="249">
        <v>44734</v>
      </c>
      <c r="V189" s="241">
        <v>3001049177</v>
      </c>
      <c r="W189" s="245">
        <v>44916</v>
      </c>
      <c r="X189" s="283">
        <v>3788209</v>
      </c>
      <c r="Y189" s="255"/>
      <c r="Z189" s="259"/>
      <c r="AA189" s="247">
        <f t="shared" si="5"/>
        <v>0</v>
      </c>
      <c r="AB189" s="332" t="s">
        <v>209</v>
      </c>
      <c r="AF189">
        <v>3788209</v>
      </c>
      <c r="AG189" s="415">
        <f t="shared" si="4"/>
        <v>0</v>
      </c>
    </row>
    <row r="190" spans="1:33" ht="38.25">
      <c r="A190" s="133" t="s">
        <v>8</v>
      </c>
      <c r="B190" s="133" t="s">
        <v>148</v>
      </c>
      <c r="C190" s="135" t="s">
        <v>91</v>
      </c>
      <c r="D190" s="135" t="s">
        <v>92</v>
      </c>
      <c r="E190" s="237" t="s">
        <v>242</v>
      </c>
      <c r="F190" s="134" t="s">
        <v>15</v>
      </c>
      <c r="G190" s="133" t="s">
        <v>121</v>
      </c>
      <c r="H190" s="133">
        <v>18527</v>
      </c>
      <c r="I190" s="133">
        <v>17955</v>
      </c>
      <c r="J190" s="133">
        <v>43452</v>
      </c>
      <c r="K190" s="133" t="s">
        <v>394</v>
      </c>
      <c r="L190" s="133">
        <v>830505154</v>
      </c>
      <c r="M190" s="133" t="s">
        <v>96</v>
      </c>
      <c r="N190" s="133">
        <v>8182</v>
      </c>
      <c r="O190" s="133">
        <v>2018</v>
      </c>
      <c r="P190" s="247">
        <v>3055195</v>
      </c>
      <c r="Q190" s="260" t="s">
        <v>297</v>
      </c>
      <c r="R190" s="257">
        <v>1090</v>
      </c>
      <c r="S190" s="249">
        <v>44700</v>
      </c>
      <c r="T190" s="244">
        <v>1501</v>
      </c>
      <c r="U190" s="249">
        <v>44757</v>
      </c>
      <c r="V190" s="241" t="s">
        <v>395</v>
      </c>
      <c r="W190" s="245">
        <v>44768</v>
      </c>
      <c r="X190" s="283">
        <v>642981</v>
      </c>
      <c r="Y190" s="255" t="s">
        <v>384</v>
      </c>
      <c r="Z190" s="259">
        <v>2412214</v>
      </c>
      <c r="AA190" s="247">
        <f t="shared" si="5"/>
        <v>0</v>
      </c>
      <c r="AB190" s="240" t="s">
        <v>396</v>
      </c>
      <c r="AF190">
        <v>3055195</v>
      </c>
      <c r="AG190" s="415">
        <f t="shared" si="4"/>
        <v>0</v>
      </c>
    </row>
    <row r="191" spans="1:33">
      <c r="A191" s="133" t="s">
        <v>8</v>
      </c>
      <c r="B191" s="133" t="s">
        <v>148</v>
      </c>
      <c r="C191" s="135" t="s">
        <v>91</v>
      </c>
      <c r="D191" s="135" t="s">
        <v>92</v>
      </c>
      <c r="E191" s="237" t="s">
        <v>242</v>
      </c>
      <c r="F191" s="134" t="s">
        <v>15</v>
      </c>
      <c r="G191" s="133" t="s">
        <v>103</v>
      </c>
      <c r="H191" s="133">
        <v>18599</v>
      </c>
      <c r="I191" s="133">
        <v>17977</v>
      </c>
      <c r="J191" s="133">
        <v>43452</v>
      </c>
      <c r="K191" s="133" t="s">
        <v>331</v>
      </c>
      <c r="L191" s="133">
        <v>900085682</v>
      </c>
      <c r="M191" s="133" t="s">
        <v>96</v>
      </c>
      <c r="N191" s="133">
        <v>8189</v>
      </c>
      <c r="O191" s="133">
        <v>2018</v>
      </c>
      <c r="P191" s="247">
        <v>911327</v>
      </c>
      <c r="Q191" s="260" t="s">
        <v>297</v>
      </c>
      <c r="R191" s="243">
        <v>872</v>
      </c>
      <c r="S191" s="249">
        <v>44659</v>
      </c>
      <c r="T191" s="244">
        <v>872</v>
      </c>
      <c r="U191" s="249">
        <v>44659</v>
      </c>
      <c r="V191" s="241">
        <v>3000472952</v>
      </c>
      <c r="W191" s="245">
        <v>44740</v>
      </c>
      <c r="X191" s="283">
        <v>911327</v>
      </c>
      <c r="Y191" s="255"/>
      <c r="Z191" s="259"/>
      <c r="AA191" s="247">
        <f t="shared" si="5"/>
        <v>0</v>
      </c>
      <c r="AB191" s="240" t="s">
        <v>397</v>
      </c>
      <c r="AF191">
        <v>911327</v>
      </c>
      <c r="AG191" s="415">
        <f t="shared" si="4"/>
        <v>0</v>
      </c>
    </row>
    <row r="192" spans="1:33" ht="38.25">
      <c r="A192" s="133" t="s">
        <v>8</v>
      </c>
      <c r="B192" s="133" t="s">
        <v>148</v>
      </c>
      <c r="C192" s="135" t="s">
        <v>91</v>
      </c>
      <c r="D192" s="135" t="s">
        <v>92</v>
      </c>
      <c r="E192" s="237" t="s">
        <v>242</v>
      </c>
      <c r="F192" s="134" t="s">
        <v>15</v>
      </c>
      <c r="G192" s="133" t="s">
        <v>121</v>
      </c>
      <c r="H192" s="133">
        <v>18525</v>
      </c>
      <c r="I192" s="133">
        <v>18016</v>
      </c>
      <c r="J192" s="133">
        <v>43452</v>
      </c>
      <c r="K192" s="133" t="s">
        <v>394</v>
      </c>
      <c r="L192" s="133">
        <v>830505154</v>
      </c>
      <c r="M192" s="133" t="s">
        <v>96</v>
      </c>
      <c r="N192" s="133">
        <v>8111</v>
      </c>
      <c r="O192" s="133">
        <v>2018</v>
      </c>
      <c r="P192" s="247">
        <v>590296</v>
      </c>
      <c r="Q192" s="260" t="s">
        <v>297</v>
      </c>
      <c r="R192" s="243"/>
      <c r="S192" s="243"/>
      <c r="T192" s="244"/>
      <c r="U192" s="243"/>
      <c r="V192" s="241"/>
      <c r="W192" s="245"/>
      <c r="X192" s="283"/>
      <c r="Y192" s="255" t="s">
        <v>146</v>
      </c>
      <c r="Z192" s="259">
        <v>590296</v>
      </c>
      <c r="AA192" s="247">
        <f t="shared" si="5"/>
        <v>0</v>
      </c>
      <c r="AB192" s="240" t="s">
        <v>370</v>
      </c>
      <c r="AF192">
        <v>590296</v>
      </c>
      <c r="AG192" s="415">
        <f t="shared" si="4"/>
        <v>0</v>
      </c>
    </row>
    <row r="193" spans="1:33" ht="38.25">
      <c r="A193" s="133" t="s">
        <v>8</v>
      </c>
      <c r="B193" s="133" t="s">
        <v>148</v>
      </c>
      <c r="C193" s="135" t="s">
        <v>91</v>
      </c>
      <c r="D193" s="135" t="s">
        <v>92</v>
      </c>
      <c r="E193" s="237" t="s">
        <v>242</v>
      </c>
      <c r="F193" s="134" t="s">
        <v>15</v>
      </c>
      <c r="G193" s="133" t="s">
        <v>121</v>
      </c>
      <c r="H193" s="133">
        <v>17543</v>
      </c>
      <c r="I193" s="133">
        <v>18032</v>
      </c>
      <c r="J193" s="133">
        <v>43452</v>
      </c>
      <c r="K193" s="133" t="s">
        <v>398</v>
      </c>
      <c r="L193" s="133">
        <v>900007370</v>
      </c>
      <c r="M193" s="133" t="s">
        <v>96</v>
      </c>
      <c r="N193" s="133">
        <v>8131</v>
      </c>
      <c r="O193" s="133">
        <v>2018</v>
      </c>
      <c r="P193" s="247">
        <v>1071965</v>
      </c>
      <c r="Q193" s="260" t="s">
        <v>297</v>
      </c>
      <c r="R193" s="243"/>
      <c r="S193" s="243"/>
      <c r="T193" s="244"/>
      <c r="U193" s="243"/>
      <c r="V193" s="241"/>
      <c r="W193" s="245"/>
      <c r="X193" s="283"/>
      <c r="Y193" s="255" t="s">
        <v>384</v>
      </c>
      <c r="Z193" s="259">
        <v>1071965</v>
      </c>
      <c r="AA193" s="247">
        <f t="shared" si="5"/>
        <v>0</v>
      </c>
      <c r="AB193" s="240" t="s">
        <v>385</v>
      </c>
      <c r="AF193">
        <v>1071965</v>
      </c>
      <c r="AG193" s="415">
        <f t="shared" si="4"/>
        <v>0</v>
      </c>
    </row>
    <row r="194" spans="1:33" ht="38.25">
      <c r="A194" s="133" t="s">
        <v>8</v>
      </c>
      <c r="B194" s="133" t="s">
        <v>148</v>
      </c>
      <c r="C194" s="135" t="s">
        <v>91</v>
      </c>
      <c r="D194" s="135" t="s">
        <v>92</v>
      </c>
      <c r="E194" s="237" t="s">
        <v>242</v>
      </c>
      <c r="F194" s="134" t="s">
        <v>15</v>
      </c>
      <c r="G194" s="133" t="s">
        <v>121</v>
      </c>
      <c r="H194" s="133">
        <v>18497</v>
      </c>
      <c r="I194" s="133">
        <v>18112</v>
      </c>
      <c r="J194" s="133">
        <v>43453</v>
      </c>
      <c r="K194" s="133" t="s">
        <v>394</v>
      </c>
      <c r="L194" s="133">
        <v>830505154</v>
      </c>
      <c r="M194" s="133" t="s">
        <v>96</v>
      </c>
      <c r="N194" s="133">
        <v>8187</v>
      </c>
      <c r="O194" s="133">
        <v>2018</v>
      </c>
      <c r="P194" s="247">
        <v>836423</v>
      </c>
      <c r="Q194" s="260" t="s">
        <v>297</v>
      </c>
      <c r="R194" s="243"/>
      <c r="S194" s="243"/>
      <c r="T194" s="244"/>
      <c r="U194" s="243"/>
      <c r="V194" s="241"/>
      <c r="W194" s="245"/>
      <c r="X194" s="283"/>
      <c r="Y194" s="255" t="s">
        <v>146</v>
      </c>
      <c r="Z194" s="259">
        <v>836423</v>
      </c>
      <c r="AA194" s="247">
        <f t="shared" si="5"/>
        <v>0</v>
      </c>
      <c r="AB194" s="240" t="s">
        <v>370</v>
      </c>
      <c r="AF194">
        <v>836423</v>
      </c>
      <c r="AG194" s="415">
        <f t="shared" si="4"/>
        <v>0</v>
      </c>
    </row>
    <row r="195" spans="1:33" ht="38.25">
      <c r="A195" s="133" t="s">
        <v>8</v>
      </c>
      <c r="B195" s="133" t="s">
        <v>148</v>
      </c>
      <c r="C195" s="135" t="s">
        <v>91</v>
      </c>
      <c r="D195" s="135" t="s">
        <v>92</v>
      </c>
      <c r="E195" s="237" t="s">
        <v>242</v>
      </c>
      <c r="F195" s="134" t="s">
        <v>15</v>
      </c>
      <c r="G195" s="133" t="s">
        <v>121</v>
      </c>
      <c r="H195" s="133">
        <v>17542</v>
      </c>
      <c r="I195" s="133">
        <v>18114</v>
      </c>
      <c r="J195" s="133">
        <v>43453</v>
      </c>
      <c r="K195" s="133" t="s">
        <v>399</v>
      </c>
      <c r="L195" s="133">
        <v>830100672</v>
      </c>
      <c r="M195" s="133" t="s">
        <v>96</v>
      </c>
      <c r="N195" s="133">
        <v>8138</v>
      </c>
      <c r="O195" s="133">
        <v>2018</v>
      </c>
      <c r="P195" s="247">
        <v>358723</v>
      </c>
      <c r="Q195" s="260" t="s">
        <v>297</v>
      </c>
      <c r="R195" s="243"/>
      <c r="S195" s="243"/>
      <c r="T195" s="244"/>
      <c r="U195" s="243"/>
      <c r="V195" s="241"/>
      <c r="W195" s="245"/>
      <c r="X195" s="283"/>
      <c r="Y195" s="255" t="s">
        <v>146</v>
      </c>
      <c r="Z195" s="259">
        <v>358723</v>
      </c>
      <c r="AA195" s="247">
        <f t="shared" si="5"/>
        <v>0</v>
      </c>
      <c r="AB195" s="240" t="s">
        <v>370</v>
      </c>
      <c r="AF195">
        <v>358723</v>
      </c>
      <c r="AG195" s="415">
        <f t="shared" si="4"/>
        <v>0</v>
      </c>
    </row>
    <row r="196" spans="1:33" ht="38.25">
      <c r="A196" s="133" t="s">
        <v>8</v>
      </c>
      <c r="B196" s="133" t="s">
        <v>148</v>
      </c>
      <c r="C196" s="135" t="s">
        <v>91</v>
      </c>
      <c r="D196" s="135" t="s">
        <v>92</v>
      </c>
      <c r="E196" s="237" t="s">
        <v>242</v>
      </c>
      <c r="F196" s="134" t="s">
        <v>15</v>
      </c>
      <c r="G196" s="133" t="s">
        <v>121</v>
      </c>
      <c r="H196" s="133">
        <v>18555</v>
      </c>
      <c r="I196" s="133">
        <v>18116</v>
      </c>
      <c r="J196" s="133">
        <v>43453</v>
      </c>
      <c r="K196" s="133" t="s">
        <v>400</v>
      </c>
      <c r="L196" s="133">
        <v>830130932</v>
      </c>
      <c r="M196" s="133" t="s">
        <v>96</v>
      </c>
      <c r="N196" s="133">
        <v>8185</v>
      </c>
      <c r="O196" s="133">
        <v>2018</v>
      </c>
      <c r="P196" s="247">
        <v>6502360</v>
      </c>
      <c r="Q196" s="260" t="s">
        <v>297</v>
      </c>
      <c r="R196" s="243"/>
      <c r="S196" s="243"/>
      <c r="T196" s="244"/>
      <c r="U196" s="243"/>
      <c r="V196" s="241"/>
      <c r="W196" s="245"/>
      <c r="X196" s="283"/>
      <c r="Y196" s="255" t="s">
        <v>146</v>
      </c>
      <c r="Z196" s="259">
        <v>6502360</v>
      </c>
      <c r="AA196" s="247">
        <f t="shared" si="5"/>
        <v>0</v>
      </c>
      <c r="AB196" s="240" t="s">
        <v>370</v>
      </c>
      <c r="AF196">
        <v>6502360</v>
      </c>
      <c r="AG196" s="415">
        <f t="shared" si="4"/>
        <v>0</v>
      </c>
    </row>
    <row r="197" spans="1:33">
      <c r="A197" s="133" t="s">
        <v>8</v>
      </c>
      <c r="B197" s="133" t="s">
        <v>148</v>
      </c>
      <c r="C197" s="135" t="s">
        <v>91</v>
      </c>
      <c r="D197" s="135" t="s">
        <v>92</v>
      </c>
      <c r="E197" s="237" t="s">
        <v>242</v>
      </c>
      <c r="F197" s="134" t="s">
        <v>15</v>
      </c>
      <c r="G197" s="133" t="s">
        <v>121</v>
      </c>
      <c r="H197" s="133">
        <v>18608</v>
      </c>
      <c r="I197" s="133">
        <v>18119</v>
      </c>
      <c r="J197" s="133">
        <v>43453</v>
      </c>
      <c r="K197" s="133" t="s">
        <v>394</v>
      </c>
      <c r="L197" s="133">
        <v>830505154</v>
      </c>
      <c r="M197" s="133" t="s">
        <v>96</v>
      </c>
      <c r="N197" s="133">
        <v>8117</v>
      </c>
      <c r="O197" s="133">
        <v>2018</v>
      </c>
      <c r="P197" s="247">
        <v>354097</v>
      </c>
      <c r="Q197" s="260" t="s">
        <v>297</v>
      </c>
      <c r="R197" s="255">
        <v>468</v>
      </c>
      <c r="S197" s="245">
        <v>44620</v>
      </c>
      <c r="T197" s="244">
        <v>1092</v>
      </c>
      <c r="U197" s="245">
        <v>44700</v>
      </c>
      <c r="V197" s="241">
        <v>3001050750</v>
      </c>
      <c r="W197" s="245">
        <v>44917</v>
      </c>
      <c r="X197" s="283">
        <v>354097</v>
      </c>
      <c r="Y197" s="255"/>
      <c r="Z197" s="259"/>
      <c r="AA197" s="247">
        <f t="shared" si="5"/>
        <v>0</v>
      </c>
      <c r="AB197" s="332" t="s">
        <v>209</v>
      </c>
      <c r="AF197">
        <v>354097</v>
      </c>
      <c r="AG197" s="415">
        <f t="shared" si="4"/>
        <v>0</v>
      </c>
    </row>
    <row r="198" spans="1:33" ht="38.25">
      <c r="A198" s="133" t="s">
        <v>8</v>
      </c>
      <c r="B198" s="133" t="s">
        <v>148</v>
      </c>
      <c r="C198" s="135" t="s">
        <v>91</v>
      </c>
      <c r="D198" s="135" t="s">
        <v>92</v>
      </c>
      <c r="E198" s="237" t="s">
        <v>242</v>
      </c>
      <c r="F198" s="134" t="s">
        <v>15</v>
      </c>
      <c r="G198" s="133" t="s">
        <v>121</v>
      </c>
      <c r="H198" s="133">
        <v>18489</v>
      </c>
      <c r="I198" s="133">
        <v>18123</v>
      </c>
      <c r="J198" s="133">
        <v>43453</v>
      </c>
      <c r="K198" s="133" t="s">
        <v>401</v>
      </c>
      <c r="L198" s="133">
        <v>830076629</v>
      </c>
      <c r="M198" s="133" t="s">
        <v>96</v>
      </c>
      <c r="N198" s="133">
        <v>8144</v>
      </c>
      <c r="O198" s="133">
        <v>2018</v>
      </c>
      <c r="P198" s="247">
        <v>1100127</v>
      </c>
      <c r="Q198" s="260" t="s">
        <v>297</v>
      </c>
      <c r="R198" s="243"/>
      <c r="S198" s="243"/>
      <c r="T198" s="244"/>
      <c r="U198" s="243"/>
      <c r="V198" s="241"/>
      <c r="W198" s="245"/>
      <c r="X198" s="283"/>
      <c r="Y198" s="255" t="s">
        <v>384</v>
      </c>
      <c r="Z198" s="259">
        <v>1100127</v>
      </c>
      <c r="AA198" s="247">
        <f t="shared" si="5"/>
        <v>0</v>
      </c>
      <c r="AB198" s="240" t="s">
        <v>385</v>
      </c>
      <c r="AF198">
        <v>1100127</v>
      </c>
      <c r="AG198" s="415">
        <f t="shared" ref="AG198:AG261" si="6">+AF198-P198</f>
        <v>0</v>
      </c>
    </row>
    <row r="199" spans="1:33" ht="38.25">
      <c r="A199" s="133" t="s">
        <v>8</v>
      </c>
      <c r="B199" s="133" t="s">
        <v>148</v>
      </c>
      <c r="C199" s="135" t="s">
        <v>91</v>
      </c>
      <c r="D199" s="135" t="s">
        <v>92</v>
      </c>
      <c r="E199" s="237" t="s">
        <v>242</v>
      </c>
      <c r="F199" s="134" t="s">
        <v>15</v>
      </c>
      <c r="G199" s="133" t="s">
        <v>121</v>
      </c>
      <c r="H199" s="133">
        <v>18500</v>
      </c>
      <c r="I199" s="133">
        <v>18127</v>
      </c>
      <c r="J199" s="133">
        <v>43453</v>
      </c>
      <c r="K199" s="133" t="s">
        <v>402</v>
      </c>
      <c r="L199" s="133">
        <v>830093106</v>
      </c>
      <c r="M199" s="133" t="s">
        <v>96</v>
      </c>
      <c r="N199" s="133">
        <v>8188</v>
      </c>
      <c r="O199" s="133">
        <v>2018</v>
      </c>
      <c r="P199" s="247">
        <v>1178089</v>
      </c>
      <c r="Q199" s="260" t="s">
        <v>297</v>
      </c>
      <c r="R199" s="243"/>
      <c r="S199" s="243"/>
      <c r="T199" s="244"/>
      <c r="U199" s="243"/>
      <c r="V199" s="241"/>
      <c r="W199" s="245"/>
      <c r="X199" s="283"/>
      <c r="Y199" s="255" t="s">
        <v>146</v>
      </c>
      <c r="Z199" s="259">
        <v>1178089</v>
      </c>
      <c r="AA199" s="247">
        <f t="shared" ref="AA199:AA262" si="7">P199-X199-Z199</f>
        <v>0</v>
      </c>
      <c r="AB199" s="240" t="s">
        <v>370</v>
      </c>
      <c r="AF199">
        <v>1178089</v>
      </c>
      <c r="AG199" s="415">
        <f t="shared" si="6"/>
        <v>0</v>
      </c>
    </row>
    <row r="200" spans="1:33" ht="51">
      <c r="A200" s="133" t="s">
        <v>8</v>
      </c>
      <c r="B200" s="133" t="s">
        <v>148</v>
      </c>
      <c r="C200" s="135" t="s">
        <v>91</v>
      </c>
      <c r="D200" s="135" t="s">
        <v>92</v>
      </c>
      <c r="E200" s="237" t="s">
        <v>242</v>
      </c>
      <c r="F200" s="134" t="s">
        <v>15</v>
      </c>
      <c r="G200" s="133" t="s">
        <v>121</v>
      </c>
      <c r="H200" s="133">
        <v>17781</v>
      </c>
      <c r="I200" s="133">
        <v>18130</v>
      </c>
      <c r="J200" s="133">
        <v>43453</v>
      </c>
      <c r="K200" s="133" t="s">
        <v>394</v>
      </c>
      <c r="L200" s="133">
        <v>830505154</v>
      </c>
      <c r="M200" s="133" t="s">
        <v>96</v>
      </c>
      <c r="N200" s="133">
        <v>8183</v>
      </c>
      <c r="O200" s="133">
        <v>2018</v>
      </c>
      <c r="P200" s="247">
        <v>4194756</v>
      </c>
      <c r="Q200" s="260" t="s">
        <v>297</v>
      </c>
      <c r="R200" s="417">
        <v>2842</v>
      </c>
      <c r="S200" s="245">
        <v>44866</v>
      </c>
      <c r="T200" s="244">
        <v>3225</v>
      </c>
      <c r="U200" s="246">
        <v>44908</v>
      </c>
      <c r="V200" s="241">
        <v>3001051950</v>
      </c>
      <c r="W200" s="245">
        <v>44917</v>
      </c>
      <c r="X200" s="283">
        <v>112889</v>
      </c>
      <c r="Y200" s="255" t="s">
        <v>380</v>
      </c>
      <c r="Z200" s="259">
        <v>4081867</v>
      </c>
      <c r="AA200" s="247">
        <f t="shared" si="7"/>
        <v>0</v>
      </c>
      <c r="AB200" s="240" t="s">
        <v>209</v>
      </c>
      <c r="AF200">
        <v>4194756</v>
      </c>
      <c r="AG200" s="415">
        <f t="shared" si="6"/>
        <v>0</v>
      </c>
    </row>
    <row r="201" spans="1:33" ht="38.25">
      <c r="A201" s="133" t="s">
        <v>8</v>
      </c>
      <c r="B201" s="133" t="s">
        <v>148</v>
      </c>
      <c r="C201" s="135" t="s">
        <v>91</v>
      </c>
      <c r="D201" s="135" t="s">
        <v>92</v>
      </c>
      <c r="E201" s="237" t="s">
        <v>242</v>
      </c>
      <c r="F201" s="134" t="s">
        <v>15</v>
      </c>
      <c r="G201" s="133" t="s">
        <v>121</v>
      </c>
      <c r="H201" s="133">
        <v>18486</v>
      </c>
      <c r="I201" s="133">
        <v>18131</v>
      </c>
      <c r="J201" s="133">
        <v>43453</v>
      </c>
      <c r="K201" s="133" t="s">
        <v>403</v>
      </c>
      <c r="L201" s="133">
        <v>830113724</v>
      </c>
      <c r="M201" s="133" t="s">
        <v>96</v>
      </c>
      <c r="N201" s="133">
        <v>8113</v>
      </c>
      <c r="O201" s="133">
        <v>2018</v>
      </c>
      <c r="P201" s="247">
        <v>1508230</v>
      </c>
      <c r="Q201" s="260" t="s">
        <v>297</v>
      </c>
      <c r="R201" s="243"/>
      <c r="S201" s="243"/>
      <c r="T201" s="244"/>
      <c r="U201" s="243"/>
      <c r="V201" s="241"/>
      <c r="W201" s="245"/>
      <c r="X201" s="283"/>
      <c r="Y201" s="255" t="s">
        <v>384</v>
      </c>
      <c r="Z201" s="259">
        <v>1508230</v>
      </c>
      <c r="AA201" s="247">
        <f t="shared" si="7"/>
        <v>0</v>
      </c>
      <c r="AB201" s="240" t="s">
        <v>385</v>
      </c>
      <c r="AF201">
        <v>1508230</v>
      </c>
      <c r="AG201" s="415">
        <f t="shared" si="6"/>
        <v>0</v>
      </c>
    </row>
    <row r="202" spans="1:33" ht="38.25">
      <c r="A202" s="133" t="s">
        <v>8</v>
      </c>
      <c r="B202" s="133" t="s">
        <v>148</v>
      </c>
      <c r="C202" s="135" t="s">
        <v>91</v>
      </c>
      <c r="D202" s="135" t="s">
        <v>92</v>
      </c>
      <c r="E202" s="237" t="s">
        <v>242</v>
      </c>
      <c r="F202" s="134" t="s">
        <v>15</v>
      </c>
      <c r="G202" s="133" t="s">
        <v>121</v>
      </c>
      <c r="H202" s="133">
        <v>18598</v>
      </c>
      <c r="I202" s="133">
        <v>18139</v>
      </c>
      <c r="J202" s="133">
        <v>43453</v>
      </c>
      <c r="K202" s="133" t="s">
        <v>394</v>
      </c>
      <c r="L202" s="133">
        <v>830505154</v>
      </c>
      <c r="M202" s="133" t="s">
        <v>96</v>
      </c>
      <c r="N202" s="133">
        <v>8180</v>
      </c>
      <c r="O202" s="133">
        <v>2018</v>
      </c>
      <c r="P202" s="247">
        <v>675951</v>
      </c>
      <c r="Q202" s="260" t="s">
        <v>297</v>
      </c>
      <c r="R202" s="243"/>
      <c r="S202" s="243"/>
      <c r="T202" s="244"/>
      <c r="U202" s="243"/>
      <c r="V202" s="241"/>
      <c r="W202" s="245"/>
      <c r="X202" s="283"/>
      <c r="Y202" s="255" t="s">
        <v>351</v>
      </c>
      <c r="Z202" s="259">
        <v>675951</v>
      </c>
      <c r="AA202" s="247">
        <f t="shared" si="7"/>
        <v>0</v>
      </c>
      <c r="AB202" s="240" t="s">
        <v>352</v>
      </c>
      <c r="AF202">
        <v>675951</v>
      </c>
      <c r="AG202" s="415">
        <f t="shared" si="6"/>
        <v>0</v>
      </c>
    </row>
    <row r="203" spans="1:33">
      <c r="A203" s="133" t="s">
        <v>8</v>
      </c>
      <c r="B203" s="133" t="s">
        <v>148</v>
      </c>
      <c r="C203" s="135" t="s">
        <v>91</v>
      </c>
      <c r="D203" s="135" t="s">
        <v>92</v>
      </c>
      <c r="E203" s="237" t="s">
        <v>242</v>
      </c>
      <c r="F203" s="134" t="s">
        <v>15</v>
      </c>
      <c r="G203" s="133" t="s">
        <v>121</v>
      </c>
      <c r="H203" s="133">
        <v>18521</v>
      </c>
      <c r="I203" s="133">
        <v>18140</v>
      </c>
      <c r="J203" s="133">
        <v>43453</v>
      </c>
      <c r="K203" s="133" t="s">
        <v>404</v>
      </c>
      <c r="L203" s="133">
        <v>900754206</v>
      </c>
      <c r="M203" s="133" t="s">
        <v>96</v>
      </c>
      <c r="N203" s="133">
        <v>8161</v>
      </c>
      <c r="O203" s="133">
        <v>2018</v>
      </c>
      <c r="P203" s="247">
        <v>3763739</v>
      </c>
      <c r="Q203" s="260" t="s">
        <v>297</v>
      </c>
      <c r="R203" s="255">
        <v>468</v>
      </c>
      <c r="S203" s="245">
        <v>44620</v>
      </c>
      <c r="T203" s="244">
        <v>1092</v>
      </c>
      <c r="U203" s="245">
        <v>44700</v>
      </c>
      <c r="V203" s="241">
        <v>3001051389</v>
      </c>
      <c r="W203" s="245">
        <v>44917</v>
      </c>
      <c r="X203" s="283">
        <v>3763739</v>
      </c>
      <c r="Y203" s="255"/>
      <c r="Z203" s="259"/>
      <c r="AA203" s="247">
        <f t="shared" si="7"/>
        <v>0</v>
      </c>
      <c r="AB203" s="332" t="s">
        <v>209</v>
      </c>
      <c r="AF203">
        <v>3763739</v>
      </c>
      <c r="AG203" s="415">
        <f t="shared" si="6"/>
        <v>0</v>
      </c>
    </row>
    <row r="204" spans="1:33" ht="38.25">
      <c r="A204" s="133" t="s">
        <v>8</v>
      </c>
      <c r="B204" s="133" t="s">
        <v>148</v>
      </c>
      <c r="C204" s="135" t="s">
        <v>91</v>
      </c>
      <c r="D204" s="135" t="s">
        <v>92</v>
      </c>
      <c r="E204" s="237" t="s">
        <v>242</v>
      </c>
      <c r="F204" s="134" t="s">
        <v>15</v>
      </c>
      <c r="G204" s="133" t="s">
        <v>121</v>
      </c>
      <c r="H204" s="133">
        <v>18603</v>
      </c>
      <c r="I204" s="133">
        <v>18141</v>
      </c>
      <c r="J204" s="133">
        <v>43453</v>
      </c>
      <c r="K204" s="133" t="s">
        <v>368</v>
      </c>
      <c r="L204" s="133">
        <v>830059357</v>
      </c>
      <c r="M204" s="133" t="s">
        <v>96</v>
      </c>
      <c r="N204" s="133">
        <v>8157</v>
      </c>
      <c r="O204" s="133">
        <v>2018</v>
      </c>
      <c r="P204" s="247">
        <v>312089</v>
      </c>
      <c r="Q204" s="260" t="s">
        <v>297</v>
      </c>
      <c r="R204" s="243"/>
      <c r="S204" s="243"/>
      <c r="T204" s="244"/>
      <c r="U204" s="243"/>
      <c r="V204" s="241"/>
      <c r="W204" s="245"/>
      <c r="X204" s="283"/>
      <c r="Y204" s="255" t="s">
        <v>384</v>
      </c>
      <c r="Z204" s="259">
        <v>312089</v>
      </c>
      <c r="AA204" s="247">
        <f t="shared" si="7"/>
        <v>0</v>
      </c>
      <c r="AB204" s="240" t="s">
        <v>385</v>
      </c>
      <c r="AF204">
        <v>312089</v>
      </c>
      <c r="AG204" s="415">
        <f t="shared" si="6"/>
        <v>0</v>
      </c>
    </row>
    <row r="205" spans="1:33">
      <c r="A205" s="133" t="s">
        <v>8</v>
      </c>
      <c r="B205" s="133" t="s">
        <v>148</v>
      </c>
      <c r="C205" s="135" t="s">
        <v>91</v>
      </c>
      <c r="D205" s="135" t="s">
        <v>92</v>
      </c>
      <c r="E205" s="237" t="s">
        <v>242</v>
      </c>
      <c r="F205" s="134" t="s">
        <v>15</v>
      </c>
      <c r="G205" s="133" t="s">
        <v>121</v>
      </c>
      <c r="H205" s="133">
        <v>18614</v>
      </c>
      <c r="I205" s="133">
        <v>18322</v>
      </c>
      <c r="J205" s="133">
        <v>43454</v>
      </c>
      <c r="K205" s="133" t="s">
        <v>275</v>
      </c>
      <c r="L205" s="133">
        <v>805000867</v>
      </c>
      <c r="M205" s="133" t="s">
        <v>276</v>
      </c>
      <c r="N205" s="133">
        <v>8207</v>
      </c>
      <c r="O205" s="133">
        <v>2018</v>
      </c>
      <c r="P205" s="247">
        <v>575935</v>
      </c>
      <c r="Q205" s="260" t="s">
        <v>297</v>
      </c>
      <c r="R205" s="255">
        <v>468</v>
      </c>
      <c r="S205" s="245">
        <v>44620</v>
      </c>
      <c r="T205" s="244">
        <v>1092</v>
      </c>
      <c r="U205" s="245">
        <v>44700</v>
      </c>
      <c r="V205" s="241">
        <v>3000764771</v>
      </c>
      <c r="W205" s="245">
        <v>44827</v>
      </c>
      <c r="X205" s="283">
        <v>575935</v>
      </c>
      <c r="Y205" s="243"/>
      <c r="Z205" s="259"/>
      <c r="AA205" s="247">
        <f t="shared" si="7"/>
        <v>0</v>
      </c>
      <c r="AB205" s="240" t="s">
        <v>252</v>
      </c>
      <c r="AF205">
        <v>575935</v>
      </c>
      <c r="AG205" s="415">
        <f t="shared" si="6"/>
        <v>0</v>
      </c>
    </row>
    <row r="206" spans="1:33" ht="38.25">
      <c r="A206" s="133" t="s">
        <v>6</v>
      </c>
      <c r="B206" s="133" t="s">
        <v>227</v>
      </c>
      <c r="C206" s="135" t="s">
        <v>91</v>
      </c>
      <c r="D206" s="135" t="s">
        <v>92</v>
      </c>
      <c r="E206" s="237" t="s">
        <v>315</v>
      </c>
      <c r="F206" s="134" t="s">
        <v>19</v>
      </c>
      <c r="G206" s="133" t="s">
        <v>103</v>
      </c>
      <c r="H206" s="133">
        <v>17026</v>
      </c>
      <c r="I206" s="133">
        <v>18405</v>
      </c>
      <c r="J206" s="133">
        <v>43455</v>
      </c>
      <c r="K206" s="133" t="s">
        <v>317</v>
      </c>
      <c r="L206" s="133">
        <v>79731336</v>
      </c>
      <c r="M206" s="133" t="s">
        <v>114</v>
      </c>
      <c r="N206" s="133">
        <v>3618</v>
      </c>
      <c r="O206" s="133">
        <v>2018</v>
      </c>
      <c r="P206" s="247">
        <v>3301200</v>
      </c>
      <c r="Q206" s="260" t="s">
        <v>297</v>
      </c>
      <c r="R206" s="243"/>
      <c r="S206" s="243"/>
      <c r="T206" s="244"/>
      <c r="U206" s="243"/>
      <c r="V206" s="241"/>
      <c r="W206" s="245"/>
      <c r="X206" s="283"/>
      <c r="Y206" s="255" t="s">
        <v>138</v>
      </c>
      <c r="Z206" s="259">
        <v>3301200</v>
      </c>
      <c r="AA206" s="247">
        <f t="shared" si="7"/>
        <v>0</v>
      </c>
      <c r="AB206" s="240" t="s">
        <v>139</v>
      </c>
      <c r="AF206">
        <v>3301200</v>
      </c>
      <c r="AG206" s="415">
        <f t="shared" si="6"/>
        <v>0</v>
      </c>
    </row>
    <row r="207" spans="1:33">
      <c r="A207" s="133" t="s">
        <v>6</v>
      </c>
      <c r="B207" s="133" t="s">
        <v>124</v>
      </c>
      <c r="C207" s="135" t="s">
        <v>91</v>
      </c>
      <c r="D207" s="135" t="s">
        <v>92</v>
      </c>
      <c r="E207" s="237" t="s">
        <v>311</v>
      </c>
      <c r="F207" s="134" t="s">
        <v>16</v>
      </c>
      <c r="G207" s="133" t="s">
        <v>312</v>
      </c>
      <c r="H207" s="133">
        <v>18839</v>
      </c>
      <c r="I207" s="133">
        <v>18503</v>
      </c>
      <c r="J207" s="133">
        <v>43455</v>
      </c>
      <c r="K207" s="133" t="s">
        <v>405</v>
      </c>
      <c r="L207" s="133">
        <v>900175374</v>
      </c>
      <c r="M207" s="133" t="s">
        <v>96</v>
      </c>
      <c r="N207" s="133">
        <v>7744</v>
      </c>
      <c r="O207" s="133">
        <v>2018</v>
      </c>
      <c r="P207" s="247">
        <v>647128</v>
      </c>
      <c r="Q207" s="260" t="s">
        <v>297</v>
      </c>
      <c r="R207" s="241">
        <v>1283</v>
      </c>
      <c r="S207" s="249">
        <v>44729</v>
      </c>
      <c r="T207" s="244">
        <v>1283</v>
      </c>
      <c r="U207" s="249">
        <v>44729</v>
      </c>
      <c r="V207" s="241">
        <v>3000734608</v>
      </c>
      <c r="W207" s="245">
        <v>44817</v>
      </c>
      <c r="X207" s="283">
        <v>647128</v>
      </c>
      <c r="Y207" s="255"/>
      <c r="Z207" s="259"/>
      <c r="AA207" s="247">
        <f t="shared" si="7"/>
        <v>0</v>
      </c>
      <c r="AB207" s="332" t="s">
        <v>252</v>
      </c>
      <c r="AF207">
        <v>647128</v>
      </c>
      <c r="AG207" s="415">
        <f t="shared" si="6"/>
        <v>0</v>
      </c>
    </row>
    <row r="208" spans="1:33">
      <c r="A208" s="133" t="s">
        <v>6</v>
      </c>
      <c r="B208" s="133" t="s">
        <v>186</v>
      </c>
      <c r="C208" s="135" t="s">
        <v>91</v>
      </c>
      <c r="D208" s="135" t="s">
        <v>92</v>
      </c>
      <c r="E208" s="237" t="s">
        <v>248</v>
      </c>
      <c r="F208" s="134" t="s">
        <v>20</v>
      </c>
      <c r="G208" s="133" t="s">
        <v>347</v>
      </c>
      <c r="H208" s="133">
        <v>16396</v>
      </c>
      <c r="I208" s="133">
        <v>18639</v>
      </c>
      <c r="J208" s="133">
        <v>43458</v>
      </c>
      <c r="K208" s="133" t="s">
        <v>406</v>
      </c>
      <c r="L208" s="133">
        <v>80873334</v>
      </c>
      <c r="M208" s="133" t="s">
        <v>114</v>
      </c>
      <c r="N208" s="133">
        <v>9248</v>
      </c>
      <c r="O208" s="133">
        <v>2018</v>
      </c>
      <c r="P208" s="247">
        <v>1974167</v>
      </c>
      <c r="Q208" s="260" t="s">
        <v>297</v>
      </c>
      <c r="R208" s="243">
        <v>872</v>
      </c>
      <c r="S208" s="249">
        <v>44659</v>
      </c>
      <c r="T208" s="244">
        <v>872</v>
      </c>
      <c r="U208" s="249">
        <v>44659</v>
      </c>
      <c r="V208" s="241">
        <v>3000294858</v>
      </c>
      <c r="W208" s="245">
        <v>44677</v>
      </c>
      <c r="X208" s="283">
        <v>1974167</v>
      </c>
      <c r="Y208" s="243"/>
      <c r="Z208" s="259"/>
      <c r="AA208" s="247">
        <f t="shared" si="7"/>
        <v>0</v>
      </c>
      <c r="AB208" s="329" t="s">
        <v>407</v>
      </c>
      <c r="AF208">
        <v>1974167</v>
      </c>
      <c r="AG208" s="415">
        <f t="shared" si="6"/>
        <v>0</v>
      </c>
    </row>
    <row r="209" spans="1:33" ht="38.25">
      <c r="A209" s="133" t="s">
        <v>8</v>
      </c>
      <c r="B209" s="133" t="s">
        <v>148</v>
      </c>
      <c r="C209" s="135" t="s">
        <v>91</v>
      </c>
      <c r="D209" s="135" t="s">
        <v>92</v>
      </c>
      <c r="E209" s="237" t="s">
        <v>242</v>
      </c>
      <c r="F209" s="134" t="s">
        <v>15</v>
      </c>
      <c r="G209" s="133" t="s">
        <v>121</v>
      </c>
      <c r="H209" s="133">
        <v>18810</v>
      </c>
      <c r="I209" s="133">
        <v>18688</v>
      </c>
      <c r="J209" s="133">
        <v>43458</v>
      </c>
      <c r="K209" s="133" t="s">
        <v>408</v>
      </c>
      <c r="L209" s="133">
        <v>900295709</v>
      </c>
      <c r="M209" s="133" t="s">
        <v>96</v>
      </c>
      <c r="N209" s="133">
        <v>8147</v>
      </c>
      <c r="O209" s="133">
        <v>2018</v>
      </c>
      <c r="P209" s="247">
        <v>3730867</v>
      </c>
      <c r="Q209" s="260" t="s">
        <v>297</v>
      </c>
      <c r="R209" s="257">
        <v>1090</v>
      </c>
      <c r="S209" s="249">
        <v>44700</v>
      </c>
      <c r="T209" s="244">
        <v>1501</v>
      </c>
      <c r="U209" s="249">
        <v>44757</v>
      </c>
      <c r="V209" s="241" t="s">
        <v>409</v>
      </c>
      <c r="W209" s="245">
        <v>44859</v>
      </c>
      <c r="X209" s="283">
        <v>100666</v>
      </c>
      <c r="Y209" s="255" t="s">
        <v>354</v>
      </c>
      <c r="Z209" s="259">
        <v>3630201</v>
      </c>
      <c r="AA209" s="247">
        <f t="shared" si="7"/>
        <v>0</v>
      </c>
      <c r="AB209" s="332" t="s">
        <v>256</v>
      </c>
      <c r="AF209">
        <v>3730867</v>
      </c>
      <c r="AG209" s="415">
        <f t="shared" si="6"/>
        <v>0</v>
      </c>
    </row>
    <row r="210" spans="1:33" ht="38.25">
      <c r="A210" s="133" t="s">
        <v>8</v>
      </c>
      <c r="B210" s="133" t="s">
        <v>148</v>
      </c>
      <c r="C210" s="135" t="s">
        <v>91</v>
      </c>
      <c r="D210" s="135" t="s">
        <v>92</v>
      </c>
      <c r="E210" s="237" t="s">
        <v>242</v>
      </c>
      <c r="F210" s="134" t="s">
        <v>15</v>
      </c>
      <c r="G210" s="133" t="s">
        <v>121</v>
      </c>
      <c r="H210" s="133">
        <v>18813</v>
      </c>
      <c r="I210" s="133">
        <v>18693</v>
      </c>
      <c r="J210" s="133">
        <v>43458</v>
      </c>
      <c r="K210" s="133" t="s">
        <v>410</v>
      </c>
      <c r="L210" s="133">
        <v>900031234</v>
      </c>
      <c r="M210" s="133" t="s">
        <v>96</v>
      </c>
      <c r="N210" s="133">
        <v>8135</v>
      </c>
      <c r="O210" s="133">
        <v>2018</v>
      </c>
      <c r="P210" s="247">
        <v>3578898</v>
      </c>
      <c r="Q210" s="260" t="s">
        <v>297</v>
      </c>
      <c r="R210" s="255">
        <v>468</v>
      </c>
      <c r="S210" s="245">
        <v>44620</v>
      </c>
      <c r="T210" s="244">
        <v>1092</v>
      </c>
      <c r="U210" s="245">
        <v>44700</v>
      </c>
      <c r="V210" s="241">
        <v>3001032681</v>
      </c>
      <c r="W210" s="245">
        <v>44914</v>
      </c>
      <c r="X210" s="283">
        <v>685700</v>
      </c>
      <c r="Y210" s="255" t="s">
        <v>146</v>
      </c>
      <c r="Z210" s="259">
        <v>2893198</v>
      </c>
      <c r="AA210" s="247">
        <f t="shared" si="7"/>
        <v>0</v>
      </c>
      <c r="AB210" s="332" t="s">
        <v>209</v>
      </c>
      <c r="AC210" s="19">
        <f>+AA210-AA2</f>
        <v>-2893198</v>
      </c>
      <c r="AF210">
        <v>3578898</v>
      </c>
      <c r="AG210" s="415">
        <f t="shared" si="6"/>
        <v>0</v>
      </c>
    </row>
    <row r="211" spans="1:33" ht="38.25">
      <c r="A211" s="133" t="s">
        <v>8</v>
      </c>
      <c r="B211" s="133" t="s">
        <v>148</v>
      </c>
      <c r="C211" s="135" t="s">
        <v>91</v>
      </c>
      <c r="D211" s="135" t="s">
        <v>92</v>
      </c>
      <c r="E211" s="237" t="s">
        <v>242</v>
      </c>
      <c r="F211" s="134" t="s">
        <v>15</v>
      </c>
      <c r="G211" s="133" t="s">
        <v>121</v>
      </c>
      <c r="H211" s="133">
        <v>18817</v>
      </c>
      <c r="I211" s="133">
        <v>18697</v>
      </c>
      <c r="J211" s="133">
        <v>43458</v>
      </c>
      <c r="K211" s="133" t="s">
        <v>401</v>
      </c>
      <c r="L211" s="133">
        <v>830076629</v>
      </c>
      <c r="M211" s="133" t="s">
        <v>96</v>
      </c>
      <c r="N211" s="133">
        <v>8153</v>
      </c>
      <c r="O211" s="133">
        <v>2018</v>
      </c>
      <c r="P211" s="247">
        <v>2330196</v>
      </c>
      <c r="Q211" s="260" t="s">
        <v>297</v>
      </c>
      <c r="R211" s="243"/>
      <c r="S211" s="243"/>
      <c r="T211" s="244"/>
      <c r="U211" s="243"/>
      <c r="V211" s="241"/>
      <c r="W211" s="245"/>
      <c r="X211" s="283"/>
      <c r="Y211" s="255" t="s">
        <v>384</v>
      </c>
      <c r="Z211" s="259">
        <v>2330196</v>
      </c>
      <c r="AA211" s="247">
        <f t="shared" si="7"/>
        <v>0</v>
      </c>
      <c r="AB211" s="240" t="s">
        <v>385</v>
      </c>
      <c r="AF211">
        <v>2330196</v>
      </c>
      <c r="AG211" s="415">
        <f t="shared" si="6"/>
        <v>0</v>
      </c>
    </row>
    <row r="212" spans="1:33" ht="38.25">
      <c r="A212" s="133" t="s">
        <v>8</v>
      </c>
      <c r="B212" s="133" t="s">
        <v>148</v>
      </c>
      <c r="C212" s="135" t="s">
        <v>91</v>
      </c>
      <c r="D212" s="135" t="s">
        <v>92</v>
      </c>
      <c r="E212" s="237" t="s">
        <v>242</v>
      </c>
      <c r="F212" s="134" t="s">
        <v>15</v>
      </c>
      <c r="G212" s="133" t="s">
        <v>121</v>
      </c>
      <c r="H212" s="133">
        <v>18827</v>
      </c>
      <c r="I212" s="133">
        <v>18706</v>
      </c>
      <c r="J212" s="133">
        <v>43458</v>
      </c>
      <c r="K212" s="133" t="s">
        <v>368</v>
      </c>
      <c r="L212" s="133">
        <v>830059357</v>
      </c>
      <c r="M212" s="133" t="s">
        <v>96</v>
      </c>
      <c r="N212" s="133">
        <v>8169</v>
      </c>
      <c r="O212" s="133">
        <v>2018</v>
      </c>
      <c r="P212" s="247">
        <v>9800000</v>
      </c>
      <c r="Q212" s="260" t="s">
        <v>297</v>
      </c>
      <c r="R212" s="243"/>
      <c r="S212" s="243"/>
      <c r="T212" s="244"/>
      <c r="U212" s="243"/>
      <c r="V212" s="241"/>
      <c r="W212" s="245"/>
      <c r="X212" s="283"/>
      <c r="Y212" s="255" t="s">
        <v>146</v>
      </c>
      <c r="Z212" s="259">
        <v>9800000</v>
      </c>
      <c r="AA212" s="247">
        <f t="shared" si="7"/>
        <v>0</v>
      </c>
      <c r="AB212" s="240" t="s">
        <v>370</v>
      </c>
      <c r="AF212">
        <v>9800000</v>
      </c>
      <c r="AG212" s="415">
        <f t="shared" si="6"/>
        <v>0</v>
      </c>
    </row>
    <row r="213" spans="1:33" ht="26.25">
      <c r="A213" s="133" t="s">
        <v>4</v>
      </c>
      <c r="B213" s="133" t="s">
        <v>236</v>
      </c>
      <c r="C213" s="135" t="s">
        <v>91</v>
      </c>
      <c r="D213" s="135" t="s">
        <v>92</v>
      </c>
      <c r="E213" s="237" t="s">
        <v>304</v>
      </c>
      <c r="F213" s="134" t="s">
        <v>22</v>
      </c>
      <c r="G213" s="133" t="s">
        <v>121</v>
      </c>
      <c r="H213" s="133">
        <v>18688</v>
      </c>
      <c r="I213" s="133">
        <v>18713</v>
      </c>
      <c r="J213" s="133">
        <v>43458</v>
      </c>
      <c r="K213" s="133" t="s">
        <v>411</v>
      </c>
      <c r="L213" s="133">
        <v>41705635</v>
      </c>
      <c r="M213" s="133" t="s">
        <v>123</v>
      </c>
      <c r="N213" s="133">
        <v>4408</v>
      </c>
      <c r="O213" s="133">
        <v>2018</v>
      </c>
      <c r="P213" s="247">
        <v>7</v>
      </c>
      <c r="Q213" s="260" t="s">
        <v>297</v>
      </c>
      <c r="R213" s="243"/>
      <c r="S213" s="243"/>
      <c r="T213" s="244"/>
      <c r="U213" s="243"/>
      <c r="V213" s="241"/>
      <c r="W213" s="245"/>
      <c r="X213" s="283"/>
      <c r="Y213" s="243"/>
      <c r="Z213" s="259"/>
      <c r="AA213" s="247">
        <f t="shared" si="7"/>
        <v>7</v>
      </c>
      <c r="AB213" s="336" t="s">
        <v>310</v>
      </c>
      <c r="AF213">
        <v>7</v>
      </c>
      <c r="AG213" s="415">
        <f t="shared" si="6"/>
        <v>0</v>
      </c>
    </row>
    <row r="214" spans="1:33">
      <c r="A214" s="133" t="s">
        <v>8</v>
      </c>
      <c r="B214" s="133" t="s">
        <v>148</v>
      </c>
      <c r="C214" s="135" t="s">
        <v>91</v>
      </c>
      <c r="D214" s="135" t="s">
        <v>92</v>
      </c>
      <c r="E214" s="237" t="s">
        <v>242</v>
      </c>
      <c r="F214" s="134" t="s">
        <v>15</v>
      </c>
      <c r="G214" s="133" t="s">
        <v>103</v>
      </c>
      <c r="H214" s="133">
        <v>18816</v>
      </c>
      <c r="I214" s="133">
        <v>18728</v>
      </c>
      <c r="J214" s="133">
        <v>43458</v>
      </c>
      <c r="K214" s="133" t="s">
        <v>331</v>
      </c>
      <c r="L214" s="133">
        <v>900085682</v>
      </c>
      <c r="M214" s="133" t="s">
        <v>96</v>
      </c>
      <c r="N214" s="133">
        <v>8119</v>
      </c>
      <c r="O214" s="133">
        <v>2018</v>
      </c>
      <c r="P214" s="247">
        <v>3258706</v>
      </c>
      <c r="Q214" s="260" t="s">
        <v>297</v>
      </c>
      <c r="R214" s="243">
        <v>872</v>
      </c>
      <c r="S214" s="249">
        <v>44659</v>
      </c>
      <c r="T214" s="244">
        <v>872</v>
      </c>
      <c r="U214" s="249">
        <v>44659</v>
      </c>
      <c r="V214" s="241">
        <v>3000472951</v>
      </c>
      <c r="W214" s="245">
        <v>44740</v>
      </c>
      <c r="X214" s="283">
        <v>3258706</v>
      </c>
      <c r="Y214" s="255"/>
      <c r="Z214" s="259"/>
      <c r="AA214" s="247">
        <f t="shared" si="7"/>
        <v>0</v>
      </c>
      <c r="AB214" s="240" t="s">
        <v>397</v>
      </c>
      <c r="AF214">
        <v>3258706</v>
      </c>
      <c r="AG214" s="415">
        <f t="shared" si="6"/>
        <v>0</v>
      </c>
    </row>
    <row r="215" spans="1:33" ht="38.25">
      <c r="A215" s="133" t="s">
        <v>8</v>
      </c>
      <c r="B215" s="133" t="s">
        <v>148</v>
      </c>
      <c r="C215" s="135" t="s">
        <v>91</v>
      </c>
      <c r="D215" s="135" t="s">
        <v>92</v>
      </c>
      <c r="E215" s="237" t="s">
        <v>242</v>
      </c>
      <c r="F215" s="134" t="s">
        <v>15</v>
      </c>
      <c r="G215" s="133" t="s">
        <v>121</v>
      </c>
      <c r="H215" s="133">
        <v>18814</v>
      </c>
      <c r="I215" s="133">
        <v>18732</v>
      </c>
      <c r="J215" s="133">
        <v>43458</v>
      </c>
      <c r="K215" s="133" t="s">
        <v>368</v>
      </c>
      <c r="L215" s="133">
        <v>830059357</v>
      </c>
      <c r="M215" s="133" t="s">
        <v>96</v>
      </c>
      <c r="N215" s="133">
        <v>8168</v>
      </c>
      <c r="O215" s="133">
        <v>2018</v>
      </c>
      <c r="P215" s="247">
        <v>3688370</v>
      </c>
      <c r="Q215" s="260" t="s">
        <v>297</v>
      </c>
      <c r="R215" s="243"/>
      <c r="S215" s="243"/>
      <c r="T215" s="244"/>
      <c r="U215" s="243"/>
      <c r="V215" s="241"/>
      <c r="W215" s="245"/>
      <c r="X215" s="283"/>
      <c r="Y215" s="255" t="s">
        <v>146</v>
      </c>
      <c r="Z215" s="259">
        <v>3688370</v>
      </c>
      <c r="AA215" s="247">
        <f t="shared" si="7"/>
        <v>0</v>
      </c>
      <c r="AB215" s="332" t="s">
        <v>370</v>
      </c>
      <c r="AF215">
        <v>3688370</v>
      </c>
      <c r="AG215" s="415">
        <f t="shared" si="6"/>
        <v>0</v>
      </c>
    </row>
    <row r="216" spans="1:33" ht="25.5">
      <c r="A216" s="133" t="s">
        <v>6</v>
      </c>
      <c r="B216" s="133" t="s">
        <v>186</v>
      </c>
      <c r="C216" s="135" t="s">
        <v>91</v>
      </c>
      <c r="D216" s="135" t="s">
        <v>92</v>
      </c>
      <c r="E216" s="237" t="s">
        <v>248</v>
      </c>
      <c r="F216" s="134" t="s">
        <v>20</v>
      </c>
      <c r="G216" s="133" t="s">
        <v>121</v>
      </c>
      <c r="H216" s="133">
        <v>16927</v>
      </c>
      <c r="I216" s="133">
        <v>18947</v>
      </c>
      <c r="J216" s="133">
        <v>43460</v>
      </c>
      <c r="K216" s="133" t="s">
        <v>412</v>
      </c>
      <c r="L216" s="133">
        <v>52910357</v>
      </c>
      <c r="M216" s="133" t="s">
        <v>114</v>
      </c>
      <c r="N216" s="133">
        <v>8325</v>
      </c>
      <c r="O216" s="133">
        <v>2018</v>
      </c>
      <c r="P216" s="247">
        <v>236900</v>
      </c>
      <c r="Q216" s="260" t="s">
        <v>297</v>
      </c>
      <c r="R216" s="243"/>
      <c r="S216" s="243"/>
      <c r="T216" s="244"/>
      <c r="U216" s="243"/>
      <c r="V216" s="241"/>
      <c r="W216" s="245"/>
      <c r="X216" s="283"/>
      <c r="Y216" s="243"/>
      <c r="Z216" s="259"/>
      <c r="AA216" s="247">
        <f t="shared" si="7"/>
        <v>236900</v>
      </c>
      <c r="AB216" s="326" t="s">
        <v>413</v>
      </c>
      <c r="AF216">
        <v>236900</v>
      </c>
      <c r="AG216" s="415">
        <f t="shared" si="6"/>
        <v>0</v>
      </c>
    </row>
    <row r="217" spans="1:33" ht="38.25">
      <c r="A217" s="133" t="s">
        <v>12</v>
      </c>
      <c r="B217" s="133" t="s">
        <v>360</v>
      </c>
      <c r="C217" s="135" t="s">
        <v>91</v>
      </c>
      <c r="D217" s="135" t="s">
        <v>92</v>
      </c>
      <c r="E217" s="237" t="s">
        <v>361</v>
      </c>
      <c r="F217" s="134" t="s">
        <v>23</v>
      </c>
      <c r="G217" s="133" t="s">
        <v>121</v>
      </c>
      <c r="H217" s="133">
        <v>14878</v>
      </c>
      <c r="I217" s="133">
        <v>19175</v>
      </c>
      <c r="J217" s="133">
        <v>43462</v>
      </c>
      <c r="K217" s="133" t="s">
        <v>414</v>
      </c>
      <c r="L217" s="133">
        <v>830006800</v>
      </c>
      <c r="M217" s="133" t="s">
        <v>415</v>
      </c>
      <c r="N217" s="133">
        <v>34777</v>
      </c>
      <c r="O217" s="133">
        <v>2018</v>
      </c>
      <c r="P217" s="247">
        <v>2</v>
      </c>
      <c r="Q217" s="260" t="s">
        <v>297</v>
      </c>
      <c r="R217" s="243"/>
      <c r="S217" s="243"/>
      <c r="T217" s="244"/>
      <c r="U217" s="243"/>
      <c r="V217" s="241"/>
      <c r="W217" s="245"/>
      <c r="X217" s="283"/>
      <c r="Y217" s="255" t="s">
        <v>271</v>
      </c>
      <c r="Z217" s="259">
        <v>2</v>
      </c>
      <c r="AA217" s="247">
        <f t="shared" si="7"/>
        <v>0</v>
      </c>
      <c r="AB217" s="339" t="s">
        <v>272</v>
      </c>
      <c r="AF217">
        <v>2</v>
      </c>
      <c r="AG217" s="415">
        <f t="shared" si="6"/>
        <v>0</v>
      </c>
    </row>
    <row r="218" spans="1:33" ht="38.25">
      <c r="A218" s="133" t="s">
        <v>12</v>
      </c>
      <c r="B218" s="133" t="s">
        <v>360</v>
      </c>
      <c r="C218" s="135" t="s">
        <v>91</v>
      </c>
      <c r="D218" s="135" t="s">
        <v>92</v>
      </c>
      <c r="E218" s="237" t="s">
        <v>361</v>
      </c>
      <c r="F218" s="134" t="s">
        <v>23</v>
      </c>
      <c r="G218" s="133" t="s">
        <v>121</v>
      </c>
      <c r="H218" s="133">
        <v>18607</v>
      </c>
      <c r="I218" s="133">
        <v>19247</v>
      </c>
      <c r="J218" s="133">
        <v>43462</v>
      </c>
      <c r="K218" s="133" t="s">
        <v>416</v>
      </c>
      <c r="L218" s="133">
        <v>830016004</v>
      </c>
      <c r="M218" s="133" t="s">
        <v>415</v>
      </c>
      <c r="N218" s="133">
        <v>34997</v>
      </c>
      <c r="O218" s="133">
        <v>2018</v>
      </c>
      <c r="P218" s="247">
        <v>28</v>
      </c>
      <c r="Q218" s="260" t="s">
        <v>297</v>
      </c>
      <c r="R218" s="243"/>
      <c r="S218" s="243"/>
      <c r="T218" s="244"/>
      <c r="U218" s="243"/>
      <c r="V218" s="241"/>
      <c r="W218" s="245"/>
      <c r="X218" s="283"/>
      <c r="Y218" s="255" t="s">
        <v>354</v>
      </c>
      <c r="Z218" s="259">
        <v>28</v>
      </c>
      <c r="AA218" s="247">
        <f t="shared" si="7"/>
        <v>0</v>
      </c>
      <c r="AB218" s="240" t="s">
        <v>355</v>
      </c>
      <c r="AF218">
        <v>28</v>
      </c>
      <c r="AG218" s="415">
        <f t="shared" si="6"/>
        <v>0</v>
      </c>
    </row>
    <row r="219" spans="1:33" ht="38.25">
      <c r="A219" s="133" t="s">
        <v>12</v>
      </c>
      <c r="B219" s="133" t="s">
        <v>360</v>
      </c>
      <c r="C219" s="135" t="s">
        <v>91</v>
      </c>
      <c r="D219" s="135" t="s">
        <v>92</v>
      </c>
      <c r="E219" s="237" t="s">
        <v>361</v>
      </c>
      <c r="F219" s="134" t="s">
        <v>23</v>
      </c>
      <c r="G219" s="133" t="s">
        <v>121</v>
      </c>
      <c r="H219" s="133">
        <v>18607</v>
      </c>
      <c r="I219" s="133">
        <v>19252</v>
      </c>
      <c r="J219" s="133">
        <v>43462</v>
      </c>
      <c r="K219" s="133" t="s">
        <v>417</v>
      </c>
      <c r="L219" s="133">
        <v>800071819</v>
      </c>
      <c r="M219" s="133" t="s">
        <v>415</v>
      </c>
      <c r="N219" s="133">
        <v>34982</v>
      </c>
      <c r="O219" s="133">
        <v>2018</v>
      </c>
      <c r="P219" s="247">
        <v>16</v>
      </c>
      <c r="Q219" s="260" t="s">
        <v>297</v>
      </c>
      <c r="R219" s="243"/>
      <c r="S219" s="243"/>
      <c r="T219" s="244"/>
      <c r="U219" s="243"/>
      <c r="V219" s="241"/>
      <c r="W219" s="245"/>
      <c r="X219" s="283"/>
      <c r="Y219" s="255" t="s">
        <v>146</v>
      </c>
      <c r="Z219" s="259">
        <v>16</v>
      </c>
      <c r="AA219" s="247">
        <f t="shared" si="7"/>
        <v>0</v>
      </c>
      <c r="AB219" s="240" t="s">
        <v>370</v>
      </c>
      <c r="AF219">
        <v>16</v>
      </c>
      <c r="AG219" s="415">
        <f t="shared" si="6"/>
        <v>0</v>
      </c>
    </row>
    <row r="220" spans="1:33">
      <c r="A220" s="133" t="s">
        <v>4</v>
      </c>
      <c r="B220" s="133" t="s">
        <v>260</v>
      </c>
      <c r="C220" s="135" t="s">
        <v>91</v>
      </c>
      <c r="D220" s="135" t="s">
        <v>92</v>
      </c>
      <c r="E220" s="237" t="s">
        <v>304</v>
      </c>
      <c r="F220" s="134" t="s">
        <v>22</v>
      </c>
      <c r="G220" s="133" t="s">
        <v>121</v>
      </c>
      <c r="H220" s="133">
        <v>8421</v>
      </c>
      <c r="I220" s="133">
        <v>19278</v>
      </c>
      <c r="J220" s="133">
        <v>43462</v>
      </c>
      <c r="K220" s="133" t="s">
        <v>418</v>
      </c>
      <c r="L220" s="133">
        <v>830135234</v>
      </c>
      <c r="M220" s="133" t="s">
        <v>296</v>
      </c>
      <c r="N220" s="133">
        <v>9345</v>
      </c>
      <c r="O220" s="133">
        <v>2018</v>
      </c>
      <c r="P220" s="247">
        <v>5420</v>
      </c>
      <c r="Q220" s="260" t="s">
        <v>297</v>
      </c>
      <c r="R220" s="243"/>
      <c r="S220" s="243"/>
      <c r="T220" s="244"/>
      <c r="U220" s="243"/>
      <c r="V220" s="241"/>
      <c r="W220" s="245"/>
      <c r="X220" s="283"/>
      <c r="Y220" s="243"/>
      <c r="Z220" s="259"/>
      <c r="AA220" s="247">
        <f t="shared" si="7"/>
        <v>5420</v>
      </c>
      <c r="AB220" s="340" t="s">
        <v>419</v>
      </c>
      <c r="AF220">
        <v>5420</v>
      </c>
      <c r="AG220" s="415">
        <f t="shared" si="6"/>
        <v>0</v>
      </c>
    </row>
    <row r="221" spans="1:33">
      <c r="A221" s="133" t="s">
        <v>4</v>
      </c>
      <c r="B221" s="133" t="s">
        <v>260</v>
      </c>
      <c r="C221" s="135" t="s">
        <v>91</v>
      </c>
      <c r="D221" s="135" t="s">
        <v>92</v>
      </c>
      <c r="E221" s="237" t="s">
        <v>304</v>
      </c>
      <c r="F221" s="134" t="s">
        <v>22</v>
      </c>
      <c r="G221" s="133" t="s">
        <v>121</v>
      </c>
      <c r="H221" s="133">
        <v>18357</v>
      </c>
      <c r="I221" s="133">
        <v>19297</v>
      </c>
      <c r="J221" s="133">
        <v>43462</v>
      </c>
      <c r="K221" s="133" t="s">
        <v>420</v>
      </c>
      <c r="L221" s="133">
        <v>1015429037</v>
      </c>
      <c r="M221" s="133" t="s">
        <v>123</v>
      </c>
      <c r="N221" s="133">
        <v>4926</v>
      </c>
      <c r="O221" s="133">
        <v>2018</v>
      </c>
      <c r="P221" s="247">
        <v>180034</v>
      </c>
      <c r="Q221" s="260" t="s">
        <v>297</v>
      </c>
      <c r="R221" s="243"/>
      <c r="S221" s="243"/>
      <c r="T221" s="244"/>
      <c r="U221" s="243"/>
      <c r="V221" s="241"/>
      <c r="W221" s="245"/>
      <c r="X221" s="283"/>
      <c r="Y221" s="243"/>
      <c r="Z221" s="259"/>
      <c r="AA221" s="247">
        <f t="shared" si="7"/>
        <v>180034</v>
      </c>
      <c r="AB221" s="340" t="s">
        <v>419</v>
      </c>
      <c r="AF221">
        <v>180034</v>
      </c>
      <c r="AG221" s="415">
        <f t="shared" si="6"/>
        <v>0</v>
      </c>
    </row>
    <row r="222" spans="1:33">
      <c r="A222" s="133" t="s">
        <v>4</v>
      </c>
      <c r="B222" s="133" t="s">
        <v>260</v>
      </c>
      <c r="C222" s="135" t="s">
        <v>91</v>
      </c>
      <c r="D222" s="135" t="s">
        <v>92</v>
      </c>
      <c r="E222" s="237" t="s">
        <v>304</v>
      </c>
      <c r="F222" s="134" t="s">
        <v>22</v>
      </c>
      <c r="G222" s="133" t="s">
        <v>121</v>
      </c>
      <c r="H222" s="133">
        <v>13656</v>
      </c>
      <c r="I222" s="133">
        <v>19345</v>
      </c>
      <c r="J222" s="133">
        <v>43465</v>
      </c>
      <c r="K222" s="133" t="s">
        <v>421</v>
      </c>
      <c r="L222" s="133">
        <v>860070078</v>
      </c>
      <c r="M222" s="133" t="s">
        <v>376</v>
      </c>
      <c r="N222" s="133">
        <v>9358</v>
      </c>
      <c r="O222" s="133">
        <v>2018</v>
      </c>
      <c r="P222" s="247">
        <v>28673</v>
      </c>
      <c r="Q222" s="260" t="s">
        <v>297</v>
      </c>
      <c r="R222" s="243"/>
      <c r="S222" s="243"/>
      <c r="T222" s="244"/>
      <c r="U222" s="243"/>
      <c r="V222" s="241"/>
      <c r="W222" s="245"/>
      <c r="X222" s="283"/>
      <c r="Y222" s="243"/>
      <c r="Z222" s="259"/>
      <c r="AA222" s="247">
        <f t="shared" si="7"/>
        <v>28673</v>
      </c>
      <c r="AB222" s="340" t="s">
        <v>419</v>
      </c>
      <c r="AF222">
        <v>28673</v>
      </c>
      <c r="AG222" s="415">
        <f t="shared" si="6"/>
        <v>0</v>
      </c>
    </row>
    <row r="223" spans="1:33">
      <c r="A223" s="133" t="s">
        <v>6</v>
      </c>
      <c r="B223" s="133" t="s">
        <v>124</v>
      </c>
      <c r="C223" s="135" t="s">
        <v>91</v>
      </c>
      <c r="D223" s="135" t="s">
        <v>92</v>
      </c>
      <c r="E223" s="237" t="s">
        <v>311</v>
      </c>
      <c r="F223" s="134" t="s">
        <v>16</v>
      </c>
      <c r="G223" s="133" t="s">
        <v>103</v>
      </c>
      <c r="H223" s="133">
        <v>8410</v>
      </c>
      <c r="I223" s="133">
        <v>8733</v>
      </c>
      <c r="J223" s="133">
        <v>43280</v>
      </c>
      <c r="K223" s="133" t="s">
        <v>339</v>
      </c>
      <c r="L223" s="133">
        <v>900222015</v>
      </c>
      <c r="M223" s="133" t="s">
        <v>96</v>
      </c>
      <c r="N223" s="133">
        <v>5774</v>
      </c>
      <c r="O223" s="133">
        <v>2018</v>
      </c>
      <c r="P223" s="247">
        <v>9549992</v>
      </c>
      <c r="Q223" s="260" t="s">
        <v>297</v>
      </c>
      <c r="R223" s="257">
        <v>2373</v>
      </c>
      <c r="S223" s="249">
        <v>44824</v>
      </c>
      <c r="T223" s="244">
        <v>2373</v>
      </c>
      <c r="U223" s="249">
        <v>44824</v>
      </c>
      <c r="V223" s="241">
        <v>3000820755</v>
      </c>
      <c r="W223" s="245">
        <v>44845</v>
      </c>
      <c r="X223" s="283">
        <v>9549992</v>
      </c>
      <c r="Y223" s="243"/>
      <c r="Z223" s="259"/>
      <c r="AA223" s="247">
        <f t="shared" si="7"/>
        <v>0</v>
      </c>
      <c r="AB223" s="302" t="s">
        <v>256</v>
      </c>
      <c r="AF223">
        <v>9549992</v>
      </c>
      <c r="AG223" s="415">
        <f t="shared" si="6"/>
        <v>0</v>
      </c>
    </row>
    <row r="224" spans="1:33" ht="26.25">
      <c r="A224" s="133" t="s">
        <v>4</v>
      </c>
      <c r="B224" s="133" t="s">
        <v>236</v>
      </c>
      <c r="C224" s="135" t="s">
        <v>91</v>
      </c>
      <c r="D224" s="135" t="s">
        <v>92</v>
      </c>
      <c r="E224" s="237" t="s">
        <v>304</v>
      </c>
      <c r="F224" s="134" t="s">
        <v>22</v>
      </c>
      <c r="G224" s="133" t="s">
        <v>312</v>
      </c>
      <c r="H224" s="133">
        <v>7388</v>
      </c>
      <c r="I224" s="133">
        <v>13315</v>
      </c>
      <c r="J224" s="133">
        <v>43389</v>
      </c>
      <c r="K224" s="133" t="s">
        <v>358</v>
      </c>
      <c r="L224" s="133">
        <v>900152368</v>
      </c>
      <c r="M224" s="133" t="s">
        <v>156</v>
      </c>
      <c r="N224" s="133">
        <v>8780</v>
      </c>
      <c r="O224" s="133">
        <v>2018</v>
      </c>
      <c r="P224" s="247">
        <v>2100471</v>
      </c>
      <c r="Q224" s="260" t="s">
        <v>297</v>
      </c>
      <c r="R224" s="257"/>
      <c r="S224" s="243"/>
      <c r="T224" s="244"/>
      <c r="U224" s="243"/>
      <c r="V224" s="241"/>
      <c r="W224" s="245"/>
      <c r="X224" s="283"/>
      <c r="Y224" s="258"/>
      <c r="Z224" s="256"/>
      <c r="AA224" s="247">
        <f t="shared" si="7"/>
        <v>2100471</v>
      </c>
      <c r="AB224" s="336" t="s">
        <v>310</v>
      </c>
      <c r="AF224">
        <v>2100471</v>
      </c>
      <c r="AG224" s="415">
        <f t="shared" si="6"/>
        <v>0</v>
      </c>
    </row>
    <row r="225" spans="1:33" ht="26.25">
      <c r="A225" s="133" t="s">
        <v>4</v>
      </c>
      <c r="B225" s="133" t="s">
        <v>236</v>
      </c>
      <c r="C225" s="135" t="s">
        <v>91</v>
      </c>
      <c r="D225" s="135" t="s">
        <v>92</v>
      </c>
      <c r="E225" s="237" t="s">
        <v>304</v>
      </c>
      <c r="F225" s="134" t="s">
        <v>22</v>
      </c>
      <c r="G225" s="133" t="s">
        <v>312</v>
      </c>
      <c r="H225" s="133">
        <v>7388</v>
      </c>
      <c r="I225" s="133">
        <v>13404</v>
      </c>
      <c r="J225" s="133">
        <v>43390</v>
      </c>
      <c r="K225" s="133" t="s">
        <v>359</v>
      </c>
      <c r="L225" s="133">
        <v>80098951</v>
      </c>
      <c r="M225" s="133" t="s">
        <v>156</v>
      </c>
      <c r="N225" s="133">
        <v>8782</v>
      </c>
      <c r="O225" s="133">
        <v>2018</v>
      </c>
      <c r="P225" s="247">
        <v>2900756</v>
      </c>
      <c r="Q225" s="260" t="s">
        <v>297</v>
      </c>
      <c r="R225" s="257"/>
      <c r="S225" s="243"/>
      <c r="T225" s="244"/>
      <c r="U225" s="243"/>
      <c r="V225" s="241"/>
      <c r="W225" s="245"/>
      <c r="X225" s="283"/>
      <c r="Y225" s="258"/>
      <c r="Z225" s="256"/>
      <c r="AA225" s="247">
        <f t="shared" si="7"/>
        <v>2900756</v>
      </c>
      <c r="AB225" s="336" t="s">
        <v>310</v>
      </c>
      <c r="AF225">
        <v>2900756</v>
      </c>
      <c r="AG225" s="415">
        <f t="shared" si="6"/>
        <v>0</v>
      </c>
    </row>
    <row r="226" spans="1:33">
      <c r="A226" s="133" t="s">
        <v>8</v>
      </c>
      <c r="B226" s="133" t="s">
        <v>148</v>
      </c>
      <c r="C226" s="135" t="s">
        <v>91</v>
      </c>
      <c r="D226" s="135" t="s">
        <v>92</v>
      </c>
      <c r="E226" s="237" t="s">
        <v>242</v>
      </c>
      <c r="F226" s="134" t="s">
        <v>15</v>
      </c>
      <c r="G226" s="133" t="s">
        <v>103</v>
      </c>
      <c r="H226" s="133">
        <v>5833</v>
      </c>
      <c r="I226" s="133">
        <v>6577</v>
      </c>
      <c r="J226" s="133">
        <v>43180</v>
      </c>
      <c r="K226" s="133" t="s">
        <v>231</v>
      </c>
      <c r="L226" s="133">
        <v>900042483</v>
      </c>
      <c r="M226" s="133" t="s">
        <v>110</v>
      </c>
      <c r="N226" s="133">
        <v>5437</v>
      </c>
      <c r="O226" s="133">
        <v>2018</v>
      </c>
      <c r="P226" s="247">
        <v>3580093</v>
      </c>
      <c r="Q226" s="260" t="s">
        <v>297</v>
      </c>
      <c r="R226" s="257"/>
      <c r="S226" s="243"/>
      <c r="T226" s="244"/>
      <c r="U226" s="243"/>
      <c r="V226" s="241"/>
      <c r="W226" s="245"/>
      <c r="X226" s="283"/>
      <c r="Y226" s="243"/>
      <c r="Z226" s="259"/>
      <c r="AA226" s="247">
        <f t="shared" si="7"/>
        <v>3580093</v>
      </c>
      <c r="AB226" s="240" t="s">
        <v>173</v>
      </c>
      <c r="AF226">
        <v>3580093</v>
      </c>
      <c r="AG226" s="415">
        <f t="shared" si="6"/>
        <v>0</v>
      </c>
    </row>
    <row r="227" spans="1:33">
      <c r="A227" s="133" t="s">
        <v>8</v>
      </c>
      <c r="B227" s="133" t="s">
        <v>148</v>
      </c>
      <c r="C227" s="135" t="s">
        <v>91</v>
      </c>
      <c r="D227" s="135" t="s">
        <v>92</v>
      </c>
      <c r="E227" s="237" t="s">
        <v>242</v>
      </c>
      <c r="F227" s="134" t="s">
        <v>15</v>
      </c>
      <c r="G227" s="133" t="s">
        <v>103</v>
      </c>
      <c r="H227" s="133">
        <v>6927</v>
      </c>
      <c r="I227" s="133">
        <v>8503</v>
      </c>
      <c r="J227" s="133">
        <v>43256</v>
      </c>
      <c r="K227" s="133" t="s">
        <v>231</v>
      </c>
      <c r="L227" s="133">
        <v>900042483</v>
      </c>
      <c r="M227" s="133" t="s">
        <v>110</v>
      </c>
      <c r="N227" s="133">
        <v>5443</v>
      </c>
      <c r="O227" s="133">
        <v>2018</v>
      </c>
      <c r="P227" s="247">
        <v>3562814</v>
      </c>
      <c r="Q227" s="260" t="s">
        <v>297</v>
      </c>
      <c r="R227" s="257"/>
      <c r="S227" s="243"/>
      <c r="T227" s="244"/>
      <c r="U227" s="243"/>
      <c r="V227" s="241"/>
      <c r="W227" s="245"/>
      <c r="X227" s="283"/>
      <c r="Y227" s="243"/>
      <c r="Z227" s="259"/>
      <c r="AA227" s="247">
        <f t="shared" si="7"/>
        <v>3562814</v>
      </c>
      <c r="AB227" s="240" t="s">
        <v>173</v>
      </c>
      <c r="AF227">
        <v>3562814</v>
      </c>
      <c r="AG227" s="415">
        <f t="shared" si="6"/>
        <v>0</v>
      </c>
    </row>
    <row r="228" spans="1:33">
      <c r="A228" s="133" t="s">
        <v>8</v>
      </c>
      <c r="B228" s="133" t="s">
        <v>148</v>
      </c>
      <c r="C228" s="135" t="s">
        <v>91</v>
      </c>
      <c r="D228" s="135" t="s">
        <v>92</v>
      </c>
      <c r="E228" s="237" t="s">
        <v>242</v>
      </c>
      <c r="F228" s="134" t="s">
        <v>15</v>
      </c>
      <c r="G228" s="133" t="s">
        <v>103</v>
      </c>
      <c r="H228" s="133">
        <v>8360</v>
      </c>
      <c r="I228" s="133">
        <v>13209</v>
      </c>
      <c r="J228" s="133">
        <v>43383</v>
      </c>
      <c r="K228" s="133" t="s">
        <v>422</v>
      </c>
      <c r="L228" s="133">
        <v>900546136</v>
      </c>
      <c r="M228" s="133" t="s">
        <v>96</v>
      </c>
      <c r="N228" s="133">
        <v>8810</v>
      </c>
      <c r="O228" s="133">
        <v>2018</v>
      </c>
      <c r="P228" s="247">
        <v>2373098</v>
      </c>
      <c r="Q228" s="260" t="s">
        <v>297</v>
      </c>
      <c r="R228" s="257">
        <v>872</v>
      </c>
      <c r="S228" s="249">
        <v>44659</v>
      </c>
      <c r="T228" s="244">
        <v>872</v>
      </c>
      <c r="U228" s="249">
        <v>44659</v>
      </c>
      <c r="V228" s="241">
        <v>3000758589</v>
      </c>
      <c r="W228" s="245">
        <v>44826</v>
      </c>
      <c r="X228" s="283">
        <v>2373098</v>
      </c>
      <c r="Y228" s="255"/>
      <c r="Z228" s="259"/>
      <c r="AA228" s="247">
        <f t="shared" si="7"/>
        <v>0</v>
      </c>
      <c r="AB228" s="332" t="s">
        <v>252</v>
      </c>
      <c r="AF228">
        <v>2373098</v>
      </c>
      <c r="AG228" s="415">
        <f t="shared" si="6"/>
        <v>0</v>
      </c>
    </row>
    <row r="229" spans="1:33">
      <c r="A229" s="133" t="s">
        <v>8</v>
      </c>
      <c r="B229" s="133" t="s">
        <v>148</v>
      </c>
      <c r="C229" s="135" t="s">
        <v>91</v>
      </c>
      <c r="D229" s="135" t="s">
        <v>92</v>
      </c>
      <c r="E229" s="237" t="s">
        <v>242</v>
      </c>
      <c r="F229" s="134" t="s">
        <v>15</v>
      </c>
      <c r="G229" s="133" t="s">
        <v>103</v>
      </c>
      <c r="H229" s="133">
        <v>8314</v>
      </c>
      <c r="I229" s="133">
        <v>13230</v>
      </c>
      <c r="J229" s="133">
        <v>43384</v>
      </c>
      <c r="K229" s="133" t="s">
        <v>357</v>
      </c>
      <c r="L229" s="133">
        <v>830500191</v>
      </c>
      <c r="M229" s="133" t="s">
        <v>96</v>
      </c>
      <c r="N229" s="133">
        <v>8808</v>
      </c>
      <c r="O229" s="133">
        <v>2018</v>
      </c>
      <c r="P229" s="247">
        <v>12780359</v>
      </c>
      <c r="Q229" s="260" t="s">
        <v>297</v>
      </c>
      <c r="R229" s="257"/>
      <c r="S229" s="243"/>
      <c r="T229" s="244"/>
      <c r="U229" s="243"/>
      <c r="V229" s="241"/>
      <c r="W229" s="245"/>
      <c r="X229" s="283"/>
      <c r="Y229" s="243"/>
      <c r="Z229" s="259"/>
      <c r="AA229" s="247">
        <f t="shared" si="7"/>
        <v>12780359</v>
      </c>
      <c r="AB229" s="240"/>
      <c r="AF229">
        <v>12780359</v>
      </c>
      <c r="AG229" s="415">
        <f t="shared" si="6"/>
        <v>0</v>
      </c>
    </row>
    <row r="230" spans="1:33">
      <c r="A230" s="133" t="s">
        <v>8</v>
      </c>
      <c r="B230" s="133" t="s">
        <v>148</v>
      </c>
      <c r="C230" s="135" t="s">
        <v>91</v>
      </c>
      <c r="D230" s="135" t="s">
        <v>92</v>
      </c>
      <c r="E230" s="237" t="s">
        <v>242</v>
      </c>
      <c r="F230" s="134" t="s">
        <v>15</v>
      </c>
      <c r="G230" s="133" t="s">
        <v>103</v>
      </c>
      <c r="H230" s="133">
        <v>8126</v>
      </c>
      <c r="I230" s="133">
        <v>13299</v>
      </c>
      <c r="J230" s="133">
        <v>43385</v>
      </c>
      <c r="K230" s="133" t="s">
        <v>331</v>
      </c>
      <c r="L230" s="133">
        <v>900085682</v>
      </c>
      <c r="M230" s="133" t="s">
        <v>96</v>
      </c>
      <c r="N230" s="133">
        <v>8807</v>
      </c>
      <c r="O230" s="133">
        <v>2018</v>
      </c>
      <c r="P230" s="247">
        <v>1168312</v>
      </c>
      <c r="Q230" s="260" t="s">
        <v>297</v>
      </c>
      <c r="R230" s="257">
        <v>872</v>
      </c>
      <c r="S230" s="249">
        <v>44659</v>
      </c>
      <c r="T230" s="244">
        <v>872</v>
      </c>
      <c r="U230" s="249">
        <v>44659</v>
      </c>
      <c r="V230" s="241">
        <v>3000475536</v>
      </c>
      <c r="W230" s="245">
        <v>44740</v>
      </c>
      <c r="X230" s="283">
        <v>1168312</v>
      </c>
      <c r="Y230" s="255"/>
      <c r="Z230" s="259"/>
      <c r="AA230" s="247">
        <f t="shared" si="7"/>
        <v>0</v>
      </c>
      <c r="AB230" s="240" t="s">
        <v>397</v>
      </c>
      <c r="AF230">
        <v>1168312</v>
      </c>
      <c r="AG230" s="415">
        <f t="shared" si="6"/>
        <v>0</v>
      </c>
    </row>
    <row r="231" spans="1:33">
      <c r="A231" s="133" t="s">
        <v>8</v>
      </c>
      <c r="B231" s="133" t="s">
        <v>148</v>
      </c>
      <c r="C231" s="135" t="s">
        <v>91</v>
      </c>
      <c r="D231" s="135" t="s">
        <v>92</v>
      </c>
      <c r="E231" s="237" t="s">
        <v>242</v>
      </c>
      <c r="F231" s="134" t="s">
        <v>15</v>
      </c>
      <c r="G231" s="133" t="s">
        <v>103</v>
      </c>
      <c r="H231" s="133">
        <v>16538</v>
      </c>
      <c r="I231" s="133">
        <v>15511</v>
      </c>
      <c r="J231" s="133">
        <v>43425</v>
      </c>
      <c r="K231" s="133" t="s">
        <v>423</v>
      </c>
      <c r="L231" s="133">
        <v>830055414</v>
      </c>
      <c r="M231" s="133" t="s">
        <v>96</v>
      </c>
      <c r="N231" s="133">
        <v>4813</v>
      </c>
      <c r="O231" s="133">
        <v>2018</v>
      </c>
      <c r="P231" s="247">
        <v>4195441</v>
      </c>
      <c r="Q231" s="260" t="s">
        <v>297</v>
      </c>
      <c r="R231" s="257">
        <v>508</v>
      </c>
      <c r="S231" s="249">
        <v>44622</v>
      </c>
      <c r="T231" s="244">
        <v>508</v>
      </c>
      <c r="U231" s="249">
        <v>44622</v>
      </c>
      <c r="V231" s="241">
        <v>3000214408</v>
      </c>
      <c r="W231" s="245">
        <v>44648</v>
      </c>
      <c r="X231" s="283">
        <v>4195441</v>
      </c>
      <c r="Y231" s="255"/>
      <c r="Z231" s="259"/>
      <c r="AA231" s="247">
        <f t="shared" si="7"/>
        <v>0</v>
      </c>
      <c r="AB231" s="240" t="s">
        <v>388</v>
      </c>
      <c r="AF231">
        <v>4195441</v>
      </c>
      <c r="AG231" s="415">
        <f t="shared" si="6"/>
        <v>0</v>
      </c>
    </row>
    <row r="232" spans="1:33" ht="38.25">
      <c r="A232" s="133" t="s">
        <v>8</v>
      </c>
      <c r="B232" s="133" t="s">
        <v>148</v>
      </c>
      <c r="C232" s="135" t="s">
        <v>91</v>
      </c>
      <c r="D232" s="135" t="s">
        <v>92</v>
      </c>
      <c r="E232" s="237" t="s">
        <v>242</v>
      </c>
      <c r="F232" s="134" t="s">
        <v>15</v>
      </c>
      <c r="G232" s="133" t="s">
        <v>103</v>
      </c>
      <c r="H232" s="133">
        <v>16338</v>
      </c>
      <c r="I232" s="133">
        <v>15543</v>
      </c>
      <c r="J232" s="133">
        <v>43426</v>
      </c>
      <c r="K232" s="133" t="s">
        <v>368</v>
      </c>
      <c r="L232" s="133">
        <v>830059357</v>
      </c>
      <c r="M232" s="133" t="s">
        <v>96</v>
      </c>
      <c r="N232" s="133">
        <v>4814</v>
      </c>
      <c r="O232" s="133">
        <v>2018</v>
      </c>
      <c r="P232" s="247">
        <v>5003539</v>
      </c>
      <c r="Q232" s="260" t="s">
        <v>297</v>
      </c>
      <c r="R232" s="257"/>
      <c r="S232" s="243"/>
      <c r="T232" s="244"/>
      <c r="U232" s="243"/>
      <c r="V232" s="241"/>
      <c r="W232" s="245"/>
      <c r="X232" s="283"/>
      <c r="Y232" s="255" t="s">
        <v>351</v>
      </c>
      <c r="Z232" s="259">
        <v>5003539</v>
      </c>
      <c r="AA232" s="247">
        <f t="shared" si="7"/>
        <v>0</v>
      </c>
      <c r="AB232" s="240" t="s">
        <v>352</v>
      </c>
      <c r="AF232">
        <v>5003539</v>
      </c>
      <c r="AG232" s="415">
        <f t="shared" si="6"/>
        <v>0</v>
      </c>
    </row>
    <row r="233" spans="1:33">
      <c r="A233" s="133" t="s">
        <v>8</v>
      </c>
      <c r="B233" s="133" t="s">
        <v>148</v>
      </c>
      <c r="C233" s="135" t="s">
        <v>91</v>
      </c>
      <c r="D233" s="135" t="s">
        <v>92</v>
      </c>
      <c r="E233" s="237" t="s">
        <v>242</v>
      </c>
      <c r="F233" s="134" t="s">
        <v>15</v>
      </c>
      <c r="G233" s="133" t="s">
        <v>103</v>
      </c>
      <c r="H233" s="133">
        <v>15781</v>
      </c>
      <c r="I233" s="133">
        <v>15570</v>
      </c>
      <c r="J233" s="133">
        <v>43427</v>
      </c>
      <c r="K233" s="133" t="s">
        <v>369</v>
      </c>
      <c r="L233" s="133">
        <v>830502017</v>
      </c>
      <c r="M233" s="133" t="s">
        <v>96</v>
      </c>
      <c r="N233" s="138">
        <v>4804</v>
      </c>
      <c r="O233" s="133">
        <v>2018</v>
      </c>
      <c r="P233" s="247">
        <v>1790837</v>
      </c>
      <c r="Q233" s="260" t="s">
        <v>297</v>
      </c>
      <c r="R233" s="257">
        <v>508</v>
      </c>
      <c r="S233" s="249">
        <v>44622</v>
      </c>
      <c r="T233" s="244">
        <v>508</v>
      </c>
      <c r="U233" s="249">
        <v>44622</v>
      </c>
      <c r="V233" s="241" t="s">
        <v>424</v>
      </c>
      <c r="W233" s="245">
        <v>44648</v>
      </c>
      <c r="X233" s="283">
        <v>1790837</v>
      </c>
      <c r="Y233" s="255"/>
      <c r="Z233" s="259"/>
      <c r="AA233" s="247">
        <f t="shared" si="7"/>
        <v>0</v>
      </c>
      <c r="AB233" s="240" t="s">
        <v>388</v>
      </c>
      <c r="AC233" s="19">
        <f>+AA233-AA71</f>
        <v>0</v>
      </c>
      <c r="AF233">
        <v>1790837</v>
      </c>
      <c r="AG233" s="415">
        <f t="shared" si="6"/>
        <v>0</v>
      </c>
    </row>
    <row r="234" spans="1:33">
      <c r="A234" s="133" t="s">
        <v>8</v>
      </c>
      <c r="B234" s="133" t="s">
        <v>148</v>
      </c>
      <c r="C234" s="135" t="s">
        <v>91</v>
      </c>
      <c r="D234" s="135" t="s">
        <v>92</v>
      </c>
      <c r="E234" s="237" t="s">
        <v>242</v>
      </c>
      <c r="F234" s="134" t="s">
        <v>15</v>
      </c>
      <c r="G234" s="133" t="s">
        <v>103</v>
      </c>
      <c r="H234" s="133">
        <v>16680</v>
      </c>
      <c r="I234" s="133">
        <v>15764</v>
      </c>
      <c r="J234" s="133">
        <v>43431</v>
      </c>
      <c r="K234" s="133" t="s">
        <v>377</v>
      </c>
      <c r="L234" s="133">
        <v>830103478</v>
      </c>
      <c r="M234" s="133" t="s">
        <v>96</v>
      </c>
      <c r="N234" s="133">
        <v>4789</v>
      </c>
      <c r="O234" s="133">
        <v>2018</v>
      </c>
      <c r="P234" s="247">
        <v>3350029</v>
      </c>
      <c r="Q234" s="260" t="s">
        <v>297</v>
      </c>
      <c r="R234" s="257">
        <v>872</v>
      </c>
      <c r="S234" s="249">
        <v>44659</v>
      </c>
      <c r="T234" s="244">
        <v>872</v>
      </c>
      <c r="U234" s="249">
        <v>44659</v>
      </c>
      <c r="V234" s="241">
        <v>3001046155</v>
      </c>
      <c r="W234" s="245">
        <v>44916</v>
      </c>
      <c r="X234" s="283">
        <v>3350029</v>
      </c>
      <c r="Y234" s="255"/>
      <c r="Z234" s="259"/>
      <c r="AA234" s="247">
        <f t="shared" si="7"/>
        <v>0</v>
      </c>
      <c r="AB234" s="332" t="s">
        <v>209</v>
      </c>
      <c r="AF234">
        <v>3350029</v>
      </c>
      <c r="AG234" s="415">
        <f t="shared" si="6"/>
        <v>0</v>
      </c>
    </row>
    <row r="235" spans="1:33" ht="38.25">
      <c r="A235" s="133" t="s">
        <v>8</v>
      </c>
      <c r="B235" s="133" t="s">
        <v>148</v>
      </c>
      <c r="C235" s="135" t="s">
        <v>91</v>
      </c>
      <c r="D235" s="135" t="s">
        <v>92</v>
      </c>
      <c r="E235" s="237" t="s">
        <v>242</v>
      </c>
      <c r="F235" s="134" t="s">
        <v>15</v>
      </c>
      <c r="G235" s="133" t="s">
        <v>103</v>
      </c>
      <c r="H235" s="133">
        <v>16367</v>
      </c>
      <c r="I235" s="133">
        <v>15765</v>
      </c>
      <c r="J235" s="133">
        <v>43431</v>
      </c>
      <c r="K235" s="133" t="s">
        <v>377</v>
      </c>
      <c r="L235" s="133">
        <v>830103478</v>
      </c>
      <c r="M235" s="133" t="s">
        <v>96</v>
      </c>
      <c r="N235" s="133">
        <v>4803</v>
      </c>
      <c r="O235" s="133">
        <v>2018</v>
      </c>
      <c r="P235" s="247">
        <v>7557036</v>
      </c>
      <c r="Q235" s="260" t="s">
        <v>297</v>
      </c>
      <c r="R235" s="257">
        <v>2865</v>
      </c>
      <c r="S235" s="249">
        <v>44867</v>
      </c>
      <c r="T235" s="257">
        <v>2865</v>
      </c>
      <c r="U235" s="249">
        <v>44867</v>
      </c>
      <c r="V235" s="241">
        <v>3001049641</v>
      </c>
      <c r="W235" s="245">
        <v>44916</v>
      </c>
      <c r="X235" s="283">
        <v>704602</v>
      </c>
      <c r="Y235" s="255" t="s">
        <v>146</v>
      </c>
      <c r="Z235" s="259">
        <v>6852434</v>
      </c>
      <c r="AA235" s="247">
        <f t="shared" si="7"/>
        <v>0</v>
      </c>
      <c r="AB235" s="240" t="s">
        <v>209</v>
      </c>
      <c r="AF235">
        <v>7557036</v>
      </c>
      <c r="AG235" s="415">
        <f t="shared" si="6"/>
        <v>0</v>
      </c>
    </row>
    <row r="236" spans="1:33" ht="38.25">
      <c r="A236" s="133" t="s">
        <v>8</v>
      </c>
      <c r="B236" s="133" t="s">
        <v>148</v>
      </c>
      <c r="C236" s="135" t="s">
        <v>91</v>
      </c>
      <c r="D236" s="135" t="s">
        <v>92</v>
      </c>
      <c r="E236" s="237" t="s">
        <v>242</v>
      </c>
      <c r="F236" s="134" t="s">
        <v>15</v>
      </c>
      <c r="G236" s="133" t="s">
        <v>103</v>
      </c>
      <c r="H236" s="133">
        <v>15783</v>
      </c>
      <c r="I236" s="133">
        <v>15767</v>
      </c>
      <c r="J236" s="133">
        <v>43431</v>
      </c>
      <c r="K236" s="133" t="s">
        <v>378</v>
      </c>
      <c r="L236" s="133">
        <v>860007314</v>
      </c>
      <c r="M236" s="133" t="s">
        <v>96</v>
      </c>
      <c r="N236" s="133">
        <v>4818</v>
      </c>
      <c r="O236" s="133">
        <v>2018</v>
      </c>
      <c r="P236" s="247">
        <v>7574627</v>
      </c>
      <c r="Q236" s="260" t="s">
        <v>297</v>
      </c>
      <c r="R236" s="257">
        <v>1682</v>
      </c>
      <c r="S236" s="249">
        <v>44774</v>
      </c>
      <c r="T236" s="244">
        <v>1682</v>
      </c>
      <c r="U236" s="249">
        <v>44774</v>
      </c>
      <c r="V236" s="241">
        <v>3000855993</v>
      </c>
      <c r="W236" s="245">
        <v>44858</v>
      </c>
      <c r="X236" s="283">
        <v>2890555</v>
      </c>
      <c r="Y236" s="255" t="s">
        <v>211</v>
      </c>
      <c r="Z236" s="259">
        <v>4684072</v>
      </c>
      <c r="AA236" s="247">
        <f t="shared" si="7"/>
        <v>0</v>
      </c>
      <c r="AB236" s="332" t="s">
        <v>256</v>
      </c>
      <c r="AF236">
        <v>7574627</v>
      </c>
      <c r="AG236" s="415">
        <f t="shared" si="6"/>
        <v>0</v>
      </c>
    </row>
    <row r="237" spans="1:33" ht="38.25">
      <c r="A237" s="133" t="s">
        <v>8</v>
      </c>
      <c r="B237" s="133" t="s">
        <v>148</v>
      </c>
      <c r="C237" s="135" t="s">
        <v>91</v>
      </c>
      <c r="D237" s="135" t="s">
        <v>92</v>
      </c>
      <c r="E237" s="237" t="s">
        <v>242</v>
      </c>
      <c r="F237" s="134" t="s">
        <v>15</v>
      </c>
      <c r="G237" s="133" t="s">
        <v>103</v>
      </c>
      <c r="H237" s="133">
        <v>16348</v>
      </c>
      <c r="I237" s="133">
        <v>15768</v>
      </c>
      <c r="J237" s="133">
        <v>43431</v>
      </c>
      <c r="K237" s="133" t="s">
        <v>377</v>
      </c>
      <c r="L237" s="133">
        <v>830103478</v>
      </c>
      <c r="M237" s="133" t="s">
        <v>96</v>
      </c>
      <c r="N237" s="133">
        <v>4798</v>
      </c>
      <c r="O237" s="133">
        <v>2018</v>
      </c>
      <c r="P237" s="247">
        <v>7445094</v>
      </c>
      <c r="Q237" s="260" t="s">
        <v>297</v>
      </c>
      <c r="R237" s="257">
        <v>2865</v>
      </c>
      <c r="S237" s="249">
        <v>44867</v>
      </c>
      <c r="T237" s="257">
        <v>2865</v>
      </c>
      <c r="U237" s="249">
        <v>44867</v>
      </c>
      <c r="V237" s="241">
        <v>3001049640</v>
      </c>
      <c r="W237" s="245">
        <v>44916</v>
      </c>
      <c r="X237" s="283">
        <v>2142191</v>
      </c>
      <c r="Y237" s="255" t="s">
        <v>351</v>
      </c>
      <c r="Z237" s="259">
        <v>5302903</v>
      </c>
      <c r="AA237" s="247">
        <f t="shared" si="7"/>
        <v>0</v>
      </c>
      <c r="AB237" s="240" t="s">
        <v>209</v>
      </c>
      <c r="AF237">
        <v>7445094</v>
      </c>
      <c r="AG237" s="415">
        <f t="shared" si="6"/>
        <v>0</v>
      </c>
    </row>
    <row r="238" spans="1:33" ht="38.25">
      <c r="A238" s="133" t="s">
        <v>8</v>
      </c>
      <c r="B238" s="133" t="s">
        <v>148</v>
      </c>
      <c r="C238" s="135" t="s">
        <v>91</v>
      </c>
      <c r="D238" s="135" t="s">
        <v>92</v>
      </c>
      <c r="E238" s="237" t="s">
        <v>242</v>
      </c>
      <c r="F238" s="134" t="s">
        <v>15</v>
      </c>
      <c r="G238" s="133" t="s">
        <v>103</v>
      </c>
      <c r="H238" s="133">
        <v>15769</v>
      </c>
      <c r="I238" s="133">
        <v>15769</v>
      </c>
      <c r="J238" s="133">
        <v>43431</v>
      </c>
      <c r="K238" s="133" t="s">
        <v>377</v>
      </c>
      <c r="L238" s="133">
        <v>830103478</v>
      </c>
      <c r="M238" s="133" t="s">
        <v>96</v>
      </c>
      <c r="N238" s="133">
        <v>4784</v>
      </c>
      <c r="O238" s="133">
        <v>2018</v>
      </c>
      <c r="P238" s="247">
        <v>3932302</v>
      </c>
      <c r="Q238" s="260" t="s">
        <v>297</v>
      </c>
      <c r="R238" s="257"/>
      <c r="S238" s="243"/>
      <c r="T238" s="244"/>
      <c r="U238" s="243"/>
      <c r="V238" s="241"/>
      <c r="W238" s="245"/>
      <c r="X238" s="283"/>
      <c r="Y238" s="255" t="s">
        <v>146</v>
      </c>
      <c r="Z238" s="259">
        <v>2923764</v>
      </c>
      <c r="AA238" s="247">
        <f t="shared" si="7"/>
        <v>1008538</v>
      </c>
      <c r="AB238" s="240" t="s">
        <v>370</v>
      </c>
      <c r="AF238">
        <v>3932302</v>
      </c>
      <c r="AG238" s="415">
        <f t="shared" si="6"/>
        <v>0</v>
      </c>
    </row>
    <row r="239" spans="1:33">
      <c r="A239" s="133" t="s">
        <v>8</v>
      </c>
      <c r="B239" s="133" t="s">
        <v>148</v>
      </c>
      <c r="C239" s="135" t="s">
        <v>91</v>
      </c>
      <c r="D239" s="135" t="s">
        <v>92</v>
      </c>
      <c r="E239" s="237" t="s">
        <v>242</v>
      </c>
      <c r="F239" s="134" t="s">
        <v>15</v>
      </c>
      <c r="G239" s="133" t="s">
        <v>103</v>
      </c>
      <c r="H239" s="133">
        <v>15772</v>
      </c>
      <c r="I239" s="133">
        <v>15838</v>
      </c>
      <c r="J239" s="133">
        <v>43432</v>
      </c>
      <c r="K239" s="133" t="s">
        <v>425</v>
      </c>
      <c r="L239" s="133">
        <v>900340234</v>
      </c>
      <c r="M239" s="133" t="s">
        <v>96</v>
      </c>
      <c r="N239" s="133">
        <v>4820</v>
      </c>
      <c r="O239" s="133">
        <v>2018</v>
      </c>
      <c r="P239" s="247">
        <v>3229902</v>
      </c>
      <c r="Q239" s="260" t="s">
        <v>297</v>
      </c>
      <c r="R239" s="257">
        <v>872</v>
      </c>
      <c r="S239" s="249">
        <v>44659</v>
      </c>
      <c r="T239" s="244">
        <v>872</v>
      </c>
      <c r="U239" s="249">
        <v>44659</v>
      </c>
      <c r="V239" s="241">
        <v>3000354185</v>
      </c>
      <c r="W239" s="245">
        <v>44699</v>
      </c>
      <c r="X239" s="283">
        <v>3229902</v>
      </c>
      <c r="Y239" s="255"/>
      <c r="Z239" s="259"/>
      <c r="AA239" s="247">
        <f t="shared" si="7"/>
        <v>0</v>
      </c>
      <c r="AB239" s="240" t="s">
        <v>290</v>
      </c>
      <c r="AF239">
        <v>3229902</v>
      </c>
      <c r="AG239" s="415">
        <f t="shared" si="6"/>
        <v>0</v>
      </c>
    </row>
    <row r="240" spans="1:33">
      <c r="A240" s="133" t="s">
        <v>8</v>
      </c>
      <c r="B240" s="133" t="s">
        <v>148</v>
      </c>
      <c r="C240" s="135" t="s">
        <v>91</v>
      </c>
      <c r="D240" s="135" t="s">
        <v>92</v>
      </c>
      <c r="E240" s="237" t="s">
        <v>242</v>
      </c>
      <c r="F240" s="134" t="s">
        <v>15</v>
      </c>
      <c r="G240" s="133" t="s">
        <v>103</v>
      </c>
      <c r="H240" s="133">
        <v>16536</v>
      </c>
      <c r="I240" s="133">
        <v>15886</v>
      </c>
      <c r="J240" s="133">
        <v>43433</v>
      </c>
      <c r="K240" s="133" t="s">
        <v>426</v>
      </c>
      <c r="L240" s="133">
        <v>900304776</v>
      </c>
      <c r="M240" s="133" t="s">
        <v>96</v>
      </c>
      <c r="N240" s="133">
        <v>4786</v>
      </c>
      <c r="O240" s="133">
        <v>2018</v>
      </c>
      <c r="P240" s="247">
        <v>4612295</v>
      </c>
      <c r="Q240" s="260" t="s">
        <v>297</v>
      </c>
      <c r="R240" s="257">
        <v>872</v>
      </c>
      <c r="S240" s="249">
        <v>44659</v>
      </c>
      <c r="T240" s="244">
        <v>872</v>
      </c>
      <c r="U240" s="249">
        <v>44659</v>
      </c>
      <c r="V240" s="241">
        <v>3000375394</v>
      </c>
      <c r="W240" s="245">
        <v>44701</v>
      </c>
      <c r="X240" s="283">
        <v>4612295</v>
      </c>
      <c r="Y240" s="255"/>
      <c r="Z240" s="259"/>
      <c r="AA240" s="247">
        <f t="shared" si="7"/>
        <v>0</v>
      </c>
      <c r="AB240" s="240" t="s">
        <v>290</v>
      </c>
      <c r="AF240">
        <v>4612295</v>
      </c>
      <c r="AG240" s="415">
        <f t="shared" si="6"/>
        <v>0</v>
      </c>
    </row>
    <row r="241" spans="1:33" ht="38.25">
      <c r="A241" s="133" t="s">
        <v>8</v>
      </c>
      <c r="B241" s="133" t="s">
        <v>148</v>
      </c>
      <c r="C241" s="135" t="s">
        <v>91</v>
      </c>
      <c r="D241" s="135" t="s">
        <v>92</v>
      </c>
      <c r="E241" s="237" t="s">
        <v>242</v>
      </c>
      <c r="F241" s="134" t="s">
        <v>15</v>
      </c>
      <c r="G241" s="133" t="s">
        <v>103</v>
      </c>
      <c r="H241" s="133">
        <v>16912</v>
      </c>
      <c r="I241" s="133">
        <v>15887</v>
      </c>
      <c r="J241" s="133">
        <v>43433</v>
      </c>
      <c r="K241" s="133" t="s">
        <v>377</v>
      </c>
      <c r="L241" s="133">
        <v>830103478</v>
      </c>
      <c r="M241" s="133" t="s">
        <v>96</v>
      </c>
      <c r="N241" s="133">
        <v>6919</v>
      </c>
      <c r="O241" s="133">
        <v>2018</v>
      </c>
      <c r="P241" s="247">
        <v>3985678</v>
      </c>
      <c r="Q241" s="260" t="s">
        <v>297</v>
      </c>
      <c r="R241" s="257"/>
      <c r="S241" s="243"/>
      <c r="T241" s="244"/>
      <c r="U241" s="243"/>
      <c r="V241" s="241"/>
      <c r="W241" s="245"/>
      <c r="X241" s="283"/>
      <c r="Y241" s="255" t="s">
        <v>146</v>
      </c>
      <c r="Z241" s="259">
        <v>3672989</v>
      </c>
      <c r="AA241" s="247">
        <f t="shared" si="7"/>
        <v>312689</v>
      </c>
      <c r="AB241" s="240"/>
      <c r="AF241">
        <v>3985678</v>
      </c>
      <c r="AG241" s="415">
        <f t="shared" si="6"/>
        <v>0</v>
      </c>
    </row>
    <row r="242" spans="1:33">
      <c r="A242" s="133" t="s">
        <v>8</v>
      </c>
      <c r="B242" s="133" t="s">
        <v>148</v>
      </c>
      <c r="C242" s="135" t="s">
        <v>91</v>
      </c>
      <c r="D242" s="135" t="s">
        <v>92</v>
      </c>
      <c r="E242" s="237" t="s">
        <v>242</v>
      </c>
      <c r="F242" s="134" t="s">
        <v>15</v>
      </c>
      <c r="G242" s="133" t="s">
        <v>103</v>
      </c>
      <c r="H242" s="133">
        <v>16366</v>
      </c>
      <c r="I242" s="133">
        <v>16003</v>
      </c>
      <c r="J242" s="133">
        <v>43434</v>
      </c>
      <c r="K242" s="133" t="s">
        <v>379</v>
      </c>
      <c r="L242" s="133">
        <v>830050939</v>
      </c>
      <c r="M242" s="133" t="s">
        <v>96</v>
      </c>
      <c r="N242" s="133">
        <v>4795</v>
      </c>
      <c r="O242" s="133">
        <v>2018</v>
      </c>
      <c r="P242" s="247">
        <v>1295132</v>
      </c>
      <c r="Q242" s="260" t="s">
        <v>297</v>
      </c>
      <c r="R242" s="257">
        <v>2865</v>
      </c>
      <c r="S242" s="249">
        <v>44867</v>
      </c>
      <c r="T242" s="257">
        <v>2865</v>
      </c>
      <c r="U242" s="249">
        <v>44867</v>
      </c>
      <c r="V242" s="241">
        <v>3001055706</v>
      </c>
      <c r="W242" s="245">
        <v>44918</v>
      </c>
      <c r="X242" s="283">
        <v>1295132</v>
      </c>
      <c r="Y242" s="243"/>
      <c r="Z242" s="259"/>
      <c r="AA242" s="247">
        <f t="shared" si="7"/>
        <v>0</v>
      </c>
      <c r="AB242" s="240" t="s">
        <v>209</v>
      </c>
      <c r="AF242">
        <v>1295132</v>
      </c>
      <c r="AG242" s="415">
        <f t="shared" si="6"/>
        <v>0</v>
      </c>
    </row>
    <row r="243" spans="1:33">
      <c r="A243" s="133" t="s">
        <v>8</v>
      </c>
      <c r="B243" s="133" t="s">
        <v>148</v>
      </c>
      <c r="C243" s="135" t="s">
        <v>91</v>
      </c>
      <c r="D243" s="135" t="s">
        <v>92</v>
      </c>
      <c r="E243" s="237" t="s">
        <v>242</v>
      </c>
      <c r="F243" s="134" t="s">
        <v>15</v>
      </c>
      <c r="G243" s="133" t="s">
        <v>103</v>
      </c>
      <c r="H243" s="133">
        <v>17064</v>
      </c>
      <c r="I243" s="133">
        <v>16005</v>
      </c>
      <c r="J243" s="133">
        <v>43434</v>
      </c>
      <c r="K243" s="133" t="s">
        <v>382</v>
      </c>
      <c r="L243" s="133">
        <v>901189196</v>
      </c>
      <c r="M243" s="133" t="s">
        <v>96</v>
      </c>
      <c r="N243" s="133">
        <v>4827</v>
      </c>
      <c r="O243" s="133">
        <v>2018</v>
      </c>
      <c r="P243" s="247">
        <v>5054598</v>
      </c>
      <c r="Q243" s="260" t="s">
        <v>297</v>
      </c>
      <c r="R243" s="257">
        <v>508</v>
      </c>
      <c r="S243" s="249">
        <v>44622</v>
      </c>
      <c r="T243" s="244">
        <v>508</v>
      </c>
      <c r="U243" s="249">
        <v>44622</v>
      </c>
      <c r="V243" s="241">
        <v>3000950226</v>
      </c>
      <c r="W243" s="245">
        <v>44889</v>
      </c>
      <c r="X243" s="283">
        <v>5054598</v>
      </c>
      <c r="Y243" s="255"/>
      <c r="Z243" s="259"/>
      <c r="AA243" s="247">
        <f t="shared" si="7"/>
        <v>0</v>
      </c>
      <c r="AB243" s="240" t="s">
        <v>427</v>
      </c>
      <c r="AF243">
        <v>5054598</v>
      </c>
      <c r="AG243" s="415">
        <f t="shared" si="6"/>
        <v>0</v>
      </c>
    </row>
    <row r="244" spans="1:33">
      <c r="A244" s="133" t="s">
        <v>8</v>
      </c>
      <c r="B244" s="133" t="s">
        <v>148</v>
      </c>
      <c r="C244" s="135" t="s">
        <v>91</v>
      </c>
      <c r="D244" s="135" t="s">
        <v>92</v>
      </c>
      <c r="E244" s="237" t="s">
        <v>242</v>
      </c>
      <c r="F244" s="134" t="s">
        <v>15</v>
      </c>
      <c r="G244" s="133" t="s">
        <v>103</v>
      </c>
      <c r="H244" s="133">
        <v>16344</v>
      </c>
      <c r="I244" s="133">
        <v>16075</v>
      </c>
      <c r="J244" s="133">
        <v>43437</v>
      </c>
      <c r="K244" s="133" t="s">
        <v>428</v>
      </c>
      <c r="L244" s="133">
        <v>830138648</v>
      </c>
      <c r="M244" s="133" t="s">
        <v>96</v>
      </c>
      <c r="N244" s="133">
        <v>4808</v>
      </c>
      <c r="O244" s="133">
        <v>2018</v>
      </c>
      <c r="P244" s="247">
        <v>5203682</v>
      </c>
      <c r="Q244" s="260" t="s">
        <v>297</v>
      </c>
      <c r="R244" s="257">
        <v>872</v>
      </c>
      <c r="S244" s="249">
        <v>44659</v>
      </c>
      <c r="T244" s="244">
        <v>872</v>
      </c>
      <c r="U244" s="249">
        <v>44659</v>
      </c>
      <c r="V244" s="241">
        <v>3000354545</v>
      </c>
      <c r="W244" s="245">
        <v>44699</v>
      </c>
      <c r="X244" s="283">
        <v>5203682</v>
      </c>
      <c r="Y244" s="255"/>
      <c r="Z244" s="259"/>
      <c r="AA244" s="247">
        <f t="shared" si="7"/>
        <v>0</v>
      </c>
      <c r="AB244" s="240" t="s">
        <v>290</v>
      </c>
      <c r="AF244">
        <v>5203682</v>
      </c>
      <c r="AG244" s="415">
        <f t="shared" si="6"/>
        <v>0</v>
      </c>
    </row>
    <row r="245" spans="1:33">
      <c r="A245" s="133" t="s">
        <v>8</v>
      </c>
      <c r="B245" s="133" t="s">
        <v>148</v>
      </c>
      <c r="C245" s="135" t="s">
        <v>91</v>
      </c>
      <c r="D245" s="135" t="s">
        <v>92</v>
      </c>
      <c r="E245" s="237" t="s">
        <v>242</v>
      </c>
      <c r="F245" s="134" t="s">
        <v>15</v>
      </c>
      <c r="G245" s="133" t="s">
        <v>103</v>
      </c>
      <c r="H245" s="133">
        <v>17327</v>
      </c>
      <c r="I245" s="133">
        <v>16149</v>
      </c>
      <c r="J245" s="133">
        <v>43438</v>
      </c>
      <c r="K245" s="133" t="s">
        <v>381</v>
      </c>
      <c r="L245" s="133">
        <v>900067669</v>
      </c>
      <c r="M245" s="133" t="s">
        <v>96</v>
      </c>
      <c r="N245" s="133">
        <v>4797</v>
      </c>
      <c r="O245" s="133">
        <v>2018</v>
      </c>
      <c r="P245" s="247">
        <v>2916817</v>
      </c>
      <c r="Q245" s="260" t="s">
        <v>297</v>
      </c>
      <c r="R245" s="257">
        <v>2865</v>
      </c>
      <c r="S245" s="249">
        <v>44867</v>
      </c>
      <c r="T245" s="257">
        <v>2865</v>
      </c>
      <c r="U245" s="249">
        <v>44867</v>
      </c>
      <c r="V245" s="241">
        <v>3000956076</v>
      </c>
      <c r="W245" s="245">
        <v>44890</v>
      </c>
      <c r="X245" s="283">
        <v>2916817</v>
      </c>
      <c r="Y245" s="243"/>
      <c r="Z245" s="259"/>
      <c r="AA245" s="247">
        <f t="shared" si="7"/>
        <v>0</v>
      </c>
      <c r="AB245" s="240" t="s">
        <v>427</v>
      </c>
      <c r="AF245">
        <v>2916817</v>
      </c>
      <c r="AG245" s="415">
        <f t="shared" si="6"/>
        <v>0</v>
      </c>
    </row>
    <row r="246" spans="1:33">
      <c r="A246" s="133" t="s">
        <v>8</v>
      </c>
      <c r="B246" s="133" t="s">
        <v>148</v>
      </c>
      <c r="C246" s="135" t="s">
        <v>91</v>
      </c>
      <c r="D246" s="135" t="s">
        <v>92</v>
      </c>
      <c r="E246" s="237" t="s">
        <v>242</v>
      </c>
      <c r="F246" s="134" t="s">
        <v>15</v>
      </c>
      <c r="G246" s="133" t="s">
        <v>103</v>
      </c>
      <c r="H246" s="133">
        <v>17341</v>
      </c>
      <c r="I246" s="133">
        <v>16165</v>
      </c>
      <c r="J246" s="133">
        <v>43438</v>
      </c>
      <c r="K246" s="133" t="s">
        <v>382</v>
      </c>
      <c r="L246" s="133">
        <v>901189196</v>
      </c>
      <c r="M246" s="133" t="s">
        <v>96</v>
      </c>
      <c r="N246" s="133">
        <v>4826</v>
      </c>
      <c r="O246" s="133">
        <v>2018</v>
      </c>
      <c r="P246" s="247">
        <v>7317098</v>
      </c>
      <c r="Q246" s="260" t="s">
        <v>297</v>
      </c>
      <c r="R246" s="257">
        <v>2865</v>
      </c>
      <c r="S246" s="249">
        <v>44867</v>
      </c>
      <c r="T246" s="257">
        <v>2865</v>
      </c>
      <c r="U246" s="249">
        <v>44867</v>
      </c>
      <c r="V246" s="241">
        <v>3000955723</v>
      </c>
      <c r="W246" s="245">
        <v>44890</v>
      </c>
      <c r="X246" s="283">
        <v>7317098</v>
      </c>
      <c r="Y246" s="255"/>
      <c r="Z246" s="259"/>
      <c r="AA246" s="247">
        <f t="shared" si="7"/>
        <v>0</v>
      </c>
      <c r="AB246" s="240" t="s">
        <v>427</v>
      </c>
      <c r="AF246">
        <v>7317098</v>
      </c>
      <c r="AG246" s="415">
        <f t="shared" si="6"/>
        <v>0</v>
      </c>
    </row>
    <row r="247" spans="1:33">
      <c r="A247" s="133" t="s">
        <v>8</v>
      </c>
      <c r="B247" s="133" t="s">
        <v>148</v>
      </c>
      <c r="C247" s="135" t="s">
        <v>91</v>
      </c>
      <c r="D247" s="135" t="s">
        <v>92</v>
      </c>
      <c r="E247" s="237" t="s">
        <v>242</v>
      </c>
      <c r="F247" s="134" t="s">
        <v>15</v>
      </c>
      <c r="G247" s="133" t="s">
        <v>103</v>
      </c>
      <c r="H247" s="133">
        <v>16910</v>
      </c>
      <c r="I247" s="133">
        <v>16360</v>
      </c>
      <c r="J247" s="133">
        <v>43440</v>
      </c>
      <c r="K247" s="133" t="s">
        <v>402</v>
      </c>
      <c r="L247" s="133">
        <v>830093106</v>
      </c>
      <c r="M247" s="133" t="s">
        <v>96</v>
      </c>
      <c r="N247" s="133">
        <v>6920</v>
      </c>
      <c r="O247" s="133">
        <v>2018</v>
      </c>
      <c r="P247" s="247">
        <v>1542527</v>
      </c>
      <c r="Q247" s="260" t="s">
        <v>297</v>
      </c>
      <c r="R247" s="257">
        <v>872</v>
      </c>
      <c r="S247" s="249">
        <v>44659</v>
      </c>
      <c r="T247" s="244">
        <v>872</v>
      </c>
      <c r="U247" s="249">
        <v>44659</v>
      </c>
      <c r="V247" s="241">
        <v>3000354211</v>
      </c>
      <c r="W247" s="245">
        <v>44699</v>
      </c>
      <c r="X247" s="283">
        <v>1542527</v>
      </c>
      <c r="Y247" s="255"/>
      <c r="Z247" s="259"/>
      <c r="AA247" s="247">
        <f t="shared" si="7"/>
        <v>0</v>
      </c>
      <c r="AB247" s="240" t="s">
        <v>290</v>
      </c>
      <c r="AF247">
        <v>1542527</v>
      </c>
      <c r="AG247" s="415">
        <f t="shared" si="6"/>
        <v>0</v>
      </c>
    </row>
    <row r="248" spans="1:33" ht="38.25">
      <c r="A248" s="133" t="s">
        <v>8</v>
      </c>
      <c r="B248" s="133" t="s">
        <v>148</v>
      </c>
      <c r="C248" s="135" t="s">
        <v>91</v>
      </c>
      <c r="D248" s="135" t="s">
        <v>92</v>
      </c>
      <c r="E248" s="237" t="s">
        <v>242</v>
      </c>
      <c r="F248" s="134" t="s">
        <v>15</v>
      </c>
      <c r="G248" s="133" t="s">
        <v>103</v>
      </c>
      <c r="H248" s="133">
        <v>17334</v>
      </c>
      <c r="I248" s="133">
        <v>16362</v>
      </c>
      <c r="J248" s="133">
        <v>43440</v>
      </c>
      <c r="K248" s="133" t="s">
        <v>382</v>
      </c>
      <c r="L248" s="133">
        <v>901189196</v>
      </c>
      <c r="M248" s="133" t="s">
        <v>96</v>
      </c>
      <c r="N248" s="133">
        <v>4783</v>
      </c>
      <c r="O248" s="133">
        <v>2018</v>
      </c>
      <c r="P248" s="247">
        <v>7774353</v>
      </c>
      <c r="Q248" s="260" t="s">
        <v>297</v>
      </c>
      <c r="R248" s="257">
        <v>872</v>
      </c>
      <c r="S248" s="249">
        <v>44659</v>
      </c>
      <c r="T248" s="244">
        <v>872</v>
      </c>
      <c r="U248" s="249">
        <v>44659</v>
      </c>
      <c r="V248" s="241">
        <v>3000859461</v>
      </c>
      <c r="W248" s="245">
        <v>44859</v>
      </c>
      <c r="X248" s="283">
        <v>4762928</v>
      </c>
      <c r="Y248" s="255" t="s">
        <v>351</v>
      </c>
      <c r="Z248" s="259">
        <v>3011425</v>
      </c>
      <c r="AA248" s="247">
        <f t="shared" si="7"/>
        <v>0</v>
      </c>
      <c r="AB248" s="332" t="s">
        <v>256</v>
      </c>
      <c r="AF248">
        <v>7774353</v>
      </c>
      <c r="AG248" s="415">
        <f t="shared" si="6"/>
        <v>0</v>
      </c>
    </row>
    <row r="249" spans="1:33" ht="38.25">
      <c r="A249" s="133" t="s">
        <v>8</v>
      </c>
      <c r="B249" s="133" t="s">
        <v>148</v>
      </c>
      <c r="C249" s="135" t="s">
        <v>91</v>
      </c>
      <c r="D249" s="135" t="s">
        <v>92</v>
      </c>
      <c r="E249" s="237" t="s">
        <v>242</v>
      </c>
      <c r="F249" s="134" t="s">
        <v>15</v>
      </c>
      <c r="G249" s="133" t="s">
        <v>103</v>
      </c>
      <c r="H249" s="133">
        <v>18494</v>
      </c>
      <c r="I249" s="133">
        <v>16949</v>
      </c>
      <c r="J249" s="133">
        <v>43444</v>
      </c>
      <c r="K249" s="133" t="s">
        <v>381</v>
      </c>
      <c r="L249" s="133">
        <v>900067669</v>
      </c>
      <c r="M249" s="133" t="s">
        <v>96</v>
      </c>
      <c r="N249" s="133">
        <v>4810</v>
      </c>
      <c r="O249" s="133">
        <v>2018</v>
      </c>
      <c r="P249" s="247">
        <v>7411050</v>
      </c>
      <c r="Q249" s="260" t="s">
        <v>297</v>
      </c>
      <c r="R249" s="257">
        <v>872</v>
      </c>
      <c r="S249" s="249">
        <v>44659</v>
      </c>
      <c r="T249" s="244">
        <v>872</v>
      </c>
      <c r="U249" s="249">
        <v>44659</v>
      </c>
      <c r="V249" s="241">
        <v>3000375393</v>
      </c>
      <c r="W249" s="245">
        <v>44701</v>
      </c>
      <c r="X249" s="283">
        <v>4159603</v>
      </c>
      <c r="Y249" s="255" t="s">
        <v>146</v>
      </c>
      <c r="Z249" s="259">
        <v>3251447</v>
      </c>
      <c r="AA249" s="247">
        <f t="shared" si="7"/>
        <v>0</v>
      </c>
      <c r="AB249" s="240" t="s">
        <v>370</v>
      </c>
      <c r="AF249">
        <v>7411050</v>
      </c>
      <c r="AG249" s="415">
        <f t="shared" si="6"/>
        <v>0</v>
      </c>
    </row>
    <row r="250" spans="1:33" ht="38.25">
      <c r="A250" s="133" t="s">
        <v>8</v>
      </c>
      <c r="B250" s="133" t="s">
        <v>148</v>
      </c>
      <c r="C250" s="135" t="s">
        <v>91</v>
      </c>
      <c r="D250" s="135" t="s">
        <v>92</v>
      </c>
      <c r="E250" s="237" t="s">
        <v>242</v>
      </c>
      <c r="F250" s="134" t="s">
        <v>15</v>
      </c>
      <c r="G250" s="133" t="s">
        <v>103</v>
      </c>
      <c r="H250" s="133">
        <v>17541</v>
      </c>
      <c r="I250" s="133">
        <v>17286</v>
      </c>
      <c r="J250" s="133">
        <v>43446</v>
      </c>
      <c r="K250" s="133" t="s">
        <v>377</v>
      </c>
      <c r="L250" s="133">
        <v>830103478</v>
      </c>
      <c r="M250" s="133" t="s">
        <v>96</v>
      </c>
      <c r="N250" s="133">
        <v>4809</v>
      </c>
      <c r="O250" s="133">
        <v>2018</v>
      </c>
      <c r="P250" s="247">
        <v>7433517</v>
      </c>
      <c r="Q250" s="260" t="s">
        <v>297</v>
      </c>
      <c r="R250" s="257">
        <v>872</v>
      </c>
      <c r="S250" s="249">
        <v>44659</v>
      </c>
      <c r="T250" s="244">
        <v>872</v>
      </c>
      <c r="U250" s="249">
        <v>44659</v>
      </c>
      <c r="V250" s="241">
        <v>3001039799</v>
      </c>
      <c r="W250" s="245">
        <v>44915</v>
      </c>
      <c r="X250" s="283">
        <v>3096219</v>
      </c>
      <c r="Y250" s="255" t="s">
        <v>384</v>
      </c>
      <c r="Z250" s="259">
        <v>4337298</v>
      </c>
      <c r="AA250" s="247">
        <f t="shared" si="7"/>
        <v>0</v>
      </c>
      <c r="AB250" s="332" t="s">
        <v>209</v>
      </c>
      <c r="AF250">
        <v>7433517</v>
      </c>
      <c r="AG250" s="415">
        <f t="shared" si="6"/>
        <v>0</v>
      </c>
    </row>
    <row r="251" spans="1:33">
      <c r="A251" s="133" t="s">
        <v>8</v>
      </c>
      <c r="B251" s="133" t="s">
        <v>148</v>
      </c>
      <c r="C251" s="135" t="s">
        <v>91</v>
      </c>
      <c r="D251" s="135" t="s">
        <v>92</v>
      </c>
      <c r="E251" s="237" t="s">
        <v>242</v>
      </c>
      <c r="F251" s="134" t="s">
        <v>15</v>
      </c>
      <c r="G251" s="133" t="s">
        <v>103</v>
      </c>
      <c r="H251" s="133">
        <v>17324</v>
      </c>
      <c r="I251" s="133">
        <v>17355</v>
      </c>
      <c r="J251" s="133">
        <v>43447</v>
      </c>
      <c r="K251" s="133" t="s">
        <v>382</v>
      </c>
      <c r="L251" s="133">
        <v>901189196</v>
      </c>
      <c r="M251" s="133" t="s">
        <v>96</v>
      </c>
      <c r="N251" s="133">
        <v>4825</v>
      </c>
      <c r="O251" s="133">
        <v>2018</v>
      </c>
      <c r="P251" s="247">
        <v>3920426</v>
      </c>
      <c r="Q251" s="260" t="s">
        <v>297</v>
      </c>
      <c r="R251" s="257">
        <v>872</v>
      </c>
      <c r="S251" s="249">
        <v>44659</v>
      </c>
      <c r="T251" s="244">
        <v>872</v>
      </c>
      <c r="U251" s="249">
        <v>44659</v>
      </c>
      <c r="V251" s="241" t="s">
        <v>429</v>
      </c>
      <c r="W251" s="245">
        <v>44859</v>
      </c>
      <c r="X251" s="283">
        <v>3920426</v>
      </c>
      <c r="Y251" s="243"/>
      <c r="Z251" s="259"/>
      <c r="AA251" s="247">
        <f t="shared" si="7"/>
        <v>0</v>
      </c>
      <c r="AB251" s="332" t="s">
        <v>256</v>
      </c>
      <c r="AF251">
        <v>3920426</v>
      </c>
      <c r="AG251" s="415">
        <f t="shared" si="6"/>
        <v>0</v>
      </c>
    </row>
    <row r="252" spans="1:33" ht="38.25">
      <c r="A252" s="133" t="s">
        <v>8</v>
      </c>
      <c r="B252" s="133" t="s">
        <v>148</v>
      </c>
      <c r="C252" s="135" t="s">
        <v>91</v>
      </c>
      <c r="D252" s="135" t="s">
        <v>92</v>
      </c>
      <c r="E252" s="237" t="s">
        <v>242</v>
      </c>
      <c r="F252" s="134" t="s">
        <v>15</v>
      </c>
      <c r="G252" s="133" t="s">
        <v>103</v>
      </c>
      <c r="H252" s="133">
        <v>18502</v>
      </c>
      <c r="I252" s="133">
        <v>17675</v>
      </c>
      <c r="J252" s="133">
        <v>43448</v>
      </c>
      <c r="K252" s="133" t="s">
        <v>357</v>
      </c>
      <c r="L252" s="133">
        <v>830500191</v>
      </c>
      <c r="M252" s="133" t="s">
        <v>96</v>
      </c>
      <c r="N252" s="133">
        <v>8110</v>
      </c>
      <c r="O252" s="133">
        <v>2018</v>
      </c>
      <c r="P252" s="247">
        <v>8013980</v>
      </c>
      <c r="Q252" s="260" t="s">
        <v>297</v>
      </c>
      <c r="R252" s="257">
        <v>508</v>
      </c>
      <c r="S252" s="249">
        <v>44622</v>
      </c>
      <c r="T252" s="244">
        <v>508</v>
      </c>
      <c r="U252" s="249">
        <v>44622</v>
      </c>
      <c r="V252" s="241">
        <v>3001030888</v>
      </c>
      <c r="W252" s="245">
        <v>44911</v>
      </c>
      <c r="X252" s="283">
        <v>1998898</v>
      </c>
      <c r="Y252" s="255" t="s">
        <v>146</v>
      </c>
      <c r="Z252" s="259">
        <v>6015082</v>
      </c>
      <c r="AA252" s="247">
        <f t="shared" si="7"/>
        <v>0</v>
      </c>
      <c r="AB252" s="240" t="s">
        <v>209</v>
      </c>
      <c r="AF252">
        <v>8013980</v>
      </c>
      <c r="AG252" s="415">
        <f t="shared" si="6"/>
        <v>0</v>
      </c>
    </row>
    <row r="253" spans="1:33">
      <c r="A253" s="133" t="s">
        <v>8</v>
      </c>
      <c r="B253" s="133" t="s">
        <v>148</v>
      </c>
      <c r="C253" s="135" t="s">
        <v>91</v>
      </c>
      <c r="D253" s="135" t="s">
        <v>92</v>
      </c>
      <c r="E253" s="237" t="s">
        <v>242</v>
      </c>
      <c r="F253" s="134" t="s">
        <v>15</v>
      </c>
      <c r="G253" s="133" t="s">
        <v>103</v>
      </c>
      <c r="H253" s="133">
        <v>18472</v>
      </c>
      <c r="I253" s="133">
        <v>17713</v>
      </c>
      <c r="J253" s="133">
        <v>43448</v>
      </c>
      <c r="K253" s="133" t="s">
        <v>368</v>
      </c>
      <c r="L253" s="133">
        <v>830059357</v>
      </c>
      <c r="M253" s="133" t="s">
        <v>96</v>
      </c>
      <c r="N253" s="133">
        <v>8162</v>
      </c>
      <c r="O253" s="133">
        <v>2018</v>
      </c>
      <c r="P253" s="247">
        <v>3998335</v>
      </c>
      <c r="Q253" s="260" t="s">
        <v>297</v>
      </c>
      <c r="R253" s="257">
        <v>872</v>
      </c>
      <c r="S253" s="249">
        <v>44659</v>
      </c>
      <c r="T253" s="244">
        <v>872</v>
      </c>
      <c r="U253" s="249">
        <v>44659</v>
      </c>
      <c r="V253" s="241">
        <v>3000371879</v>
      </c>
      <c r="W253" s="245">
        <v>44700</v>
      </c>
      <c r="X253" s="283">
        <v>3998335</v>
      </c>
      <c r="Y253" s="255"/>
      <c r="Z253" s="259"/>
      <c r="AA253" s="247">
        <f t="shared" si="7"/>
        <v>0</v>
      </c>
      <c r="AB253" s="240" t="s">
        <v>290</v>
      </c>
      <c r="AF253">
        <v>3998335</v>
      </c>
      <c r="AG253" s="415">
        <f t="shared" si="6"/>
        <v>0</v>
      </c>
    </row>
    <row r="254" spans="1:33" ht="38.25">
      <c r="A254" s="133" t="s">
        <v>8</v>
      </c>
      <c r="B254" s="133" t="s">
        <v>148</v>
      </c>
      <c r="C254" s="135" t="s">
        <v>91</v>
      </c>
      <c r="D254" s="135" t="s">
        <v>92</v>
      </c>
      <c r="E254" s="237" t="s">
        <v>242</v>
      </c>
      <c r="F254" s="134" t="s">
        <v>15</v>
      </c>
      <c r="G254" s="133" t="s">
        <v>103</v>
      </c>
      <c r="H254" s="133">
        <v>18506</v>
      </c>
      <c r="I254" s="133">
        <v>17750</v>
      </c>
      <c r="J254" s="133">
        <v>43448</v>
      </c>
      <c r="K254" s="133" t="s">
        <v>381</v>
      </c>
      <c r="L254" s="133">
        <v>900067669</v>
      </c>
      <c r="M254" s="133" t="s">
        <v>96</v>
      </c>
      <c r="N254" s="133">
        <v>8165</v>
      </c>
      <c r="O254" s="133">
        <v>2018</v>
      </c>
      <c r="P254" s="247">
        <v>12905778</v>
      </c>
      <c r="Q254" s="260" t="s">
        <v>297</v>
      </c>
      <c r="R254" s="257"/>
      <c r="S254" s="243"/>
      <c r="T254" s="244"/>
      <c r="U254" s="243"/>
      <c r="V254" s="241"/>
      <c r="W254" s="245"/>
      <c r="X254" s="283"/>
      <c r="Y254" s="255" t="s">
        <v>146</v>
      </c>
      <c r="Z254" s="259">
        <v>12905778</v>
      </c>
      <c r="AA254" s="247">
        <f t="shared" si="7"/>
        <v>0</v>
      </c>
      <c r="AB254" s="240" t="s">
        <v>370</v>
      </c>
      <c r="AF254">
        <v>12905778</v>
      </c>
      <c r="AG254" s="415">
        <f t="shared" si="6"/>
        <v>0</v>
      </c>
    </row>
    <row r="255" spans="1:33" ht="38.25">
      <c r="A255" s="133" t="s">
        <v>8</v>
      </c>
      <c r="B255" s="133" t="s">
        <v>148</v>
      </c>
      <c r="C255" s="135" t="s">
        <v>91</v>
      </c>
      <c r="D255" s="135" t="s">
        <v>92</v>
      </c>
      <c r="E255" s="237" t="s">
        <v>242</v>
      </c>
      <c r="F255" s="134" t="s">
        <v>15</v>
      </c>
      <c r="G255" s="133" t="s">
        <v>103</v>
      </c>
      <c r="H255" s="133">
        <v>18476</v>
      </c>
      <c r="I255" s="133">
        <v>17948</v>
      </c>
      <c r="J255" s="133">
        <v>43452</v>
      </c>
      <c r="K255" s="133" t="s">
        <v>393</v>
      </c>
      <c r="L255" s="133">
        <v>900187033</v>
      </c>
      <c r="M255" s="133" t="s">
        <v>96</v>
      </c>
      <c r="N255" s="133">
        <v>8179</v>
      </c>
      <c r="O255" s="133">
        <v>2018</v>
      </c>
      <c r="P255" s="247">
        <v>8306719</v>
      </c>
      <c r="Q255" s="260" t="s">
        <v>297</v>
      </c>
      <c r="R255" s="257">
        <v>872</v>
      </c>
      <c r="S255" s="249">
        <v>44659</v>
      </c>
      <c r="T255" s="244">
        <v>872</v>
      </c>
      <c r="U255" s="249">
        <v>44659</v>
      </c>
      <c r="V255" s="241">
        <v>3001046157</v>
      </c>
      <c r="W255" s="245">
        <v>44916</v>
      </c>
      <c r="X255" s="283">
        <v>2849462</v>
      </c>
      <c r="Y255" s="255" t="s">
        <v>384</v>
      </c>
      <c r="Z255" s="259">
        <v>5457257</v>
      </c>
      <c r="AA255" s="247">
        <f t="shared" si="7"/>
        <v>0</v>
      </c>
      <c r="AB255" s="332" t="s">
        <v>209</v>
      </c>
      <c r="AF255">
        <v>8306719</v>
      </c>
      <c r="AG255" s="415">
        <f t="shared" si="6"/>
        <v>0</v>
      </c>
    </row>
    <row r="256" spans="1:33">
      <c r="A256" s="133" t="s">
        <v>8</v>
      </c>
      <c r="B256" s="133" t="s">
        <v>148</v>
      </c>
      <c r="C256" s="135" t="s">
        <v>91</v>
      </c>
      <c r="D256" s="135" t="s">
        <v>92</v>
      </c>
      <c r="E256" s="237" t="s">
        <v>242</v>
      </c>
      <c r="F256" s="134" t="s">
        <v>15</v>
      </c>
      <c r="G256" s="133" t="s">
        <v>103</v>
      </c>
      <c r="H256" s="133">
        <v>18527</v>
      </c>
      <c r="I256" s="133">
        <v>17955</v>
      </c>
      <c r="J256" s="133">
        <v>43452</v>
      </c>
      <c r="K256" s="133" t="s">
        <v>394</v>
      </c>
      <c r="L256" s="133">
        <v>830505154</v>
      </c>
      <c r="M256" s="133" t="s">
        <v>96</v>
      </c>
      <c r="N256" s="133">
        <v>8182</v>
      </c>
      <c r="O256" s="133">
        <v>2018</v>
      </c>
      <c r="P256" s="247">
        <v>1732799</v>
      </c>
      <c r="Q256" s="260" t="s">
        <v>297</v>
      </c>
      <c r="R256" s="257">
        <v>1091</v>
      </c>
      <c r="S256" s="246">
        <v>44700</v>
      </c>
      <c r="T256" s="244">
        <v>1091</v>
      </c>
      <c r="U256" s="246">
        <v>44700</v>
      </c>
      <c r="V256" s="241" t="s">
        <v>430</v>
      </c>
      <c r="W256" s="245">
        <v>44768</v>
      </c>
      <c r="X256" s="283">
        <v>1732799</v>
      </c>
      <c r="Y256" s="243"/>
      <c r="Z256" s="259"/>
      <c r="AA256" s="247">
        <f t="shared" si="7"/>
        <v>0</v>
      </c>
      <c r="AB256" s="240" t="s">
        <v>396</v>
      </c>
      <c r="AF256">
        <v>1732799</v>
      </c>
      <c r="AG256" s="415">
        <f t="shared" si="6"/>
        <v>0</v>
      </c>
    </row>
    <row r="257" spans="1:33">
      <c r="A257" s="133" t="s">
        <v>8</v>
      </c>
      <c r="B257" s="133" t="s">
        <v>148</v>
      </c>
      <c r="C257" s="135" t="s">
        <v>91</v>
      </c>
      <c r="D257" s="135" t="s">
        <v>92</v>
      </c>
      <c r="E257" s="237" t="s">
        <v>242</v>
      </c>
      <c r="F257" s="134" t="s">
        <v>15</v>
      </c>
      <c r="G257" s="133" t="s">
        <v>103</v>
      </c>
      <c r="H257" s="133">
        <v>18490</v>
      </c>
      <c r="I257" s="133">
        <v>17980</v>
      </c>
      <c r="J257" s="133">
        <v>43452</v>
      </c>
      <c r="K257" s="133" t="s">
        <v>408</v>
      </c>
      <c r="L257" s="133">
        <v>900295709</v>
      </c>
      <c r="M257" s="133" t="s">
        <v>96</v>
      </c>
      <c r="N257" s="133">
        <v>8140</v>
      </c>
      <c r="O257" s="133">
        <v>2018</v>
      </c>
      <c r="P257" s="247">
        <v>4977331</v>
      </c>
      <c r="Q257" s="260" t="s">
        <v>297</v>
      </c>
      <c r="R257" s="257">
        <v>508</v>
      </c>
      <c r="S257" s="249">
        <v>44622</v>
      </c>
      <c r="T257" s="244">
        <v>508</v>
      </c>
      <c r="U257" s="249">
        <v>44622</v>
      </c>
      <c r="V257" s="241">
        <v>3000858969</v>
      </c>
      <c r="W257" s="245">
        <v>44859</v>
      </c>
      <c r="X257" s="283">
        <v>4977331</v>
      </c>
      <c r="Y257" s="255"/>
      <c r="Z257" s="259"/>
      <c r="AA257" s="247">
        <f t="shared" si="7"/>
        <v>0</v>
      </c>
      <c r="AB257" s="240" t="s">
        <v>256</v>
      </c>
      <c r="AF257">
        <v>4977331</v>
      </c>
      <c r="AG257" s="415">
        <f t="shared" si="6"/>
        <v>0</v>
      </c>
    </row>
    <row r="258" spans="1:33" ht="38.25">
      <c r="A258" s="133" t="s">
        <v>8</v>
      </c>
      <c r="B258" s="133" t="s">
        <v>148</v>
      </c>
      <c r="C258" s="135" t="s">
        <v>91</v>
      </c>
      <c r="D258" s="135" t="s">
        <v>92</v>
      </c>
      <c r="E258" s="237" t="s">
        <v>242</v>
      </c>
      <c r="F258" s="134" t="s">
        <v>15</v>
      </c>
      <c r="G258" s="133" t="s">
        <v>103</v>
      </c>
      <c r="H258" s="133">
        <v>18525</v>
      </c>
      <c r="I258" s="133">
        <v>18016</v>
      </c>
      <c r="J258" s="133">
        <v>43452</v>
      </c>
      <c r="K258" s="133" t="s">
        <v>394</v>
      </c>
      <c r="L258" s="133">
        <v>830505154</v>
      </c>
      <c r="M258" s="133" t="s">
        <v>96</v>
      </c>
      <c r="N258" s="133">
        <v>8111</v>
      </c>
      <c r="O258" s="133">
        <v>2018</v>
      </c>
      <c r="P258" s="247">
        <v>7204306</v>
      </c>
      <c r="Q258" s="260" t="s">
        <v>297</v>
      </c>
      <c r="R258" s="257">
        <v>872</v>
      </c>
      <c r="S258" s="249">
        <v>44659</v>
      </c>
      <c r="T258" s="244">
        <v>872</v>
      </c>
      <c r="U258" s="249">
        <v>44659</v>
      </c>
      <c r="V258" s="241">
        <v>3000354540</v>
      </c>
      <c r="W258" s="245">
        <v>44699</v>
      </c>
      <c r="X258" s="283">
        <v>3228252</v>
      </c>
      <c r="Y258" s="255" t="s">
        <v>146</v>
      </c>
      <c r="Z258" s="259">
        <v>3976054</v>
      </c>
      <c r="AA258" s="247">
        <f t="shared" si="7"/>
        <v>0</v>
      </c>
      <c r="AB258" s="240" t="s">
        <v>290</v>
      </c>
      <c r="AF258">
        <v>7204306</v>
      </c>
      <c r="AG258" s="415">
        <f t="shared" si="6"/>
        <v>0</v>
      </c>
    </row>
    <row r="259" spans="1:33" ht="38.25">
      <c r="A259" s="133" t="s">
        <v>8</v>
      </c>
      <c r="B259" s="133" t="s">
        <v>148</v>
      </c>
      <c r="C259" s="135" t="s">
        <v>91</v>
      </c>
      <c r="D259" s="135" t="s">
        <v>92</v>
      </c>
      <c r="E259" s="237" t="s">
        <v>242</v>
      </c>
      <c r="F259" s="134" t="s">
        <v>15</v>
      </c>
      <c r="G259" s="133" t="s">
        <v>103</v>
      </c>
      <c r="H259" s="133">
        <v>17543</v>
      </c>
      <c r="I259" s="133">
        <v>18032</v>
      </c>
      <c r="J259" s="133">
        <v>43452</v>
      </c>
      <c r="K259" s="133" t="s">
        <v>398</v>
      </c>
      <c r="L259" s="133">
        <v>900007370</v>
      </c>
      <c r="M259" s="133" t="s">
        <v>96</v>
      </c>
      <c r="N259" s="133">
        <v>8131</v>
      </c>
      <c r="O259" s="133">
        <v>2018</v>
      </c>
      <c r="P259" s="247">
        <v>11854682</v>
      </c>
      <c r="Q259" s="260" t="s">
        <v>297</v>
      </c>
      <c r="R259" s="257">
        <v>872</v>
      </c>
      <c r="S259" s="249">
        <v>44659</v>
      </c>
      <c r="T259" s="244">
        <v>872</v>
      </c>
      <c r="U259" s="249">
        <v>44659</v>
      </c>
      <c r="V259" s="241">
        <v>3000354213</v>
      </c>
      <c r="W259" s="245">
        <v>44699</v>
      </c>
      <c r="X259" s="283">
        <v>2793533</v>
      </c>
      <c r="Y259" s="255" t="s">
        <v>384</v>
      </c>
      <c r="Z259" s="259">
        <v>9061149</v>
      </c>
      <c r="AA259" s="247">
        <f t="shared" si="7"/>
        <v>0</v>
      </c>
      <c r="AB259" s="240" t="s">
        <v>290</v>
      </c>
      <c r="AF259">
        <v>11854682</v>
      </c>
      <c r="AG259" s="415">
        <f t="shared" si="6"/>
        <v>0</v>
      </c>
    </row>
    <row r="260" spans="1:33">
      <c r="A260" s="133" t="s">
        <v>8</v>
      </c>
      <c r="B260" s="133" t="s">
        <v>148</v>
      </c>
      <c r="C260" s="135" t="s">
        <v>91</v>
      </c>
      <c r="D260" s="135" t="s">
        <v>92</v>
      </c>
      <c r="E260" s="237" t="s">
        <v>242</v>
      </c>
      <c r="F260" s="134" t="s">
        <v>15</v>
      </c>
      <c r="G260" s="133" t="s">
        <v>103</v>
      </c>
      <c r="H260" s="133">
        <v>18492</v>
      </c>
      <c r="I260" s="133">
        <v>18036</v>
      </c>
      <c r="J260" s="133">
        <v>43452</v>
      </c>
      <c r="K260" s="133" t="s">
        <v>431</v>
      </c>
      <c r="L260" s="133">
        <v>900437607</v>
      </c>
      <c r="M260" s="133" t="s">
        <v>96</v>
      </c>
      <c r="N260" s="133">
        <v>8120</v>
      </c>
      <c r="O260" s="133">
        <v>2018</v>
      </c>
      <c r="P260" s="247">
        <v>4398423</v>
      </c>
      <c r="Q260" s="260" t="s">
        <v>297</v>
      </c>
      <c r="R260" s="257">
        <v>508</v>
      </c>
      <c r="S260" s="249">
        <v>44622</v>
      </c>
      <c r="T260" s="244">
        <v>508</v>
      </c>
      <c r="U260" s="249">
        <v>44622</v>
      </c>
      <c r="V260" s="241">
        <v>3000214409</v>
      </c>
      <c r="W260" s="245">
        <v>44648</v>
      </c>
      <c r="X260" s="283">
        <v>4398423</v>
      </c>
      <c r="Y260" s="255"/>
      <c r="Z260" s="259"/>
      <c r="AA260" s="247">
        <f t="shared" si="7"/>
        <v>0</v>
      </c>
      <c r="AB260" s="240" t="s">
        <v>388</v>
      </c>
      <c r="AF260">
        <v>4398423</v>
      </c>
      <c r="AG260" s="415">
        <f t="shared" si="6"/>
        <v>0</v>
      </c>
    </row>
    <row r="261" spans="1:33">
      <c r="A261" s="133" t="s">
        <v>8</v>
      </c>
      <c r="B261" s="133" t="s">
        <v>148</v>
      </c>
      <c r="C261" s="135" t="s">
        <v>91</v>
      </c>
      <c r="D261" s="135" t="s">
        <v>92</v>
      </c>
      <c r="E261" s="237" t="s">
        <v>242</v>
      </c>
      <c r="F261" s="134" t="s">
        <v>15</v>
      </c>
      <c r="G261" s="133" t="s">
        <v>103</v>
      </c>
      <c r="H261" s="133">
        <v>18501</v>
      </c>
      <c r="I261" s="133">
        <v>18103</v>
      </c>
      <c r="J261" s="133">
        <v>43453</v>
      </c>
      <c r="K261" s="133" t="s">
        <v>432</v>
      </c>
      <c r="L261" s="133">
        <v>800141773</v>
      </c>
      <c r="M261" s="133" t="s">
        <v>96</v>
      </c>
      <c r="N261" s="133">
        <v>8173</v>
      </c>
      <c r="O261" s="133">
        <v>2018</v>
      </c>
      <c r="P261" s="247">
        <v>3989002</v>
      </c>
      <c r="Q261" s="260" t="s">
        <v>297</v>
      </c>
      <c r="R261" s="257">
        <v>508</v>
      </c>
      <c r="S261" s="249">
        <v>44622</v>
      </c>
      <c r="T261" s="244">
        <v>508</v>
      </c>
      <c r="U261" s="249">
        <v>44622</v>
      </c>
      <c r="V261" s="241">
        <v>3000214338</v>
      </c>
      <c r="W261" s="245">
        <v>44648</v>
      </c>
      <c r="X261" s="283">
        <v>3989002</v>
      </c>
      <c r="Y261" s="255"/>
      <c r="Z261" s="259"/>
      <c r="AA261" s="247">
        <f t="shared" si="7"/>
        <v>0</v>
      </c>
      <c r="AB261" s="240" t="s">
        <v>388</v>
      </c>
      <c r="AF261">
        <v>3989002</v>
      </c>
      <c r="AG261" s="415">
        <f t="shared" si="6"/>
        <v>0</v>
      </c>
    </row>
    <row r="262" spans="1:33">
      <c r="A262" s="133" t="s">
        <v>8</v>
      </c>
      <c r="B262" s="133" t="s">
        <v>148</v>
      </c>
      <c r="C262" s="135" t="s">
        <v>91</v>
      </c>
      <c r="D262" s="135" t="s">
        <v>92</v>
      </c>
      <c r="E262" s="237" t="s">
        <v>242</v>
      </c>
      <c r="F262" s="134" t="s">
        <v>15</v>
      </c>
      <c r="G262" s="133" t="s">
        <v>103</v>
      </c>
      <c r="H262" s="133">
        <v>18523</v>
      </c>
      <c r="I262" s="133">
        <v>18107</v>
      </c>
      <c r="J262" s="133">
        <v>43453</v>
      </c>
      <c r="K262" s="133" t="s">
        <v>433</v>
      </c>
      <c r="L262" s="133">
        <v>860013635</v>
      </c>
      <c r="M262" s="133" t="s">
        <v>96</v>
      </c>
      <c r="N262" s="133">
        <v>8167</v>
      </c>
      <c r="O262" s="133">
        <v>2018</v>
      </c>
      <c r="P262" s="247">
        <v>5801344</v>
      </c>
      <c r="Q262" s="260" t="s">
        <v>297</v>
      </c>
      <c r="R262" s="257">
        <v>508</v>
      </c>
      <c r="S262" s="249">
        <v>44622</v>
      </c>
      <c r="T262" s="244">
        <v>508</v>
      </c>
      <c r="U262" s="249">
        <v>44622</v>
      </c>
      <c r="V262" s="241" t="s">
        <v>434</v>
      </c>
      <c r="W262" s="245">
        <v>44672</v>
      </c>
      <c r="X262" s="283">
        <v>5801344</v>
      </c>
      <c r="Y262" s="255"/>
      <c r="Z262" s="259"/>
      <c r="AA262" s="247">
        <f t="shared" si="7"/>
        <v>0</v>
      </c>
      <c r="AB262" s="240" t="s">
        <v>407</v>
      </c>
      <c r="AF262">
        <v>5801344</v>
      </c>
      <c r="AG262" s="415">
        <f t="shared" ref="AG262:AG325" si="8">+AF262-P262</f>
        <v>0</v>
      </c>
    </row>
    <row r="263" spans="1:33">
      <c r="A263" s="133" t="s">
        <v>8</v>
      </c>
      <c r="B263" s="133" t="s">
        <v>148</v>
      </c>
      <c r="C263" s="135" t="s">
        <v>91</v>
      </c>
      <c r="D263" s="135" t="s">
        <v>92</v>
      </c>
      <c r="E263" s="237" t="s">
        <v>242</v>
      </c>
      <c r="F263" s="134" t="s">
        <v>15</v>
      </c>
      <c r="G263" s="133" t="s">
        <v>103</v>
      </c>
      <c r="H263" s="133">
        <v>18495</v>
      </c>
      <c r="I263" s="133">
        <v>18108</v>
      </c>
      <c r="J263" s="133">
        <v>43453</v>
      </c>
      <c r="K263" s="133" t="s">
        <v>435</v>
      </c>
      <c r="L263" s="133">
        <v>830094708</v>
      </c>
      <c r="M263" s="133" t="s">
        <v>96</v>
      </c>
      <c r="N263" s="133">
        <v>8172</v>
      </c>
      <c r="O263" s="133">
        <v>2018</v>
      </c>
      <c r="P263" s="247">
        <v>1995388</v>
      </c>
      <c r="Q263" s="260" t="s">
        <v>297</v>
      </c>
      <c r="R263" s="257">
        <v>872</v>
      </c>
      <c r="S263" s="249">
        <v>44659</v>
      </c>
      <c r="T263" s="244">
        <v>872</v>
      </c>
      <c r="U263" s="249">
        <v>44659</v>
      </c>
      <c r="V263" s="241">
        <v>3001030181</v>
      </c>
      <c r="W263" s="245">
        <v>44911</v>
      </c>
      <c r="X263" s="283">
        <v>1995388</v>
      </c>
      <c r="Y263" s="255"/>
      <c r="Z263" s="259"/>
      <c r="AA263" s="247">
        <f t="shared" ref="AA263:AA326" si="9">P263-X263-Z263</f>
        <v>0</v>
      </c>
      <c r="AB263" s="332" t="s">
        <v>209</v>
      </c>
      <c r="AF263">
        <v>1995388</v>
      </c>
      <c r="AG263" s="415">
        <f t="shared" si="8"/>
        <v>0</v>
      </c>
    </row>
    <row r="264" spans="1:33">
      <c r="A264" s="133" t="s">
        <v>8</v>
      </c>
      <c r="B264" s="133" t="s">
        <v>148</v>
      </c>
      <c r="C264" s="135" t="s">
        <v>91</v>
      </c>
      <c r="D264" s="135" t="s">
        <v>92</v>
      </c>
      <c r="E264" s="237" t="s">
        <v>242</v>
      </c>
      <c r="F264" s="134" t="s">
        <v>15</v>
      </c>
      <c r="G264" s="133" t="s">
        <v>103</v>
      </c>
      <c r="H264" s="133">
        <v>17782</v>
      </c>
      <c r="I264" s="133">
        <v>18110</v>
      </c>
      <c r="J264" s="133">
        <v>43453</v>
      </c>
      <c r="K264" s="133" t="s">
        <v>436</v>
      </c>
      <c r="L264" s="133">
        <v>830073167</v>
      </c>
      <c r="M264" s="133" t="s">
        <v>96</v>
      </c>
      <c r="N264" s="133">
        <v>8181</v>
      </c>
      <c r="O264" s="133">
        <v>2018</v>
      </c>
      <c r="P264" s="247">
        <v>5284572</v>
      </c>
      <c r="Q264" s="260" t="s">
        <v>297</v>
      </c>
      <c r="R264" s="257">
        <v>508</v>
      </c>
      <c r="S264" s="249">
        <v>44622</v>
      </c>
      <c r="T264" s="244">
        <v>508</v>
      </c>
      <c r="U264" s="249">
        <v>44622</v>
      </c>
      <c r="V264" s="241">
        <v>3000284191</v>
      </c>
      <c r="W264" s="245">
        <v>44672</v>
      </c>
      <c r="X264" s="283">
        <v>5284572</v>
      </c>
      <c r="Y264" s="255"/>
      <c r="Z264" s="259"/>
      <c r="AA264" s="247">
        <f t="shared" si="9"/>
        <v>0</v>
      </c>
      <c r="AB264" s="240" t="s">
        <v>407</v>
      </c>
      <c r="AF264">
        <v>5284572</v>
      </c>
      <c r="AG264" s="415">
        <f t="shared" si="8"/>
        <v>0</v>
      </c>
    </row>
    <row r="265" spans="1:33" ht="38.25">
      <c r="A265" s="133" t="s">
        <v>8</v>
      </c>
      <c r="B265" s="133" t="s">
        <v>148</v>
      </c>
      <c r="C265" s="135" t="s">
        <v>91</v>
      </c>
      <c r="D265" s="135" t="s">
        <v>92</v>
      </c>
      <c r="E265" s="237" t="s">
        <v>242</v>
      </c>
      <c r="F265" s="134" t="s">
        <v>15</v>
      </c>
      <c r="G265" s="133" t="s">
        <v>103</v>
      </c>
      <c r="H265" s="133">
        <v>18497</v>
      </c>
      <c r="I265" s="133">
        <v>18112</v>
      </c>
      <c r="J265" s="133">
        <v>43453</v>
      </c>
      <c r="K265" s="133" t="s">
        <v>394</v>
      </c>
      <c r="L265" s="133">
        <v>830505154</v>
      </c>
      <c r="M265" s="133" t="s">
        <v>96</v>
      </c>
      <c r="N265" s="133">
        <v>8187</v>
      </c>
      <c r="O265" s="133">
        <v>2018</v>
      </c>
      <c r="P265" s="247">
        <v>12238180</v>
      </c>
      <c r="Q265" s="260" t="s">
        <v>297</v>
      </c>
      <c r="R265" s="257">
        <v>872</v>
      </c>
      <c r="S265" s="249">
        <v>44659</v>
      </c>
      <c r="T265" s="244">
        <v>872</v>
      </c>
      <c r="U265" s="249">
        <v>44659</v>
      </c>
      <c r="V265" s="241">
        <v>3000354544</v>
      </c>
      <c r="W265" s="245">
        <v>44699</v>
      </c>
      <c r="X265" s="283">
        <v>6015611</v>
      </c>
      <c r="Y265" s="255" t="s">
        <v>146</v>
      </c>
      <c r="Z265" s="259">
        <v>6222569</v>
      </c>
      <c r="AA265" s="247">
        <f t="shared" si="9"/>
        <v>0</v>
      </c>
      <c r="AB265" s="240" t="s">
        <v>370</v>
      </c>
      <c r="AF265">
        <v>12238180</v>
      </c>
      <c r="AG265" s="415">
        <f t="shared" si="8"/>
        <v>0</v>
      </c>
    </row>
    <row r="266" spans="1:33">
      <c r="A266" s="133" t="s">
        <v>8</v>
      </c>
      <c r="B266" s="133" t="s">
        <v>148</v>
      </c>
      <c r="C266" s="135" t="s">
        <v>91</v>
      </c>
      <c r="D266" s="135" t="s">
        <v>92</v>
      </c>
      <c r="E266" s="237" t="s">
        <v>242</v>
      </c>
      <c r="F266" s="134" t="s">
        <v>15</v>
      </c>
      <c r="G266" s="133" t="s">
        <v>103</v>
      </c>
      <c r="H266" s="133">
        <v>18556</v>
      </c>
      <c r="I266" s="133">
        <v>18113</v>
      </c>
      <c r="J266" s="133">
        <v>43453</v>
      </c>
      <c r="K266" s="133" t="s">
        <v>404</v>
      </c>
      <c r="L266" s="133">
        <v>900754206</v>
      </c>
      <c r="M266" s="133" t="s">
        <v>96</v>
      </c>
      <c r="N266" s="133">
        <v>8160</v>
      </c>
      <c r="O266" s="133">
        <v>2018</v>
      </c>
      <c r="P266" s="247">
        <v>38212</v>
      </c>
      <c r="Q266" s="260" t="s">
        <v>297</v>
      </c>
      <c r="R266" s="257">
        <v>872</v>
      </c>
      <c r="S266" s="249">
        <v>44659</v>
      </c>
      <c r="T266" s="244">
        <v>872</v>
      </c>
      <c r="U266" s="249">
        <v>44659</v>
      </c>
      <c r="V266" s="241">
        <v>3001051510</v>
      </c>
      <c r="W266" s="245">
        <v>44917</v>
      </c>
      <c r="X266" s="283">
        <v>38212</v>
      </c>
      <c r="Y266" s="255"/>
      <c r="Z266" s="259"/>
      <c r="AA266" s="247">
        <f t="shared" si="9"/>
        <v>0</v>
      </c>
      <c r="AB266" s="332" t="s">
        <v>209</v>
      </c>
      <c r="AF266">
        <v>38212</v>
      </c>
      <c r="AG266" s="415">
        <f t="shared" si="8"/>
        <v>0</v>
      </c>
    </row>
    <row r="267" spans="1:33" ht="38.25">
      <c r="A267" s="133" t="s">
        <v>8</v>
      </c>
      <c r="B267" s="133" t="s">
        <v>148</v>
      </c>
      <c r="C267" s="135" t="s">
        <v>91</v>
      </c>
      <c r="D267" s="135" t="s">
        <v>92</v>
      </c>
      <c r="E267" s="237" t="s">
        <v>242</v>
      </c>
      <c r="F267" s="134" t="s">
        <v>15</v>
      </c>
      <c r="G267" s="133" t="s">
        <v>103</v>
      </c>
      <c r="H267" s="133">
        <v>17542</v>
      </c>
      <c r="I267" s="133">
        <v>18114</v>
      </c>
      <c r="J267" s="133">
        <v>43453</v>
      </c>
      <c r="K267" s="133" t="s">
        <v>399</v>
      </c>
      <c r="L267" s="133">
        <v>830100672</v>
      </c>
      <c r="M267" s="133" t="s">
        <v>96</v>
      </c>
      <c r="N267" s="133">
        <v>8138</v>
      </c>
      <c r="O267" s="133">
        <v>2018</v>
      </c>
      <c r="P267" s="247">
        <v>7254194</v>
      </c>
      <c r="Q267" s="260" t="s">
        <v>297</v>
      </c>
      <c r="R267" s="257">
        <v>508</v>
      </c>
      <c r="S267" s="249">
        <v>44622</v>
      </c>
      <c r="T267" s="244">
        <v>508</v>
      </c>
      <c r="U267" s="249">
        <v>44622</v>
      </c>
      <c r="V267" s="241">
        <v>3000214340</v>
      </c>
      <c r="W267" s="245">
        <v>44648</v>
      </c>
      <c r="X267" s="283">
        <v>4413064</v>
      </c>
      <c r="Y267" s="255" t="s">
        <v>146</v>
      </c>
      <c r="Z267" s="259">
        <v>2841130</v>
      </c>
      <c r="AA267" s="247">
        <f t="shared" si="9"/>
        <v>0</v>
      </c>
      <c r="AB267" s="240" t="s">
        <v>388</v>
      </c>
      <c r="AF267">
        <v>7254194</v>
      </c>
      <c r="AG267" s="415">
        <f t="shared" si="8"/>
        <v>0</v>
      </c>
    </row>
    <row r="268" spans="1:33" ht="38.25">
      <c r="A268" s="133" t="s">
        <v>8</v>
      </c>
      <c r="B268" s="133" t="s">
        <v>148</v>
      </c>
      <c r="C268" s="135" t="s">
        <v>91</v>
      </c>
      <c r="D268" s="135" t="s">
        <v>92</v>
      </c>
      <c r="E268" s="237" t="s">
        <v>242</v>
      </c>
      <c r="F268" s="134" t="s">
        <v>15</v>
      </c>
      <c r="G268" s="133" t="s">
        <v>103</v>
      </c>
      <c r="H268" s="133">
        <v>18555</v>
      </c>
      <c r="I268" s="133">
        <v>18116</v>
      </c>
      <c r="J268" s="133">
        <v>43453</v>
      </c>
      <c r="K268" s="133" t="s">
        <v>400</v>
      </c>
      <c r="L268" s="133">
        <v>830130932</v>
      </c>
      <c r="M268" s="133" t="s">
        <v>96</v>
      </c>
      <c r="N268" s="133">
        <v>8185</v>
      </c>
      <c r="O268" s="133">
        <v>2018</v>
      </c>
      <c r="P268" s="247">
        <v>6851951</v>
      </c>
      <c r="Q268" s="260" t="s">
        <v>297</v>
      </c>
      <c r="R268" s="257"/>
      <c r="S268" s="243"/>
      <c r="T268" s="244"/>
      <c r="U268" s="243"/>
      <c r="V268" s="241"/>
      <c r="W268" s="245"/>
      <c r="X268" s="283"/>
      <c r="Y268" s="255" t="s">
        <v>146</v>
      </c>
      <c r="Z268" s="259">
        <v>6851951</v>
      </c>
      <c r="AA268" s="247">
        <f t="shared" si="9"/>
        <v>0</v>
      </c>
      <c r="AB268" s="240" t="s">
        <v>370</v>
      </c>
      <c r="AF268">
        <v>6851951</v>
      </c>
      <c r="AG268" s="415">
        <f t="shared" si="8"/>
        <v>0</v>
      </c>
    </row>
    <row r="269" spans="1:33">
      <c r="A269" s="133" t="s">
        <v>8</v>
      </c>
      <c r="B269" s="133" t="s">
        <v>148</v>
      </c>
      <c r="C269" s="135" t="s">
        <v>91</v>
      </c>
      <c r="D269" s="135" t="s">
        <v>92</v>
      </c>
      <c r="E269" s="237" t="s">
        <v>242</v>
      </c>
      <c r="F269" s="134" t="s">
        <v>15</v>
      </c>
      <c r="G269" s="133" t="s">
        <v>103</v>
      </c>
      <c r="H269" s="133">
        <v>18597</v>
      </c>
      <c r="I269" s="133">
        <v>18117</v>
      </c>
      <c r="J269" s="133">
        <v>43453</v>
      </c>
      <c r="K269" s="133" t="s">
        <v>437</v>
      </c>
      <c r="L269" s="133">
        <v>830050201</v>
      </c>
      <c r="M269" s="133" t="s">
        <v>96</v>
      </c>
      <c r="N269" s="133">
        <v>8164</v>
      </c>
      <c r="O269" s="133">
        <v>2018</v>
      </c>
      <c r="P269" s="247">
        <v>4174505</v>
      </c>
      <c r="Q269" s="260" t="s">
        <v>297</v>
      </c>
      <c r="R269" s="257">
        <v>872</v>
      </c>
      <c r="S269" s="249">
        <v>44659</v>
      </c>
      <c r="T269" s="244">
        <v>872</v>
      </c>
      <c r="U269" s="249">
        <v>44659</v>
      </c>
      <c r="V269" s="241">
        <v>3000375397</v>
      </c>
      <c r="W269" s="245">
        <v>44701</v>
      </c>
      <c r="X269" s="283">
        <v>4174505</v>
      </c>
      <c r="Y269" s="255"/>
      <c r="Z269" s="259"/>
      <c r="AA269" s="247">
        <f t="shared" si="9"/>
        <v>0</v>
      </c>
      <c r="AB269" s="240" t="s">
        <v>290</v>
      </c>
      <c r="AF269">
        <v>4174505</v>
      </c>
      <c r="AG269" s="415">
        <f t="shared" si="8"/>
        <v>0</v>
      </c>
    </row>
    <row r="270" spans="1:33">
      <c r="A270" s="133" t="s">
        <v>8</v>
      </c>
      <c r="B270" s="133" t="s">
        <v>148</v>
      </c>
      <c r="C270" s="135" t="s">
        <v>91</v>
      </c>
      <c r="D270" s="135" t="s">
        <v>92</v>
      </c>
      <c r="E270" s="237" t="s">
        <v>242</v>
      </c>
      <c r="F270" s="134" t="s">
        <v>15</v>
      </c>
      <c r="G270" s="133" t="s">
        <v>103</v>
      </c>
      <c r="H270" s="133">
        <v>18526</v>
      </c>
      <c r="I270" s="133">
        <v>18118</v>
      </c>
      <c r="J270" s="133">
        <v>43453</v>
      </c>
      <c r="K270" s="133" t="s">
        <v>438</v>
      </c>
      <c r="L270" s="133">
        <v>830503725</v>
      </c>
      <c r="M270" s="133" t="s">
        <v>96</v>
      </c>
      <c r="N270" s="133">
        <v>8136</v>
      </c>
      <c r="O270" s="133">
        <v>2018</v>
      </c>
      <c r="P270" s="247">
        <v>3287112</v>
      </c>
      <c r="Q270" s="260" t="s">
        <v>297</v>
      </c>
      <c r="R270" s="257">
        <v>872</v>
      </c>
      <c r="S270" s="249">
        <v>44659</v>
      </c>
      <c r="T270" s="244">
        <v>872</v>
      </c>
      <c r="U270" s="249">
        <v>44659</v>
      </c>
      <c r="V270" s="241">
        <v>3000764627</v>
      </c>
      <c r="W270" s="245">
        <v>44827</v>
      </c>
      <c r="X270" s="283">
        <v>3287112</v>
      </c>
      <c r="Y270" s="255"/>
      <c r="Z270" s="259"/>
      <c r="AA270" s="247">
        <f t="shared" si="9"/>
        <v>0</v>
      </c>
      <c r="AB270" s="332" t="s">
        <v>252</v>
      </c>
      <c r="AF270">
        <v>3287112</v>
      </c>
      <c r="AG270" s="415">
        <f t="shared" si="8"/>
        <v>0</v>
      </c>
    </row>
    <row r="271" spans="1:33">
      <c r="A271" s="133" t="s">
        <v>8</v>
      </c>
      <c r="B271" s="133" t="s">
        <v>148</v>
      </c>
      <c r="C271" s="135" t="s">
        <v>91</v>
      </c>
      <c r="D271" s="135" t="s">
        <v>92</v>
      </c>
      <c r="E271" s="237" t="s">
        <v>242</v>
      </c>
      <c r="F271" s="134" t="s">
        <v>15</v>
      </c>
      <c r="G271" s="133" t="s">
        <v>103</v>
      </c>
      <c r="H271" s="133">
        <v>18608</v>
      </c>
      <c r="I271" s="133">
        <v>18119</v>
      </c>
      <c r="J271" s="133">
        <v>43453</v>
      </c>
      <c r="K271" s="133" t="s">
        <v>394</v>
      </c>
      <c r="L271" s="133">
        <v>830505154</v>
      </c>
      <c r="M271" s="133" t="s">
        <v>96</v>
      </c>
      <c r="N271" s="133">
        <v>8117</v>
      </c>
      <c r="O271" s="133">
        <v>2018</v>
      </c>
      <c r="P271" s="247">
        <v>3834120</v>
      </c>
      <c r="Q271" s="260" t="s">
        <v>297</v>
      </c>
      <c r="R271" s="257">
        <v>508</v>
      </c>
      <c r="S271" s="249">
        <v>44622</v>
      </c>
      <c r="T271" s="244">
        <v>508</v>
      </c>
      <c r="U271" s="249">
        <v>44622</v>
      </c>
      <c r="V271" s="241">
        <v>3000291792</v>
      </c>
      <c r="W271" s="245">
        <v>44677</v>
      </c>
      <c r="X271" s="283">
        <v>3834120</v>
      </c>
      <c r="Y271" s="255"/>
      <c r="Z271" s="259"/>
      <c r="AA271" s="247">
        <f t="shared" si="9"/>
        <v>0</v>
      </c>
      <c r="AB271" s="240" t="s">
        <v>407</v>
      </c>
      <c r="AF271">
        <v>3834120</v>
      </c>
      <c r="AG271" s="415">
        <f t="shared" si="8"/>
        <v>0</v>
      </c>
    </row>
    <row r="272" spans="1:33">
      <c r="A272" s="133" t="s">
        <v>8</v>
      </c>
      <c r="B272" s="133" t="s">
        <v>148</v>
      </c>
      <c r="C272" s="135" t="s">
        <v>91</v>
      </c>
      <c r="D272" s="135" t="s">
        <v>92</v>
      </c>
      <c r="E272" s="237" t="s">
        <v>242</v>
      </c>
      <c r="F272" s="134" t="s">
        <v>15</v>
      </c>
      <c r="G272" s="133" t="s">
        <v>103</v>
      </c>
      <c r="H272" s="133">
        <v>18488</v>
      </c>
      <c r="I272" s="133">
        <v>18120</v>
      </c>
      <c r="J272" s="133">
        <v>43453</v>
      </c>
      <c r="K272" s="133" t="s">
        <v>439</v>
      </c>
      <c r="L272" s="133">
        <v>900192821</v>
      </c>
      <c r="M272" s="133" t="s">
        <v>96</v>
      </c>
      <c r="N272" s="133">
        <v>8158</v>
      </c>
      <c r="O272" s="133">
        <v>2018</v>
      </c>
      <c r="P272" s="247">
        <v>3435597</v>
      </c>
      <c r="Q272" s="260" t="s">
        <v>297</v>
      </c>
      <c r="R272" s="257">
        <v>2865</v>
      </c>
      <c r="S272" s="249">
        <v>44867</v>
      </c>
      <c r="T272" s="257">
        <v>2865</v>
      </c>
      <c r="U272" s="249">
        <v>44867</v>
      </c>
      <c r="V272" s="241">
        <v>3000954645</v>
      </c>
      <c r="W272" s="245">
        <v>44889</v>
      </c>
      <c r="X272" s="283">
        <v>3435597</v>
      </c>
      <c r="Y272" s="255"/>
      <c r="Z272" s="259"/>
      <c r="AA272" s="247">
        <f t="shared" si="9"/>
        <v>0</v>
      </c>
      <c r="AB272" s="240" t="s">
        <v>427</v>
      </c>
      <c r="AF272">
        <v>3435597</v>
      </c>
      <c r="AG272" s="415">
        <f t="shared" si="8"/>
        <v>0</v>
      </c>
    </row>
    <row r="273" spans="1:33">
      <c r="A273" s="133" t="s">
        <v>8</v>
      </c>
      <c r="B273" s="133" t="s">
        <v>148</v>
      </c>
      <c r="C273" s="135" t="s">
        <v>91</v>
      </c>
      <c r="D273" s="135" t="s">
        <v>92</v>
      </c>
      <c r="E273" s="237" t="s">
        <v>242</v>
      </c>
      <c r="F273" s="134" t="s">
        <v>15</v>
      </c>
      <c r="G273" s="133" t="s">
        <v>103</v>
      </c>
      <c r="H273" s="133">
        <v>18487</v>
      </c>
      <c r="I273" s="133">
        <v>18121</v>
      </c>
      <c r="J273" s="133">
        <v>43453</v>
      </c>
      <c r="K273" s="133" t="s">
        <v>404</v>
      </c>
      <c r="L273" s="133">
        <v>900754206</v>
      </c>
      <c r="M273" s="133" t="s">
        <v>96</v>
      </c>
      <c r="N273" s="133">
        <v>8155</v>
      </c>
      <c r="O273" s="133">
        <v>2018</v>
      </c>
      <c r="P273" s="247">
        <v>1315532</v>
      </c>
      <c r="Q273" s="260" t="s">
        <v>297</v>
      </c>
      <c r="R273" s="257">
        <v>508</v>
      </c>
      <c r="S273" s="249">
        <v>44622</v>
      </c>
      <c r="T273" s="244">
        <v>508</v>
      </c>
      <c r="U273" s="249">
        <v>44622</v>
      </c>
      <c r="V273" s="241">
        <v>3001051317</v>
      </c>
      <c r="W273" s="245">
        <v>44917</v>
      </c>
      <c r="X273" s="283">
        <v>1315532</v>
      </c>
      <c r="Y273" s="255"/>
      <c r="Z273" s="259"/>
      <c r="AA273" s="247">
        <f t="shared" si="9"/>
        <v>0</v>
      </c>
      <c r="AB273" s="240" t="s">
        <v>209</v>
      </c>
      <c r="AF273">
        <v>1315532</v>
      </c>
      <c r="AG273" s="415">
        <f t="shared" si="8"/>
        <v>0</v>
      </c>
    </row>
    <row r="274" spans="1:33" ht="38.25">
      <c r="A274" s="133" t="s">
        <v>8</v>
      </c>
      <c r="B274" s="133" t="s">
        <v>148</v>
      </c>
      <c r="C274" s="135" t="s">
        <v>91</v>
      </c>
      <c r="D274" s="135" t="s">
        <v>92</v>
      </c>
      <c r="E274" s="237" t="s">
        <v>242</v>
      </c>
      <c r="F274" s="134" t="s">
        <v>15</v>
      </c>
      <c r="G274" s="133" t="s">
        <v>103</v>
      </c>
      <c r="H274" s="133">
        <v>18489</v>
      </c>
      <c r="I274" s="133">
        <v>18123</v>
      </c>
      <c r="J274" s="133">
        <v>43453</v>
      </c>
      <c r="K274" s="133" t="s">
        <v>401</v>
      </c>
      <c r="L274" s="133">
        <v>830076629</v>
      </c>
      <c r="M274" s="133" t="s">
        <v>96</v>
      </c>
      <c r="N274" s="133">
        <v>8144</v>
      </c>
      <c r="O274" s="133">
        <v>2018</v>
      </c>
      <c r="P274" s="247">
        <v>10052151</v>
      </c>
      <c r="Q274" s="260" t="s">
        <v>297</v>
      </c>
      <c r="R274" s="257">
        <v>872</v>
      </c>
      <c r="S274" s="249">
        <v>44659</v>
      </c>
      <c r="T274" s="244">
        <v>872</v>
      </c>
      <c r="U274" s="249">
        <v>44659</v>
      </c>
      <c r="V274" s="241">
        <v>3000375395</v>
      </c>
      <c r="W274" s="245">
        <v>44701</v>
      </c>
      <c r="X274" s="283">
        <v>3920172</v>
      </c>
      <c r="Y274" s="255" t="s">
        <v>384</v>
      </c>
      <c r="Z274" s="259">
        <v>6131979</v>
      </c>
      <c r="AA274" s="247">
        <f t="shared" si="9"/>
        <v>0</v>
      </c>
      <c r="AB274" s="240" t="s">
        <v>290</v>
      </c>
      <c r="AF274">
        <v>10052151</v>
      </c>
      <c r="AG274" s="415">
        <f t="shared" si="8"/>
        <v>0</v>
      </c>
    </row>
    <row r="275" spans="1:33">
      <c r="A275" s="133" t="s">
        <v>8</v>
      </c>
      <c r="B275" s="133" t="s">
        <v>148</v>
      </c>
      <c r="C275" s="135" t="s">
        <v>91</v>
      </c>
      <c r="D275" s="135" t="s">
        <v>92</v>
      </c>
      <c r="E275" s="237" t="s">
        <v>242</v>
      </c>
      <c r="F275" s="134" t="s">
        <v>15</v>
      </c>
      <c r="G275" s="133" t="s">
        <v>103</v>
      </c>
      <c r="H275" s="133">
        <v>18498</v>
      </c>
      <c r="I275" s="133">
        <v>18124</v>
      </c>
      <c r="J275" s="133">
        <v>43453</v>
      </c>
      <c r="K275" s="133" t="s">
        <v>440</v>
      </c>
      <c r="L275" s="133">
        <v>900403236</v>
      </c>
      <c r="M275" s="133" t="s">
        <v>96</v>
      </c>
      <c r="N275" s="133">
        <v>8115</v>
      </c>
      <c r="O275" s="133">
        <v>2018</v>
      </c>
      <c r="P275" s="247">
        <v>173732</v>
      </c>
      <c r="Q275" s="260" t="s">
        <v>297</v>
      </c>
      <c r="R275" s="257">
        <v>872</v>
      </c>
      <c r="S275" s="249">
        <v>44659</v>
      </c>
      <c r="T275" s="244">
        <v>872</v>
      </c>
      <c r="U275" s="249">
        <v>44659</v>
      </c>
      <c r="V275" s="241">
        <v>3001051508</v>
      </c>
      <c r="W275" s="245">
        <v>44917</v>
      </c>
      <c r="X275" s="283">
        <v>173732</v>
      </c>
      <c r="Y275" s="255"/>
      <c r="Z275" s="259"/>
      <c r="AA275" s="247">
        <f t="shared" si="9"/>
        <v>0</v>
      </c>
      <c r="AB275" s="332" t="s">
        <v>209</v>
      </c>
      <c r="AF275">
        <v>173732</v>
      </c>
      <c r="AG275" s="415">
        <f t="shared" si="8"/>
        <v>0</v>
      </c>
    </row>
    <row r="276" spans="1:33">
      <c r="A276" s="133" t="s">
        <v>8</v>
      </c>
      <c r="B276" s="133" t="s">
        <v>148</v>
      </c>
      <c r="C276" s="135" t="s">
        <v>91</v>
      </c>
      <c r="D276" s="135" t="s">
        <v>92</v>
      </c>
      <c r="E276" s="237" t="s">
        <v>242</v>
      </c>
      <c r="F276" s="134" t="s">
        <v>15</v>
      </c>
      <c r="G276" s="133" t="s">
        <v>103</v>
      </c>
      <c r="H276" s="133">
        <v>18609</v>
      </c>
      <c r="I276" s="133">
        <v>18126</v>
      </c>
      <c r="J276" s="133">
        <v>43453</v>
      </c>
      <c r="K276" s="133" t="s">
        <v>435</v>
      </c>
      <c r="L276" s="133">
        <v>830094708</v>
      </c>
      <c r="M276" s="133" t="s">
        <v>96</v>
      </c>
      <c r="N276" s="133">
        <v>8175</v>
      </c>
      <c r="O276" s="133">
        <v>2018</v>
      </c>
      <c r="P276" s="247">
        <v>3349887</v>
      </c>
      <c r="Q276" s="260" t="s">
        <v>297</v>
      </c>
      <c r="R276" s="257">
        <v>872</v>
      </c>
      <c r="S276" s="249">
        <v>44659</v>
      </c>
      <c r="T276" s="244">
        <v>872</v>
      </c>
      <c r="U276" s="249">
        <v>44659</v>
      </c>
      <c r="V276" s="241">
        <v>3001030889</v>
      </c>
      <c r="W276" s="245">
        <v>44911</v>
      </c>
      <c r="X276" s="283">
        <v>3349887</v>
      </c>
      <c r="Y276" s="255"/>
      <c r="Z276" s="259"/>
      <c r="AA276" s="247">
        <f t="shared" si="9"/>
        <v>0</v>
      </c>
      <c r="AB276" s="332" t="s">
        <v>209</v>
      </c>
      <c r="AF276">
        <v>3349887</v>
      </c>
      <c r="AG276" s="415">
        <f t="shared" si="8"/>
        <v>0</v>
      </c>
    </row>
    <row r="277" spans="1:33" ht="38.25">
      <c r="A277" s="133" t="s">
        <v>8</v>
      </c>
      <c r="B277" s="133" t="s">
        <v>148</v>
      </c>
      <c r="C277" s="135" t="s">
        <v>91</v>
      </c>
      <c r="D277" s="135" t="s">
        <v>92</v>
      </c>
      <c r="E277" s="237" t="s">
        <v>242</v>
      </c>
      <c r="F277" s="134" t="s">
        <v>15</v>
      </c>
      <c r="G277" s="133" t="s">
        <v>103</v>
      </c>
      <c r="H277" s="133">
        <v>18500</v>
      </c>
      <c r="I277" s="133">
        <v>18127</v>
      </c>
      <c r="J277" s="133">
        <v>43453</v>
      </c>
      <c r="K277" s="133" t="s">
        <v>402</v>
      </c>
      <c r="L277" s="133">
        <v>830093106</v>
      </c>
      <c r="M277" s="133" t="s">
        <v>96</v>
      </c>
      <c r="N277" s="133">
        <v>8188</v>
      </c>
      <c r="O277" s="133">
        <v>2018</v>
      </c>
      <c r="P277" s="247">
        <v>12261733</v>
      </c>
      <c r="Q277" s="260" t="s">
        <v>297</v>
      </c>
      <c r="R277" s="257">
        <v>872</v>
      </c>
      <c r="S277" s="249">
        <v>44659</v>
      </c>
      <c r="T277" s="244">
        <v>872</v>
      </c>
      <c r="U277" s="249">
        <v>44659</v>
      </c>
      <c r="V277" s="241">
        <v>3000354212</v>
      </c>
      <c r="W277" s="245">
        <v>44699</v>
      </c>
      <c r="X277" s="283">
        <v>3521096</v>
      </c>
      <c r="Y277" s="255" t="s">
        <v>146</v>
      </c>
      <c r="Z277" s="259">
        <v>8740637</v>
      </c>
      <c r="AA277" s="247">
        <f t="shared" si="9"/>
        <v>0</v>
      </c>
      <c r="AB277" s="240" t="s">
        <v>370</v>
      </c>
      <c r="AF277">
        <v>12261733</v>
      </c>
      <c r="AG277" s="415">
        <f t="shared" si="8"/>
        <v>0</v>
      </c>
    </row>
    <row r="278" spans="1:33">
      <c r="A278" s="133" t="s">
        <v>8</v>
      </c>
      <c r="B278" s="133" t="s">
        <v>148</v>
      </c>
      <c r="C278" s="135" t="s">
        <v>91</v>
      </c>
      <c r="D278" s="135" t="s">
        <v>92</v>
      </c>
      <c r="E278" s="237" t="s">
        <v>242</v>
      </c>
      <c r="F278" s="134" t="s">
        <v>15</v>
      </c>
      <c r="G278" s="133" t="s">
        <v>103</v>
      </c>
      <c r="H278" s="133">
        <v>17547</v>
      </c>
      <c r="I278" s="133">
        <v>18128</v>
      </c>
      <c r="J278" s="133">
        <v>43453</v>
      </c>
      <c r="K278" s="133" t="s">
        <v>441</v>
      </c>
      <c r="L278" s="133">
        <v>830145844</v>
      </c>
      <c r="M278" s="133" t="s">
        <v>96</v>
      </c>
      <c r="N278" s="133">
        <v>8143</v>
      </c>
      <c r="O278" s="133">
        <v>2018</v>
      </c>
      <c r="P278" s="247">
        <v>3649927</v>
      </c>
      <c r="Q278" s="260" t="s">
        <v>297</v>
      </c>
      <c r="R278" s="257">
        <v>872</v>
      </c>
      <c r="S278" s="249">
        <v>44659</v>
      </c>
      <c r="T278" s="244">
        <v>872</v>
      </c>
      <c r="U278" s="249">
        <v>44659</v>
      </c>
      <c r="V278" s="241">
        <v>3000353068</v>
      </c>
      <c r="W278" s="245">
        <v>44699</v>
      </c>
      <c r="X278" s="283">
        <v>3649927</v>
      </c>
      <c r="Y278" s="255"/>
      <c r="Z278" s="259"/>
      <c r="AA278" s="247">
        <f t="shared" si="9"/>
        <v>0</v>
      </c>
      <c r="AB278" s="240" t="s">
        <v>290</v>
      </c>
      <c r="AF278">
        <v>3649927</v>
      </c>
      <c r="AG278" s="415">
        <f t="shared" si="8"/>
        <v>0</v>
      </c>
    </row>
    <row r="279" spans="1:33">
      <c r="A279" s="133" t="s">
        <v>8</v>
      </c>
      <c r="B279" s="133" t="s">
        <v>148</v>
      </c>
      <c r="C279" s="135" t="s">
        <v>91</v>
      </c>
      <c r="D279" s="135" t="s">
        <v>92</v>
      </c>
      <c r="E279" s="237" t="s">
        <v>242</v>
      </c>
      <c r="F279" s="134" t="s">
        <v>15</v>
      </c>
      <c r="G279" s="133" t="s">
        <v>103</v>
      </c>
      <c r="H279" s="133">
        <v>17781</v>
      </c>
      <c r="I279" s="133">
        <v>18130</v>
      </c>
      <c r="J279" s="133">
        <v>43453</v>
      </c>
      <c r="K279" s="133" t="s">
        <v>394</v>
      </c>
      <c r="L279" s="133">
        <v>830505154</v>
      </c>
      <c r="M279" s="133" t="s">
        <v>96</v>
      </c>
      <c r="N279" s="133">
        <v>8183</v>
      </c>
      <c r="O279" s="133">
        <v>2018</v>
      </c>
      <c r="P279" s="247">
        <v>2970666</v>
      </c>
      <c r="Q279" s="260" t="s">
        <v>297</v>
      </c>
      <c r="R279" s="257">
        <v>2865</v>
      </c>
      <c r="S279" s="249">
        <v>44867</v>
      </c>
      <c r="T279" s="257">
        <v>2865</v>
      </c>
      <c r="U279" s="249">
        <v>44867</v>
      </c>
      <c r="V279" s="241">
        <v>3000955722</v>
      </c>
      <c r="W279" s="245">
        <v>44890</v>
      </c>
      <c r="X279" s="283">
        <v>2970666</v>
      </c>
      <c r="Y279" s="243"/>
      <c r="Z279" s="259"/>
      <c r="AA279" s="247">
        <f t="shared" si="9"/>
        <v>0</v>
      </c>
      <c r="AB279" s="240" t="s">
        <v>427</v>
      </c>
      <c r="AF279">
        <v>2970666</v>
      </c>
      <c r="AG279" s="415">
        <f t="shared" si="8"/>
        <v>0</v>
      </c>
    </row>
    <row r="280" spans="1:33" ht="38.25">
      <c r="A280" s="133" t="s">
        <v>8</v>
      </c>
      <c r="B280" s="133" t="s">
        <v>148</v>
      </c>
      <c r="C280" s="135" t="s">
        <v>91</v>
      </c>
      <c r="D280" s="135" t="s">
        <v>92</v>
      </c>
      <c r="E280" s="237" t="s">
        <v>242</v>
      </c>
      <c r="F280" s="134" t="s">
        <v>15</v>
      </c>
      <c r="G280" s="133" t="s">
        <v>103</v>
      </c>
      <c r="H280" s="133">
        <v>18486</v>
      </c>
      <c r="I280" s="133">
        <v>18131</v>
      </c>
      <c r="J280" s="133">
        <v>43453</v>
      </c>
      <c r="K280" s="133" t="s">
        <v>403</v>
      </c>
      <c r="L280" s="133">
        <v>830113724</v>
      </c>
      <c r="M280" s="133" t="s">
        <v>96</v>
      </c>
      <c r="N280" s="133">
        <v>8113</v>
      </c>
      <c r="O280" s="133">
        <v>2018</v>
      </c>
      <c r="P280" s="247">
        <v>14516730</v>
      </c>
      <c r="Q280" s="260" t="s">
        <v>297</v>
      </c>
      <c r="R280" s="257">
        <v>872</v>
      </c>
      <c r="S280" s="249">
        <v>44659</v>
      </c>
      <c r="T280" s="244">
        <v>872</v>
      </c>
      <c r="U280" s="249">
        <v>44659</v>
      </c>
      <c r="V280" s="241">
        <v>3000354214</v>
      </c>
      <c r="W280" s="245">
        <v>44699</v>
      </c>
      <c r="X280" s="283">
        <v>971874</v>
      </c>
      <c r="Y280" s="255" t="s">
        <v>384</v>
      </c>
      <c r="Z280" s="259">
        <v>13544856</v>
      </c>
      <c r="AA280" s="247">
        <f t="shared" si="9"/>
        <v>0</v>
      </c>
      <c r="AB280" s="240" t="s">
        <v>385</v>
      </c>
      <c r="AF280">
        <v>14516730</v>
      </c>
      <c r="AG280" s="415">
        <f t="shared" si="8"/>
        <v>0</v>
      </c>
    </row>
    <row r="281" spans="1:33">
      <c r="A281" s="133" t="s">
        <v>8</v>
      </c>
      <c r="B281" s="133" t="s">
        <v>148</v>
      </c>
      <c r="C281" s="135" t="s">
        <v>91</v>
      </c>
      <c r="D281" s="135" t="s">
        <v>92</v>
      </c>
      <c r="E281" s="237" t="s">
        <v>242</v>
      </c>
      <c r="F281" s="134" t="s">
        <v>15</v>
      </c>
      <c r="G281" s="133" t="s">
        <v>103</v>
      </c>
      <c r="H281" s="133">
        <v>17682</v>
      </c>
      <c r="I281" s="133">
        <v>18138</v>
      </c>
      <c r="J281" s="133">
        <v>43453</v>
      </c>
      <c r="K281" s="133" t="s">
        <v>441</v>
      </c>
      <c r="L281" s="133">
        <v>830145844</v>
      </c>
      <c r="M281" s="133" t="s">
        <v>96</v>
      </c>
      <c r="N281" s="133">
        <v>8142</v>
      </c>
      <c r="O281" s="133">
        <v>2018</v>
      </c>
      <c r="P281" s="247">
        <v>10639936</v>
      </c>
      <c r="Q281" s="260" t="s">
        <v>297</v>
      </c>
      <c r="R281" s="257">
        <v>508</v>
      </c>
      <c r="S281" s="249">
        <v>44622</v>
      </c>
      <c r="T281" s="244">
        <v>508</v>
      </c>
      <c r="U281" s="249">
        <v>44622</v>
      </c>
      <c r="V281" s="241" t="s">
        <v>442</v>
      </c>
      <c r="W281" s="245">
        <v>44672</v>
      </c>
      <c r="X281" s="283">
        <v>10639936</v>
      </c>
      <c r="Y281" s="255"/>
      <c r="Z281" s="259"/>
      <c r="AA281" s="247">
        <f t="shared" si="9"/>
        <v>0</v>
      </c>
      <c r="AB281" s="240" t="s">
        <v>407</v>
      </c>
      <c r="AF281">
        <v>10639936</v>
      </c>
      <c r="AG281" s="415">
        <f t="shared" si="8"/>
        <v>0</v>
      </c>
    </row>
    <row r="282" spans="1:33" ht="38.25">
      <c r="A282" s="133" t="s">
        <v>8</v>
      </c>
      <c r="B282" s="133" t="s">
        <v>148</v>
      </c>
      <c r="C282" s="135" t="s">
        <v>91</v>
      </c>
      <c r="D282" s="135" t="s">
        <v>92</v>
      </c>
      <c r="E282" s="237" t="s">
        <v>242</v>
      </c>
      <c r="F282" s="134" t="s">
        <v>15</v>
      </c>
      <c r="G282" s="133" t="s">
        <v>103</v>
      </c>
      <c r="H282" s="133">
        <v>18598</v>
      </c>
      <c r="I282" s="133">
        <v>18139</v>
      </c>
      <c r="J282" s="133">
        <v>43453</v>
      </c>
      <c r="K282" s="133" t="s">
        <v>394</v>
      </c>
      <c r="L282" s="133">
        <v>830505154</v>
      </c>
      <c r="M282" s="133" t="s">
        <v>96</v>
      </c>
      <c r="N282" s="133">
        <v>8180</v>
      </c>
      <c r="O282" s="133">
        <v>2018</v>
      </c>
      <c r="P282" s="247">
        <v>8416690</v>
      </c>
      <c r="Q282" s="260" t="s">
        <v>297</v>
      </c>
      <c r="R282" s="257">
        <v>872</v>
      </c>
      <c r="S282" s="249">
        <v>44659</v>
      </c>
      <c r="T282" s="244">
        <v>872</v>
      </c>
      <c r="U282" s="249">
        <v>44659</v>
      </c>
      <c r="V282" s="241">
        <v>3000354542</v>
      </c>
      <c r="W282" s="245">
        <v>44699</v>
      </c>
      <c r="X282" s="283">
        <v>1908182</v>
      </c>
      <c r="Y282" s="255" t="s">
        <v>351</v>
      </c>
      <c r="Z282" s="259">
        <v>6508508</v>
      </c>
      <c r="AA282" s="247">
        <f t="shared" si="9"/>
        <v>0</v>
      </c>
      <c r="AB282" s="240" t="s">
        <v>352</v>
      </c>
      <c r="AF282">
        <v>8416690</v>
      </c>
      <c r="AG282" s="415">
        <f t="shared" si="8"/>
        <v>0</v>
      </c>
    </row>
    <row r="283" spans="1:33" ht="38.25">
      <c r="A283" s="133" t="s">
        <v>8</v>
      </c>
      <c r="B283" s="133" t="s">
        <v>148</v>
      </c>
      <c r="C283" s="135" t="s">
        <v>91</v>
      </c>
      <c r="D283" s="135" t="s">
        <v>92</v>
      </c>
      <c r="E283" s="237" t="s">
        <v>242</v>
      </c>
      <c r="F283" s="134" t="s">
        <v>15</v>
      </c>
      <c r="G283" s="133" t="s">
        <v>103</v>
      </c>
      <c r="H283" s="133">
        <v>18603</v>
      </c>
      <c r="I283" s="133">
        <v>18141</v>
      </c>
      <c r="J283" s="133">
        <v>43453</v>
      </c>
      <c r="K283" s="133" t="s">
        <v>368</v>
      </c>
      <c r="L283" s="133">
        <v>830059357</v>
      </c>
      <c r="M283" s="133" t="s">
        <v>96</v>
      </c>
      <c r="N283" s="133">
        <v>8157</v>
      </c>
      <c r="O283" s="133">
        <v>2018</v>
      </c>
      <c r="P283" s="247">
        <v>4577296</v>
      </c>
      <c r="Q283" s="260" t="s">
        <v>297</v>
      </c>
      <c r="R283" s="257">
        <v>872</v>
      </c>
      <c r="S283" s="249">
        <v>44659</v>
      </c>
      <c r="T283" s="244">
        <v>872</v>
      </c>
      <c r="U283" s="249">
        <v>44659</v>
      </c>
      <c r="V283" s="241">
        <v>3000354547</v>
      </c>
      <c r="W283" s="245">
        <v>44699</v>
      </c>
      <c r="X283" s="283">
        <v>3626574</v>
      </c>
      <c r="Y283" s="255" t="s">
        <v>384</v>
      </c>
      <c r="Z283" s="259">
        <v>950722</v>
      </c>
      <c r="AA283" s="247">
        <f t="shared" si="9"/>
        <v>0</v>
      </c>
      <c r="AB283" s="240" t="s">
        <v>385</v>
      </c>
      <c r="AF283">
        <v>4577296</v>
      </c>
      <c r="AG283" s="415">
        <f t="shared" si="8"/>
        <v>0</v>
      </c>
    </row>
    <row r="284" spans="1:33">
      <c r="A284" s="133" t="s">
        <v>8</v>
      </c>
      <c r="B284" s="133" t="s">
        <v>148</v>
      </c>
      <c r="C284" s="135" t="s">
        <v>91</v>
      </c>
      <c r="D284" s="135" t="s">
        <v>92</v>
      </c>
      <c r="E284" s="237" t="s">
        <v>242</v>
      </c>
      <c r="F284" s="134" t="s">
        <v>15</v>
      </c>
      <c r="G284" s="133" t="s">
        <v>103</v>
      </c>
      <c r="H284" s="133">
        <v>18496</v>
      </c>
      <c r="I284" s="133">
        <v>18142</v>
      </c>
      <c r="J284" s="133">
        <v>43453</v>
      </c>
      <c r="K284" s="133" t="s">
        <v>438</v>
      </c>
      <c r="L284" s="133">
        <v>830503725</v>
      </c>
      <c r="M284" s="133" t="s">
        <v>96</v>
      </c>
      <c r="N284" s="133">
        <v>8116</v>
      </c>
      <c r="O284" s="133">
        <v>2018</v>
      </c>
      <c r="P284" s="247">
        <v>940389</v>
      </c>
      <c r="Q284" s="260" t="s">
        <v>297</v>
      </c>
      <c r="R284" s="257"/>
      <c r="S284" s="243"/>
      <c r="T284" s="244"/>
      <c r="U284" s="243"/>
      <c r="V284" s="241"/>
      <c r="W284" s="245"/>
      <c r="X284" s="283"/>
      <c r="Y284" s="255"/>
      <c r="Z284" s="259"/>
      <c r="AA284" s="247">
        <f t="shared" si="9"/>
        <v>940389</v>
      </c>
      <c r="AB284" s="240"/>
      <c r="AF284">
        <v>940389</v>
      </c>
      <c r="AG284" s="415">
        <f t="shared" si="8"/>
        <v>0</v>
      </c>
    </row>
    <row r="285" spans="1:33">
      <c r="A285" s="133" t="s">
        <v>8</v>
      </c>
      <c r="B285" s="133" t="s">
        <v>148</v>
      </c>
      <c r="C285" s="135" t="s">
        <v>91</v>
      </c>
      <c r="D285" s="135" t="s">
        <v>92</v>
      </c>
      <c r="E285" s="237" t="s">
        <v>242</v>
      </c>
      <c r="F285" s="134" t="s">
        <v>15</v>
      </c>
      <c r="G285" s="133" t="s">
        <v>103</v>
      </c>
      <c r="H285" s="133">
        <v>17783</v>
      </c>
      <c r="I285" s="133">
        <v>18155</v>
      </c>
      <c r="J285" s="133">
        <v>43453</v>
      </c>
      <c r="K285" s="133" t="s">
        <v>443</v>
      </c>
      <c r="L285" s="133">
        <v>830072495</v>
      </c>
      <c r="M285" s="133" t="s">
        <v>96</v>
      </c>
      <c r="N285" s="133">
        <v>8139</v>
      </c>
      <c r="O285" s="133">
        <v>2018</v>
      </c>
      <c r="P285" s="247">
        <v>3807960</v>
      </c>
      <c r="Q285" s="260" t="s">
        <v>297</v>
      </c>
      <c r="R285" s="257">
        <v>872</v>
      </c>
      <c r="S285" s="249">
        <v>44659</v>
      </c>
      <c r="T285" s="244">
        <v>872</v>
      </c>
      <c r="U285" s="249">
        <v>44659</v>
      </c>
      <c r="V285" s="241">
        <v>3000353067</v>
      </c>
      <c r="W285" s="245">
        <v>44699</v>
      </c>
      <c r="X285" s="283">
        <v>3807960</v>
      </c>
      <c r="Y285" s="255"/>
      <c r="Z285" s="259"/>
      <c r="AA285" s="247">
        <f t="shared" si="9"/>
        <v>0</v>
      </c>
      <c r="AB285" s="240" t="s">
        <v>290</v>
      </c>
      <c r="AF285">
        <v>3807960</v>
      </c>
      <c r="AG285" s="415">
        <f t="shared" si="8"/>
        <v>0</v>
      </c>
    </row>
    <row r="286" spans="1:33">
      <c r="A286" s="133" t="s">
        <v>8</v>
      </c>
      <c r="B286" s="133" t="s">
        <v>148</v>
      </c>
      <c r="C286" s="135" t="s">
        <v>91</v>
      </c>
      <c r="D286" s="135" t="s">
        <v>92</v>
      </c>
      <c r="E286" s="237" t="s">
        <v>242</v>
      </c>
      <c r="F286" s="134" t="s">
        <v>15</v>
      </c>
      <c r="G286" s="133" t="s">
        <v>103</v>
      </c>
      <c r="H286" s="133">
        <v>18631</v>
      </c>
      <c r="I286" s="133">
        <v>18498</v>
      </c>
      <c r="J286" s="133">
        <v>43455</v>
      </c>
      <c r="K286" s="133" t="s">
        <v>444</v>
      </c>
      <c r="L286" s="133">
        <v>900273909</v>
      </c>
      <c r="M286" s="133" t="s">
        <v>96</v>
      </c>
      <c r="N286" s="133">
        <v>8151</v>
      </c>
      <c r="O286" s="133">
        <v>2018</v>
      </c>
      <c r="P286" s="247">
        <v>1480112</v>
      </c>
      <c r="Q286" s="260" t="s">
        <v>297</v>
      </c>
      <c r="R286" s="257">
        <v>508</v>
      </c>
      <c r="S286" s="249">
        <v>44622</v>
      </c>
      <c r="T286" s="244">
        <v>508</v>
      </c>
      <c r="U286" s="249">
        <v>44622</v>
      </c>
      <c r="V286" s="241">
        <v>3000758590</v>
      </c>
      <c r="W286" s="245">
        <v>44826</v>
      </c>
      <c r="X286" s="283">
        <v>1480112</v>
      </c>
      <c r="Y286" s="255"/>
      <c r="Z286" s="259"/>
      <c r="AA286" s="247">
        <f t="shared" si="9"/>
        <v>0</v>
      </c>
      <c r="AB286" s="240" t="s">
        <v>252</v>
      </c>
      <c r="AF286">
        <v>1480112</v>
      </c>
      <c r="AG286" s="415">
        <f t="shared" si="8"/>
        <v>0</v>
      </c>
    </row>
    <row r="287" spans="1:33">
      <c r="A287" s="133" t="s">
        <v>8</v>
      </c>
      <c r="B287" s="133" t="s">
        <v>148</v>
      </c>
      <c r="C287" s="135" t="s">
        <v>91</v>
      </c>
      <c r="D287" s="135" t="s">
        <v>92</v>
      </c>
      <c r="E287" s="237" t="s">
        <v>242</v>
      </c>
      <c r="F287" s="134" t="s">
        <v>15</v>
      </c>
      <c r="G287" s="133" t="s">
        <v>103</v>
      </c>
      <c r="H287" s="133">
        <v>18644</v>
      </c>
      <c r="I287" s="133">
        <v>18521</v>
      </c>
      <c r="J287" s="133">
        <v>43455</v>
      </c>
      <c r="K287" s="133" t="s">
        <v>398</v>
      </c>
      <c r="L287" s="133">
        <v>900007370</v>
      </c>
      <c r="M287" s="133" t="s">
        <v>96</v>
      </c>
      <c r="N287" s="133">
        <v>4824</v>
      </c>
      <c r="O287" s="133">
        <v>2018</v>
      </c>
      <c r="P287" s="247">
        <v>3743118</v>
      </c>
      <c r="Q287" s="260" t="s">
        <v>297</v>
      </c>
      <c r="R287" s="257">
        <v>508</v>
      </c>
      <c r="S287" s="249">
        <v>44622</v>
      </c>
      <c r="T287" s="244">
        <v>508</v>
      </c>
      <c r="U287" s="249">
        <v>44622</v>
      </c>
      <c r="V287" s="241" t="s">
        <v>445</v>
      </c>
      <c r="W287" s="245">
        <v>44648</v>
      </c>
      <c r="X287" s="283">
        <v>3743118</v>
      </c>
      <c r="Y287" s="255"/>
      <c r="Z287" s="259"/>
      <c r="AA287" s="247">
        <f t="shared" si="9"/>
        <v>0</v>
      </c>
      <c r="AB287" s="240" t="s">
        <v>388</v>
      </c>
      <c r="AF287">
        <v>3743118</v>
      </c>
      <c r="AG287" s="415">
        <f t="shared" si="8"/>
        <v>0</v>
      </c>
    </row>
    <row r="288" spans="1:33">
      <c r="A288" s="133" t="s">
        <v>8</v>
      </c>
      <c r="B288" s="133" t="s">
        <v>148</v>
      </c>
      <c r="C288" s="135" t="s">
        <v>91</v>
      </c>
      <c r="D288" s="135" t="s">
        <v>92</v>
      </c>
      <c r="E288" s="237" t="s">
        <v>242</v>
      </c>
      <c r="F288" s="134" t="s">
        <v>15</v>
      </c>
      <c r="G288" s="133" t="s">
        <v>103</v>
      </c>
      <c r="H288" s="133">
        <v>18724</v>
      </c>
      <c r="I288" s="133">
        <v>18678</v>
      </c>
      <c r="J288" s="133">
        <v>43458</v>
      </c>
      <c r="K288" s="133" t="s">
        <v>446</v>
      </c>
      <c r="L288" s="133">
        <v>830104286</v>
      </c>
      <c r="M288" s="133" t="s">
        <v>96</v>
      </c>
      <c r="N288" s="133">
        <v>8137</v>
      </c>
      <c r="O288" s="133">
        <v>2018</v>
      </c>
      <c r="P288" s="247">
        <v>1457970</v>
      </c>
      <c r="Q288" s="260" t="s">
        <v>297</v>
      </c>
      <c r="R288" s="257">
        <v>2865</v>
      </c>
      <c r="S288" s="249">
        <v>44867</v>
      </c>
      <c r="T288" s="257">
        <v>2865</v>
      </c>
      <c r="U288" s="249">
        <v>44867</v>
      </c>
      <c r="V288" s="241">
        <v>3000954690</v>
      </c>
      <c r="W288" s="245">
        <v>44890</v>
      </c>
      <c r="X288" s="283">
        <v>1457970</v>
      </c>
      <c r="Y288" s="255"/>
      <c r="Z288" s="259"/>
      <c r="AA288" s="247">
        <f t="shared" si="9"/>
        <v>0</v>
      </c>
      <c r="AB288" s="240" t="s">
        <v>427</v>
      </c>
      <c r="AF288">
        <v>1457970</v>
      </c>
      <c r="AG288" s="415">
        <f t="shared" si="8"/>
        <v>0</v>
      </c>
    </row>
    <row r="289" spans="1:33">
      <c r="A289" s="133" t="s">
        <v>8</v>
      </c>
      <c r="B289" s="133" t="s">
        <v>148</v>
      </c>
      <c r="C289" s="135" t="s">
        <v>91</v>
      </c>
      <c r="D289" s="135" t="s">
        <v>92</v>
      </c>
      <c r="E289" s="237" t="s">
        <v>242</v>
      </c>
      <c r="F289" s="134" t="s">
        <v>15</v>
      </c>
      <c r="G289" s="133" t="s">
        <v>103</v>
      </c>
      <c r="H289" s="133">
        <v>18503</v>
      </c>
      <c r="I289" s="133">
        <v>18680</v>
      </c>
      <c r="J289" s="133">
        <v>43458</v>
      </c>
      <c r="K289" s="133" t="s">
        <v>446</v>
      </c>
      <c r="L289" s="133">
        <v>830104286</v>
      </c>
      <c r="M289" s="133" t="s">
        <v>96</v>
      </c>
      <c r="N289" s="133">
        <v>8141</v>
      </c>
      <c r="O289" s="133">
        <v>2018</v>
      </c>
      <c r="P289" s="247">
        <v>3871506</v>
      </c>
      <c r="Q289" s="260" t="s">
        <v>297</v>
      </c>
      <c r="R289" s="257">
        <v>2865</v>
      </c>
      <c r="S289" s="249">
        <v>44867</v>
      </c>
      <c r="T289" s="257">
        <v>2865</v>
      </c>
      <c r="U289" s="249">
        <v>44867</v>
      </c>
      <c r="V289" s="241">
        <v>3000954691</v>
      </c>
      <c r="W289" s="245">
        <v>44890</v>
      </c>
      <c r="X289" s="283">
        <v>3871506</v>
      </c>
      <c r="Y289" s="255"/>
      <c r="Z289" s="259"/>
      <c r="AA289" s="247">
        <f t="shared" si="9"/>
        <v>0</v>
      </c>
      <c r="AB289" s="240" t="s">
        <v>427</v>
      </c>
      <c r="AF289">
        <v>3871506</v>
      </c>
      <c r="AG289" s="415">
        <f t="shared" si="8"/>
        <v>0</v>
      </c>
    </row>
    <row r="290" spans="1:33">
      <c r="A290" s="133" t="s">
        <v>8</v>
      </c>
      <c r="B290" s="133" t="s">
        <v>148</v>
      </c>
      <c r="C290" s="135" t="s">
        <v>91</v>
      </c>
      <c r="D290" s="135" t="s">
        <v>92</v>
      </c>
      <c r="E290" s="237" t="s">
        <v>242</v>
      </c>
      <c r="F290" s="134" t="s">
        <v>15</v>
      </c>
      <c r="G290" s="133" t="s">
        <v>103</v>
      </c>
      <c r="H290" s="133">
        <v>18810</v>
      </c>
      <c r="I290" s="133">
        <v>18688</v>
      </c>
      <c r="J290" s="133">
        <v>43458</v>
      </c>
      <c r="K290" s="133" t="s">
        <v>408</v>
      </c>
      <c r="L290" s="133">
        <v>900295709</v>
      </c>
      <c r="M290" s="133" t="s">
        <v>96</v>
      </c>
      <c r="N290" s="133">
        <v>8147</v>
      </c>
      <c r="O290" s="133">
        <v>2018</v>
      </c>
      <c r="P290" s="247">
        <v>3029918</v>
      </c>
      <c r="Q290" s="260" t="s">
        <v>297</v>
      </c>
      <c r="R290" s="257">
        <v>1091</v>
      </c>
      <c r="S290" s="246">
        <v>44700</v>
      </c>
      <c r="T290" s="244">
        <v>1091</v>
      </c>
      <c r="U290" s="246">
        <v>44700</v>
      </c>
      <c r="V290" s="241" t="s">
        <v>447</v>
      </c>
      <c r="W290" s="245">
        <v>44859</v>
      </c>
      <c r="X290" s="283">
        <v>3029918</v>
      </c>
      <c r="Y290" s="255"/>
      <c r="Z290" s="259"/>
      <c r="AA290" s="247">
        <f t="shared" si="9"/>
        <v>0</v>
      </c>
      <c r="AB290" s="240" t="s">
        <v>256</v>
      </c>
      <c r="AF290">
        <v>3029918</v>
      </c>
      <c r="AG290" s="415">
        <f t="shared" si="8"/>
        <v>0</v>
      </c>
    </row>
    <row r="291" spans="1:33">
      <c r="A291" s="133" t="s">
        <v>8</v>
      </c>
      <c r="B291" s="133" t="s">
        <v>148</v>
      </c>
      <c r="C291" s="135" t="s">
        <v>91</v>
      </c>
      <c r="D291" s="135" t="s">
        <v>92</v>
      </c>
      <c r="E291" s="237" t="s">
        <v>242</v>
      </c>
      <c r="F291" s="134" t="s">
        <v>15</v>
      </c>
      <c r="G291" s="133" t="s">
        <v>103</v>
      </c>
      <c r="H291" s="133">
        <v>18813</v>
      </c>
      <c r="I291" s="133">
        <v>18693</v>
      </c>
      <c r="J291" s="133">
        <v>43458</v>
      </c>
      <c r="K291" s="133" t="s">
        <v>410</v>
      </c>
      <c r="L291" s="133">
        <v>900031234</v>
      </c>
      <c r="M291" s="133" t="s">
        <v>96</v>
      </c>
      <c r="N291" s="133">
        <v>8135</v>
      </c>
      <c r="O291" s="133">
        <v>2018</v>
      </c>
      <c r="P291" s="247">
        <v>2628474</v>
      </c>
      <c r="Q291" s="260" t="s">
        <v>297</v>
      </c>
      <c r="R291" s="257">
        <v>508</v>
      </c>
      <c r="S291" s="249">
        <v>44622</v>
      </c>
      <c r="T291" s="244">
        <v>508</v>
      </c>
      <c r="U291" s="249">
        <v>44622</v>
      </c>
      <c r="V291" s="241" t="s">
        <v>448</v>
      </c>
      <c r="W291" s="245">
        <v>44648</v>
      </c>
      <c r="X291" s="283">
        <v>2628474</v>
      </c>
      <c r="Y291" s="255"/>
      <c r="Z291" s="259"/>
      <c r="AA291" s="247">
        <f t="shared" si="9"/>
        <v>0</v>
      </c>
      <c r="AB291" s="240" t="s">
        <v>388</v>
      </c>
      <c r="AF291">
        <v>2628474</v>
      </c>
      <c r="AG291" s="415">
        <f t="shared" si="8"/>
        <v>0</v>
      </c>
    </row>
    <row r="292" spans="1:33" ht="38.25">
      <c r="A292" s="133" t="s">
        <v>8</v>
      </c>
      <c r="B292" s="133" t="s">
        <v>148</v>
      </c>
      <c r="C292" s="135" t="s">
        <v>91</v>
      </c>
      <c r="D292" s="135" t="s">
        <v>92</v>
      </c>
      <c r="E292" s="237" t="s">
        <v>242</v>
      </c>
      <c r="F292" s="134" t="s">
        <v>15</v>
      </c>
      <c r="G292" s="133" t="s">
        <v>103</v>
      </c>
      <c r="H292" s="133">
        <v>18817</v>
      </c>
      <c r="I292" s="133">
        <v>18697</v>
      </c>
      <c r="J292" s="133">
        <v>43458</v>
      </c>
      <c r="K292" s="133" t="s">
        <v>401</v>
      </c>
      <c r="L292" s="133">
        <v>830076629</v>
      </c>
      <c r="M292" s="133" t="s">
        <v>96</v>
      </c>
      <c r="N292" s="133">
        <v>8153</v>
      </c>
      <c r="O292" s="133">
        <v>2018</v>
      </c>
      <c r="P292" s="247">
        <v>3719354</v>
      </c>
      <c r="Q292" s="260" t="s">
        <v>297</v>
      </c>
      <c r="R292" s="257">
        <v>872</v>
      </c>
      <c r="S292" s="249">
        <v>44659</v>
      </c>
      <c r="T292" s="244">
        <v>872</v>
      </c>
      <c r="U292" s="249">
        <v>44659</v>
      </c>
      <c r="V292" s="241">
        <v>3000375396</v>
      </c>
      <c r="W292" s="245">
        <v>44700</v>
      </c>
      <c r="X292" s="283">
        <v>3116286</v>
      </c>
      <c r="Y292" s="255" t="s">
        <v>384</v>
      </c>
      <c r="Z292" s="259">
        <v>603068</v>
      </c>
      <c r="AA292" s="247">
        <f t="shared" si="9"/>
        <v>0</v>
      </c>
      <c r="AB292" s="240" t="s">
        <v>385</v>
      </c>
      <c r="AF292">
        <v>3719354</v>
      </c>
      <c r="AG292" s="415">
        <f t="shared" si="8"/>
        <v>0</v>
      </c>
    </row>
    <row r="293" spans="1:33" ht="38.25">
      <c r="A293" s="133" t="s">
        <v>8</v>
      </c>
      <c r="B293" s="133" t="s">
        <v>148</v>
      </c>
      <c r="C293" s="135" t="s">
        <v>91</v>
      </c>
      <c r="D293" s="135" t="s">
        <v>92</v>
      </c>
      <c r="E293" s="237" t="s">
        <v>242</v>
      </c>
      <c r="F293" s="134" t="s">
        <v>15</v>
      </c>
      <c r="G293" s="133" t="s">
        <v>103</v>
      </c>
      <c r="H293" s="133">
        <v>18827</v>
      </c>
      <c r="I293" s="133">
        <v>18706</v>
      </c>
      <c r="J293" s="133">
        <v>43458</v>
      </c>
      <c r="K293" s="133" t="s">
        <v>368</v>
      </c>
      <c r="L293" s="133">
        <v>830059357</v>
      </c>
      <c r="M293" s="133" t="s">
        <v>96</v>
      </c>
      <c r="N293" s="133">
        <v>8169</v>
      </c>
      <c r="O293" s="133">
        <v>2018</v>
      </c>
      <c r="P293" s="247">
        <v>10879661</v>
      </c>
      <c r="Q293" s="260" t="s">
        <v>297</v>
      </c>
      <c r="R293" s="257"/>
      <c r="S293" s="243"/>
      <c r="T293" s="244"/>
      <c r="U293" s="243"/>
      <c r="V293" s="241"/>
      <c r="W293" s="245"/>
      <c r="X293" s="283"/>
      <c r="Y293" s="255" t="s">
        <v>146</v>
      </c>
      <c r="Z293" s="259">
        <v>10879661</v>
      </c>
      <c r="AA293" s="247">
        <f t="shared" si="9"/>
        <v>0</v>
      </c>
      <c r="AB293" s="240" t="s">
        <v>370</v>
      </c>
      <c r="AF293">
        <v>10879661</v>
      </c>
      <c r="AG293" s="415">
        <f t="shared" si="8"/>
        <v>0</v>
      </c>
    </row>
    <row r="294" spans="1:33" ht="38.25">
      <c r="A294" s="133" t="s">
        <v>8</v>
      </c>
      <c r="B294" s="133" t="s">
        <v>148</v>
      </c>
      <c r="C294" s="135" t="s">
        <v>91</v>
      </c>
      <c r="D294" s="135" t="s">
        <v>92</v>
      </c>
      <c r="E294" s="237" t="s">
        <v>242</v>
      </c>
      <c r="F294" s="134" t="s">
        <v>15</v>
      </c>
      <c r="G294" s="133" t="s">
        <v>103</v>
      </c>
      <c r="H294" s="133">
        <v>18814</v>
      </c>
      <c r="I294" s="133">
        <v>18732</v>
      </c>
      <c r="J294" s="133">
        <v>43458</v>
      </c>
      <c r="K294" s="133" t="s">
        <v>368</v>
      </c>
      <c r="L294" s="133">
        <v>830059357</v>
      </c>
      <c r="M294" s="133" t="s">
        <v>96</v>
      </c>
      <c r="N294" s="133">
        <v>8168</v>
      </c>
      <c r="O294" s="133">
        <v>2018</v>
      </c>
      <c r="P294" s="247">
        <v>9236605</v>
      </c>
      <c r="Q294" s="260" t="s">
        <v>297</v>
      </c>
      <c r="R294" s="257">
        <v>2865</v>
      </c>
      <c r="S294" s="249">
        <v>44867</v>
      </c>
      <c r="T294" s="257">
        <v>2865</v>
      </c>
      <c r="U294" s="249">
        <v>44867</v>
      </c>
      <c r="V294" s="241">
        <v>3000954644</v>
      </c>
      <c r="W294" s="245">
        <v>44889</v>
      </c>
      <c r="X294" s="283">
        <v>1235899</v>
      </c>
      <c r="Y294" s="255" t="s">
        <v>146</v>
      </c>
      <c r="Z294" s="259">
        <v>8000706</v>
      </c>
      <c r="AA294" s="247">
        <f t="shared" si="9"/>
        <v>0</v>
      </c>
      <c r="AB294" s="240" t="s">
        <v>427</v>
      </c>
      <c r="AF294">
        <v>9236605</v>
      </c>
      <c r="AG294" s="415">
        <f t="shared" si="8"/>
        <v>0</v>
      </c>
    </row>
    <row r="295" spans="1:33">
      <c r="A295" s="133" t="s">
        <v>8</v>
      </c>
      <c r="B295" s="133" t="s">
        <v>148</v>
      </c>
      <c r="C295" s="135" t="s">
        <v>91</v>
      </c>
      <c r="D295" s="135" t="s">
        <v>92</v>
      </c>
      <c r="E295" s="237" t="s">
        <v>242</v>
      </c>
      <c r="F295" s="134" t="s">
        <v>15</v>
      </c>
      <c r="G295" s="133" t="s">
        <v>103</v>
      </c>
      <c r="H295" s="133">
        <v>18528</v>
      </c>
      <c r="I295" s="133">
        <v>19102</v>
      </c>
      <c r="J295" s="133">
        <v>43461</v>
      </c>
      <c r="K295" s="133" t="s">
        <v>449</v>
      </c>
      <c r="L295" s="133">
        <v>900243455</v>
      </c>
      <c r="M295" s="133" t="s">
        <v>96</v>
      </c>
      <c r="N295" s="133">
        <v>8154</v>
      </c>
      <c r="O295" s="133">
        <v>2018</v>
      </c>
      <c r="P295" s="247">
        <v>2454403</v>
      </c>
      <c r="Q295" s="260" t="s">
        <v>297</v>
      </c>
      <c r="R295" s="257">
        <v>872</v>
      </c>
      <c r="S295" s="249">
        <v>44659</v>
      </c>
      <c r="T295" s="244">
        <v>872</v>
      </c>
      <c r="U295" s="249">
        <v>44659</v>
      </c>
      <c r="V295" s="241">
        <v>3000375892</v>
      </c>
      <c r="W295" s="245">
        <v>44704</v>
      </c>
      <c r="X295" s="283">
        <v>2454403</v>
      </c>
      <c r="Y295" s="255"/>
      <c r="Z295" s="259"/>
      <c r="AA295" s="247">
        <f t="shared" si="9"/>
        <v>0</v>
      </c>
      <c r="AB295" s="332" t="s">
        <v>290</v>
      </c>
      <c r="AF295">
        <v>2454403</v>
      </c>
      <c r="AG295" s="415">
        <f t="shared" si="8"/>
        <v>0</v>
      </c>
    </row>
    <row r="296" spans="1:33" ht="25.5">
      <c r="A296" s="133" t="s">
        <v>6</v>
      </c>
      <c r="B296" s="133" t="s">
        <v>186</v>
      </c>
      <c r="C296" s="135" t="s">
        <v>91</v>
      </c>
      <c r="D296" s="135" t="s">
        <v>92</v>
      </c>
      <c r="E296" s="239" t="s">
        <v>248</v>
      </c>
      <c r="F296" s="134" t="s">
        <v>20</v>
      </c>
      <c r="G296" s="133" t="s">
        <v>121</v>
      </c>
      <c r="H296" s="133">
        <v>3133</v>
      </c>
      <c r="I296" s="133">
        <v>10130</v>
      </c>
      <c r="J296" s="133">
        <v>43558</v>
      </c>
      <c r="K296" s="133" t="s">
        <v>450</v>
      </c>
      <c r="L296" s="133">
        <v>51575933</v>
      </c>
      <c r="M296" s="133" t="s">
        <v>114</v>
      </c>
      <c r="N296" s="133">
        <v>6985</v>
      </c>
      <c r="O296" s="133">
        <v>2019</v>
      </c>
      <c r="P296" s="263">
        <v>566767</v>
      </c>
      <c r="Q296" s="239" t="s">
        <v>451</v>
      </c>
      <c r="R296" s="257"/>
      <c r="S296" s="240"/>
      <c r="T296" s="244"/>
      <c r="U296" s="240"/>
      <c r="V296" s="240"/>
      <c r="W296" s="245"/>
      <c r="X296" s="283"/>
      <c r="Y296" s="253"/>
      <c r="Z296" s="251"/>
      <c r="AA296" s="247">
        <f t="shared" si="9"/>
        <v>566767</v>
      </c>
      <c r="AB296" s="326" t="s">
        <v>452</v>
      </c>
      <c r="AF296">
        <v>566767</v>
      </c>
      <c r="AG296" s="415">
        <f t="shared" si="8"/>
        <v>0</v>
      </c>
    </row>
    <row r="297" spans="1:33" ht="26.25">
      <c r="A297" s="133" t="s">
        <v>4</v>
      </c>
      <c r="B297" s="133" t="s">
        <v>236</v>
      </c>
      <c r="C297" s="135" t="s">
        <v>91</v>
      </c>
      <c r="D297" s="135" t="s">
        <v>92</v>
      </c>
      <c r="E297" s="239" t="s">
        <v>304</v>
      </c>
      <c r="F297" s="134" t="s">
        <v>22</v>
      </c>
      <c r="G297" s="133" t="s">
        <v>121</v>
      </c>
      <c r="H297" s="133">
        <v>8324</v>
      </c>
      <c r="I297" s="133">
        <v>10357</v>
      </c>
      <c r="J297" s="133">
        <v>43560</v>
      </c>
      <c r="K297" s="133" t="s">
        <v>453</v>
      </c>
      <c r="L297" s="133">
        <v>46676047</v>
      </c>
      <c r="M297" s="133" t="s">
        <v>114</v>
      </c>
      <c r="N297" s="133">
        <v>7237</v>
      </c>
      <c r="O297" s="133">
        <v>2019</v>
      </c>
      <c r="P297" s="263">
        <v>5909400</v>
      </c>
      <c r="Q297" s="239" t="s">
        <v>451</v>
      </c>
      <c r="R297" s="257"/>
      <c r="S297" s="240"/>
      <c r="T297" s="244"/>
      <c r="U297" s="240"/>
      <c r="V297" s="240"/>
      <c r="W297" s="245"/>
      <c r="X297" s="283"/>
      <c r="Y297" s="253"/>
      <c r="Z297" s="251"/>
      <c r="AA297" s="247">
        <f t="shared" si="9"/>
        <v>5909400</v>
      </c>
      <c r="AB297" s="341" t="s">
        <v>308</v>
      </c>
      <c r="AF297">
        <v>5909400</v>
      </c>
      <c r="AG297" s="415">
        <f t="shared" si="8"/>
        <v>0</v>
      </c>
    </row>
    <row r="298" spans="1:33" ht="26.25">
      <c r="A298" s="133" t="s">
        <v>4</v>
      </c>
      <c r="B298" s="133" t="s">
        <v>236</v>
      </c>
      <c r="C298" s="135" t="s">
        <v>91</v>
      </c>
      <c r="D298" s="135" t="s">
        <v>92</v>
      </c>
      <c r="E298" s="239" t="s">
        <v>304</v>
      </c>
      <c r="F298" s="134" t="s">
        <v>22</v>
      </c>
      <c r="G298" s="133" t="s">
        <v>121</v>
      </c>
      <c r="H298" s="133">
        <v>11557</v>
      </c>
      <c r="I298" s="133">
        <v>10472</v>
      </c>
      <c r="J298" s="133">
        <v>43563</v>
      </c>
      <c r="K298" s="133" t="s">
        <v>454</v>
      </c>
      <c r="L298" s="133">
        <v>1010210810</v>
      </c>
      <c r="M298" s="133" t="s">
        <v>114</v>
      </c>
      <c r="N298" s="133">
        <v>7305</v>
      </c>
      <c r="O298" s="133">
        <v>2019</v>
      </c>
      <c r="P298" s="263">
        <v>427200</v>
      </c>
      <c r="Q298" s="239" t="s">
        <v>451</v>
      </c>
      <c r="R298" s="257"/>
      <c r="S298" s="240"/>
      <c r="T298" s="244"/>
      <c r="U298" s="240"/>
      <c r="V298" s="240"/>
      <c r="W298" s="245"/>
      <c r="X298" s="283"/>
      <c r="Y298" s="253"/>
      <c r="Z298" s="251"/>
      <c r="AA298" s="247">
        <f t="shared" si="9"/>
        <v>427200</v>
      </c>
      <c r="AB298" s="336" t="s">
        <v>310</v>
      </c>
      <c r="AF298">
        <v>427200</v>
      </c>
      <c r="AG298" s="415">
        <f t="shared" si="8"/>
        <v>0</v>
      </c>
    </row>
    <row r="299" spans="1:33">
      <c r="A299" s="133" t="s">
        <v>8</v>
      </c>
      <c r="B299" s="133" t="s">
        <v>148</v>
      </c>
      <c r="C299" s="135" t="s">
        <v>91</v>
      </c>
      <c r="D299" s="135" t="s">
        <v>92</v>
      </c>
      <c r="E299" s="239" t="s">
        <v>242</v>
      </c>
      <c r="F299" s="134" t="s">
        <v>15</v>
      </c>
      <c r="G299" s="133" t="s">
        <v>121</v>
      </c>
      <c r="H299" s="133">
        <v>885</v>
      </c>
      <c r="I299" s="133">
        <v>1080</v>
      </c>
      <c r="J299" s="133">
        <v>43489</v>
      </c>
      <c r="K299" s="133" t="s">
        <v>455</v>
      </c>
      <c r="L299" s="133">
        <v>53040375</v>
      </c>
      <c r="M299" s="133" t="s">
        <v>123</v>
      </c>
      <c r="N299" s="133">
        <v>741</v>
      </c>
      <c r="O299" s="133">
        <v>2019</v>
      </c>
      <c r="P299" s="263">
        <v>22140000</v>
      </c>
      <c r="Q299" s="239" t="s">
        <v>451</v>
      </c>
      <c r="R299" s="257"/>
      <c r="S299" s="240"/>
      <c r="T299" s="244"/>
      <c r="U299" s="240"/>
      <c r="V299" s="240"/>
      <c r="W299" s="245"/>
      <c r="X299" s="283"/>
      <c r="Y299" s="253"/>
      <c r="Z299" s="251"/>
      <c r="AA299" s="247">
        <f t="shared" si="9"/>
        <v>22140000</v>
      </c>
      <c r="AB299" s="240" t="s">
        <v>456</v>
      </c>
      <c r="AF299">
        <v>22140000</v>
      </c>
      <c r="AG299" s="415">
        <f t="shared" si="8"/>
        <v>0</v>
      </c>
    </row>
    <row r="300" spans="1:33" ht="26.25">
      <c r="A300" s="133" t="s">
        <v>4</v>
      </c>
      <c r="B300" s="133" t="s">
        <v>236</v>
      </c>
      <c r="C300" s="135" t="s">
        <v>91</v>
      </c>
      <c r="D300" s="135" t="s">
        <v>92</v>
      </c>
      <c r="E300" s="239" t="s">
        <v>304</v>
      </c>
      <c r="F300" s="134" t="s">
        <v>22</v>
      </c>
      <c r="G300" s="133" t="s">
        <v>121</v>
      </c>
      <c r="H300" s="133">
        <v>11575</v>
      </c>
      <c r="I300" s="133">
        <v>11003</v>
      </c>
      <c r="J300" s="133">
        <v>43585</v>
      </c>
      <c r="K300" s="133" t="s">
        <v>457</v>
      </c>
      <c r="L300" s="133">
        <v>1010244635</v>
      </c>
      <c r="M300" s="133" t="s">
        <v>114</v>
      </c>
      <c r="N300" s="133">
        <v>7697</v>
      </c>
      <c r="O300" s="133">
        <v>2019</v>
      </c>
      <c r="P300" s="263">
        <v>47467</v>
      </c>
      <c r="Q300" s="239" t="s">
        <v>451</v>
      </c>
      <c r="R300" s="257"/>
      <c r="S300" s="240"/>
      <c r="T300" s="244"/>
      <c r="U300" s="240"/>
      <c r="V300" s="240"/>
      <c r="W300" s="245"/>
      <c r="X300" s="283"/>
      <c r="Y300" s="253"/>
      <c r="Z300" s="251"/>
      <c r="AA300" s="247">
        <f t="shared" si="9"/>
        <v>47467</v>
      </c>
      <c r="AB300" s="336" t="s">
        <v>308</v>
      </c>
      <c r="AF300">
        <v>47467</v>
      </c>
      <c r="AG300" s="415">
        <f t="shared" si="8"/>
        <v>0</v>
      </c>
    </row>
    <row r="301" spans="1:33" ht="38.25">
      <c r="A301" s="133" t="s">
        <v>4</v>
      </c>
      <c r="B301" s="133" t="s">
        <v>236</v>
      </c>
      <c r="C301" s="135" t="s">
        <v>91</v>
      </c>
      <c r="D301" s="135" t="s">
        <v>92</v>
      </c>
      <c r="E301" s="239" t="s">
        <v>304</v>
      </c>
      <c r="F301" s="134" t="s">
        <v>22</v>
      </c>
      <c r="G301" s="133" t="s">
        <v>121</v>
      </c>
      <c r="H301" s="133">
        <v>11580</v>
      </c>
      <c r="I301" s="133">
        <v>11005</v>
      </c>
      <c r="J301" s="133">
        <v>43585</v>
      </c>
      <c r="K301" s="133" t="s">
        <v>458</v>
      </c>
      <c r="L301" s="133">
        <v>79955307</v>
      </c>
      <c r="M301" s="133" t="s">
        <v>114</v>
      </c>
      <c r="N301" s="133">
        <v>7698</v>
      </c>
      <c r="O301" s="133">
        <v>2019</v>
      </c>
      <c r="P301" s="263">
        <v>8781333</v>
      </c>
      <c r="Q301" s="239" t="s">
        <v>451</v>
      </c>
      <c r="R301" s="257"/>
      <c r="S301" s="240"/>
      <c r="T301" s="244"/>
      <c r="U301" s="240"/>
      <c r="V301" s="240"/>
      <c r="W301" s="245"/>
      <c r="X301" s="283"/>
      <c r="Y301" s="248" t="s">
        <v>138</v>
      </c>
      <c r="Z301" s="251">
        <v>8781333</v>
      </c>
      <c r="AA301" s="247">
        <f t="shared" si="9"/>
        <v>0</v>
      </c>
      <c r="AB301" s="240" t="s">
        <v>246</v>
      </c>
      <c r="AF301">
        <v>8781333</v>
      </c>
      <c r="AG301" s="415">
        <f t="shared" si="8"/>
        <v>0</v>
      </c>
    </row>
    <row r="302" spans="1:33">
      <c r="A302" s="133" t="s">
        <v>12</v>
      </c>
      <c r="B302" s="133" t="s">
        <v>360</v>
      </c>
      <c r="C302" s="135" t="s">
        <v>91</v>
      </c>
      <c r="D302" s="135" t="s">
        <v>92</v>
      </c>
      <c r="E302" s="239" t="s">
        <v>361</v>
      </c>
      <c r="F302" s="134" t="s">
        <v>23</v>
      </c>
      <c r="G302" s="133" t="s">
        <v>121</v>
      </c>
      <c r="H302" s="133">
        <v>11851</v>
      </c>
      <c r="I302" s="133">
        <v>11045</v>
      </c>
      <c r="J302" s="133">
        <v>43588</v>
      </c>
      <c r="K302" s="133" t="s">
        <v>459</v>
      </c>
      <c r="L302" s="133">
        <v>72265024</v>
      </c>
      <c r="M302" s="133" t="s">
        <v>123</v>
      </c>
      <c r="N302" s="133">
        <v>7727</v>
      </c>
      <c r="O302" s="133">
        <v>2019</v>
      </c>
      <c r="P302" s="263">
        <v>51660000</v>
      </c>
      <c r="Q302" s="239" t="s">
        <v>451</v>
      </c>
      <c r="R302" s="257"/>
      <c r="S302" s="240"/>
      <c r="T302" s="244"/>
      <c r="U302" s="240"/>
      <c r="V302" s="240"/>
      <c r="W302" s="245"/>
      <c r="X302" s="283"/>
      <c r="Y302" s="253"/>
      <c r="Z302" s="251"/>
      <c r="AA302" s="247">
        <f t="shared" si="9"/>
        <v>51660000</v>
      </c>
      <c r="AB302" s="342" t="s">
        <v>460</v>
      </c>
      <c r="AF302">
        <v>51660000</v>
      </c>
      <c r="AG302" s="415">
        <f t="shared" si="8"/>
        <v>0</v>
      </c>
    </row>
    <row r="303" spans="1:33" ht="26.25">
      <c r="A303" s="133" t="s">
        <v>4</v>
      </c>
      <c r="B303" s="133" t="s">
        <v>236</v>
      </c>
      <c r="C303" s="135" t="s">
        <v>91</v>
      </c>
      <c r="D303" s="135" t="s">
        <v>92</v>
      </c>
      <c r="E303" s="239" t="s">
        <v>304</v>
      </c>
      <c r="F303" s="134" t="s">
        <v>22</v>
      </c>
      <c r="G303" s="133" t="s">
        <v>121</v>
      </c>
      <c r="H303" s="133">
        <v>11584</v>
      </c>
      <c r="I303" s="133">
        <v>11063</v>
      </c>
      <c r="J303" s="133">
        <v>43592</v>
      </c>
      <c r="K303" s="133" t="s">
        <v>461</v>
      </c>
      <c r="L303" s="133">
        <v>1014250472</v>
      </c>
      <c r="M303" s="133" t="s">
        <v>114</v>
      </c>
      <c r="N303" s="133">
        <v>7729</v>
      </c>
      <c r="O303" s="133">
        <v>2019</v>
      </c>
      <c r="P303" s="263">
        <v>284800</v>
      </c>
      <c r="Q303" s="239" t="s">
        <v>451</v>
      </c>
      <c r="R303" s="257"/>
      <c r="S303" s="240"/>
      <c r="T303" s="244"/>
      <c r="U303" s="240"/>
      <c r="V303" s="240"/>
      <c r="W303" s="245"/>
      <c r="X303" s="283"/>
      <c r="Y303" s="253"/>
      <c r="Z303" s="251"/>
      <c r="AA303" s="247">
        <f t="shared" si="9"/>
        <v>284800</v>
      </c>
      <c r="AB303" s="336" t="s">
        <v>308</v>
      </c>
      <c r="AF303">
        <v>284800</v>
      </c>
      <c r="AG303" s="415">
        <f t="shared" si="8"/>
        <v>0</v>
      </c>
    </row>
    <row r="304" spans="1:33" ht="38.25">
      <c r="A304" s="133" t="s">
        <v>4</v>
      </c>
      <c r="B304" s="133" t="s">
        <v>236</v>
      </c>
      <c r="C304" s="135" t="s">
        <v>91</v>
      </c>
      <c r="D304" s="135" t="s">
        <v>92</v>
      </c>
      <c r="E304" s="239" t="s">
        <v>304</v>
      </c>
      <c r="F304" s="134" t="s">
        <v>22</v>
      </c>
      <c r="G304" s="133" t="s">
        <v>121</v>
      </c>
      <c r="H304" s="133">
        <v>11581</v>
      </c>
      <c r="I304" s="133">
        <v>11071</v>
      </c>
      <c r="J304" s="133">
        <v>43592</v>
      </c>
      <c r="K304" s="133" t="s">
        <v>462</v>
      </c>
      <c r="L304" s="133">
        <v>1026558438</v>
      </c>
      <c r="M304" s="133" t="s">
        <v>114</v>
      </c>
      <c r="N304" s="133">
        <v>7740</v>
      </c>
      <c r="O304" s="133">
        <v>2019</v>
      </c>
      <c r="P304" s="263">
        <v>47467</v>
      </c>
      <c r="Q304" s="239" t="s">
        <v>451</v>
      </c>
      <c r="R304" s="257"/>
      <c r="S304" s="240"/>
      <c r="T304" s="244"/>
      <c r="U304" s="240"/>
      <c r="V304" s="240"/>
      <c r="W304" s="245"/>
      <c r="X304" s="283"/>
      <c r="Y304" s="248" t="s">
        <v>271</v>
      </c>
      <c r="Z304" s="251">
        <v>47467</v>
      </c>
      <c r="AA304" s="247">
        <f t="shared" si="9"/>
        <v>0</v>
      </c>
      <c r="AB304" s="336" t="s">
        <v>272</v>
      </c>
      <c r="AF304">
        <v>47467</v>
      </c>
      <c r="AG304" s="415">
        <f t="shared" si="8"/>
        <v>0</v>
      </c>
    </row>
    <row r="305" spans="1:33" ht="25.5">
      <c r="A305" s="133" t="s">
        <v>12</v>
      </c>
      <c r="B305" s="133" t="s">
        <v>360</v>
      </c>
      <c r="C305" s="135" t="s">
        <v>91</v>
      </c>
      <c r="D305" s="135" t="s">
        <v>92</v>
      </c>
      <c r="E305" s="239" t="s">
        <v>361</v>
      </c>
      <c r="F305" s="134" t="s">
        <v>23</v>
      </c>
      <c r="G305" s="133" t="s">
        <v>121</v>
      </c>
      <c r="H305" s="133">
        <v>11978</v>
      </c>
      <c r="I305" s="133">
        <v>11442</v>
      </c>
      <c r="J305" s="133">
        <v>43605</v>
      </c>
      <c r="K305" s="133" t="s">
        <v>463</v>
      </c>
      <c r="L305" s="133">
        <v>80736832</v>
      </c>
      <c r="M305" s="133" t="s">
        <v>123</v>
      </c>
      <c r="N305" s="133">
        <v>8003</v>
      </c>
      <c r="O305" s="133">
        <v>2019</v>
      </c>
      <c r="P305" s="263">
        <v>246000</v>
      </c>
      <c r="Q305" s="239" t="s">
        <v>451</v>
      </c>
      <c r="R305" s="257"/>
      <c r="S305" s="240"/>
      <c r="T305" s="244"/>
      <c r="U305" s="240"/>
      <c r="V305" s="240"/>
      <c r="W305" s="245"/>
      <c r="X305" s="283"/>
      <c r="Y305" s="253"/>
      <c r="Z305" s="251"/>
      <c r="AA305" s="247">
        <f t="shared" si="9"/>
        <v>246000</v>
      </c>
      <c r="AB305" s="342" t="s">
        <v>464</v>
      </c>
      <c r="AF305">
        <v>246000</v>
      </c>
      <c r="AG305" s="415">
        <f t="shared" si="8"/>
        <v>0</v>
      </c>
    </row>
    <row r="306" spans="1:33" ht="38.25">
      <c r="A306" s="133" t="s">
        <v>12</v>
      </c>
      <c r="B306" s="133" t="s">
        <v>360</v>
      </c>
      <c r="C306" s="135" t="s">
        <v>91</v>
      </c>
      <c r="D306" s="135" t="s">
        <v>92</v>
      </c>
      <c r="E306" s="239" t="s">
        <v>361</v>
      </c>
      <c r="F306" s="134" t="s">
        <v>23</v>
      </c>
      <c r="G306" s="133" t="s">
        <v>121</v>
      </c>
      <c r="H306" s="133">
        <v>525</v>
      </c>
      <c r="I306" s="133">
        <v>1148</v>
      </c>
      <c r="J306" s="133">
        <v>43490</v>
      </c>
      <c r="K306" s="133" t="s">
        <v>465</v>
      </c>
      <c r="L306" s="133">
        <v>20646019</v>
      </c>
      <c r="M306" s="133" t="s">
        <v>123</v>
      </c>
      <c r="N306" s="133">
        <v>69</v>
      </c>
      <c r="O306" s="133">
        <v>2019</v>
      </c>
      <c r="P306" s="263">
        <v>26736740</v>
      </c>
      <c r="Q306" s="239" t="s">
        <v>451</v>
      </c>
      <c r="R306" s="257"/>
      <c r="S306" s="240"/>
      <c r="T306" s="244"/>
      <c r="U306" s="240"/>
      <c r="V306" s="240"/>
      <c r="W306" s="245"/>
      <c r="X306" s="283"/>
      <c r="Y306" s="248" t="s">
        <v>138</v>
      </c>
      <c r="Z306" s="251">
        <v>26736740</v>
      </c>
      <c r="AA306" s="247">
        <f t="shared" si="9"/>
        <v>0</v>
      </c>
      <c r="AB306" s="282" t="s">
        <v>246</v>
      </c>
      <c r="AF306">
        <v>26736740</v>
      </c>
      <c r="AG306" s="415">
        <f t="shared" si="8"/>
        <v>0</v>
      </c>
    </row>
    <row r="307" spans="1:33" ht="26.25">
      <c r="A307" s="133" t="s">
        <v>4</v>
      </c>
      <c r="B307" s="133" t="s">
        <v>236</v>
      </c>
      <c r="C307" s="135" t="s">
        <v>91</v>
      </c>
      <c r="D307" s="135" t="s">
        <v>92</v>
      </c>
      <c r="E307" s="239" t="s">
        <v>304</v>
      </c>
      <c r="F307" s="134" t="s">
        <v>22</v>
      </c>
      <c r="G307" s="133" t="s">
        <v>121</v>
      </c>
      <c r="H307" s="133">
        <v>8336</v>
      </c>
      <c r="I307" s="133">
        <v>11548</v>
      </c>
      <c r="J307" s="133">
        <v>43614</v>
      </c>
      <c r="K307" s="133" t="s">
        <v>466</v>
      </c>
      <c r="L307" s="133">
        <v>4229130</v>
      </c>
      <c r="M307" s="133" t="s">
        <v>114</v>
      </c>
      <c r="N307" s="133">
        <v>8043</v>
      </c>
      <c r="O307" s="133">
        <v>2019</v>
      </c>
      <c r="P307" s="263">
        <v>18272</v>
      </c>
      <c r="Q307" s="239" t="s">
        <v>451</v>
      </c>
      <c r="R307" s="257"/>
      <c r="S307" s="240"/>
      <c r="T307" s="244"/>
      <c r="U307" s="240"/>
      <c r="V307" s="240"/>
      <c r="W307" s="245"/>
      <c r="X307" s="283"/>
      <c r="Y307" s="253"/>
      <c r="Z307" s="251"/>
      <c r="AA307" s="247">
        <f t="shared" si="9"/>
        <v>18272</v>
      </c>
      <c r="AB307" s="336" t="s">
        <v>310</v>
      </c>
      <c r="AF307">
        <v>18272</v>
      </c>
      <c r="AG307" s="415">
        <f t="shared" si="8"/>
        <v>0</v>
      </c>
    </row>
    <row r="308" spans="1:33">
      <c r="A308" s="133" t="s">
        <v>6</v>
      </c>
      <c r="B308" s="133" t="s">
        <v>124</v>
      </c>
      <c r="C308" s="135" t="s">
        <v>91</v>
      </c>
      <c r="D308" s="135" t="s">
        <v>92</v>
      </c>
      <c r="E308" s="239" t="s">
        <v>311</v>
      </c>
      <c r="F308" s="134" t="s">
        <v>16</v>
      </c>
      <c r="G308" s="133" t="s">
        <v>121</v>
      </c>
      <c r="H308" s="133">
        <v>7161</v>
      </c>
      <c r="I308" s="133">
        <v>11614</v>
      </c>
      <c r="J308" s="133">
        <v>43614</v>
      </c>
      <c r="K308" s="133" t="s">
        <v>467</v>
      </c>
      <c r="L308" s="133">
        <v>19196378</v>
      </c>
      <c r="M308" s="133" t="s">
        <v>123</v>
      </c>
      <c r="N308" s="133">
        <v>8123</v>
      </c>
      <c r="O308" s="133">
        <v>2019</v>
      </c>
      <c r="P308" s="263">
        <v>370500</v>
      </c>
      <c r="Q308" s="239" t="s">
        <v>451</v>
      </c>
      <c r="R308" s="257"/>
      <c r="S308" s="240"/>
      <c r="T308" s="244"/>
      <c r="U308" s="240"/>
      <c r="V308" s="240"/>
      <c r="W308" s="245"/>
      <c r="X308" s="283"/>
      <c r="Y308" s="253"/>
      <c r="Z308" s="251"/>
      <c r="AA308" s="247">
        <f t="shared" si="9"/>
        <v>370500</v>
      </c>
      <c r="AB308" s="302" t="s">
        <v>468</v>
      </c>
      <c r="AF308">
        <v>370500</v>
      </c>
      <c r="AG308" s="415">
        <f t="shared" si="8"/>
        <v>0</v>
      </c>
    </row>
    <row r="309" spans="1:33" ht="38.25">
      <c r="A309" s="133" t="s">
        <v>12</v>
      </c>
      <c r="B309" s="133" t="s">
        <v>360</v>
      </c>
      <c r="C309" s="135" t="s">
        <v>91</v>
      </c>
      <c r="D309" s="135" t="s">
        <v>92</v>
      </c>
      <c r="E309" s="239" t="s">
        <v>361</v>
      </c>
      <c r="F309" s="134" t="s">
        <v>23</v>
      </c>
      <c r="G309" s="133" t="s">
        <v>121</v>
      </c>
      <c r="H309" s="133">
        <v>335</v>
      </c>
      <c r="I309" s="133">
        <v>1186</v>
      </c>
      <c r="J309" s="133">
        <v>43490</v>
      </c>
      <c r="K309" s="133" t="s">
        <v>469</v>
      </c>
      <c r="L309" s="133">
        <v>80243650</v>
      </c>
      <c r="M309" s="133" t="s">
        <v>123</v>
      </c>
      <c r="N309" s="133">
        <v>974</v>
      </c>
      <c r="O309" s="133">
        <v>2019</v>
      </c>
      <c r="P309" s="263">
        <v>25299998</v>
      </c>
      <c r="Q309" s="239" t="s">
        <v>451</v>
      </c>
      <c r="R309" s="257">
        <v>2083</v>
      </c>
      <c r="S309" s="249">
        <v>44802</v>
      </c>
      <c r="T309" s="244">
        <v>2642</v>
      </c>
      <c r="U309" s="249">
        <v>44846</v>
      </c>
      <c r="V309" s="240">
        <v>3000857790</v>
      </c>
      <c r="W309" s="245">
        <v>44859</v>
      </c>
      <c r="X309" s="283">
        <v>4730298</v>
      </c>
      <c r="Y309" s="248" t="s">
        <v>354</v>
      </c>
      <c r="Z309" s="251">
        <v>20569700</v>
      </c>
      <c r="AA309" s="247">
        <f t="shared" si="9"/>
        <v>0</v>
      </c>
      <c r="AB309" s="282" t="s">
        <v>256</v>
      </c>
      <c r="AF309">
        <v>25299998</v>
      </c>
      <c r="AG309" s="415">
        <f t="shared" si="8"/>
        <v>0</v>
      </c>
    </row>
    <row r="310" spans="1:33">
      <c r="A310" s="133" t="s">
        <v>4</v>
      </c>
      <c r="B310" s="133" t="s">
        <v>260</v>
      </c>
      <c r="C310" s="133" t="s">
        <v>261</v>
      </c>
      <c r="D310" s="133" t="s">
        <v>262</v>
      </c>
      <c r="E310" s="239" t="s">
        <v>470</v>
      </c>
      <c r="F310" s="134" t="s">
        <v>471</v>
      </c>
      <c r="G310" s="133" t="s">
        <v>121</v>
      </c>
      <c r="H310" s="133">
        <v>8369</v>
      </c>
      <c r="I310" s="133">
        <v>12021</v>
      </c>
      <c r="J310" s="133">
        <v>43637</v>
      </c>
      <c r="K310" s="133" t="s">
        <v>472</v>
      </c>
      <c r="L310" s="133">
        <v>900019885</v>
      </c>
      <c r="M310" s="133" t="s">
        <v>156</v>
      </c>
      <c r="N310" s="133">
        <v>8342</v>
      </c>
      <c r="O310" s="133">
        <v>2019</v>
      </c>
      <c r="P310" s="263">
        <v>1</v>
      </c>
      <c r="Q310" s="239" t="s">
        <v>451</v>
      </c>
      <c r="R310" s="257"/>
      <c r="S310" s="240"/>
      <c r="T310" s="244"/>
      <c r="U310" s="240"/>
      <c r="V310" s="240"/>
      <c r="W310" s="245"/>
      <c r="X310" s="283"/>
      <c r="Y310" s="253"/>
      <c r="Z310" s="251"/>
      <c r="AA310" s="247">
        <f t="shared" si="9"/>
        <v>1</v>
      </c>
      <c r="AB310" s="240" t="s">
        <v>298</v>
      </c>
      <c r="AF310">
        <v>1</v>
      </c>
      <c r="AG310" s="415">
        <f t="shared" si="8"/>
        <v>0</v>
      </c>
    </row>
    <row r="311" spans="1:33" ht="38.25">
      <c r="A311" s="133" t="s">
        <v>6</v>
      </c>
      <c r="B311" s="133" t="s">
        <v>124</v>
      </c>
      <c r="C311" s="135" t="s">
        <v>91</v>
      </c>
      <c r="D311" s="135" t="s">
        <v>92</v>
      </c>
      <c r="E311" s="239" t="s">
        <v>311</v>
      </c>
      <c r="F311" s="134" t="s">
        <v>16</v>
      </c>
      <c r="G311" s="133" t="s">
        <v>121</v>
      </c>
      <c r="H311" s="133">
        <v>12235</v>
      </c>
      <c r="I311" s="133">
        <v>12111</v>
      </c>
      <c r="J311" s="133">
        <v>43641</v>
      </c>
      <c r="K311" s="133" t="s">
        <v>473</v>
      </c>
      <c r="L311" s="133">
        <v>1013630966</v>
      </c>
      <c r="M311" s="133" t="s">
        <v>123</v>
      </c>
      <c r="N311" s="133">
        <v>8471</v>
      </c>
      <c r="O311" s="133">
        <v>2019</v>
      </c>
      <c r="P311" s="263">
        <v>3893400</v>
      </c>
      <c r="Q311" s="239" t="s">
        <v>451</v>
      </c>
      <c r="R311" s="257"/>
      <c r="S311" s="240"/>
      <c r="T311" s="244"/>
      <c r="U311" s="240"/>
      <c r="V311" s="240"/>
      <c r="W311" s="245"/>
      <c r="X311" s="283"/>
      <c r="Y311" s="248" t="s">
        <v>146</v>
      </c>
      <c r="Z311" s="251">
        <v>3893400</v>
      </c>
      <c r="AA311" s="247">
        <f t="shared" si="9"/>
        <v>0</v>
      </c>
      <c r="AB311" s="240" t="s">
        <v>370</v>
      </c>
      <c r="AF311">
        <v>3893400</v>
      </c>
      <c r="AG311" s="415">
        <f t="shared" si="8"/>
        <v>0</v>
      </c>
    </row>
    <row r="312" spans="1:33">
      <c r="A312" s="133" t="s">
        <v>4</v>
      </c>
      <c r="B312" s="133" t="s">
        <v>260</v>
      </c>
      <c r="C312" s="135" t="s">
        <v>91</v>
      </c>
      <c r="D312" s="135" t="s">
        <v>92</v>
      </c>
      <c r="E312" s="239" t="s">
        <v>304</v>
      </c>
      <c r="F312" s="134" t="s">
        <v>22</v>
      </c>
      <c r="G312" s="133" t="s">
        <v>121</v>
      </c>
      <c r="H312" s="133">
        <v>12330</v>
      </c>
      <c r="I312" s="133">
        <v>12141</v>
      </c>
      <c r="J312" s="133">
        <v>43642</v>
      </c>
      <c r="K312" s="133" t="s">
        <v>474</v>
      </c>
      <c r="L312" s="133">
        <v>1136884147</v>
      </c>
      <c r="M312" s="133" t="s">
        <v>123</v>
      </c>
      <c r="N312" s="133">
        <v>8442</v>
      </c>
      <c r="O312" s="133">
        <v>2019</v>
      </c>
      <c r="P312" s="263">
        <v>1586200</v>
      </c>
      <c r="Q312" s="239" t="s">
        <v>451</v>
      </c>
      <c r="R312" s="257"/>
      <c r="S312" s="240"/>
      <c r="T312" s="244"/>
      <c r="U312" s="240"/>
      <c r="V312" s="240"/>
      <c r="W312" s="245"/>
      <c r="X312" s="283"/>
      <c r="Y312" s="253"/>
      <c r="Z312" s="251"/>
      <c r="AA312" s="247">
        <f t="shared" si="9"/>
        <v>1586200</v>
      </c>
      <c r="AB312" s="340" t="s">
        <v>419</v>
      </c>
      <c r="AF312">
        <v>1586200</v>
      </c>
      <c r="AG312" s="415">
        <f t="shared" si="8"/>
        <v>0</v>
      </c>
    </row>
    <row r="313" spans="1:33">
      <c r="A313" s="133" t="s">
        <v>4</v>
      </c>
      <c r="B313" s="133" t="s">
        <v>260</v>
      </c>
      <c r="C313" s="135" t="s">
        <v>91</v>
      </c>
      <c r="D313" s="135" t="s">
        <v>92</v>
      </c>
      <c r="E313" s="239" t="s">
        <v>304</v>
      </c>
      <c r="F313" s="134" t="s">
        <v>22</v>
      </c>
      <c r="G313" s="133" t="s">
        <v>121</v>
      </c>
      <c r="H313" s="133">
        <v>12244</v>
      </c>
      <c r="I313" s="133">
        <v>12148</v>
      </c>
      <c r="J313" s="133">
        <v>43642</v>
      </c>
      <c r="K313" s="133" t="s">
        <v>475</v>
      </c>
      <c r="L313" s="133">
        <v>1030636207</v>
      </c>
      <c r="M313" s="133" t="s">
        <v>114</v>
      </c>
      <c r="N313" s="133">
        <v>8363</v>
      </c>
      <c r="O313" s="133">
        <v>2019</v>
      </c>
      <c r="P313" s="263">
        <v>1295467</v>
      </c>
      <c r="Q313" s="239" t="s">
        <v>451</v>
      </c>
      <c r="R313" s="257"/>
      <c r="S313" s="240"/>
      <c r="T313" s="244"/>
      <c r="U313" s="240"/>
      <c r="V313" s="240"/>
      <c r="W313" s="245"/>
      <c r="X313" s="283"/>
      <c r="Y313" s="253"/>
      <c r="Z313" s="251"/>
      <c r="AA313" s="247">
        <f t="shared" si="9"/>
        <v>1295467</v>
      </c>
      <c r="AB313" s="340" t="s">
        <v>419</v>
      </c>
      <c r="AF313">
        <v>1295467</v>
      </c>
      <c r="AG313" s="415">
        <f t="shared" si="8"/>
        <v>0</v>
      </c>
    </row>
    <row r="314" spans="1:33" ht="26.25">
      <c r="A314" s="133" t="s">
        <v>4</v>
      </c>
      <c r="B314" s="133" t="s">
        <v>236</v>
      </c>
      <c r="C314" s="135" t="s">
        <v>91</v>
      </c>
      <c r="D314" s="135" t="s">
        <v>92</v>
      </c>
      <c r="E314" s="239" t="s">
        <v>304</v>
      </c>
      <c r="F314" s="134" t="s">
        <v>22</v>
      </c>
      <c r="G314" s="133" t="s">
        <v>121</v>
      </c>
      <c r="H314" s="133">
        <v>8348</v>
      </c>
      <c r="I314" s="133">
        <v>12258</v>
      </c>
      <c r="J314" s="133">
        <v>43643</v>
      </c>
      <c r="K314" s="133" t="s">
        <v>476</v>
      </c>
      <c r="L314" s="133">
        <v>86013287</v>
      </c>
      <c r="M314" s="133" t="s">
        <v>114</v>
      </c>
      <c r="N314" s="133">
        <v>8710</v>
      </c>
      <c r="O314" s="133">
        <v>2019</v>
      </c>
      <c r="P314" s="263">
        <v>18</v>
      </c>
      <c r="Q314" s="239" t="s">
        <v>451</v>
      </c>
      <c r="R314" s="257"/>
      <c r="S314" s="240"/>
      <c r="T314" s="244"/>
      <c r="U314" s="240"/>
      <c r="V314" s="240"/>
      <c r="W314" s="245"/>
      <c r="X314" s="283"/>
      <c r="Y314" s="253"/>
      <c r="Z314" s="251"/>
      <c r="AA314" s="247">
        <f t="shared" si="9"/>
        <v>18</v>
      </c>
      <c r="AB314" s="336" t="s">
        <v>310</v>
      </c>
      <c r="AF314">
        <v>18</v>
      </c>
      <c r="AG314" s="415">
        <f t="shared" si="8"/>
        <v>0</v>
      </c>
    </row>
    <row r="315" spans="1:33">
      <c r="A315" s="133" t="s">
        <v>4</v>
      </c>
      <c r="B315" s="133" t="s">
        <v>236</v>
      </c>
      <c r="C315" s="135" t="s">
        <v>91</v>
      </c>
      <c r="D315" s="135" t="s">
        <v>92</v>
      </c>
      <c r="E315" s="239" t="s">
        <v>304</v>
      </c>
      <c r="F315" s="134" t="s">
        <v>22</v>
      </c>
      <c r="G315" s="133" t="s">
        <v>121</v>
      </c>
      <c r="H315" s="133">
        <v>12466</v>
      </c>
      <c r="I315" s="133">
        <v>12261</v>
      </c>
      <c r="J315" s="133">
        <v>43643</v>
      </c>
      <c r="K315" s="133" t="s">
        <v>477</v>
      </c>
      <c r="L315" s="133">
        <v>1007096385</v>
      </c>
      <c r="M315" s="133" t="s">
        <v>123</v>
      </c>
      <c r="N315" s="133">
        <v>8806</v>
      </c>
      <c r="O315" s="133">
        <v>2019</v>
      </c>
      <c r="P315" s="263">
        <v>9226667</v>
      </c>
      <c r="Q315" s="239" t="s">
        <v>451</v>
      </c>
      <c r="R315" s="257"/>
      <c r="S315" s="240"/>
      <c r="T315" s="244"/>
      <c r="U315" s="240"/>
      <c r="V315" s="240"/>
      <c r="W315" s="245"/>
      <c r="X315" s="283"/>
      <c r="Y315" s="253"/>
      <c r="Z315" s="251"/>
      <c r="AA315" s="247">
        <f t="shared" si="9"/>
        <v>9226667</v>
      </c>
      <c r="AB315" s="343" t="s">
        <v>478</v>
      </c>
      <c r="AF315">
        <v>9226667</v>
      </c>
      <c r="AG315" s="415">
        <f t="shared" si="8"/>
        <v>0</v>
      </c>
    </row>
    <row r="316" spans="1:33" ht="26.25">
      <c r="A316" s="133" t="s">
        <v>4</v>
      </c>
      <c r="B316" s="133" t="s">
        <v>236</v>
      </c>
      <c r="C316" s="135" t="s">
        <v>91</v>
      </c>
      <c r="D316" s="135" t="s">
        <v>92</v>
      </c>
      <c r="E316" s="239" t="s">
        <v>304</v>
      </c>
      <c r="F316" s="134" t="s">
        <v>22</v>
      </c>
      <c r="G316" s="133" t="s">
        <v>121</v>
      </c>
      <c r="H316" s="133">
        <v>11564</v>
      </c>
      <c r="I316" s="133">
        <v>12280</v>
      </c>
      <c r="J316" s="133">
        <v>43643</v>
      </c>
      <c r="K316" s="133" t="s">
        <v>479</v>
      </c>
      <c r="L316" s="133">
        <v>79448851</v>
      </c>
      <c r="M316" s="133" t="s">
        <v>114</v>
      </c>
      <c r="N316" s="133">
        <v>8767</v>
      </c>
      <c r="O316" s="133">
        <v>2019</v>
      </c>
      <c r="P316" s="263">
        <v>18</v>
      </c>
      <c r="Q316" s="239" t="s">
        <v>451</v>
      </c>
      <c r="R316" s="257"/>
      <c r="S316" s="240"/>
      <c r="T316" s="244"/>
      <c r="U316" s="240"/>
      <c r="V316" s="240"/>
      <c r="W316" s="245"/>
      <c r="X316" s="283"/>
      <c r="Y316" s="253"/>
      <c r="Z316" s="251"/>
      <c r="AA316" s="247">
        <f t="shared" si="9"/>
        <v>18</v>
      </c>
      <c r="AB316" s="336" t="s">
        <v>310</v>
      </c>
      <c r="AF316">
        <v>18</v>
      </c>
      <c r="AG316" s="415">
        <f t="shared" si="8"/>
        <v>0</v>
      </c>
    </row>
    <row r="317" spans="1:33" ht="26.25">
      <c r="A317" s="133" t="s">
        <v>4</v>
      </c>
      <c r="B317" s="133" t="s">
        <v>236</v>
      </c>
      <c r="C317" s="135" t="s">
        <v>91</v>
      </c>
      <c r="D317" s="135" t="s">
        <v>92</v>
      </c>
      <c r="E317" s="239" t="s">
        <v>304</v>
      </c>
      <c r="F317" s="134" t="s">
        <v>22</v>
      </c>
      <c r="G317" s="133" t="s">
        <v>121</v>
      </c>
      <c r="H317" s="133">
        <v>11577</v>
      </c>
      <c r="I317" s="133">
        <v>12292</v>
      </c>
      <c r="J317" s="133">
        <v>43643</v>
      </c>
      <c r="K317" s="133" t="s">
        <v>480</v>
      </c>
      <c r="L317" s="133">
        <v>1023930984</v>
      </c>
      <c r="M317" s="133" t="s">
        <v>114</v>
      </c>
      <c r="N317" s="133">
        <v>8666</v>
      </c>
      <c r="O317" s="133">
        <v>2019</v>
      </c>
      <c r="P317" s="263">
        <v>1566418</v>
      </c>
      <c r="Q317" s="239" t="s">
        <v>451</v>
      </c>
      <c r="R317" s="257"/>
      <c r="S317" s="240"/>
      <c r="T317" s="244"/>
      <c r="U317" s="240"/>
      <c r="V317" s="240"/>
      <c r="W317" s="245"/>
      <c r="X317" s="283"/>
      <c r="Y317" s="253"/>
      <c r="Z317" s="251"/>
      <c r="AA317" s="247">
        <f t="shared" si="9"/>
        <v>1566418</v>
      </c>
      <c r="AB317" s="336" t="s">
        <v>310</v>
      </c>
      <c r="AF317">
        <v>1566418</v>
      </c>
      <c r="AG317" s="415">
        <f t="shared" si="8"/>
        <v>0</v>
      </c>
    </row>
    <row r="318" spans="1:33" ht="26.25">
      <c r="A318" s="133" t="s">
        <v>4</v>
      </c>
      <c r="B318" s="133" t="s">
        <v>236</v>
      </c>
      <c r="C318" s="135" t="s">
        <v>91</v>
      </c>
      <c r="D318" s="135" t="s">
        <v>92</v>
      </c>
      <c r="E318" s="239" t="s">
        <v>304</v>
      </c>
      <c r="F318" s="134" t="s">
        <v>22</v>
      </c>
      <c r="G318" s="133" t="s">
        <v>121</v>
      </c>
      <c r="H318" s="133">
        <v>8335</v>
      </c>
      <c r="I318" s="133">
        <v>12297</v>
      </c>
      <c r="J318" s="133">
        <v>43643</v>
      </c>
      <c r="K318" s="133" t="s">
        <v>481</v>
      </c>
      <c r="L318" s="133">
        <v>1014270393</v>
      </c>
      <c r="M318" s="133" t="s">
        <v>114</v>
      </c>
      <c r="N318" s="133">
        <v>8667</v>
      </c>
      <c r="O318" s="133">
        <v>2019</v>
      </c>
      <c r="P318" s="263">
        <v>1566418</v>
      </c>
      <c r="Q318" s="239" t="s">
        <v>451</v>
      </c>
      <c r="R318" s="257"/>
      <c r="S318" s="240"/>
      <c r="T318" s="244"/>
      <c r="U318" s="240"/>
      <c r="V318" s="240"/>
      <c r="W318" s="245"/>
      <c r="X318" s="283"/>
      <c r="Y318" s="253"/>
      <c r="Z318" s="251"/>
      <c r="AA318" s="247">
        <f t="shared" si="9"/>
        <v>1566418</v>
      </c>
      <c r="AB318" s="336" t="s">
        <v>310</v>
      </c>
      <c r="AF318">
        <v>1566418</v>
      </c>
      <c r="AG318" s="415">
        <f t="shared" si="8"/>
        <v>0</v>
      </c>
    </row>
    <row r="319" spans="1:33" ht="26.25">
      <c r="A319" s="133" t="s">
        <v>4</v>
      </c>
      <c r="B319" s="133" t="s">
        <v>236</v>
      </c>
      <c r="C319" s="135" t="s">
        <v>91</v>
      </c>
      <c r="D319" s="135" t="s">
        <v>92</v>
      </c>
      <c r="E319" s="239" t="s">
        <v>304</v>
      </c>
      <c r="F319" s="134" t="s">
        <v>22</v>
      </c>
      <c r="G319" s="133" t="s">
        <v>121</v>
      </c>
      <c r="H319" s="133">
        <v>11562</v>
      </c>
      <c r="I319" s="133">
        <v>12298</v>
      </c>
      <c r="J319" s="133">
        <v>43643</v>
      </c>
      <c r="K319" s="133" t="s">
        <v>482</v>
      </c>
      <c r="L319" s="133">
        <v>1015480395</v>
      </c>
      <c r="M319" s="133" t="s">
        <v>114</v>
      </c>
      <c r="N319" s="133">
        <v>8748</v>
      </c>
      <c r="O319" s="133">
        <v>2019</v>
      </c>
      <c r="P319" s="263">
        <v>18</v>
      </c>
      <c r="Q319" s="239" t="s">
        <v>451</v>
      </c>
      <c r="R319" s="257"/>
      <c r="S319" s="240"/>
      <c r="T319" s="244"/>
      <c r="U319" s="240"/>
      <c r="V319" s="240"/>
      <c r="W319" s="245"/>
      <c r="X319" s="283"/>
      <c r="Y319" s="253"/>
      <c r="Z319" s="251"/>
      <c r="AA319" s="247">
        <f t="shared" si="9"/>
        <v>18</v>
      </c>
      <c r="AB319" s="336" t="s">
        <v>310</v>
      </c>
      <c r="AF319">
        <v>18</v>
      </c>
      <c r="AG319" s="415">
        <f t="shared" si="8"/>
        <v>0</v>
      </c>
    </row>
    <row r="320" spans="1:33">
      <c r="A320" s="133" t="s">
        <v>6</v>
      </c>
      <c r="B320" s="133" t="s">
        <v>124</v>
      </c>
      <c r="C320" s="135" t="s">
        <v>91</v>
      </c>
      <c r="D320" s="135" t="s">
        <v>92</v>
      </c>
      <c r="E320" s="239" t="s">
        <v>311</v>
      </c>
      <c r="F320" s="134" t="s">
        <v>16</v>
      </c>
      <c r="G320" s="133" t="s">
        <v>121</v>
      </c>
      <c r="H320" s="133">
        <v>7183</v>
      </c>
      <c r="I320" s="133">
        <v>12585</v>
      </c>
      <c r="J320" s="133">
        <v>43669</v>
      </c>
      <c r="K320" s="133" t="s">
        <v>483</v>
      </c>
      <c r="L320" s="133">
        <v>1088238022</v>
      </c>
      <c r="M320" s="133" t="s">
        <v>114</v>
      </c>
      <c r="N320" s="133">
        <v>8809</v>
      </c>
      <c r="O320" s="133">
        <v>2019</v>
      </c>
      <c r="P320" s="263">
        <v>2666</v>
      </c>
      <c r="Q320" s="239" t="s">
        <v>451</v>
      </c>
      <c r="R320" s="417">
        <v>2842</v>
      </c>
      <c r="S320" s="245">
        <v>44866</v>
      </c>
      <c r="T320" s="244">
        <v>3225</v>
      </c>
      <c r="U320" s="246">
        <v>44908</v>
      </c>
      <c r="V320" s="240">
        <v>3001049076</v>
      </c>
      <c r="W320" s="245">
        <v>44916</v>
      </c>
      <c r="X320" s="283">
        <v>2666</v>
      </c>
      <c r="Y320" s="253"/>
      <c r="Z320" s="251"/>
      <c r="AA320" s="247">
        <f t="shared" si="9"/>
        <v>0</v>
      </c>
      <c r="AB320" s="302" t="s">
        <v>209</v>
      </c>
      <c r="AF320">
        <v>2666</v>
      </c>
      <c r="AG320" s="415">
        <f t="shared" si="8"/>
        <v>0</v>
      </c>
    </row>
    <row r="321" spans="1:33" ht="26.25">
      <c r="A321" s="133" t="s">
        <v>4</v>
      </c>
      <c r="B321" s="133" t="s">
        <v>236</v>
      </c>
      <c r="C321" s="135" t="s">
        <v>91</v>
      </c>
      <c r="D321" s="135" t="s">
        <v>92</v>
      </c>
      <c r="E321" s="239" t="s">
        <v>304</v>
      </c>
      <c r="F321" s="134" t="s">
        <v>22</v>
      </c>
      <c r="G321" s="133" t="s">
        <v>121</v>
      </c>
      <c r="H321" s="133">
        <v>12448</v>
      </c>
      <c r="I321" s="133">
        <v>12827</v>
      </c>
      <c r="J321" s="133">
        <v>43693</v>
      </c>
      <c r="K321" s="133" t="s">
        <v>484</v>
      </c>
      <c r="L321" s="133">
        <v>79571161</v>
      </c>
      <c r="M321" s="133" t="s">
        <v>114</v>
      </c>
      <c r="N321" s="133">
        <v>8890</v>
      </c>
      <c r="O321" s="133">
        <v>2019</v>
      </c>
      <c r="P321" s="263">
        <v>1566400</v>
      </c>
      <c r="Q321" s="239" t="s">
        <v>451</v>
      </c>
      <c r="R321" s="257"/>
      <c r="S321" s="240"/>
      <c r="T321" s="244"/>
      <c r="U321" s="240"/>
      <c r="V321" s="240"/>
      <c r="W321" s="245"/>
      <c r="X321" s="283"/>
      <c r="Y321" s="253"/>
      <c r="Z321" s="251"/>
      <c r="AA321" s="247">
        <f t="shared" si="9"/>
        <v>1566400</v>
      </c>
      <c r="AB321" s="336" t="s">
        <v>310</v>
      </c>
      <c r="AF321">
        <v>1566400</v>
      </c>
      <c r="AG321" s="415">
        <f t="shared" si="8"/>
        <v>0</v>
      </c>
    </row>
    <row r="322" spans="1:33" ht="38.25">
      <c r="A322" s="133" t="s">
        <v>4</v>
      </c>
      <c r="B322" s="133" t="s">
        <v>236</v>
      </c>
      <c r="C322" s="135" t="s">
        <v>91</v>
      </c>
      <c r="D322" s="135" t="s">
        <v>92</v>
      </c>
      <c r="E322" s="239" t="s">
        <v>304</v>
      </c>
      <c r="F322" s="134" t="s">
        <v>22</v>
      </c>
      <c r="G322" s="133" t="s">
        <v>121</v>
      </c>
      <c r="H322" s="133">
        <v>14607</v>
      </c>
      <c r="I322" s="133">
        <v>13248</v>
      </c>
      <c r="J322" s="133">
        <v>43741</v>
      </c>
      <c r="K322" s="133" t="s">
        <v>485</v>
      </c>
      <c r="L322" s="133">
        <v>800067956</v>
      </c>
      <c r="M322" s="133" t="s">
        <v>415</v>
      </c>
      <c r="N322" s="133">
        <v>14627</v>
      </c>
      <c r="O322" s="133">
        <v>2019</v>
      </c>
      <c r="P322" s="263">
        <v>1</v>
      </c>
      <c r="Q322" s="239" t="s">
        <v>451</v>
      </c>
      <c r="R322" s="257"/>
      <c r="S322" s="240"/>
      <c r="T322" s="244"/>
      <c r="U322" s="240"/>
      <c r="V322" s="240"/>
      <c r="W322" s="245"/>
      <c r="X322" s="283"/>
      <c r="Y322" s="248" t="s">
        <v>486</v>
      </c>
      <c r="Z322" s="251">
        <v>1</v>
      </c>
      <c r="AA322" s="247">
        <f t="shared" si="9"/>
        <v>0</v>
      </c>
      <c r="AB322" s="240" t="s">
        <v>487</v>
      </c>
      <c r="AF322">
        <v>1</v>
      </c>
      <c r="AG322" s="415">
        <f t="shared" si="8"/>
        <v>0</v>
      </c>
    </row>
    <row r="323" spans="1:33" ht="38.25">
      <c r="A323" s="133" t="s">
        <v>12</v>
      </c>
      <c r="B323" s="133" t="s">
        <v>360</v>
      </c>
      <c r="C323" s="135" t="s">
        <v>91</v>
      </c>
      <c r="D323" s="135" t="s">
        <v>92</v>
      </c>
      <c r="E323" s="239" t="s">
        <v>361</v>
      </c>
      <c r="F323" s="134" t="s">
        <v>23</v>
      </c>
      <c r="G323" s="133" t="s">
        <v>121</v>
      </c>
      <c r="H323" s="133">
        <v>12974</v>
      </c>
      <c r="I323" s="133">
        <v>13291</v>
      </c>
      <c r="J323" s="133">
        <v>43742</v>
      </c>
      <c r="K323" s="133" t="s">
        <v>488</v>
      </c>
      <c r="L323" s="133">
        <v>79977873</v>
      </c>
      <c r="M323" s="133" t="s">
        <v>123</v>
      </c>
      <c r="N323" s="133">
        <v>22</v>
      </c>
      <c r="O323" s="133">
        <v>2019</v>
      </c>
      <c r="P323" s="263">
        <v>1</v>
      </c>
      <c r="Q323" s="239" t="s">
        <v>451</v>
      </c>
      <c r="R323" s="257"/>
      <c r="S323" s="240"/>
      <c r="T323" s="244"/>
      <c r="U323" s="240"/>
      <c r="V323" s="240"/>
      <c r="W323" s="245"/>
      <c r="X323" s="283"/>
      <c r="Y323" s="248" t="s">
        <v>325</v>
      </c>
      <c r="Z323" s="251">
        <v>1</v>
      </c>
      <c r="AA323" s="247">
        <f t="shared" si="9"/>
        <v>0</v>
      </c>
      <c r="AB323" s="282" t="s">
        <v>326</v>
      </c>
      <c r="AF323">
        <v>1</v>
      </c>
      <c r="AG323" s="415">
        <f t="shared" si="8"/>
        <v>0</v>
      </c>
    </row>
    <row r="324" spans="1:33" ht="38.25">
      <c r="A324" s="133" t="s">
        <v>12</v>
      </c>
      <c r="B324" s="133" t="s">
        <v>360</v>
      </c>
      <c r="C324" s="135" t="s">
        <v>91</v>
      </c>
      <c r="D324" s="135" t="s">
        <v>92</v>
      </c>
      <c r="E324" s="239" t="s">
        <v>361</v>
      </c>
      <c r="F324" s="134" t="s">
        <v>23</v>
      </c>
      <c r="G324" s="133" t="s">
        <v>121</v>
      </c>
      <c r="H324" s="133">
        <v>12978</v>
      </c>
      <c r="I324" s="133">
        <v>13406</v>
      </c>
      <c r="J324" s="133">
        <v>43747</v>
      </c>
      <c r="K324" s="133" t="s">
        <v>489</v>
      </c>
      <c r="L324" s="133">
        <v>901121588</v>
      </c>
      <c r="M324" s="133" t="s">
        <v>415</v>
      </c>
      <c r="N324" s="133">
        <v>8938</v>
      </c>
      <c r="O324" s="133">
        <v>2019</v>
      </c>
      <c r="P324" s="263">
        <v>1</v>
      </c>
      <c r="Q324" s="239" t="s">
        <v>451</v>
      </c>
      <c r="R324" s="257"/>
      <c r="S324" s="240"/>
      <c r="T324" s="244"/>
      <c r="U324" s="240"/>
      <c r="V324" s="240"/>
      <c r="W324" s="245"/>
      <c r="X324" s="283"/>
      <c r="Y324" s="248" t="s">
        <v>271</v>
      </c>
      <c r="Z324" s="251">
        <v>1</v>
      </c>
      <c r="AA324" s="247">
        <f t="shared" si="9"/>
        <v>0</v>
      </c>
      <c r="AB324" s="282" t="s">
        <v>272</v>
      </c>
      <c r="AF324">
        <v>1</v>
      </c>
      <c r="AG324" s="415">
        <f t="shared" si="8"/>
        <v>0</v>
      </c>
    </row>
    <row r="325" spans="1:33">
      <c r="A325" s="133" t="s">
        <v>4</v>
      </c>
      <c r="B325" s="133" t="s">
        <v>90</v>
      </c>
      <c r="C325" s="135" t="s">
        <v>91</v>
      </c>
      <c r="D325" s="135" t="s">
        <v>92</v>
      </c>
      <c r="E325" s="239" t="s">
        <v>285</v>
      </c>
      <c r="F325" s="134" t="s">
        <v>18</v>
      </c>
      <c r="G325" s="133" t="s">
        <v>121</v>
      </c>
      <c r="H325" s="133">
        <v>660</v>
      </c>
      <c r="I325" s="133">
        <v>1351</v>
      </c>
      <c r="J325" s="133">
        <v>43493</v>
      </c>
      <c r="K325" s="133" t="s">
        <v>490</v>
      </c>
      <c r="L325" s="133">
        <v>80066180</v>
      </c>
      <c r="M325" s="133" t="s">
        <v>114</v>
      </c>
      <c r="N325" s="133">
        <v>819</v>
      </c>
      <c r="O325" s="133">
        <v>2019</v>
      </c>
      <c r="P325" s="263">
        <v>1457400</v>
      </c>
      <c r="Q325" s="239" t="s">
        <v>451</v>
      </c>
      <c r="R325" s="417">
        <v>2842</v>
      </c>
      <c r="S325" s="245">
        <v>44866</v>
      </c>
      <c r="T325" s="244">
        <v>3225</v>
      </c>
      <c r="U325" s="246">
        <v>44908</v>
      </c>
      <c r="V325" s="240">
        <v>3001052467</v>
      </c>
      <c r="W325" s="245">
        <v>44917</v>
      </c>
      <c r="X325" s="283">
        <v>1457400</v>
      </c>
      <c r="Y325" s="253"/>
      <c r="Z325" s="251"/>
      <c r="AA325" s="247">
        <f t="shared" si="9"/>
        <v>0</v>
      </c>
      <c r="AB325" s="282" t="s">
        <v>209</v>
      </c>
      <c r="AF325">
        <v>1457400</v>
      </c>
      <c r="AG325" s="415">
        <f t="shared" si="8"/>
        <v>0</v>
      </c>
    </row>
    <row r="326" spans="1:33" ht="25.5">
      <c r="A326" s="133" t="s">
        <v>4</v>
      </c>
      <c r="B326" s="133" t="s">
        <v>236</v>
      </c>
      <c r="C326" s="135" t="s">
        <v>91</v>
      </c>
      <c r="D326" s="135" t="s">
        <v>92</v>
      </c>
      <c r="E326" s="239" t="s">
        <v>304</v>
      </c>
      <c r="F326" s="134" t="s">
        <v>22</v>
      </c>
      <c r="G326" s="133" t="s">
        <v>121</v>
      </c>
      <c r="H326" s="133">
        <v>203</v>
      </c>
      <c r="I326" s="133">
        <v>1361</v>
      </c>
      <c r="J326" s="133">
        <v>43493</v>
      </c>
      <c r="K326" s="133" t="s">
        <v>491</v>
      </c>
      <c r="L326" s="133">
        <v>52998789</v>
      </c>
      <c r="M326" s="133" t="s">
        <v>114</v>
      </c>
      <c r="N326" s="133">
        <v>363</v>
      </c>
      <c r="O326" s="133">
        <v>2019</v>
      </c>
      <c r="P326" s="263">
        <v>8219400</v>
      </c>
      <c r="Q326" s="239" t="s">
        <v>451</v>
      </c>
      <c r="R326" s="257"/>
      <c r="S326" s="240"/>
      <c r="T326" s="244"/>
      <c r="U326" s="240"/>
      <c r="V326" s="240"/>
      <c r="W326" s="245"/>
      <c r="X326" s="283"/>
      <c r="Y326" s="253"/>
      <c r="Z326" s="251"/>
      <c r="AA326" s="247">
        <f t="shared" si="9"/>
        <v>8219400</v>
      </c>
      <c r="AB326" s="343" t="s">
        <v>492</v>
      </c>
      <c r="AF326">
        <v>8219400</v>
      </c>
      <c r="AG326" s="415">
        <f t="shared" ref="AG326:AG389" si="10">+AF326-P326</f>
        <v>0</v>
      </c>
    </row>
    <row r="327" spans="1:33">
      <c r="A327" s="133" t="s">
        <v>12</v>
      </c>
      <c r="B327" s="133" t="s">
        <v>360</v>
      </c>
      <c r="C327" s="135" t="s">
        <v>91</v>
      </c>
      <c r="D327" s="135" t="s">
        <v>92</v>
      </c>
      <c r="E327" s="239" t="s">
        <v>361</v>
      </c>
      <c r="F327" s="134" t="s">
        <v>23</v>
      </c>
      <c r="G327" s="133" t="s">
        <v>121</v>
      </c>
      <c r="H327" s="133">
        <v>13210</v>
      </c>
      <c r="I327" s="133">
        <v>13903</v>
      </c>
      <c r="J327" s="133">
        <v>43763</v>
      </c>
      <c r="K327" s="133" t="s">
        <v>493</v>
      </c>
      <c r="L327" s="133">
        <v>1018447387</v>
      </c>
      <c r="M327" s="133" t="s">
        <v>123</v>
      </c>
      <c r="N327" s="133">
        <v>136</v>
      </c>
      <c r="O327" s="133">
        <v>2019</v>
      </c>
      <c r="P327" s="263">
        <v>144200</v>
      </c>
      <c r="Q327" s="239" t="s">
        <v>451</v>
      </c>
      <c r="R327" s="257">
        <v>2083</v>
      </c>
      <c r="S327" s="249">
        <v>44802</v>
      </c>
      <c r="T327" s="244">
        <v>2642</v>
      </c>
      <c r="U327" s="249">
        <v>44846</v>
      </c>
      <c r="V327" s="253">
        <v>3000954706</v>
      </c>
      <c r="W327" s="245">
        <v>44889</v>
      </c>
      <c r="X327" s="283">
        <v>144200</v>
      </c>
      <c r="Y327" s="253"/>
      <c r="Z327" s="251"/>
      <c r="AA327" s="247">
        <f t="shared" ref="AA327:AA390" si="11">P327-X327-Z327</f>
        <v>0</v>
      </c>
      <c r="AB327" s="342" t="s">
        <v>427</v>
      </c>
      <c r="AF327">
        <v>144200</v>
      </c>
      <c r="AG327" s="415">
        <f t="shared" si="10"/>
        <v>0</v>
      </c>
    </row>
    <row r="328" spans="1:33">
      <c r="A328" s="133" t="s">
        <v>4</v>
      </c>
      <c r="B328" s="133" t="s">
        <v>260</v>
      </c>
      <c r="C328" s="135" t="s">
        <v>91</v>
      </c>
      <c r="D328" s="135" t="s">
        <v>92</v>
      </c>
      <c r="E328" s="239" t="s">
        <v>304</v>
      </c>
      <c r="F328" s="134" t="s">
        <v>22</v>
      </c>
      <c r="G328" s="133" t="s">
        <v>121</v>
      </c>
      <c r="H328" s="133">
        <v>14884</v>
      </c>
      <c r="I328" s="133">
        <v>14085</v>
      </c>
      <c r="J328" s="133">
        <v>43767</v>
      </c>
      <c r="K328" s="133" t="s">
        <v>494</v>
      </c>
      <c r="L328" s="133">
        <v>1022377421</v>
      </c>
      <c r="M328" s="133" t="s">
        <v>123</v>
      </c>
      <c r="N328" s="133">
        <v>8951</v>
      </c>
      <c r="O328" s="133">
        <v>2019</v>
      </c>
      <c r="P328" s="263">
        <v>1043467</v>
      </c>
      <c r="Q328" s="239" t="s">
        <v>451</v>
      </c>
      <c r="R328" s="257"/>
      <c r="S328" s="240"/>
      <c r="T328" s="244"/>
      <c r="U328" s="240"/>
      <c r="V328" s="240"/>
      <c r="W328" s="245"/>
      <c r="X328" s="283"/>
      <c r="Y328" s="253"/>
      <c r="Z328" s="251"/>
      <c r="AA328" s="247">
        <f t="shared" si="11"/>
        <v>1043467</v>
      </c>
      <c r="AB328" s="343" t="s">
        <v>419</v>
      </c>
      <c r="AF328">
        <v>1043467</v>
      </c>
      <c r="AG328" s="415">
        <f t="shared" si="10"/>
        <v>0</v>
      </c>
    </row>
    <row r="329" spans="1:33" ht="25.5">
      <c r="A329" s="133" t="s">
        <v>4</v>
      </c>
      <c r="B329" s="133" t="s">
        <v>236</v>
      </c>
      <c r="C329" s="135" t="s">
        <v>91</v>
      </c>
      <c r="D329" s="135" t="s">
        <v>92</v>
      </c>
      <c r="E329" s="239" t="s">
        <v>304</v>
      </c>
      <c r="F329" s="134" t="s">
        <v>22</v>
      </c>
      <c r="G329" s="133" t="s">
        <v>121</v>
      </c>
      <c r="H329" s="133">
        <v>12447</v>
      </c>
      <c r="I329" s="133">
        <v>14155</v>
      </c>
      <c r="J329" s="133">
        <v>43769</v>
      </c>
      <c r="K329" s="133" t="s">
        <v>495</v>
      </c>
      <c r="L329" s="133">
        <v>1124048596</v>
      </c>
      <c r="M329" s="133" t="s">
        <v>114</v>
      </c>
      <c r="N329" s="133">
        <v>8952</v>
      </c>
      <c r="O329" s="133">
        <v>2019</v>
      </c>
      <c r="P329" s="263">
        <v>2848000</v>
      </c>
      <c r="Q329" s="239" t="s">
        <v>451</v>
      </c>
      <c r="R329" s="257"/>
      <c r="S329" s="240"/>
      <c r="T329" s="244"/>
      <c r="U329" s="240"/>
      <c r="V329" s="240"/>
      <c r="W329" s="245"/>
      <c r="X329" s="283"/>
      <c r="Y329" s="253"/>
      <c r="Z329" s="251"/>
      <c r="AA329" s="247">
        <f t="shared" si="11"/>
        <v>2848000</v>
      </c>
      <c r="AB329" s="343" t="s">
        <v>310</v>
      </c>
      <c r="AF329">
        <v>2848000</v>
      </c>
      <c r="AG329" s="415">
        <f t="shared" si="10"/>
        <v>0</v>
      </c>
    </row>
    <row r="330" spans="1:33">
      <c r="A330" s="133" t="s">
        <v>4</v>
      </c>
      <c r="B330" s="133" t="s">
        <v>260</v>
      </c>
      <c r="C330" s="135" t="s">
        <v>91</v>
      </c>
      <c r="D330" s="135" t="s">
        <v>92</v>
      </c>
      <c r="E330" s="239" t="s">
        <v>304</v>
      </c>
      <c r="F330" s="134" t="s">
        <v>22</v>
      </c>
      <c r="G330" s="133" t="s">
        <v>121</v>
      </c>
      <c r="H330" s="133">
        <v>14886</v>
      </c>
      <c r="I330" s="133">
        <v>14390</v>
      </c>
      <c r="J330" s="133">
        <v>43775</v>
      </c>
      <c r="K330" s="133" t="s">
        <v>496</v>
      </c>
      <c r="L330" s="133">
        <v>80401093</v>
      </c>
      <c r="M330" s="133" t="s">
        <v>123</v>
      </c>
      <c r="N330" s="133">
        <v>8956</v>
      </c>
      <c r="O330" s="133">
        <v>2019</v>
      </c>
      <c r="P330" s="263">
        <v>15182200</v>
      </c>
      <c r="Q330" s="239" t="s">
        <v>451</v>
      </c>
      <c r="R330" s="257"/>
      <c r="S330" s="240"/>
      <c r="T330" s="244"/>
      <c r="U330" s="240"/>
      <c r="V330" s="240"/>
      <c r="W330" s="245"/>
      <c r="X330" s="283"/>
      <c r="Y330" s="253"/>
      <c r="Z330" s="251"/>
      <c r="AA330" s="247">
        <f t="shared" si="11"/>
        <v>15182200</v>
      </c>
      <c r="AB330" s="343" t="s">
        <v>419</v>
      </c>
      <c r="AF330">
        <v>15182200</v>
      </c>
      <c r="AG330" s="415">
        <f t="shared" si="10"/>
        <v>0</v>
      </c>
    </row>
    <row r="331" spans="1:33">
      <c r="A331" s="133" t="s">
        <v>4</v>
      </c>
      <c r="B331" s="133" t="s">
        <v>236</v>
      </c>
      <c r="C331" s="135" t="s">
        <v>91</v>
      </c>
      <c r="D331" s="135" t="s">
        <v>92</v>
      </c>
      <c r="E331" s="239" t="s">
        <v>304</v>
      </c>
      <c r="F331" s="134" t="s">
        <v>22</v>
      </c>
      <c r="G331" s="133" t="s">
        <v>121</v>
      </c>
      <c r="H331" s="133">
        <v>16210</v>
      </c>
      <c r="I331" s="133">
        <v>14703</v>
      </c>
      <c r="J331" s="133">
        <v>43783</v>
      </c>
      <c r="K331" s="133" t="s">
        <v>497</v>
      </c>
      <c r="L331" s="133">
        <v>1073603005</v>
      </c>
      <c r="M331" s="133" t="s">
        <v>123</v>
      </c>
      <c r="N331" s="133">
        <v>86</v>
      </c>
      <c r="O331" s="133">
        <v>2019</v>
      </c>
      <c r="P331" s="263">
        <v>124013</v>
      </c>
      <c r="Q331" s="239" t="s">
        <v>451</v>
      </c>
      <c r="R331" s="257">
        <v>1792</v>
      </c>
      <c r="S331" s="246">
        <v>44782</v>
      </c>
      <c r="T331" s="244">
        <v>2371</v>
      </c>
      <c r="U331" s="246">
        <v>44824</v>
      </c>
      <c r="V331" s="240">
        <v>3000838604</v>
      </c>
      <c r="W331" s="245">
        <v>44853</v>
      </c>
      <c r="X331" s="283">
        <v>124013</v>
      </c>
      <c r="Y331" s="253"/>
      <c r="Z331" s="251"/>
      <c r="AA331" s="247">
        <f t="shared" si="11"/>
        <v>0</v>
      </c>
      <c r="AB331" s="343" t="s">
        <v>256</v>
      </c>
      <c r="AF331">
        <v>124013</v>
      </c>
      <c r="AG331" s="415">
        <f t="shared" si="10"/>
        <v>0</v>
      </c>
    </row>
    <row r="332" spans="1:33">
      <c r="A332" s="133" t="s">
        <v>4</v>
      </c>
      <c r="B332" s="133" t="s">
        <v>236</v>
      </c>
      <c r="C332" s="135" t="s">
        <v>91</v>
      </c>
      <c r="D332" s="135" t="s">
        <v>92</v>
      </c>
      <c r="E332" s="239" t="s">
        <v>304</v>
      </c>
      <c r="F332" s="134" t="s">
        <v>22</v>
      </c>
      <c r="G332" s="133" t="s">
        <v>121</v>
      </c>
      <c r="H332" s="133">
        <v>16218</v>
      </c>
      <c r="I332" s="133">
        <v>14718</v>
      </c>
      <c r="J332" s="133">
        <v>43784</v>
      </c>
      <c r="K332" s="133" t="s">
        <v>498</v>
      </c>
      <c r="L332" s="133">
        <v>79894232</v>
      </c>
      <c r="M332" s="133" t="s">
        <v>114</v>
      </c>
      <c r="N332" s="133">
        <v>29</v>
      </c>
      <c r="O332" s="133">
        <v>2019</v>
      </c>
      <c r="P332" s="263">
        <v>103091</v>
      </c>
      <c r="Q332" s="239" t="s">
        <v>451</v>
      </c>
      <c r="R332" s="257">
        <v>1305</v>
      </c>
      <c r="S332" s="246">
        <v>44734</v>
      </c>
      <c r="T332" s="244">
        <v>1943</v>
      </c>
      <c r="U332" s="246">
        <v>44791</v>
      </c>
      <c r="V332" s="240">
        <v>3000757628</v>
      </c>
      <c r="W332" s="245">
        <v>44825</v>
      </c>
      <c r="X332" s="283">
        <v>103091</v>
      </c>
      <c r="Y332" s="253"/>
      <c r="Z332" s="251"/>
      <c r="AA332" s="247">
        <f t="shared" si="11"/>
        <v>0</v>
      </c>
      <c r="AB332" s="343" t="s">
        <v>252</v>
      </c>
      <c r="AF332">
        <v>103091</v>
      </c>
      <c r="AG332" s="415">
        <f t="shared" si="10"/>
        <v>0</v>
      </c>
    </row>
    <row r="333" spans="1:33">
      <c r="A333" s="133" t="s">
        <v>4</v>
      </c>
      <c r="B333" s="133" t="s">
        <v>236</v>
      </c>
      <c r="C333" s="135" t="s">
        <v>91</v>
      </c>
      <c r="D333" s="135" t="s">
        <v>92</v>
      </c>
      <c r="E333" s="239" t="s">
        <v>304</v>
      </c>
      <c r="F333" s="134" t="s">
        <v>22</v>
      </c>
      <c r="G333" s="133" t="s">
        <v>121</v>
      </c>
      <c r="H333" s="133">
        <v>16219</v>
      </c>
      <c r="I333" s="133">
        <v>14763</v>
      </c>
      <c r="J333" s="133">
        <v>43784</v>
      </c>
      <c r="K333" s="133" t="s">
        <v>499</v>
      </c>
      <c r="L333" s="133">
        <v>80795155</v>
      </c>
      <c r="M333" s="133" t="s">
        <v>114</v>
      </c>
      <c r="N333" s="133">
        <v>127</v>
      </c>
      <c r="O333" s="133">
        <v>2019</v>
      </c>
      <c r="P333" s="263">
        <v>94636</v>
      </c>
      <c r="Q333" s="239" t="s">
        <v>451</v>
      </c>
      <c r="R333" s="257">
        <v>1305</v>
      </c>
      <c r="S333" s="246">
        <v>44734</v>
      </c>
      <c r="T333" s="244">
        <v>1943</v>
      </c>
      <c r="U333" s="246">
        <v>44791</v>
      </c>
      <c r="V333" s="240">
        <v>3000757441</v>
      </c>
      <c r="W333" s="245">
        <v>44825</v>
      </c>
      <c r="X333" s="283">
        <v>94636</v>
      </c>
      <c r="Y333" s="253"/>
      <c r="Z333" s="251"/>
      <c r="AA333" s="247">
        <f t="shared" si="11"/>
        <v>0</v>
      </c>
      <c r="AB333" s="343" t="s">
        <v>252</v>
      </c>
      <c r="AF333">
        <v>94636</v>
      </c>
      <c r="AG333" s="415">
        <f t="shared" si="10"/>
        <v>0</v>
      </c>
    </row>
    <row r="334" spans="1:33">
      <c r="A334" s="133" t="s">
        <v>4</v>
      </c>
      <c r="B334" s="133" t="s">
        <v>236</v>
      </c>
      <c r="C334" s="135" t="s">
        <v>91</v>
      </c>
      <c r="D334" s="135" t="s">
        <v>92</v>
      </c>
      <c r="E334" s="239" t="s">
        <v>304</v>
      </c>
      <c r="F334" s="134" t="s">
        <v>22</v>
      </c>
      <c r="G334" s="133" t="s">
        <v>121</v>
      </c>
      <c r="H334" s="133">
        <v>16302</v>
      </c>
      <c r="I334" s="133">
        <v>14764</v>
      </c>
      <c r="J334" s="133">
        <v>43784</v>
      </c>
      <c r="K334" s="133" t="s">
        <v>500</v>
      </c>
      <c r="L334" s="133">
        <v>1013610594</v>
      </c>
      <c r="M334" s="133" t="s">
        <v>114</v>
      </c>
      <c r="N334" s="133">
        <v>104</v>
      </c>
      <c r="O334" s="133">
        <v>2019</v>
      </c>
      <c r="P334" s="263">
        <v>93751</v>
      </c>
      <c r="Q334" s="239" t="s">
        <v>451</v>
      </c>
      <c r="R334" s="257">
        <v>1305</v>
      </c>
      <c r="S334" s="246">
        <v>44734</v>
      </c>
      <c r="T334" s="244">
        <v>1943</v>
      </c>
      <c r="U334" s="246">
        <v>44791</v>
      </c>
      <c r="V334" s="240">
        <v>3000757629</v>
      </c>
      <c r="W334" s="245">
        <v>44825</v>
      </c>
      <c r="X334" s="283">
        <v>93751</v>
      </c>
      <c r="Y334" s="253"/>
      <c r="Z334" s="251"/>
      <c r="AA334" s="247">
        <f t="shared" si="11"/>
        <v>0</v>
      </c>
      <c r="AB334" s="344" t="s">
        <v>252</v>
      </c>
      <c r="AF334">
        <v>93751</v>
      </c>
      <c r="AG334" s="415">
        <f t="shared" si="10"/>
        <v>0</v>
      </c>
    </row>
    <row r="335" spans="1:33">
      <c r="A335" s="133" t="s">
        <v>6</v>
      </c>
      <c r="B335" s="133" t="s">
        <v>186</v>
      </c>
      <c r="C335" s="135" t="s">
        <v>91</v>
      </c>
      <c r="D335" s="135" t="s">
        <v>92</v>
      </c>
      <c r="E335" s="239" t="s">
        <v>248</v>
      </c>
      <c r="F335" s="134" t="s">
        <v>20</v>
      </c>
      <c r="G335" s="133" t="s">
        <v>121</v>
      </c>
      <c r="H335" s="133">
        <v>14036</v>
      </c>
      <c r="I335" s="133">
        <v>14983</v>
      </c>
      <c r="J335" s="133">
        <v>43789</v>
      </c>
      <c r="K335" s="133" t="s">
        <v>501</v>
      </c>
      <c r="L335" s="133">
        <v>1080293593</v>
      </c>
      <c r="M335" s="133" t="s">
        <v>123</v>
      </c>
      <c r="N335" s="133">
        <v>585</v>
      </c>
      <c r="O335" s="133">
        <v>2019</v>
      </c>
      <c r="P335" s="263">
        <v>130765</v>
      </c>
      <c r="Q335" s="239" t="s">
        <v>451</v>
      </c>
      <c r="R335" s="257">
        <v>1090</v>
      </c>
      <c r="S335" s="249">
        <v>44700</v>
      </c>
      <c r="T335" s="244">
        <v>1501</v>
      </c>
      <c r="U335" s="249">
        <v>44757</v>
      </c>
      <c r="V335" s="240">
        <v>3000660461</v>
      </c>
      <c r="W335" s="245">
        <v>44795</v>
      </c>
      <c r="X335" s="283">
        <v>130765</v>
      </c>
      <c r="Y335" s="253"/>
      <c r="Z335" s="251"/>
      <c r="AA335" s="247">
        <f t="shared" si="11"/>
        <v>0</v>
      </c>
      <c r="AB335" s="391" t="s">
        <v>254</v>
      </c>
      <c r="AF335">
        <v>130765</v>
      </c>
      <c r="AG335" s="415">
        <f t="shared" si="10"/>
        <v>0</v>
      </c>
    </row>
    <row r="336" spans="1:33">
      <c r="A336" s="133" t="s">
        <v>4</v>
      </c>
      <c r="B336" s="133" t="s">
        <v>260</v>
      </c>
      <c r="C336" s="135" t="s">
        <v>91</v>
      </c>
      <c r="D336" s="135" t="s">
        <v>92</v>
      </c>
      <c r="E336" s="239" t="s">
        <v>304</v>
      </c>
      <c r="F336" s="134" t="s">
        <v>22</v>
      </c>
      <c r="G336" s="133" t="s">
        <v>121</v>
      </c>
      <c r="H336" s="133">
        <v>14883</v>
      </c>
      <c r="I336" s="133">
        <v>14991</v>
      </c>
      <c r="J336" s="133">
        <v>43789</v>
      </c>
      <c r="K336" s="133" t="s">
        <v>502</v>
      </c>
      <c r="L336" s="133">
        <v>38286300</v>
      </c>
      <c r="M336" s="133" t="s">
        <v>114</v>
      </c>
      <c r="N336" s="133">
        <v>8968</v>
      </c>
      <c r="O336" s="133">
        <v>2019</v>
      </c>
      <c r="P336" s="263">
        <v>6652040</v>
      </c>
      <c r="Q336" s="239" t="s">
        <v>451</v>
      </c>
      <c r="R336" s="257"/>
      <c r="S336" s="240"/>
      <c r="T336" s="244"/>
      <c r="U336" s="240"/>
      <c r="V336" s="240"/>
      <c r="W336" s="245"/>
      <c r="X336" s="283"/>
      <c r="Y336" s="253"/>
      <c r="Z336" s="251"/>
      <c r="AA336" s="247">
        <f t="shared" si="11"/>
        <v>6652040</v>
      </c>
      <c r="AB336" s="346" t="s">
        <v>419</v>
      </c>
      <c r="AF336">
        <v>6652040</v>
      </c>
      <c r="AG336" s="415">
        <f t="shared" si="10"/>
        <v>0</v>
      </c>
    </row>
    <row r="337" spans="1:33" ht="38.25">
      <c r="A337" s="133" t="s">
        <v>10</v>
      </c>
      <c r="B337" s="133" t="s">
        <v>232</v>
      </c>
      <c r="C337" s="135" t="s">
        <v>91</v>
      </c>
      <c r="D337" s="135" t="s">
        <v>92</v>
      </c>
      <c r="E337" s="239" t="s">
        <v>340</v>
      </c>
      <c r="F337" s="134" t="s">
        <v>9</v>
      </c>
      <c r="G337" s="133" t="s">
        <v>121</v>
      </c>
      <c r="H337" s="133">
        <v>16143</v>
      </c>
      <c r="I337" s="133">
        <v>15171</v>
      </c>
      <c r="J337" s="133">
        <v>43795</v>
      </c>
      <c r="K337" s="133" t="s">
        <v>503</v>
      </c>
      <c r="L337" s="133">
        <v>1026150747</v>
      </c>
      <c r="M337" s="133" t="s">
        <v>114</v>
      </c>
      <c r="N337" s="133">
        <v>1061</v>
      </c>
      <c r="O337" s="133">
        <v>2019</v>
      </c>
      <c r="P337" s="263">
        <v>4352</v>
      </c>
      <c r="Q337" s="239" t="s">
        <v>451</v>
      </c>
      <c r="R337" s="257"/>
      <c r="S337" s="240"/>
      <c r="T337" s="244"/>
      <c r="U337" s="240"/>
      <c r="V337" s="240"/>
      <c r="W337" s="245"/>
      <c r="X337" s="283"/>
      <c r="Y337" s="248" t="s">
        <v>384</v>
      </c>
      <c r="Z337" s="251">
        <v>4352</v>
      </c>
      <c r="AA337" s="247">
        <f t="shared" si="11"/>
        <v>0</v>
      </c>
      <c r="AB337" s="240" t="s">
        <v>385</v>
      </c>
      <c r="AF337">
        <v>4352</v>
      </c>
      <c r="AG337" s="415">
        <f t="shared" si="10"/>
        <v>0</v>
      </c>
    </row>
    <row r="338" spans="1:33">
      <c r="A338" s="133" t="s">
        <v>4</v>
      </c>
      <c r="B338" s="133" t="s">
        <v>260</v>
      </c>
      <c r="C338" s="135" t="s">
        <v>91</v>
      </c>
      <c r="D338" s="135" t="s">
        <v>92</v>
      </c>
      <c r="E338" s="239" t="s">
        <v>304</v>
      </c>
      <c r="F338" s="134" t="s">
        <v>22</v>
      </c>
      <c r="G338" s="133" t="s">
        <v>121</v>
      </c>
      <c r="H338" s="133">
        <v>17112</v>
      </c>
      <c r="I338" s="133">
        <v>15226</v>
      </c>
      <c r="J338" s="133">
        <v>43796</v>
      </c>
      <c r="K338" s="133" t="s">
        <v>504</v>
      </c>
      <c r="L338" s="133">
        <v>52785595</v>
      </c>
      <c r="M338" s="133" t="s">
        <v>114</v>
      </c>
      <c r="N338" s="133">
        <v>118</v>
      </c>
      <c r="O338" s="133">
        <v>2019</v>
      </c>
      <c r="P338" s="263">
        <v>7787457</v>
      </c>
      <c r="Q338" s="239" t="s">
        <v>451</v>
      </c>
      <c r="R338" s="257"/>
      <c r="S338" s="240"/>
      <c r="T338" s="244"/>
      <c r="U338" s="240"/>
      <c r="V338" s="240"/>
      <c r="W338" s="245"/>
      <c r="X338" s="283"/>
      <c r="Y338" s="253"/>
      <c r="Z338" s="251"/>
      <c r="AA338" s="247">
        <f t="shared" si="11"/>
        <v>7787457</v>
      </c>
      <c r="AB338" s="343" t="s">
        <v>419</v>
      </c>
      <c r="AF338">
        <v>7787457</v>
      </c>
      <c r="AG338" s="415">
        <f t="shared" si="10"/>
        <v>0</v>
      </c>
    </row>
    <row r="339" spans="1:33">
      <c r="A339" s="133" t="s">
        <v>4</v>
      </c>
      <c r="B339" s="133" t="s">
        <v>236</v>
      </c>
      <c r="C339" s="135" t="s">
        <v>91</v>
      </c>
      <c r="D339" s="135" t="s">
        <v>92</v>
      </c>
      <c r="E339" s="239" t="s">
        <v>304</v>
      </c>
      <c r="F339" s="134" t="s">
        <v>22</v>
      </c>
      <c r="G339" s="133" t="s">
        <v>121</v>
      </c>
      <c r="H339" s="133">
        <v>16290</v>
      </c>
      <c r="I339" s="133">
        <v>15238</v>
      </c>
      <c r="J339" s="133">
        <v>43796</v>
      </c>
      <c r="K339" s="133" t="s">
        <v>505</v>
      </c>
      <c r="L339" s="133">
        <v>53047245</v>
      </c>
      <c r="M339" s="133" t="s">
        <v>114</v>
      </c>
      <c r="N339" s="133">
        <v>981</v>
      </c>
      <c r="O339" s="133">
        <v>2019</v>
      </c>
      <c r="P339" s="263">
        <v>107461</v>
      </c>
      <c r="Q339" s="239" t="s">
        <v>451</v>
      </c>
      <c r="R339" s="257">
        <v>1305</v>
      </c>
      <c r="S339" s="246">
        <v>44734</v>
      </c>
      <c r="T339" s="244">
        <v>1943</v>
      </c>
      <c r="U339" s="246">
        <v>44791</v>
      </c>
      <c r="V339" s="240">
        <v>3000749794</v>
      </c>
      <c r="W339" s="245">
        <v>44824</v>
      </c>
      <c r="X339" s="283">
        <v>107461</v>
      </c>
      <c r="Y339" s="253"/>
      <c r="Z339" s="251"/>
      <c r="AA339" s="247">
        <f t="shared" si="11"/>
        <v>0</v>
      </c>
      <c r="AB339" s="343" t="s">
        <v>252</v>
      </c>
      <c r="AF339">
        <v>107461</v>
      </c>
      <c r="AG339" s="415">
        <f t="shared" si="10"/>
        <v>0</v>
      </c>
    </row>
    <row r="340" spans="1:33">
      <c r="A340" s="133" t="s">
        <v>4</v>
      </c>
      <c r="B340" s="133" t="s">
        <v>236</v>
      </c>
      <c r="C340" s="135" t="s">
        <v>91</v>
      </c>
      <c r="D340" s="135" t="s">
        <v>92</v>
      </c>
      <c r="E340" s="239" t="s">
        <v>304</v>
      </c>
      <c r="F340" s="134" t="s">
        <v>22</v>
      </c>
      <c r="G340" s="133" t="s">
        <v>121</v>
      </c>
      <c r="H340" s="133">
        <v>16325</v>
      </c>
      <c r="I340" s="133">
        <v>15294</v>
      </c>
      <c r="J340" s="133">
        <v>43797</v>
      </c>
      <c r="K340" s="133" t="s">
        <v>506</v>
      </c>
      <c r="L340" s="133">
        <v>63438537</v>
      </c>
      <c r="M340" s="133" t="s">
        <v>123</v>
      </c>
      <c r="N340" s="133">
        <v>362</v>
      </c>
      <c r="O340" s="133">
        <v>2019</v>
      </c>
      <c r="P340" s="263">
        <v>11590</v>
      </c>
      <c r="Q340" s="239" t="s">
        <v>451</v>
      </c>
      <c r="R340" s="257">
        <v>2372</v>
      </c>
      <c r="S340" s="246">
        <v>44824</v>
      </c>
      <c r="T340" s="244">
        <v>2950</v>
      </c>
      <c r="U340" s="246">
        <v>44874</v>
      </c>
      <c r="V340" s="240">
        <v>3001037984</v>
      </c>
      <c r="W340" s="245">
        <v>44915</v>
      </c>
      <c r="X340" s="283">
        <v>11590</v>
      </c>
      <c r="Y340" s="253"/>
      <c r="Z340" s="251"/>
      <c r="AA340" s="247">
        <f t="shared" si="11"/>
        <v>0</v>
      </c>
      <c r="AB340" s="343" t="s">
        <v>209</v>
      </c>
      <c r="AF340">
        <v>11590</v>
      </c>
      <c r="AG340" s="415">
        <f t="shared" si="10"/>
        <v>0</v>
      </c>
    </row>
    <row r="341" spans="1:33" ht="38.25">
      <c r="A341" s="133" t="s">
        <v>4</v>
      </c>
      <c r="B341" s="133" t="s">
        <v>236</v>
      </c>
      <c r="C341" s="135" t="s">
        <v>91</v>
      </c>
      <c r="D341" s="135" t="s">
        <v>92</v>
      </c>
      <c r="E341" s="239" t="s">
        <v>304</v>
      </c>
      <c r="F341" s="134" t="s">
        <v>22</v>
      </c>
      <c r="G341" s="133" t="s">
        <v>121</v>
      </c>
      <c r="H341" s="133">
        <v>1903</v>
      </c>
      <c r="I341" s="133">
        <v>1539</v>
      </c>
      <c r="J341" s="133">
        <v>43493</v>
      </c>
      <c r="K341" s="133" t="s">
        <v>507</v>
      </c>
      <c r="L341" s="133">
        <v>1098630284</v>
      </c>
      <c r="M341" s="133" t="s">
        <v>123</v>
      </c>
      <c r="N341" s="133">
        <v>1396</v>
      </c>
      <c r="O341" s="133">
        <v>2019</v>
      </c>
      <c r="P341" s="263">
        <v>5006700</v>
      </c>
      <c r="Q341" s="239" t="s">
        <v>451</v>
      </c>
      <c r="R341" s="257"/>
      <c r="S341" s="240"/>
      <c r="T341" s="244"/>
      <c r="U341" s="240"/>
      <c r="V341" s="240"/>
      <c r="W341" s="245"/>
      <c r="X341" s="283"/>
      <c r="Y341" s="248" t="s">
        <v>384</v>
      </c>
      <c r="Z341" s="251">
        <v>5006700</v>
      </c>
      <c r="AA341" s="247">
        <f t="shared" si="11"/>
        <v>0</v>
      </c>
      <c r="AB341" s="240" t="s">
        <v>385</v>
      </c>
      <c r="AF341">
        <v>5006700</v>
      </c>
      <c r="AG341" s="415">
        <f t="shared" si="10"/>
        <v>0</v>
      </c>
    </row>
    <row r="342" spans="1:33">
      <c r="A342" s="133" t="s">
        <v>4</v>
      </c>
      <c r="B342" s="133" t="s">
        <v>236</v>
      </c>
      <c r="C342" s="135" t="s">
        <v>91</v>
      </c>
      <c r="D342" s="135" t="s">
        <v>92</v>
      </c>
      <c r="E342" s="239" t="s">
        <v>304</v>
      </c>
      <c r="F342" s="134" t="s">
        <v>22</v>
      </c>
      <c r="G342" s="133" t="s">
        <v>121</v>
      </c>
      <c r="H342" s="133">
        <v>169</v>
      </c>
      <c r="I342" s="133">
        <v>1546</v>
      </c>
      <c r="J342" s="133">
        <v>43493</v>
      </c>
      <c r="K342" s="133" t="s">
        <v>508</v>
      </c>
      <c r="L342" s="133">
        <v>1049619953</v>
      </c>
      <c r="M342" s="133" t="s">
        <v>123</v>
      </c>
      <c r="N342" s="133">
        <v>1118</v>
      </c>
      <c r="O342" s="133">
        <v>2019</v>
      </c>
      <c r="P342" s="263">
        <v>3344666</v>
      </c>
      <c r="Q342" s="239" t="s">
        <v>451</v>
      </c>
      <c r="R342" s="257"/>
      <c r="S342" s="240"/>
      <c r="T342" s="244"/>
      <c r="U342" s="240"/>
      <c r="V342" s="240"/>
      <c r="W342" s="245"/>
      <c r="X342" s="283"/>
      <c r="Y342" s="253"/>
      <c r="Z342" s="251"/>
      <c r="AA342" s="247">
        <f t="shared" si="11"/>
        <v>3344666</v>
      </c>
      <c r="AB342" s="344" t="s">
        <v>478</v>
      </c>
      <c r="AF342">
        <v>3344666</v>
      </c>
      <c r="AG342" s="415">
        <f t="shared" si="10"/>
        <v>0</v>
      </c>
    </row>
    <row r="343" spans="1:33" ht="63.75">
      <c r="A343" s="133" t="s">
        <v>6</v>
      </c>
      <c r="B343" s="133" t="s">
        <v>186</v>
      </c>
      <c r="C343" s="135" t="s">
        <v>91</v>
      </c>
      <c r="D343" s="135" t="s">
        <v>92</v>
      </c>
      <c r="E343" s="239" t="s">
        <v>248</v>
      </c>
      <c r="F343" s="134" t="s">
        <v>20</v>
      </c>
      <c r="G343" s="133" t="s">
        <v>121</v>
      </c>
      <c r="H343" s="133">
        <v>13954</v>
      </c>
      <c r="I343" s="133">
        <v>15474</v>
      </c>
      <c r="J343" s="133">
        <v>43801</v>
      </c>
      <c r="K343" s="133" t="s">
        <v>509</v>
      </c>
      <c r="L343" s="133">
        <v>52950352</v>
      </c>
      <c r="M343" s="133" t="s">
        <v>123</v>
      </c>
      <c r="N343" s="133">
        <v>689</v>
      </c>
      <c r="O343" s="133">
        <v>2019</v>
      </c>
      <c r="P343" s="263">
        <v>1235000</v>
      </c>
      <c r="Q343" s="239" t="s">
        <v>451</v>
      </c>
      <c r="R343" s="257"/>
      <c r="S343" s="240"/>
      <c r="T343" s="244"/>
      <c r="U343" s="240"/>
      <c r="V343" s="240"/>
      <c r="W343" s="245"/>
      <c r="X343" s="283"/>
      <c r="Y343" s="253"/>
      <c r="Z343" s="251"/>
      <c r="AA343" s="247">
        <f t="shared" si="11"/>
        <v>1235000</v>
      </c>
      <c r="AB343" s="345" t="s">
        <v>510</v>
      </c>
      <c r="AF343">
        <v>1235000</v>
      </c>
      <c r="AG343" s="415">
        <f t="shared" si="10"/>
        <v>0</v>
      </c>
    </row>
    <row r="344" spans="1:33">
      <c r="A344" s="133" t="s">
        <v>4</v>
      </c>
      <c r="B344" s="133" t="s">
        <v>236</v>
      </c>
      <c r="C344" s="135" t="s">
        <v>91</v>
      </c>
      <c r="D344" s="135" t="s">
        <v>92</v>
      </c>
      <c r="E344" s="239" t="s">
        <v>304</v>
      </c>
      <c r="F344" s="134" t="s">
        <v>22</v>
      </c>
      <c r="G344" s="133" t="s">
        <v>121</v>
      </c>
      <c r="H344" s="133">
        <v>17361</v>
      </c>
      <c r="I344" s="133">
        <v>15718</v>
      </c>
      <c r="J344" s="133">
        <v>43804</v>
      </c>
      <c r="K344" s="133" t="s">
        <v>511</v>
      </c>
      <c r="L344" s="133">
        <v>79799346</v>
      </c>
      <c r="M344" s="133" t="s">
        <v>123</v>
      </c>
      <c r="N344" s="133">
        <v>1597</v>
      </c>
      <c r="O344" s="133">
        <v>2019</v>
      </c>
      <c r="P344" s="263">
        <v>113069</v>
      </c>
      <c r="Q344" s="239" t="s">
        <v>451</v>
      </c>
      <c r="R344" s="257"/>
      <c r="S344" s="240"/>
      <c r="T344" s="244"/>
      <c r="U344" s="240"/>
      <c r="V344" s="240"/>
      <c r="W344" s="245"/>
      <c r="X344" s="283"/>
      <c r="Y344" s="253"/>
      <c r="Z344" s="251"/>
      <c r="AA344" s="247">
        <f t="shared" si="11"/>
        <v>113069</v>
      </c>
      <c r="AB344" s="346"/>
      <c r="AF344">
        <v>113069</v>
      </c>
      <c r="AG344" s="415">
        <f t="shared" si="10"/>
        <v>0</v>
      </c>
    </row>
    <row r="345" spans="1:33" ht="38.25">
      <c r="A345" s="133" t="s">
        <v>12</v>
      </c>
      <c r="B345" s="133" t="s">
        <v>360</v>
      </c>
      <c r="C345" s="135" t="s">
        <v>91</v>
      </c>
      <c r="D345" s="135" t="s">
        <v>92</v>
      </c>
      <c r="E345" s="239" t="s">
        <v>361</v>
      </c>
      <c r="F345" s="134" t="s">
        <v>23</v>
      </c>
      <c r="G345" s="133" t="s">
        <v>121</v>
      </c>
      <c r="H345" s="133">
        <v>16017</v>
      </c>
      <c r="I345" s="133">
        <v>15946</v>
      </c>
      <c r="J345" s="133">
        <v>43809</v>
      </c>
      <c r="K345" s="133" t="s">
        <v>512</v>
      </c>
      <c r="L345" s="133">
        <v>80026168</v>
      </c>
      <c r="M345" s="133" t="s">
        <v>114</v>
      </c>
      <c r="N345" s="133">
        <v>2084</v>
      </c>
      <c r="O345" s="133">
        <v>2019</v>
      </c>
      <c r="P345" s="263">
        <v>133</v>
      </c>
      <c r="Q345" s="239" t="s">
        <v>451</v>
      </c>
      <c r="R345" s="257"/>
      <c r="S345" s="240"/>
      <c r="T345" s="244"/>
      <c r="U345" s="240"/>
      <c r="V345" s="240"/>
      <c r="W345" s="245"/>
      <c r="X345" s="283"/>
      <c r="Y345" s="248" t="s">
        <v>146</v>
      </c>
      <c r="Z345" s="251">
        <v>133</v>
      </c>
      <c r="AA345" s="247">
        <f t="shared" si="11"/>
        <v>0</v>
      </c>
      <c r="AB345" s="240" t="s">
        <v>370</v>
      </c>
      <c r="AF345">
        <v>133</v>
      </c>
      <c r="AG345" s="415">
        <f t="shared" si="10"/>
        <v>0</v>
      </c>
    </row>
    <row r="346" spans="1:33">
      <c r="A346" s="133" t="s">
        <v>4</v>
      </c>
      <c r="B346" s="133" t="s">
        <v>260</v>
      </c>
      <c r="C346" s="135" t="s">
        <v>91</v>
      </c>
      <c r="D346" s="135" t="s">
        <v>92</v>
      </c>
      <c r="E346" s="239" t="s">
        <v>304</v>
      </c>
      <c r="F346" s="134" t="s">
        <v>22</v>
      </c>
      <c r="G346" s="133" t="s">
        <v>121</v>
      </c>
      <c r="H346" s="133">
        <v>16454</v>
      </c>
      <c r="I346" s="133">
        <v>15947</v>
      </c>
      <c r="J346" s="133">
        <v>43809</v>
      </c>
      <c r="K346" s="133" t="s">
        <v>474</v>
      </c>
      <c r="L346" s="133">
        <v>1136884147</v>
      </c>
      <c r="M346" s="133" t="s">
        <v>114</v>
      </c>
      <c r="N346" s="133">
        <v>8442</v>
      </c>
      <c r="O346" s="133">
        <v>2019</v>
      </c>
      <c r="P346" s="263">
        <v>4758600</v>
      </c>
      <c r="Q346" s="239" t="s">
        <v>451</v>
      </c>
      <c r="R346" s="257"/>
      <c r="S346" s="240"/>
      <c r="T346" s="244"/>
      <c r="U346" s="240"/>
      <c r="V346" s="240"/>
      <c r="W346" s="245"/>
      <c r="X346" s="283"/>
      <c r="Y346" s="253"/>
      <c r="Z346" s="251"/>
      <c r="AA346" s="247">
        <f t="shared" si="11"/>
        <v>4758600</v>
      </c>
      <c r="AB346" s="347" t="s">
        <v>419</v>
      </c>
      <c r="AF346">
        <v>4758600</v>
      </c>
      <c r="AG346" s="415">
        <f t="shared" si="10"/>
        <v>0</v>
      </c>
    </row>
    <row r="347" spans="1:33" ht="38.25">
      <c r="A347" s="133" t="s">
        <v>6</v>
      </c>
      <c r="B347" s="133" t="s">
        <v>186</v>
      </c>
      <c r="C347" s="135" t="s">
        <v>91</v>
      </c>
      <c r="D347" s="135" t="s">
        <v>92</v>
      </c>
      <c r="E347" s="239" t="s">
        <v>248</v>
      </c>
      <c r="F347" s="134" t="s">
        <v>20</v>
      </c>
      <c r="G347" s="133" t="s">
        <v>121</v>
      </c>
      <c r="H347" s="133">
        <v>12677</v>
      </c>
      <c r="I347" s="133">
        <v>16008</v>
      </c>
      <c r="J347" s="133">
        <v>43809</v>
      </c>
      <c r="K347" s="133" t="s">
        <v>513</v>
      </c>
      <c r="L347" s="133">
        <v>53068691</v>
      </c>
      <c r="M347" s="133" t="s">
        <v>114</v>
      </c>
      <c r="N347" s="133">
        <v>3415</v>
      </c>
      <c r="O347" s="133">
        <v>2019</v>
      </c>
      <c r="P347" s="263">
        <v>1545333</v>
      </c>
      <c r="Q347" s="239" t="s">
        <v>451</v>
      </c>
      <c r="R347" s="257"/>
      <c r="S347" s="240"/>
      <c r="T347" s="244"/>
      <c r="U347" s="240"/>
      <c r="V347" s="240"/>
      <c r="W347" s="245"/>
      <c r="X347" s="283"/>
      <c r="Y347" s="253"/>
      <c r="Z347" s="251"/>
      <c r="AA347" s="247">
        <f t="shared" si="11"/>
        <v>1545333</v>
      </c>
      <c r="AB347" s="333" t="s">
        <v>514</v>
      </c>
      <c r="AF347">
        <v>1545333</v>
      </c>
      <c r="AG347" s="415">
        <f t="shared" si="10"/>
        <v>0</v>
      </c>
    </row>
    <row r="348" spans="1:33" ht="25.5">
      <c r="A348" s="133" t="s">
        <v>6</v>
      </c>
      <c r="B348" s="133" t="s">
        <v>186</v>
      </c>
      <c r="C348" s="135" t="s">
        <v>91</v>
      </c>
      <c r="D348" s="135" t="s">
        <v>92</v>
      </c>
      <c r="E348" s="239" t="s">
        <v>248</v>
      </c>
      <c r="F348" s="134" t="s">
        <v>20</v>
      </c>
      <c r="G348" s="133" t="s">
        <v>121</v>
      </c>
      <c r="H348" s="133">
        <v>15294</v>
      </c>
      <c r="I348" s="133">
        <v>16071</v>
      </c>
      <c r="J348" s="133">
        <v>43810</v>
      </c>
      <c r="K348" s="133" t="s">
        <v>515</v>
      </c>
      <c r="L348" s="133">
        <v>52367387</v>
      </c>
      <c r="M348" s="133" t="s">
        <v>123</v>
      </c>
      <c r="N348" s="133">
        <v>2019</v>
      </c>
      <c r="O348" s="133">
        <v>2019</v>
      </c>
      <c r="P348" s="263">
        <v>264233</v>
      </c>
      <c r="Q348" s="239" t="s">
        <v>451</v>
      </c>
      <c r="R348" s="257"/>
      <c r="S348" s="240"/>
      <c r="T348" s="244"/>
      <c r="U348" s="240"/>
      <c r="V348" s="240"/>
      <c r="W348" s="245"/>
      <c r="X348" s="283"/>
      <c r="Y348" s="253"/>
      <c r="Z348" s="251"/>
      <c r="AA348" s="247">
        <f t="shared" si="11"/>
        <v>264233</v>
      </c>
      <c r="AB348" s="326" t="s">
        <v>516</v>
      </c>
      <c r="AF348">
        <v>264233</v>
      </c>
      <c r="AG348" s="415">
        <f t="shared" si="10"/>
        <v>0</v>
      </c>
    </row>
    <row r="349" spans="1:33" ht="26.25">
      <c r="A349" s="133" t="s">
        <v>4</v>
      </c>
      <c r="B349" s="133" t="s">
        <v>236</v>
      </c>
      <c r="C349" s="135" t="s">
        <v>91</v>
      </c>
      <c r="D349" s="135" t="s">
        <v>92</v>
      </c>
      <c r="E349" s="239" t="s">
        <v>304</v>
      </c>
      <c r="F349" s="134" t="s">
        <v>22</v>
      </c>
      <c r="G349" s="133" t="s">
        <v>121</v>
      </c>
      <c r="H349" s="133">
        <v>17140</v>
      </c>
      <c r="I349" s="133">
        <v>16281</v>
      </c>
      <c r="J349" s="133">
        <v>43812</v>
      </c>
      <c r="K349" s="133" t="s">
        <v>517</v>
      </c>
      <c r="L349" s="133">
        <v>1069731328</v>
      </c>
      <c r="M349" s="133" t="s">
        <v>123</v>
      </c>
      <c r="N349" s="133">
        <v>267</v>
      </c>
      <c r="O349" s="133">
        <v>2019</v>
      </c>
      <c r="P349" s="263">
        <v>2103793</v>
      </c>
      <c r="Q349" s="239" t="s">
        <v>451</v>
      </c>
      <c r="R349" s="257"/>
      <c r="S349" s="240"/>
      <c r="T349" s="244"/>
      <c r="U349" s="240"/>
      <c r="V349" s="240"/>
      <c r="W349" s="245"/>
      <c r="X349" s="283"/>
      <c r="Y349" s="253"/>
      <c r="Z349" s="251"/>
      <c r="AA349" s="247">
        <f t="shared" si="11"/>
        <v>2103793</v>
      </c>
      <c r="AB349" s="341" t="s">
        <v>310</v>
      </c>
      <c r="AF349">
        <v>2103793</v>
      </c>
      <c r="AG349" s="415">
        <f t="shared" si="10"/>
        <v>0</v>
      </c>
    </row>
    <row r="350" spans="1:33">
      <c r="A350" s="133" t="s">
        <v>4</v>
      </c>
      <c r="B350" s="133" t="s">
        <v>260</v>
      </c>
      <c r="C350" s="135" t="s">
        <v>91</v>
      </c>
      <c r="D350" s="135" t="s">
        <v>92</v>
      </c>
      <c r="E350" s="239" t="s">
        <v>304</v>
      </c>
      <c r="F350" s="134" t="s">
        <v>22</v>
      </c>
      <c r="G350" s="133" t="s">
        <v>121</v>
      </c>
      <c r="H350" s="133">
        <v>17156</v>
      </c>
      <c r="I350" s="133">
        <v>16328</v>
      </c>
      <c r="J350" s="133">
        <v>43812</v>
      </c>
      <c r="K350" s="133" t="s">
        <v>518</v>
      </c>
      <c r="L350" s="133">
        <v>51836280</v>
      </c>
      <c r="M350" s="133" t="s">
        <v>123</v>
      </c>
      <c r="N350" s="133">
        <v>1012</v>
      </c>
      <c r="O350" s="133">
        <v>2019</v>
      </c>
      <c r="P350" s="263">
        <v>20600</v>
      </c>
      <c r="Q350" s="239" t="s">
        <v>451</v>
      </c>
      <c r="R350" s="257"/>
      <c r="S350" s="240"/>
      <c r="T350" s="244"/>
      <c r="U350" s="240"/>
      <c r="V350" s="240"/>
      <c r="W350" s="245"/>
      <c r="X350" s="283"/>
      <c r="Y350" s="253"/>
      <c r="Z350" s="251"/>
      <c r="AA350" s="247">
        <f t="shared" si="11"/>
        <v>20600</v>
      </c>
      <c r="AB350" s="340" t="s">
        <v>419</v>
      </c>
      <c r="AF350">
        <v>20600</v>
      </c>
      <c r="AG350" s="415">
        <f t="shared" si="10"/>
        <v>0</v>
      </c>
    </row>
    <row r="351" spans="1:33">
      <c r="A351" s="133" t="s">
        <v>4</v>
      </c>
      <c r="B351" s="133" t="s">
        <v>236</v>
      </c>
      <c r="C351" s="135" t="s">
        <v>91</v>
      </c>
      <c r="D351" s="135" t="s">
        <v>92</v>
      </c>
      <c r="E351" s="239" t="s">
        <v>304</v>
      </c>
      <c r="F351" s="134" t="s">
        <v>22</v>
      </c>
      <c r="G351" s="133" t="s">
        <v>121</v>
      </c>
      <c r="H351" s="133">
        <v>17457</v>
      </c>
      <c r="I351" s="133">
        <v>16414</v>
      </c>
      <c r="J351" s="133">
        <v>43812</v>
      </c>
      <c r="K351" s="133" t="s">
        <v>519</v>
      </c>
      <c r="L351" s="133">
        <v>79568494</v>
      </c>
      <c r="M351" s="133" t="s">
        <v>123</v>
      </c>
      <c r="N351" s="133">
        <v>1760</v>
      </c>
      <c r="O351" s="133">
        <v>2019</v>
      </c>
      <c r="P351" s="263">
        <v>3625600</v>
      </c>
      <c r="Q351" s="239" t="s">
        <v>451</v>
      </c>
      <c r="R351" s="257">
        <v>1090</v>
      </c>
      <c r="S351" s="249">
        <v>44700</v>
      </c>
      <c r="T351" s="244">
        <v>1501</v>
      </c>
      <c r="U351" s="249">
        <v>44757</v>
      </c>
      <c r="V351" s="253" t="s">
        <v>520</v>
      </c>
      <c r="W351" s="245">
        <v>44768</v>
      </c>
      <c r="X351" s="283">
        <v>3625600</v>
      </c>
      <c r="Y351" s="253"/>
      <c r="Z351" s="251"/>
      <c r="AA351" s="247">
        <f t="shared" si="11"/>
        <v>0</v>
      </c>
      <c r="AB351" s="336" t="s">
        <v>396</v>
      </c>
      <c r="AF351">
        <v>3625600</v>
      </c>
      <c r="AG351" s="415">
        <f t="shared" si="10"/>
        <v>0</v>
      </c>
    </row>
    <row r="352" spans="1:33" ht="38.25">
      <c r="A352" s="133" t="s">
        <v>6</v>
      </c>
      <c r="B352" s="133" t="s">
        <v>124</v>
      </c>
      <c r="C352" s="135" t="s">
        <v>91</v>
      </c>
      <c r="D352" s="135" t="s">
        <v>92</v>
      </c>
      <c r="E352" s="239" t="s">
        <v>311</v>
      </c>
      <c r="F352" s="134" t="s">
        <v>16</v>
      </c>
      <c r="G352" s="133" t="s">
        <v>121</v>
      </c>
      <c r="H352" s="133">
        <v>17036</v>
      </c>
      <c r="I352" s="133">
        <v>16558</v>
      </c>
      <c r="J352" s="133">
        <v>43815</v>
      </c>
      <c r="K352" s="133" t="s">
        <v>521</v>
      </c>
      <c r="L352" s="133">
        <v>41633752</v>
      </c>
      <c r="M352" s="133" t="s">
        <v>114</v>
      </c>
      <c r="N352" s="133">
        <v>3461</v>
      </c>
      <c r="O352" s="133">
        <v>2019</v>
      </c>
      <c r="P352" s="263">
        <v>325334</v>
      </c>
      <c r="Q352" s="239" t="s">
        <v>451</v>
      </c>
      <c r="R352" s="257"/>
      <c r="S352" s="240"/>
      <c r="T352" s="244"/>
      <c r="U352" s="240"/>
      <c r="V352" s="240"/>
      <c r="W352" s="245"/>
      <c r="X352" s="283"/>
      <c r="Y352" s="248" t="s">
        <v>384</v>
      </c>
      <c r="Z352" s="251">
        <v>325334</v>
      </c>
      <c r="AA352" s="247">
        <f t="shared" si="11"/>
        <v>0</v>
      </c>
      <c r="AB352" s="240" t="s">
        <v>385</v>
      </c>
      <c r="AF352">
        <v>325334</v>
      </c>
      <c r="AG352" s="415">
        <f t="shared" si="10"/>
        <v>0</v>
      </c>
    </row>
    <row r="353" spans="1:33" ht="26.25">
      <c r="A353" s="133" t="s">
        <v>4</v>
      </c>
      <c r="B353" s="133" t="s">
        <v>236</v>
      </c>
      <c r="C353" s="135" t="s">
        <v>91</v>
      </c>
      <c r="D353" s="135" t="s">
        <v>92</v>
      </c>
      <c r="E353" s="239" t="s">
        <v>304</v>
      </c>
      <c r="F353" s="134" t="s">
        <v>22</v>
      </c>
      <c r="G353" s="133" t="s">
        <v>121</v>
      </c>
      <c r="H353" s="133">
        <v>16300</v>
      </c>
      <c r="I353" s="133">
        <v>16580</v>
      </c>
      <c r="J353" s="133">
        <v>43815</v>
      </c>
      <c r="K353" s="133" t="s">
        <v>522</v>
      </c>
      <c r="L353" s="133">
        <v>75065817</v>
      </c>
      <c r="M353" s="133" t="s">
        <v>123</v>
      </c>
      <c r="N353" s="133">
        <v>241</v>
      </c>
      <c r="O353" s="133">
        <v>2019</v>
      </c>
      <c r="P353" s="263">
        <v>2181615</v>
      </c>
      <c r="Q353" s="239" t="s">
        <v>451</v>
      </c>
      <c r="R353" s="257"/>
      <c r="S353" s="240"/>
      <c r="T353" s="244"/>
      <c r="U353" s="240"/>
      <c r="V353" s="240"/>
      <c r="W353" s="245"/>
      <c r="X353" s="283"/>
      <c r="Y353" s="253"/>
      <c r="Z353" s="251"/>
      <c r="AA353" s="247">
        <f t="shared" si="11"/>
        <v>2181615</v>
      </c>
      <c r="AB353" s="336" t="s">
        <v>310</v>
      </c>
      <c r="AF353">
        <v>2181615</v>
      </c>
      <c r="AG353" s="415">
        <f t="shared" si="10"/>
        <v>0</v>
      </c>
    </row>
    <row r="354" spans="1:33">
      <c r="A354" s="133" t="s">
        <v>6</v>
      </c>
      <c r="B354" s="133" t="s">
        <v>124</v>
      </c>
      <c r="C354" s="135" t="s">
        <v>91</v>
      </c>
      <c r="D354" s="135" t="s">
        <v>92</v>
      </c>
      <c r="E354" s="239" t="s">
        <v>311</v>
      </c>
      <c r="F354" s="134" t="s">
        <v>16</v>
      </c>
      <c r="G354" s="133" t="s">
        <v>121</v>
      </c>
      <c r="H354" s="133">
        <v>15059</v>
      </c>
      <c r="I354" s="133">
        <v>17076</v>
      </c>
      <c r="J354" s="133">
        <v>43819</v>
      </c>
      <c r="K354" s="133" t="s">
        <v>523</v>
      </c>
      <c r="L354" s="133">
        <v>51619860</v>
      </c>
      <c r="M354" s="133" t="s">
        <v>114</v>
      </c>
      <c r="N354" s="133">
        <v>1421</v>
      </c>
      <c r="O354" s="133">
        <v>2019</v>
      </c>
      <c r="P354" s="263">
        <v>153410</v>
      </c>
      <c r="Q354" s="239" t="s">
        <v>451</v>
      </c>
      <c r="R354" s="257">
        <v>2372</v>
      </c>
      <c r="S354" s="246">
        <v>44824</v>
      </c>
      <c r="T354" s="244">
        <v>2950</v>
      </c>
      <c r="U354" s="246">
        <v>44874</v>
      </c>
      <c r="V354" s="240">
        <v>3001032684</v>
      </c>
      <c r="W354" s="245">
        <v>44914</v>
      </c>
      <c r="X354" s="283">
        <v>153410</v>
      </c>
      <c r="Y354" s="253"/>
      <c r="Z354" s="251"/>
      <c r="AA354" s="247">
        <f t="shared" si="11"/>
        <v>0</v>
      </c>
      <c r="AB354" s="348" t="s">
        <v>209</v>
      </c>
      <c r="AF354">
        <v>153410</v>
      </c>
      <c r="AG354" s="415">
        <f t="shared" si="10"/>
        <v>0</v>
      </c>
    </row>
    <row r="355" spans="1:33" ht="63.75">
      <c r="A355" s="133" t="s">
        <v>6</v>
      </c>
      <c r="B355" s="133" t="s">
        <v>186</v>
      </c>
      <c r="C355" s="135" t="s">
        <v>91</v>
      </c>
      <c r="D355" s="135" t="s">
        <v>92</v>
      </c>
      <c r="E355" s="239" t="s">
        <v>248</v>
      </c>
      <c r="F355" s="134" t="s">
        <v>20</v>
      </c>
      <c r="G355" s="133" t="s">
        <v>121</v>
      </c>
      <c r="H355" s="133">
        <v>15462</v>
      </c>
      <c r="I355" s="133">
        <v>17137</v>
      </c>
      <c r="J355" s="133">
        <v>43820</v>
      </c>
      <c r="K355" s="133" t="s">
        <v>524</v>
      </c>
      <c r="L355" s="133">
        <v>52933606</v>
      </c>
      <c r="M355" s="133" t="s">
        <v>123</v>
      </c>
      <c r="N355" s="133">
        <v>533</v>
      </c>
      <c r="O355" s="133">
        <v>2019</v>
      </c>
      <c r="P355" s="263">
        <v>1297800</v>
      </c>
      <c r="Q355" s="239" t="s">
        <v>451</v>
      </c>
      <c r="R355" s="257"/>
      <c r="S355" s="240"/>
      <c r="T355" s="244"/>
      <c r="U355" s="240"/>
      <c r="V355" s="240"/>
      <c r="W355" s="245"/>
      <c r="X355" s="283"/>
      <c r="Y355" s="253"/>
      <c r="Z355" s="251"/>
      <c r="AA355" s="247">
        <f t="shared" si="11"/>
        <v>1297800</v>
      </c>
      <c r="AB355" s="345" t="s">
        <v>510</v>
      </c>
      <c r="AF355">
        <v>1297800</v>
      </c>
      <c r="AG355" s="415">
        <f t="shared" si="10"/>
        <v>0</v>
      </c>
    </row>
    <row r="356" spans="1:33" ht="26.25">
      <c r="A356" s="133" t="s">
        <v>4</v>
      </c>
      <c r="B356" s="133" t="s">
        <v>236</v>
      </c>
      <c r="C356" s="135" t="s">
        <v>91</v>
      </c>
      <c r="D356" s="135" t="s">
        <v>92</v>
      </c>
      <c r="E356" s="239" t="s">
        <v>304</v>
      </c>
      <c r="F356" s="134" t="s">
        <v>22</v>
      </c>
      <c r="G356" s="133" t="s">
        <v>121</v>
      </c>
      <c r="H356" s="133">
        <v>17423</v>
      </c>
      <c r="I356" s="133">
        <v>17139</v>
      </c>
      <c r="J356" s="133">
        <v>43820</v>
      </c>
      <c r="K356" s="133" t="s">
        <v>525</v>
      </c>
      <c r="L356" s="133">
        <v>1012396311</v>
      </c>
      <c r="M356" s="133" t="s">
        <v>123</v>
      </c>
      <c r="N356" s="133">
        <v>2884</v>
      </c>
      <c r="O356" s="133">
        <v>2019</v>
      </c>
      <c r="P356" s="263">
        <v>54220</v>
      </c>
      <c r="Q356" s="239" t="s">
        <v>451</v>
      </c>
      <c r="R356" s="257"/>
      <c r="S356" s="240"/>
      <c r="T356" s="244"/>
      <c r="U356" s="240"/>
      <c r="V356" s="240"/>
      <c r="W356" s="245"/>
      <c r="X356" s="283"/>
      <c r="Y356" s="253"/>
      <c r="Z356" s="251"/>
      <c r="AA356" s="247">
        <f t="shared" si="11"/>
        <v>54220</v>
      </c>
      <c r="AB356" s="341" t="s">
        <v>492</v>
      </c>
      <c r="AF356">
        <v>54220</v>
      </c>
      <c r="AG356" s="415">
        <f t="shared" si="10"/>
        <v>0</v>
      </c>
    </row>
    <row r="357" spans="1:33" ht="51">
      <c r="A357" s="133" t="s">
        <v>8</v>
      </c>
      <c r="B357" s="133" t="s">
        <v>148</v>
      </c>
      <c r="C357" s="135" t="s">
        <v>91</v>
      </c>
      <c r="D357" s="135" t="s">
        <v>92</v>
      </c>
      <c r="E357" s="239" t="s">
        <v>242</v>
      </c>
      <c r="F357" s="134" t="s">
        <v>15</v>
      </c>
      <c r="G357" s="133" t="s">
        <v>121</v>
      </c>
      <c r="H357" s="133">
        <v>17474</v>
      </c>
      <c r="I357" s="133">
        <v>17530</v>
      </c>
      <c r="J357" s="133">
        <v>43823</v>
      </c>
      <c r="K357" s="133" t="s">
        <v>526</v>
      </c>
      <c r="L357" s="133">
        <v>79799869</v>
      </c>
      <c r="M357" s="133" t="s">
        <v>114</v>
      </c>
      <c r="N357" s="133">
        <v>804</v>
      </c>
      <c r="O357" s="133">
        <v>2019</v>
      </c>
      <c r="P357" s="263">
        <v>1</v>
      </c>
      <c r="Q357" s="239" t="s">
        <v>451</v>
      </c>
      <c r="R357" s="257"/>
      <c r="S357" s="240"/>
      <c r="T357" s="244"/>
      <c r="U357" s="240"/>
      <c r="V357" s="240"/>
      <c r="W357" s="245"/>
      <c r="X357" s="283"/>
      <c r="Y357" s="248" t="s">
        <v>267</v>
      </c>
      <c r="Z357" s="251">
        <v>1</v>
      </c>
      <c r="AA357" s="247">
        <f t="shared" si="11"/>
        <v>0</v>
      </c>
      <c r="AB357" s="240" t="s">
        <v>268</v>
      </c>
      <c r="AF357">
        <v>1</v>
      </c>
      <c r="AG357" s="415">
        <f t="shared" si="10"/>
        <v>0</v>
      </c>
    </row>
    <row r="358" spans="1:33">
      <c r="A358" s="133" t="s">
        <v>6</v>
      </c>
      <c r="B358" s="133" t="s">
        <v>124</v>
      </c>
      <c r="C358" s="135" t="s">
        <v>91</v>
      </c>
      <c r="D358" s="135" t="s">
        <v>92</v>
      </c>
      <c r="E358" s="239" t="s">
        <v>311</v>
      </c>
      <c r="F358" s="134" t="s">
        <v>16</v>
      </c>
      <c r="G358" s="133" t="s">
        <v>121</v>
      </c>
      <c r="H358" s="133">
        <v>14974</v>
      </c>
      <c r="I358" s="133">
        <v>17565</v>
      </c>
      <c r="J358" s="133">
        <v>43825</v>
      </c>
      <c r="K358" s="133" t="s">
        <v>527</v>
      </c>
      <c r="L358" s="133">
        <v>1014189058</v>
      </c>
      <c r="M358" s="133" t="s">
        <v>114</v>
      </c>
      <c r="N358" s="133">
        <v>2764</v>
      </c>
      <c r="O358" s="133">
        <v>2019</v>
      </c>
      <c r="P358" s="263">
        <v>78710</v>
      </c>
      <c r="Q358" s="239" t="s">
        <v>451</v>
      </c>
      <c r="R358" s="257">
        <v>2372</v>
      </c>
      <c r="S358" s="246">
        <v>44824</v>
      </c>
      <c r="T358" s="244">
        <v>2950</v>
      </c>
      <c r="U358" s="246">
        <v>44874</v>
      </c>
      <c r="V358" s="240">
        <v>3001032682</v>
      </c>
      <c r="W358" s="245">
        <v>44914</v>
      </c>
      <c r="X358" s="283">
        <v>78710</v>
      </c>
      <c r="Y358" s="253"/>
      <c r="Z358" s="251"/>
      <c r="AA358" s="247">
        <f t="shared" si="11"/>
        <v>0</v>
      </c>
      <c r="AB358" s="331" t="s">
        <v>209</v>
      </c>
      <c r="AF358">
        <v>78710</v>
      </c>
      <c r="AG358" s="415">
        <f t="shared" si="10"/>
        <v>0</v>
      </c>
    </row>
    <row r="359" spans="1:33" ht="38.25">
      <c r="A359" s="133" t="s">
        <v>10</v>
      </c>
      <c r="B359" s="133" t="s">
        <v>232</v>
      </c>
      <c r="C359" s="135" t="s">
        <v>91</v>
      </c>
      <c r="D359" s="135" t="s">
        <v>92</v>
      </c>
      <c r="E359" s="239" t="s">
        <v>340</v>
      </c>
      <c r="F359" s="134" t="s">
        <v>9</v>
      </c>
      <c r="G359" s="133" t="s">
        <v>121</v>
      </c>
      <c r="H359" s="133">
        <v>17463</v>
      </c>
      <c r="I359" s="133">
        <v>17672</v>
      </c>
      <c r="J359" s="133">
        <v>43825</v>
      </c>
      <c r="K359" s="133" t="s">
        <v>528</v>
      </c>
      <c r="L359" s="133">
        <v>1013582527</v>
      </c>
      <c r="M359" s="133" t="s">
        <v>123</v>
      </c>
      <c r="N359" s="133">
        <v>9213</v>
      </c>
      <c r="O359" s="133">
        <v>2019</v>
      </c>
      <c r="P359" s="263">
        <v>5563000</v>
      </c>
      <c r="Q359" s="239" t="s">
        <v>451</v>
      </c>
      <c r="R359" s="257"/>
      <c r="S359" s="240"/>
      <c r="T359" s="244"/>
      <c r="U359" s="240"/>
      <c r="V359" s="240"/>
      <c r="W359" s="245"/>
      <c r="X359" s="283"/>
      <c r="Y359" s="248" t="s">
        <v>384</v>
      </c>
      <c r="Z359" s="251">
        <v>5563000</v>
      </c>
      <c r="AA359" s="247">
        <f t="shared" si="11"/>
        <v>0</v>
      </c>
      <c r="AB359" s="240" t="s">
        <v>385</v>
      </c>
      <c r="AF359">
        <v>5563000</v>
      </c>
      <c r="AG359" s="415">
        <f t="shared" si="10"/>
        <v>0</v>
      </c>
    </row>
    <row r="360" spans="1:33" ht="38.25">
      <c r="A360" s="133" t="s">
        <v>6</v>
      </c>
      <c r="B360" s="133" t="s">
        <v>124</v>
      </c>
      <c r="C360" s="135" t="s">
        <v>91</v>
      </c>
      <c r="D360" s="135" t="s">
        <v>92</v>
      </c>
      <c r="E360" s="239" t="s">
        <v>311</v>
      </c>
      <c r="F360" s="134" t="s">
        <v>16</v>
      </c>
      <c r="G360" s="133" t="s">
        <v>121</v>
      </c>
      <c r="H360" s="133">
        <v>17030</v>
      </c>
      <c r="I360" s="133">
        <v>18054</v>
      </c>
      <c r="J360" s="133">
        <v>43829</v>
      </c>
      <c r="K360" s="133" t="s">
        <v>529</v>
      </c>
      <c r="L360" s="133">
        <v>1018418976</v>
      </c>
      <c r="M360" s="133" t="s">
        <v>123</v>
      </c>
      <c r="N360" s="133">
        <v>2133</v>
      </c>
      <c r="O360" s="133">
        <v>2019</v>
      </c>
      <c r="P360" s="263">
        <v>494000</v>
      </c>
      <c r="Q360" s="239" t="s">
        <v>451</v>
      </c>
      <c r="R360" s="257"/>
      <c r="S360" s="240"/>
      <c r="T360" s="244"/>
      <c r="U360" s="240"/>
      <c r="V360" s="240"/>
      <c r="W360" s="245"/>
      <c r="X360" s="283"/>
      <c r="Y360" s="248" t="s">
        <v>138</v>
      </c>
      <c r="Z360" s="251">
        <v>494000</v>
      </c>
      <c r="AA360" s="247">
        <f t="shared" si="11"/>
        <v>0</v>
      </c>
      <c r="AB360" s="331" t="s">
        <v>246</v>
      </c>
      <c r="AF360">
        <v>494000</v>
      </c>
      <c r="AG360" s="415">
        <f t="shared" si="10"/>
        <v>0</v>
      </c>
    </row>
    <row r="361" spans="1:33">
      <c r="A361" s="133" t="s">
        <v>12</v>
      </c>
      <c r="B361" s="133" t="s">
        <v>360</v>
      </c>
      <c r="C361" s="135" t="s">
        <v>91</v>
      </c>
      <c r="D361" s="135" t="s">
        <v>92</v>
      </c>
      <c r="E361" s="239" t="s">
        <v>361</v>
      </c>
      <c r="F361" s="134" t="s">
        <v>23</v>
      </c>
      <c r="G361" s="133" t="s">
        <v>121</v>
      </c>
      <c r="H361" s="133">
        <v>740</v>
      </c>
      <c r="I361" s="133">
        <v>214</v>
      </c>
      <c r="J361" s="133">
        <v>43480</v>
      </c>
      <c r="K361" s="133" t="s">
        <v>530</v>
      </c>
      <c r="L361" s="133">
        <v>80794105</v>
      </c>
      <c r="M361" s="133" t="s">
        <v>123</v>
      </c>
      <c r="N361" s="133">
        <v>6</v>
      </c>
      <c r="O361" s="133">
        <v>2019</v>
      </c>
      <c r="P361" s="263">
        <v>144200</v>
      </c>
      <c r="Q361" s="239" t="s">
        <v>451</v>
      </c>
      <c r="R361" s="257">
        <v>2083</v>
      </c>
      <c r="S361" s="249">
        <v>44802</v>
      </c>
      <c r="T361" s="244">
        <v>2642</v>
      </c>
      <c r="U361" s="249">
        <v>44846</v>
      </c>
      <c r="V361" s="253">
        <v>3000939534</v>
      </c>
      <c r="W361" s="245">
        <v>44887</v>
      </c>
      <c r="X361" s="283">
        <v>144200</v>
      </c>
      <c r="Y361" s="253"/>
      <c r="Z361" s="251"/>
      <c r="AA361" s="247">
        <f t="shared" si="11"/>
        <v>0</v>
      </c>
      <c r="AB361" s="342" t="s">
        <v>427</v>
      </c>
      <c r="AF361">
        <v>144200</v>
      </c>
      <c r="AG361" s="415">
        <f t="shared" si="10"/>
        <v>0</v>
      </c>
    </row>
    <row r="362" spans="1:33">
      <c r="A362" s="133" t="s">
        <v>4</v>
      </c>
      <c r="B362" s="133" t="s">
        <v>236</v>
      </c>
      <c r="C362" s="135" t="s">
        <v>91</v>
      </c>
      <c r="D362" s="135" t="s">
        <v>92</v>
      </c>
      <c r="E362" s="239" t="s">
        <v>304</v>
      </c>
      <c r="F362" s="134" t="s">
        <v>22</v>
      </c>
      <c r="G362" s="133" t="s">
        <v>121</v>
      </c>
      <c r="H362" s="133">
        <v>1896</v>
      </c>
      <c r="I362" s="133">
        <v>2566</v>
      </c>
      <c r="J362" s="133">
        <v>43495</v>
      </c>
      <c r="K362" s="133" t="s">
        <v>531</v>
      </c>
      <c r="L362" s="133">
        <v>52933277</v>
      </c>
      <c r="M362" s="133" t="s">
        <v>123</v>
      </c>
      <c r="N362" s="133">
        <v>1760</v>
      </c>
      <c r="O362" s="133">
        <v>2019</v>
      </c>
      <c r="P362" s="263">
        <v>3172400</v>
      </c>
      <c r="Q362" s="239" t="s">
        <v>451</v>
      </c>
      <c r="R362" s="257">
        <v>1090</v>
      </c>
      <c r="S362" s="249">
        <v>44700</v>
      </c>
      <c r="T362" s="244">
        <v>1501</v>
      </c>
      <c r="U362" s="249">
        <v>44757</v>
      </c>
      <c r="V362" s="253" t="s">
        <v>520</v>
      </c>
      <c r="W362" s="245">
        <v>44768</v>
      </c>
      <c r="X362" s="283">
        <v>3172400</v>
      </c>
      <c r="Y362" s="253"/>
      <c r="Z362" s="251"/>
      <c r="AA362" s="247">
        <f t="shared" si="11"/>
        <v>0</v>
      </c>
      <c r="AB362" s="336" t="s">
        <v>396</v>
      </c>
      <c r="AF362">
        <v>3172400</v>
      </c>
      <c r="AG362" s="415">
        <f t="shared" si="10"/>
        <v>0</v>
      </c>
    </row>
    <row r="363" spans="1:33" ht="38.25">
      <c r="A363" s="133" t="s">
        <v>4</v>
      </c>
      <c r="B363" s="133" t="s">
        <v>90</v>
      </c>
      <c r="C363" s="135" t="s">
        <v>91</v>
      </c>
      <c r="D363" s="135" t="s">
        <v>92</v>
      </c>
      <c r="E363" s="239" t="s">
        <v>285</v>
      </c>
      <c r="F363" s="134" t="s">
        <v>18</v>
      </c>
      <c r="G363" s="133" t="s">
        <v>121</v>
      </c>
      <c r="H363" s="133">
        <v>540</v>
      </c>
      <c r="I363" s="133">
        <v>257</v>
      </c>
      <c r="J363" s="133">
        <v>43481</v>
      </c>
      <c r="K363" s="133" t="s">
        <v>532</v>
      </c>
      <c r="L363" s="133">
        <v>13851796</v>
      </c>
      <c r="M363" s="133" t="s">
        <v>114</v>
      </c>
      <c r="N363" s="133">
        <v>74</v>
      </c>
      <c r="O363" s="133">
        <v>2019</v>
      </c>
      <c r="P363" s="263">
        <v>7934733</v>
      </c>
      <c r="Q363" s="239" t="s">
        <v>451</v>
      </c>
      <c r="R363" s="257"/>
      <c r="S363" s="240"/>
      <c r="T363" s="244"/>
      <c r="U363" s="240"/>
      <c r="V363" s="240"/>
      <c r="W363" s="245"/>
      <c r="X363" s="283"/>
      <c r="Y363" s="248" t="s">
        <v>486</v>
      </c>
      <c r="Z363" s="251">
        <v>7934733</v>
      </c>
      <c r="AA363" s="247">
        <f t="shared" si="11"/>
        <v>0</v>
      </c>
      <c r="AB363" s="240" t="s">
        <v>487</v>
      </c>
      <c r="AF363">
        <v>7934733</v>
      </c>
      <c r="AG363" s="415">
        <f t="shared" si="10"/>
        <v>0</v>
      </c>
    </row>
    <row r="364" spans="1:33" ht="38.25">
      <c r="A364" s="133" t="s">
        <v>4</v>
      </c>
      <c r="B364" s="133" t="s">
        <v>236</v>
      </c>
      <c r="C364" s="135" t="s">
        <v>91</v>
      </c>
      <c r="D364" s="135" t="s">
        <v>92</v>
      </c>
      <c r="E364" s="239" t="s">
        <v>304</v>
      </c>
      <c r="F364" s="134" t="s">
        <v>22</v>
      </c>
      <c r="G364" s="133" t="s">
        <v>121</v>
      </c>
      <c r="H364" s="133">
        <v>1873</v>
      </c>
      <c r="I364" s="133">
        <v>292</v>
      </c>
      <c r="J364" s="133">
        <v>43481</v>
      </c>
      <c r="K364" s="133" t="s">
        <v>533</v>
      </c>
      <c r="L364" s="133">
        <v>79900428</v>
      </c>
      <c r="M364" s="133" t="s">
        <v>114</v>
      </c>
      <c r="N364" s="133">
        <v>203</v>
      </c>
      <c r="O364" s="133">
        <v>2019</v>
      </c>
      <c r="P364" s="263">
        <v>388267</v>
      </c>
      <c r="Q364" s="239" t="s">
        <v>451</v>
      </c>
      <c r="R364" s="257"/>
      <c r="S364" s="240"/>
      <c r="T364" s="244"/>
      <c r="U364" s="240"/>
      <c r="V364" s="240"/>
      <c r="W364" s="245"/>
      <c r="X364" s="283"/>
      <c r="Y364" s="248" t="s">
        <v>146</v>
      </c>
      <c r="Z364" s="251">
        <v>388267</v>
      </c>
      <c r="AA364" s="247">
        <f t="shared" si="11"/>
        <v>0</v>
      </c>
      <c r="AB364" s="240" t="s">
        <v>370</v>
      </c>
      <c r="AF364">
        <v>388267</v>
      </c>
      <c r="AG364" s="415">
        <f t="shared" si="10"/>
        <v>0</v>
      </c>
    </row>
    <row r="365" spans="1:33" ht="38.25">
      <c r="A365" s="133" t="s">
        <v>12</v>
      </c>
      <c r="B365" s="133" t="s">
        <v>360</v>
      </c>
      <c r="C365" s="135" t="s">
        <v>91</v>
      </c>
      <c r="D365" s="135" t="s">
        <v>92</v>
      </c>
      <c r="E365" s="239" t="s">
        <v>361</v>
      </c>
      <c r="F365" s="134" t="s">
        <v>23</v>
      </c>
      <c r="G365" s="133" t="s">
        <v>121</v>
      </c>
      <c r="H365" s="133">
        <v>337</v>
      </c>
      <c r="I365" s="133">
        <v>333</v>
      </c>
      <c r="J365" s="133">
        <v>43482</v>
      </c>
      <c r="K365" s="133" t="s">
        <v>534</v>
      </c>
      <c r="L365" s="133">
        <v>79949773</v>
      </c>
      <c r="M365" s="133" t="s">
        <v>123</v>
      </c>
      <c r="N365" s="133">
        <v>209</v>
      </c>
      <c r="O365" s="133">
        <v>2019</v>
      </c>
      <c r="P365" s="263">
        <v>21389143</v>
      </c>
      <c r="Q365" s="239" t="s">
        <v>451</v>
      </c>
      <c r="R365" s="257"/>
      <c r="S365" s="240"/>
      <c r="T365" s="244"/>
      <c r="U365" s="240"/>
      <c r="V365" s="240"/>
      <c r="W365" s="245"/>
      <c r="X365" s="283"/>
      <c r="Y365" s="248" t="s">
        <v>271</v>
      </c>
      <c r="Z365" s="251">
        <v>21389143</v>
      </c>
      <c r="AA365" s="247">
        <f t="shared" si="11"/>
        <v>0</v>
      </c>
      <c r="AB365" s="282" t="s">
        <v>272</v>
      </c>
      <c r="AF365">
        <v>21389143</v>
      </c>
      <c r="AG365" s="415">
        <f t="shared" si="10"/>
        <v>0</v>
      </c>
    </row>
    <row r="366" spans="1:33">
      <c r="A366" s="133" t="s">
        <v>8</v>
      </c>
      <c r="B366" s="133" t="s">
        <v>148</v>
      </c>
      <c r="C366" s="135" t="s">
        <v>91</v>
      </c>
      <c r="D366" s="135" t="s">
        <v>92</v>
      </c>
      <c r="E366" s="239" t="s">
        <v>242</v>
      </c>
      <c r="F366" s="134" t="s">
        <v>15</v>
      </c>
      <c r="G366" s="133" t="s">
        <v>121</v>
      </c>
      <c r="H366" s="133">
        <v>968</v>
      </c>
      <c r="I366" s="133">
        <v>3460</v>
      </c>
      <c r="J366" s="133">
        <v>43497</v>
      </c>
      <c r="K366" s="133" t="s">
        <v>535</v>
      </c>
      <c r="L366" s="133">
        <v>49719907</v>
      </c>
      <c r="M366" s="133" t="s">
        <v>123</v>
      </c>
      <c r="N366" s="133">
        <v>1559</v>
      </c>
      <c r="O366" s="133">
        <v>2019</v>
      </c>
      <c r="P366" s="263">
        <v>3914000</v>
      </c>
      <c r="Q366" s="239" t="s">
        <v>451</v>
      </c>
      <c r="R366" s="257"/>
      <c r="S366" s="240"/>
      <c r="T366" s="244"/>
      <c r="U366" s="240"/>
      <c r="V366" s="240"/>
      <c r="W366" s="245"/>
      <c r="X366" s="283"/>
      <c r="Y366" s="253"/>
      <c r="Z366" s="251"/>
      <c r="AA366" s="247">
        <f t="shared" si="11"/>
        <v>3914000</v>
      </c>
      <c r="AB366" s="240" t="s">
        <v>456</v>
      </c>
      <c r="AF366">
        <v>3914000</v>
      </c>
      <c r="AG366" s="415">
        <f t="shared" si="10"/>
        <v>0</v>
      </c>
    </row>
    <row r="367" spans="1:33">
      <c r="A367" s="133" t="s">
        <v>8</v>
      </c>
      <c r="B367" s="133" t="s">
        <v>148</v>
      </c>
      <c r="C367" s="135" t="s">
        <v>91</v>
      </c>
      <c r="D367" s="135" t="s">
        <v>92</v>
      </c>
      <c r="E367" s="239" t="s">
        <v>242</v>
      </c>
      <c r="F367" s="134" t="s">
        <v>15</v>
      </c>
      <c r="G367" s="133" t="s">
        <v>121</v>
      </c>
      <c r="H367" s="133">
        <v>816</v>
      </c>
      <c r="I367" s="133">
        <v>3605</v>
      </c>
      <c r="J367" s="133">
        <v>43497</v>
      </c>
      <c r="K367" s="133" t="s">
        <v>536</v>
      </c>
      <c r="L367" s="133">
        <v>71938565</v>
      </c>
      <c r="M367" s="133" t="s">
        <v>123</v>
      </c>
      <c r="N367" s="133">
        <v>1567</v>
      </c>
      <c r="O367" s="133">
        <v>2019</v>
      </c>
      <c r="P367" s="263">
        <v>432600</v>
      </c>
      <c r="Q367" s="239" t="s">
        <v>451</v>
      </c>
      <c r="R367" s="257"/>
      <c r="S367" s="240"/>
      <c r="T367" s="244"/>
      <c r="U367" s="240"/>
      <c r="V367" s="240"/>
      <c r="W367" s="245"/>
      <c r="X367" s="283"/>
      <c r="Y367" s="253"/>
      <c r="Z367" s="251"/>
      <c r="AA367" s="247">
        <f t="shared" si="11"/>
        <v>432600</v>
      </c>
      <c r="AB367" s="240" t="s">
        <v>456</v>
      </c>
      <c r="AF367">
        <v>432600</v>
      </c>
      <c r="AG367" s="415">
        <f t="shared" si="10"/>
        <v>0</v>
      </c>
    </row>
    <row r="368" spans="1:33">
      <c r="A368" s="133" t="s">
        <v>12</v>
      </c>
      <c r="B368" s="133" t="s">
        <v>360</v>
      </c>
      <c r="C368" s="135" t="s">
        <v>91</v>
      </c>
      <c r="D368" s="135" t="s">
        <v>92</v>
      </c>
      <c r="E368" s="239" t="s">
        <v>361</v>
      </c>
      <c r="F368" s="134" t="s">
        <v>23</v>
      </c>
      <c r="G368" s="133" t="s">
        <v>121</v>
      </c>
      <c r="H368" s="133">
        <v>708</v>
      </c>
      <c r="I368" s="133">
        <v>363</v>
      </c>
      <c r="J368" s="133">
        <v>43482</v>
      </c>
      <c r="K368" s="133" t="s">
        <v>537</v>
      </c>
      <c r="L368" s="133">
        <v>1018437156</v>
      </c>
      <c r="M368" s="133" t="s">
        <v>123</v>
      </c>
      <c r="N368" s="133">
        <v>200</v>
      </c>
      <c r="O368" s="133">
        <v>2019</v>
      </c>
      <c r="P368" s="263">
        <v>167233</v>
      </c>
      <c r="Q368" s="239" t="s">
        <v>451</v>
      </c>
      <c r="R368" s="257">
        <v>2083</v>
      </c>
      <c r="S368" s="249">
        <v>44802</v>
      </c>
      <c r="T368" s="244">
        <v>2642</v>
      </c>
      <c r="U368" s="249">
        <v>44846</v>
      </c>
      <c r="V368" s="253">
        <v>3000939126</v>
      </c>
      <c r="W368" s="245">
        <v>44887</v>
      </c>
      <c r="X368" s="283">
        <v>167233</v>
      </c>
      <c r="Y368" s="253"/>
      <c r="Z368" s="251"/>
      <c r="AA368" s="247">
        <f t="shared" si="11"/>
        <v>0</v>
      </c>
      <c r="AB368" s="282" t="s">
        <v>427</v>
      </c>
      <c r="AF368">
        <v>167233</v>
      </c>
      <c r="AG368" s="415">
        <f t="shared" si="10"/>
        <v>0</v>
      </c>
    </row>
    <row r="369" spans="1:33" ht="38.25">
      <c r="A369" s="133" t="s">
        <v>10</v>
      </c>
      <c r="B369" s="133" t="s">
        <v>232</v>
      </c>
      <c r="C369" s="135" t="s">
        <v>91</v>
      </c>
      <c r="D369" s="135" t="s">
        <v>92</v>
      </c>
      <c r="E369" s="239" t="s">
        <v>340</v>
      </c>
      <c r="F369" s="134" t="s">
        <v>9</v>
      </c>
      <c r="G369" s="133" t="s">
        <v>121</v>
      </c>
      <c r="H369" s="133">
        <v>2307</v>
      </c>
      <c r="I369" s="133">
        <v>3661</v>
      </c>
      <c r="J369" s="133">
        <v>43497</v>
      </c>
      <c r="K369" s="133" t="s">
        <v>538</v>
      </c>
      <c r="L369" s="133">
        <v>1072639262</v>
      </c>
      <c r="M369" s="133" t="s">
        <v>114</v>
      </c>
      <c r="N369" s="133">
        <v>1757</v>
      </c>
      <c r="O369" s="133">
        <v>2019</v>
      </c>
      <c r="P369" s="263">
        <v>1416800</v>
      </c>
      <c r="Q369" s="239" t="s">
        <v>451</v>
      </c>
      <c r="R369" s="257"/>
      <c r="S369" s="240"/>
      <c r="T369" s="244"/>
      <c r="U369" s="240"/>
      <c r="V369" s="240"/>
      <c r="W369" s="245"/>
      <c r="X369" s="283"/>
      <c r="Y369" s="248" t="s">
        <v>146</v>
      </c>
      <c r="Z369" s="251">
        <v>1416800</v>
      </c>
      <c r="AA369" s="247">
        <f t="shared" si="11"/>
        <v>0</v>
      </c>
      <c r="AB369" s="240" t="s">
        <v>370</v>
      </c>
      <c r="AF369">
        <v>1416800</v>
      </c>
      <c r="AG369" s="415">
        <f t="shared" si="10"/>
        <v>0</v>
      </c>
    </row>
    <row r="370" spans="1:33">
      <c r="A370" s="133" t="s">
        <v>4</v>
      </c>
      <c r="B370" s="133" t="s">
        <v>236</v>
      </c>
      <c r="C370" s="135" t="s">
        <v>91</v>
      </c>
      <c r="D370" s="135" t="s">
        <v>92</v>
      </c>
      <c r="E370" s="239" t="s">
        <v>304</v>
      </c>
      <c r="F370" s="134" t="s">
        <v>22</v>
      </c>
      <c r="G370" s="133" t="s">
        <v>121</v>
      </c>
      <c r="H370" s="133">
        <v>245</v>
      </c>
      <c r="I370" s="133">
        <v>3685</v>
      </c>
      <c r="J370" s="133">
        <v>43497</v>
      </c>
      <c r="K370" s="133" t="s">
        <v>539</v>
      </c>
      <c r="L370" s="133">
        <v>1031133315</v>
      </c>
      <c r="M370" s="133" t="s">
        <v>123</v>
      </c>
      <c r="N370" s="133">
        <v>987</v>
      </c>
      <c r="O370" s="133">
        <v>2019</v>
      </c>
      <c r="P370" s="263">
        <v>424400</v>
      </c>
      <c r="Q370" s="239" t="s">
        <v>451</v>
      </c>
      <c r="R370" s="257">
        <v>871</v>
      </c>
      <c r="S370" s="249">
        <v>44659</v>
      </c>
      <c r="T370" s="244">
        <v>1307</v>
      </c>
      <c r="U370" s="249">
        <v>44734</v>
      </c>
      <c r="V370" s="253">
        <v>3000663562</v>
      </c>
      <c r="W370" s="245">
        <v>44796</v>
      </c>
      <c r="X370" s="283">
        <v>424400</v>
      </c>
      <c r="Y370" s="248"/>
      <c r="Z370" s="251"/>
      <c r="AA370" s="247">
        <f t="shared" si="11"/>
        <v>0</v>
      </c>
      <c r="AB370" s="392" t="s">
        <v>254</v>
      </c>
      <c r="AF370">
        <v>424400</v>
      </c>
      <c r="AG370" s="415">
        <f t="shared" si="10"/>
        <v>0</v>
      </c>
    </row>
    <row r="371" spans="1:33" ht="38.25">
      <c r="A371" s="133" t="s">
        <v>6</v>
      </c>
      <c r="B371" s="133" t="s">
        <v>186</v>
      </c>
      <c r="C371" s="135" t="s">
        <v>91</v>
      </c>
      <c r="D371" s="135" t="s">
        <v>92</v>
      </c>
      <c r="E371" s="239" t="s">
        <v>248</v>
      </c>
      <c r="F371" s="134" t="s">
        <v>20</v>
      </c>
      <c r="G371" s="133" t="s">
        <v>121</v>
      </c>
      <c r="H371" s="133">
        <v>2283</v>
      </c>
      <c r="I371" s="133">
        <v>3698</v>
      </c>
      <c r="J371" s="133">
        <v>43497</v>
      </c>
      <c r="K371" s="133" t="s">
        <v>540</v>
      </c>
      <c r="L371" s="133">
        <v>19146282</v>
      </c>
      <c r="M371" s="133" t="s">
        <v>123</v>
      </c>
      <c r="N371" s="133">
        <v>1495</v>
      </c>
      <c r="O371" s="133">
        <v>2019</v>
      </c>
      <c r="P371" s="263">
        <v>1009400</v>
      </c>
      <c r="Q371" s="239" t="s">
        <v>451</v>
      </c>
      <c r="R371" s="257"/>
      <c r="S371" s="240"/>
      <c r="T371" s="244"/>
      <c r="U371" s="240"/>
      <c r="V371" s="240"/>
      <c r="W371" s="245"/>
      <c r="X371" s="283"/>
      <c r="Y371" s="248" t="s">
        <v>384</v>
      </c>
      <c r="Z371" s="251">
        <v>1009400</v>
      </c>
      <c r="AA371" s="247">
        <f t="shared" si="11"/>
        <v>0</v>
      </c>
      <c r="AB371" s="329" t="s">
        <v>385</v>
      </c>
      <c r="AF371">
        <v>1009400</v>
      </c>
      <c r="AG371" s="415">
        <f t="shared" si="10"/>
        <v>0</v>
      </c>
    </row>
    <row r="372" spans="1:33">
      <c r="A372" s="133" t="s">
        <v>8</v>
      </c>
      <c r="B372" s="133" t="s">
        <v>148</v>
      </c>
      <c r="C372" s="135" t="s">
        <v>91</v>
      </c>
      <c r="D372" s="135" t="s">
        <v>92</v>
      </c>
      <c r="E372" s="239" t="s">
        <v>242</v>
      </c>
      <c r="F372" s="134" t="s">
        <v>15</v>
      </c>
      <c r="G372" s="133" t="s">
        <v>121</v>
      </c>
      <c r="H372" s="133">
        <v>967</v>
      </c>
      <c r="I372" s="133">
        <v>3707</v>
      </c>
      <c r="J372" s="133">
        <v>43497</v>
      </c>
      <c r="K372" s="133" t="s">
        <v>541</v>
      </c>
      <c r="L372" s="133">
        <v>34556266</v>
      </c>
      <c r="M372" s="133" t="s">
        <v>123</v>
      </c>
      <c r="N372" s="133">
        <v>1816</v>
      </c>
      <c r="O372" s="133">
        <v>2019</v>
      </c>
      <c r="P372" s="263">
        <v>501700</v>
      </c>
      <c r="Q372" s="239" t="s">
        <v>451</v>
      </c>
      <c r="R372" s="257"/>
      <c r="S372" s="240"/>
      <c r="T372" s="244"/>
      <c r="U372" s="240"/>
      <c r="V372" s="240"/>
      <c r="W372" s="245"/>
      <c r="X372" s="283"/>
      <c r="Y372" s="253"/>
      <c r="Z372" s="251"/>
      <c r="AA372" s="247">
        <f t="shared" si="11"/>
        <v>501700</v>
      </c>
      <c r="AB372" s="330" t="s">
        <v>456</v>
      </c>
      <c r="AF372">
        <v>501700</v>
      </c>
      <c r="AG372" s="415">
        <f t="shared" si="10"/>
        <v>0</v>
      </c>
    </row>
    <row r="373" spans="1:33">
      <c r="A373" s="133" t="s">
        <v>8</v>
      </c>
      <c r="B373" s="133" t="s">
        <v>148</v>
      </c>
      <c r="C373" s="135" t="s">
        <v>91</v>
      </c>
      <c r="D373" s="135" t="s">
        <v>92</v>
      </c>
      <c r="E373" s="239" t="s">
        <v>242</v>
      </c>
      <c r="F373" s="134" t="s">
        <v>15</v>
      </c>
      <c r="G373" s="133" t="s">
        <v>121</v>
      </c>
      <c r="H373" s="133">
        <v>2263</v>
      </c>
      <c r="I373" s="133">
        <v>3790</v>
      </c>
      <c r="J373" s="133">
        <v>43500</v>
      </c>
      <c r="K373" s="133" t="s">
        <v>542</v>
      </c>
      <c r="L373" s="133">
        <v>52273823</v>
      </c>
      <c r="M373" s="133" t="s">
        <v>123</v>
      </c>
      <c r="N373" s="133">
        <v>2013</v>
      </c>
      <c r="O373" s="133">
        <v>2019</v>
      </c>
      <c r="P373" s="263">
        <v>804400</v>
      </c>
      <c r="Q373" s="239" t="s">
        <v>451</v>
      </c>
      <c r="R373" s="257"/>
      <c r="S373" s="240"/>
      <c r="T373" s="244"/>
      <c r="U373" s="240"/>
      <c r="V373" s="240"/>
      <c r="W373" s="245"/>
      <c r="X373" s="283"/>
      <c r="Y373" s="253"/>
      <c r="Z373" s="251"/>
      <c r="AA373" s="247">
        <f t="shared" si="11"/>
        <v>804400</v>
      </c>
      <c r="AB373" s="332" t="s">
        <v>456</v>
      </c>
      <c r="AF373">
        <v>804400</v>
      </c>
      <c r="AG373" s="415">
        <f t="shared" si="10"/>
        <v>0</v>
      </c>
    </row>
    <row r="374" spans="1:33" ht="25.5">
      <c r="A374" s="133" t="s">
        <v>6</v>
      </c>
      <c r="B374" s="133" t="s">
        <v>186</v>
      </c>
      <c r="C374" s="135" t="s">
        <v>91</v>
      </c>
      <c r="D374" s="135" t="s">
        <v>92</v>
      </c>
      <c r="E374" s="239" t="s">
        <v>248</v>
      </c>
      <c r="F374" s="134" t="s">
        <v>20</v>
      </c>
      <c r="G374" s="133" t="s">
        <v>121</v>
      </c>
      <c r="H374" s="133">
        <v>3026</v>
      </c>
      <c r="I374" s="133">
        <v>3797</v>
      </c>
      <c r="J374" s="133">
        <v>43500</v>
      </c>
      <c r="K374" s="133" t="s">
        <v>543</v>
      </c>
      <c r="L374" s="133">
        <v>80250726</v>
      </c>
      <c r="M374" s="133" t="s">
        <v>123</v>
      </c>
      <c r="N374" s="133">
        <v>1732</v>
      </c>
      <c r="O374" s="133">
        <v>2019</v>
      </c>
      <c r="P374" s="263">
        <v>721000</v>
      </c>
      <c r="Q374" s="239" t="s">
        <v>451</v>
      </c>
      <c r="R374" s="257"/>
      <c r="S374" s="240"/>
      <c r="T374" s="244"/>
      <c r="U374" s="240"/>
      <c r="V374" s="240"/>
      <c r="W374" s="245"/>
      <c r="X374" s="283"/>
      <c r="Y374" s="253"/>
      <c r="Z374" s="251"/>
      <c r="AA374" s="247">
        <f t="shared" si="11"/>
        <v>721000</v>
      </c>
      <c r="AB374" s="326" t="s">
        <v>516</v>
      </c>
      <c r="AF374">
        <v>721000</v>
      </c>
      <c r="AG374" s="415">
        <f t="shared" si="10"/>
        <v>0</v>
      </c>
    </row>
    <row r="375" spans="1:33">
      <c r="A375" s="133" t="s">
        <v>4</v>
      </c>
      <c r="B375" s="133" t="s">
        <v>260</v>
      </c>
      <c r="C375" s="135" t="s">
        <v>91</v>
      </c>
      <c r="D375" s="135" t="s">
        <v>92</v>
      </c>
      <c r="E375" s="239" t="s">
        <v>304</v>
      </c>
      <c r="F375" s="134" t="s">
        <v>22</v>
      </c>
      <c r="G375" s="133" t="s">
        <v>121</v>
      </c>
      <c r="H375" s="133">
        <v>7253</v>
      </c>
      <c r="I375" s="133">
        <v>3799</v>
      </c>
      <c r="J375" s="133">
        <v>43500</v>
      </c>
      <c r="K375" s="133" t="s">
        <v>544</v>
      </c>
      <c r="L375" s="133">
        <v>52374599</v>
      </c>
      <c r="M375" s="133" t="s">
        <v>123</v>
      </c>
      <c r="N375" s="133">
        <v>1869</v>
      </c>
      <c r="O375" s="133">
        <v>2019</v>
      </c>
      <c r="P375" s="263">
        <v>501700</v>
      </c>
      <c r="Q375" s="239" t="s">
        <v>451</v>
      </c>
      <c r="R375" s="257"/>
      <c r="S375" s="240"/>
      <c r="T375" s="244"/>
      <c r="U375" s="240"/>
      <c r="V375" s="240"/>
      <c r="W375" s="245"/>
      <c r="X375" s="283"/>
      <c r="Y375" s="253"/>
      <c r="Z375" s="251"/>
      <c r="AA375" s="247">
        <f t="shared" si="11"/>
        <v>501700</v>
      </c>
      <c r="AB375" s="350" t="s">
        <v>419</v>
      </c>
      <c r="AF375">
        <v>501700</v>
      </c>
      <c r="AG375" s="415">
        <f t="shared" si="10"/>
        <v>0</v>
      </c>
    </row>
    <row r="376" spans="1:33">
      <c r="A376" s="133" t="s">
        <v>8</v>
      </c>
      <c r="B376" s="133" t="s">
        <v>148</v>
      </c>
      <c r="C376" s="135" t="s">
        <v>91</v>
      </c>
      <c r="D376" s="135" t="s">
        <v>92</v>
      </c>
      <c r="E376" s="239" t="s">
        <v>242</v>
      </c>
      <c r="F376" s="134" t="s">
        <v>15</v>
      </c>
      <c r="G376" s="133" t="s">
        <v>121</v>
      </c>
      <c r="H376" s="133">
        <v>865</v>
      </c>
      <c r="I376" s="133">
        <v>3923</v>
      </c>
      <c r="J376" s="133">
        <v>43500</v>
      </c>
      <c r="K376" s="133" t="s">
        <v>545</v>
      </c>
      <c r="L376" s="133">
        <v>65553159</v>
      </c>
      <c r="M376" s="133" t="s">
        <v>114</v>
      </c>
      <c r="N376" s="133">
        <v>1809</v>
      </c>
      <c r="O376" s="133">
        <v>2019</v>
      </c>
      <c r="P376" s="263">
        <v>740833</v>
      </c>
      <c r="Q376" s="239" t="s">
        <v>451</v>
      </c>
      <c r="R376" s="257"/>
      <c r="S376" s="240"/>
      <c r="T376" s="244"/>
      <c r="U376" s="240"/>
      <c r="V376" s="240"/>
      <c r="W376" s="245"/>
      <c r="X376" s="283"/>
      <c r="Y376" s="253"/>
      <c r="Z376" s="251"/>
      <c r="AA376" s="247">
        <f t="shared" si="11"/>
        <v>740833</v>
      </c>
      <c r="AB376" s="332" t="s">
        <v>456</v>
      </c>
      <c r="AF376">
        <v>740833</v>
      </c>
      <c r="AG376" s="415">
        <f t="shared" si="10"/>
        <v>0</v>
      </c>
    </row>
    <row r="377" spans="1:33" ht="38.25">
      <c r="A377" s="133" t="s">
        <v>6</v>
      </c>
      <c r="B377" s="133" t="s">
        <v>186</v>
      </c>
      <c r="C377" s="135" t="s">
        <v>91</v>
      </c>
      <c r="D377" s="135" t="s">
        <v>92</v>
      </c>
      <c r="E377" s="239" t="s">
        <v>248</v>
      </c>
      <c r="F377" s="134" t="s">
        <v>20</v>
      </c>
      <c r="G377" s="133" t="s">
        <v>121</v>
      </c>
      <c r="H377" s="133">
        <v>2789</v>
      </c>
      <c r="I377" s="133">
        <v>3994</v>
      </c>
      <c r="J377" s="133">
        <v>43501</v>
      </c>
      <c r="K377" s="133" t="s">
        <v>546</v>
      </c>
      <c r="L377" s="133">
        <v>55064265</v>
      </c>
      <c r="M377" s="133" t="s">
        <v>114</v>
      </c>
      <c r="N377" s="133">
        <v>856</v>
      </c>
      <c r="O377" s="133">
        <v>2019</v>
      </c>
      <c r="P377" s="263">
        <v>569333</v>
      </c>
      <c r="Q377" s="239" t="s">
        <v>451</v>
      </c>
      <c r="R377" s="257"/>
      <c r="S377" s="240"/>
      <c r="T377" s="244"/>
      <c r="U377" s="240"/>
      <c r="V377" s="240"/>
      <c r="W377" s="245"/>
      <c r="X377" s="283"/>
      <c r="Y377" s="248" t="s">
        <v>211</v>
      </c>
      <c r="Z377" s="251">
        <v>569333</v>
      </c>
      <c r="AA377" s="247">
        <f t="shared" si="11"/>
        <v>0</v>
      </c>
      <c r="AB377" s="333" t="s">
        <v>212</v>
      </c>
      <c r="AF377">
        <v>569333</v>
      </c>
      <c r="AG377" s="415">
        <f t="shared" si="10"/>
        <v>0</v>
      </c>
    </row>
    <row r="378" spans="1:33">
      <c r="A378" s="133" t="s">
        <v>6</v>
      </c>
      <c r="B378" s="133" t="s">
        <v>124</v>
      </c>
      <c r="C378" s="135" t="s">
        <v>91</v>
      </c>
      <c r="D378" s="135" t="s">
        <v>92</v>
      </c>
      <c r="E378" s="239" t="s">
        <v>311</v>
      </c>
      <c r="F378" s="134" t="s">
        <v>16</v>
      </c>
      <c r="G378" s="133" t="s">
        <v>121</v>
      </c>
      <c r="H378" s="133">
        <v>5499</v>
      </c>
      <c r="I378" s="133">
        <v>4160</v>
      </c>
      <c r="J378" s="133">
        <v>43501</v>
      </c>
      <c r="K378" s="133" t="s">
        <v>547</v>
      </c>
      <c r="L378" s="133">
        <v>80085307</v>
      </c>
      <c r="M378" s="133" t="s">
        <v>123</v>
      </c>
      <c r="N378" s="133">
        <v>1373</v>
      </c>
      <c r="O378" s="133">
        <v>2019</v>
      </c>
      <c r="P378" s="263">
        <v>16845</v>
      </c>
      <c r="Q378" s="239" t="s">
        <v>451</v>
      </c>
      <c r="R378" s="257">
        <v>2372</v>
      </c>
      <c r="S378" s="246">
        <v>44824</v>
      </c>
      <c r="T378" s="244">
        <v>2950</v>
      </c>
      <c r="U378" s="246">
        <v>44874</v>
      </c>
      <c r="V378" s="253">
        <v>3000950709</v>
      </c>
      <c r="W378" s="245">
        <v>44888</v>
      </c>
      <c r="X378" s="283">
        <v>16845</v>
      </c>
      <c r="Y378" s="253"/>
      <c r="Z378" s="251"/>
      <c r="AA378" s="247">
        <f t="shared" si="11"/>
        <v>0</v>
      </c>
      <c r="AB378" s="327" t="s">
        <v>427</v>
      </c>
      <c r="AF378">
        <v>16845</v>
      </c>
      <c r="AG378" s="415">
        <f t="shared" si="10"/>
        <v>0</v>
      </c>
    </row>
    <row r="379" spans="1:33" ht="77.25">
      <c r="A379" s="133" t="s">
        <v>12</v>
      </c>
      <c r="B379" s="133" t="s">
        <v>360</v>
      </c>
      <c r="C379" s="135" t="s">
        <v>91</v>
      </c>
      <c r="D379" s="135" t="s">
        <v>92</v>
      </c>
      <c r="E379" s="239" t="s">
        <v>361</v>
      </c>
      <c r="F379" s="134" t="s">
        <v>23</v>
      </c>
      <c r="G379" s="133" t="s">
        <v>121</v>
      </c>
      <c r="H379" s="133">
        <v>534</v>
      </c>
      <c r="I379" s="133">
        <v>4611</v>
      </c>
      <c r="J379" s="133">
        <v>43504</v>
      </c>
      <c r="K379" s="133" t="s">
        <v>548</v>
      </c>
      <c r="L379" s="133">
        <v>19432078</v>
      </c>
      <c r="M379" s="133" t="s">
        <v>123</v>
      </c>
      <c r="N379" s="133">
        <v>2220</v>
      </c>
      <c r="O379" s="133">
        <v>2019</v>
      </c>
      <c r="P379" s="263">
        <v>4063136</v>
      </c>
      <c r="Q379" s="239" t="s">
        <v>451</v>
      </c>
      <c r="R379" s="257"/>
      <c r="S379" s="240"/>
      <c r="T379" s="244"/>
      <c r="U379" s="240"/>
      <c r="V379" s="240"/>
      <c r="W379" s="245"/>
      <c r="X379" s="283"/>
      <c r="Y379" s="253"/>
      <c r="Z379" s="251"/>
      <c r="AA379" s="247">
        <f t="shared" si="11"/>
        <v>4063136</v>
      </c>
      <c r="AB379" s="328" t="s">
        <v>549</v>
      </c>
      <c r="AF379">
        <v>4063136</v>
      </c>
      <c r="AG379" s="415">
        <f t="shared" si="10"/>
        <v>0</v>
      </c>
    </row>
    <row r="380" spans="1:33" ht="25.5">
      <c r="A380" s="133" t="s">
        <v>6</v>
      </c>
      <c r="B380" s="133" t="s">
        <v>186</v>
      </c>
      <c r="C380" s="135" t="s">
        <v>91</v>
      </c>
      <c r="D380" s="135" t="s">
        <v>92</v>
      </c>
      <c r="E380" s="239" t="s">
        <v>248</v>
      </c>
      <c r="F380" s="134" t="s">
        <v>20</v>
      </c>
      <c r="G380" s="133" t="s">
        <v>121</v>
      </c>
      <c r="H380" s="133">
        <v>7511</v>
      </c>
      <c r="I380" s="133">
        <v>5280</v>
      </c>
      <c r="J380" s="133">
        <v>43511</v>
      </c>
      <c r="K380" s="133" t="s">
        <v>550</v>
      </c>
      <c r="L380" s="133">
        <v>1095932985</v>
      </c>
      <c r="M380" s="133" t="s">
        <v>114</v>
      </c>
      <c r="N380" s="133">
        <v>9133</v>
      </c>
      <c r="O380" s="133">
        <v>2019</v>
      </c>
      <c r="P380" s="263">
        <v>1263467</v>
      </c>
      <c r="Q380" s="239" t="s">
        <v>451</v>
      </c>
      <c r="R380" s="257"/>
      <c r="S380" s="240"/>
      <c r="T380" s="244"/>
      <c r="U380" s="240"/>
      <c r="V380" s="240"/>
      <c r="W380" s="245"/>
      <c r="X380" s="283"/>
      <c r="Y380" s="253"/>
      <c r="Z380" s="251"/>
      <c r="AA380" s="247">
        <f t="shared" si="11"/>
        <v>1263467</v>
      </c>
      <c r="AB380" s="326" t="s">
        <v>551</v>
      </c>
      <c r="AF380">
        <v>1263467</v>
      </c>
      <c r="AG380" s="415">
        <f t="shared" si="10"/>
        <v>0</v>
      </c>
    </row>
    <row r="381" spans="1:33" ht="51">
      <c r="A381" s="133" t="s">
        <v>8</v>
      </c>
      <c r="B381" s="133" t="s">
        <v>148</v>
      </c>
      <c r="C381" s="135" t="s">
        <v>91</v>
      </c>
      <c r="D381" s="135" t="s">
        <v>92</v>
      </c>
      <c r="E381" s="239" t="s">
        <v>242</v>
      </c>
      <c r="F381" s="134" t="s">
        <v>15</v>
      </c>
      <c r="G381" s="133" t="s">
        <v>121</v>
      </c>
      <c r="H381" s="133">
        <v>2077</v>
      </c>
      <c r="I381" s="133">
        <v>5460</v>
      </c>
      <c r="J381" s="133">
        <v>43515</v>
      </c>
      <c r="K381" s="133" t="s">
        <v>552</v>
      </c>
      <c r="L381" s="133">
        <v>52708710</v>
      </c>
      <c r="M381" s="133" t="s">
        <v>123</v>
      </c>
      <c r="N381" s="133">
        <v>2674</v>
      </c>
      <c r="O381" s="133">
        <v>2019</v>
      </c>
      <c r="P381" s="263">
        <v>185433</v>
      </c>
      <c r="Q381" s="239" t="s">
        <v>451</v>
      </c>
      <c r="R381" s="257"/>
      <c r="S381" s="240"/>
      <c r="T381" s="244"/>
      <c r="U381" s="240"/>
      <c r="V381" s="240"/>
      <c r="W381" s="245"/>
      <c r="X381" s="283"/>
      <c r="Y381" s="248" t="s">
        <v>380</v>
      </c>
      <c r="Z381" s="251">
        <v>185433</v>
      </c>
      <c r="AA381" s="247">
        <f t="shared" si="11"/>
        <v>0</v>
      </c>
      <c r="AB381" s="330" t="s">
        <v>553</v>
      </c>
      <c r="AF381">
        <v>185433</v>
      </c>
      <c r="AG381" s="415">
        <f t="shared" si="10"/>
        <v>0</v>
      </c>
    </row>
    <row r="382" spans="1:33">
      <c r="A382" s="133" t="s">
        <v>12</v>
      </c>
      <c r="B382" s="133" t="s">
        <v>360</v>
      </c>
      <c r="C382" s="135" t="s">
        <v>91</v>
      </c>
      <c r="D382" s="135" t="s">
        <v>92</v>
      </c>
      <c r="E382" s="239" t="s">
        <v>361</v>
      </c>
      <c r="F382" s="134" t="s">
        <v>23</v>
      </c>
      <c r="G382" s="133" t="s">
        <v>121</v>
      </c>
      <c r="H382" s="133">
        <v>7397</v>
      </c>
      <c r="I382" s="133">
        <v>5620</v>
      </c>
      <c r="J382" s="133">
        <v>43517</v>
      </c>
      <c r="K382" s="133" t="s">
        <v>554</v>
      </c>
      <c r="L382" s="133">
        <v>1020728285</v>
      </c>
      <c r="M382" s="133" t="s">
        <v>123</v>
      </c>
      <c r="N382" s="133">
        <v>2863</v>
      </c>
      <c r="O382" s="133">
        <v>2019</v>
      </c>
      <c r="P382" s="263">
        <v>185433</v>
      </c>
      <c r="Q382" s="239" t="s">
        <v>451</v>
      </c>
      <c r="R382" s="257">
        <v>2083</v>
      </c>
      <c r="S382" s="249">
        <v>44802</v>
      </c>
      <c r="T382" s="244">
        <v>2642</v>
      </c>
      <c r="U382" s="249">
        <v>44846</v>
      </c>
      <c r="V382" s="253">
        <v>3000954705</v>
      </c>
      <c r="W382" s="245">
        <v>44889</v>
      </c>
      <c r="X382" s="283">
        <v>185433</v>
      </c>
      <c r="Y382" s="253"/>
      <c r="Z382" s="251"/>
      <c r="AA382" s="247">
        <f t="shared" si="11"/>
        <v>0</v>
      </c>
      <c r="AB382" s="282" t="s">
        <v>427</v>
      </c>
      <c r="AF382">
        <v>185433</v>
      </c>
      <c r="AG382" s="415">
        <f t="shared" si="10"/>
        <v>0</v>
      </c>
    </row>
    <row r="383" spans="1:33">
      <c r="A383" s="133" t="s">
        <v>8</v>
      </c>
      <c r="B383" s="133" t="s">
        <v>148</v>
      </c>
      <c r="C383" s="135" t="s">
        <v>91</v>
      </c>
      <c r="D383" s="135" t="s">
        <v>92</v>
      </c>
      <c r="E383" s="239" t="s">
        <v>242</v>
      </c>
      <c r="F383" s="134" t="s">
        <v>15</v>
      </c>
      <c r="G383" s="133" t="s">
        <v>121</v>
      </c>
      <c r="H383" s="133">
        <v>819</v>
      </c>
      <c r="I383" s="133">
        <v>5782</v>
      </c>
      <c r="J383" s="133">
        <v>43521</v>
      </c>
      <c r="K383" s="133" t="s">
        <v>555</v>
      </c>
      <c r="L383" s="133">
        <v>52028215</v>
      </c>
      <c r="M383" s="133" t="s">
        <v>123</v>
      </c>
      <c r="N383" s="133">
        <v>1817</v>
      </c>
      <c r="O383" s="133">
        <v>2019</v>
      </c>
      <c r="P383" s="263">
        <v>3605000</v>
      </c>
      <c r="Q383" s="239" t="s">
        <v>451</v>
      </c>
      <c r="R383" s="257"/>
      <c r="S383" s="240"/>
      <c r="T383" s="244"/>
      <c r="U383" s="240"/>
      <c r="V383" s="240"/>
      <c r="W383" s="245"/>
      <c r="X383" s="283"/>
      <c r="Y383" s="253"/>
      <c r="Z383" s="251"/>
      <c r="AA383" s="247">
        <f t="shared" si="11"/>
        <v>3605000</v>
      </c>
      <c r="AB383" s="240" t="s">
        <v>456</v>
      </c>
      <c r="AF383">
        <v>3605000</v>
      </c>
      <c r="AG383" s="415">
        <f t="shared" si="10"/>
        <v>0</v>
      </c>
    </row>
    <row r="384" spans="1:33">
      <c r="A384" s="133" t="s">
        <v>6</v>
      </c>
      <c r="B384" s="133" t="s">
        <v>124</v>
      </c>
      <c r="C384" s="135" t="s">
        <v>91</v>
      </c>
      <c r="D384" s="135" t="s">
        <v>92</v>
      </c>
      <c r="E384" s="239" t="s">
        <v>311</v>
      </c>
      <c r="F384" s="134" t="s">
        <v>16</v>
      </c>
      <c r="G384" s="133" t="s">
        <v>121</v>
      </c>
      <c r="H384" s="133">
        <v>5487</v>
      </c>
      <c r="I384" s="133">
        <v>5865</v>
      </c>
      <c r="J384" s="133">
        <v>43521</v>
      </c>
      <c r="K384" s="133" t="s">
        <v>556</v>
      </c>
      <c r="L384" s="133">
        <v>1080182310</v>
      </c>
      <c r="M384" s="133" t="s">
        <v>123</v>
      </c>
      <c r="N384" s="133">
        <v>2982</v>
      </c>
      <c r="O384" s="133">
        <v>2019</v>
      </c>
      <c r="P384" s="263">
        <v>144200</v>
      </c>
      <c r="Q384" s="239" t="s">
        <v>451</v>
      </c>
      <c r="R384" s="257"/>
      <c r="S384" s="240"/>
      <c r="T384" s="244"/>
      <c r="U384" s="240"/>
      <c r="V384" s="240"/>
      <c r="W384" s="245"/>
      <c r="X384" s="283"/>
      <c r="Y384" s="253"/>
      <c r="Z384" s="251"/>
      <c r="AA384" s="247">
        <f t="shared" si="11"/>
        <v>144200</v>
      </c>
      <c r="AB384" s="302" t="s">
        <v>557</v>
      </c>
      <c r="AF384">
        <v>144200</v>
      </c>
      <c r="AG384" s="415">
        <f t="shared" si="10"/>
        <v>0</v>
      </c>
    </row>
    <row r="385" spans="1:33">
      <c r="A385" s="133" t="s">
        <v>8</v>
      </c>
      <c r="B385" s="133" t="s">
        <v>148</v>
      </c>
      <c r="C385" s="135" t="s">
        <v>91</v>
      </c>
      <c r="D385" s="135" t="s">
        <v>92</v>
      </c>
      <c r="E385" s="239" t="s">
        <v>242</v>
      </c>
      <c r="F385" s="134" t="s">
        <v>15</v>
      </c>
      <c r="G385" s="133" t="s">
        <v>121</v>
      </c>
      <c r="H385" s="133">
        <v>7974</v>
      </c>
      <c r="I385" s="133">
        <v>5904</v>
      </c>
      <c r="J385" s="133">
        <v>43521</v>
      </c>
      <c r="K385" s="133" t="s">
        <v>558</v>
      </c>
      <c r="L385" s="133">
        <v>899999333</v>
      </c>
      <c r="M385" s="133" t="s">
        <v>559</v>
      </c>
      <c r="N385" s="133">
        <v>5088</v>
      </c>
      <c r="O385" s="133">
        <v>2019</v>
      </c>
      <c r="P385" s="263">
        <v>78795708</v>
      </c>
      <c r="Q385" s="239" t="s">
        <v>451</v>
      </c>
      <c r="R385" s="257">
        <v>468</v>
      </c>
      <c r="S385" s="245">
        <v>44620</v>
      </c>
      <c r="T385" s="244">
        <v>1092</v>
      </c>
      <c r="U385" s="245">
        <v>44700</v>
      </c>
      <c r="V385" s="240">
        <v>3000765310</v>
      </c>
      <c r="W385" s="245">
        <v>44830</v>
      </c>
      <c r="X385" s="283">
        <v>78795708</v>
      </c>
      <c r="Y385" s="248"/>
      <c r="Z385" s="251"/>
      <c r="AA385" s="247">
        <f t="shared" si="11"/>
        <v>0</v>
      </c>
      <c r="AB385" s="240" t="s">
        <v>252</v>
      </c>
      <c r="AF385">
        <v>78795708</v>
      </c>
      <c r="AG385" s="415">
        <f t="shared" si="10"/>
        <v>0</v>
      </c>
    </row>
    <row r="386" spans="1:33">
      <c r="A386" s="133" t="s">
        <v>8</v>
      </c>
      <c r="B386" s="133" t="s">
        <v>148</v>
      </c>
      <c r="C386" s="135" t="s">
        <v>91</v>
      </c>
      <c r="D386" s="135" t="s">
        <v>92</v>
      </c>
      <c r="E386" s="239" t="s">
        <v>242</v>
      </c>
      <c r="F386" s="134" t="s">
        <v>15</v>
      </c>
      <c r="G386" s="133" t="s">
        <v>121</v>
      </c>
      <c r="H386" s="133">
        <v>7975</v>
      </c>
      <c r="I386" s="133">
        <v>5905</v>
      </c>
      <c r="J386" s="133">
        <v>43521</v>
      </c>
      <c r="K386" s="133" t="s">
        <v>558</v>
      </c>
      <c r="L386" s="133">
        <v>899999333</v>
      </c>
      <c r="M386" s="133" t="s">
        <v>559</v>
      </c>
      <c r="N386" s="133">
        <v>5088</v>
      </c>
      <c r="O386" s="133">
        <v>2019</v>
      </c>
      <c r="P386" s="263">
        <v>6688523</v>
      </c>
      <c r="Q386" s="239" t="s">
        <v>451</v>
      </c>
      <c r="R386" s="257">
        <v>468</v>
      </c>
      <c r="S386" s="245">
        <v>44620</v>
      </c>
      <c r="T386" s="244">
        <v>1092</v>
      </c>
      <c r="U386" s="245">
        <v>44700</v>
      </c>
      <c r="V386" s="240">
        <v>3000765310</v>
      </c>
      <c r="W386" s="245">
        <v>44830</v>
      </c>
      <c r="X386" s="283">
        <v>6688523</v>
      </c>
      <c r="Y386" s="248"/>
      <c r="Z386" s="251"/>
      <c r="AA386" s="247">
        <f t="shared" si="11"/>
        <v>0</v>
      </c>
      <c r="AB386" s="240" t="s">
        <v>252</v>
      </c>
      <c r="AF386">
        <v>6688523</v>
      </c>
      <c r="AG386" s="415">
        <f t="shared" si="10"/>
        <v>0</v>
      </c>
    </row>
    <row r="387" spans="1:33" ht="38.25">
      <c r="A387" s="133" t="s">
        <v>6</v>
      </c>
      <c r="B387" s="133" t="s">
        <v>124</v>
      </c>
      <c r="C387" s="135" t="s">
        <v>91</v>
      </c>
      <c r="D387" s="135" t="s">
        <v>92</v>
      </c>
      <c r="E387" s="239" t="s">
        <v>311</v>
      </c>
      <c r="F387" s="134" t="s">
        <v>16</v>
      </c>
      <c r="G387" s="133" t="s">
        <v>121</v>
      </c>
      <c r="H387" s="133">
        <v>7144</v>
      </c>
      <c r="I387" s="133">
        <v>5958</v>
      </c>
      <c r="J387" s="133">
        <v>43522</v>
      </c>
      <c r="K387" s="133" t="s">
        <v>560</v>
      </c>
      <c r="L387" s="133">
        <v>53101204</v>
      </c>
      <c r="M387" s="133" t="s">
        <v>123</v>
      </c>
      <c r="N387" s="133">
        <v>2950</v>
      </c>
      <c r="O387" s="133">
        <v>2019</v>
      </c>
      <c r="P387" s="263">
        <v>1235000</v>
      </c>
      <c r="Q387" s="239" t="s">
        <v>451</v>
      </c>
      <c r="R387" s="257"/>
      <c r="S387" s="240"/>
      <c r="T387" s="244"/>
      <c r="U387" s="240"/>
      <c r="V387" s="240"/>
      <c r="W387" s="245"/>
      <c r="X387" s="283"/>
      <c r="Y387" s="248" t="s">
        <v>211</v>
      </c>
      <c r="Z387" s="251">
        <v>1235000</v>
      </c>
      <c r="AA387" s="247">
        <f t="shared" si="11"/>
        <v>0</v>
      </c>
      <c r="AB387" s="351" t="s">
        <v>212</v>
      </c>
      <c r="AF387">
        <v>1235000</v>
      </c>
      <c r="AG387" s="415">
        <f t="shared" si="10"/>
        <v>0</v>
      </c>
    </row>
    <row r="388" spans="1:33" ht="25.5">
      <c r="A388" s="133" t="s">
        <v>6</v>
      </c>
      <c r="B388" s="133" t="s">
        <v>186</v>
      </c>
      <c r="C388" s="135" t="s">
        <v>91</v>
      </c>
      <c r="D388" s="135" t="s">
        <v>92</v>
      </c>
      <c r="E388" s="239" t="s">
        <v>248</v>
      </c>
      <c r="F388" s="134" t="s">
        <v>20</v>
      </c>
      <c r="G388" s="133" t="s">
        <v>121</v>
      </c>
      <c r="H388" s="133">
        <v>5244</v>
      </c>
      <c r="I388" s="133">
        <v>601</v>
      </c>
      <c r="J388" s="133">
        <v>43486</v>
      </c>
      <c r="K388" s="133" t="s">
        <v>561</v>
      </c>
      <c r="L388" s="133">
        <v>88212010</v>
      </c>
      <c r="M388" s="133" t="s">
        <v>123</v>
      </c>
      <c r="N388" s="133">
        <v>457</v>
      </c>
      <c r="O388" s="133">
        <v>2019</v>
      </c>
      <c r="P388" s="263">
        <v>123500</v>
      </c>
      <c r="Q388" s="239" t="s">
        <v>451</v>
      </c>
      <c r="R388" s="257"/>
      <c r="S388" s="240"/>
      <c r="T388" s="244"/>
      <c r="U388" s="240"/>
      <c r="V388" s="240"/>
      <c r="W388" s="245"/>
      <c r="X388" s="283"/>
      <c r="Y388" s="253"/>
      <c r="Z388" s="251"/>
      <c r="AA388" s="247">
        <f t="shared" si="11"/>
        <v>123500</v>
      </c>
      <c r="AB388" s="333" t="s">
        <v>562</v>
      </c>
      <c r="AF388">
        <v>123500</v>
      </c>
      <c r="AG388" s="415">
        <f t="shared" si="10"/>
        <v>0</v>
      </c>
    </row>
    <row r="389" spans="1:33">
      <c r="A389" s="133" t="s">
        <v>6</v>
      </c>
      <c r="B389" s="133" t="s">
        <v>124</v>
      </c>
      <c r="C389" s="135" t="s">
        <v>91</v>
      </c>
      <c r="D389" s="135" t="s">
        <v>92</v>
      </c>
      <c r="E389" s="239" t="s">
        <v>311</v>
      </c>
      <c r="F389" s="134" t="s">
        <v>16</v>
      </c>
      <c r="G389" s="133" t="s">
        <v>121</v>
      </c>
      <c r="H389" s="133">
        <v>4271</v>
      </c>
      <c r="I389" s="133">
        <v>6173</v>
      </c>
      <c r="J389" s="133">
        <v>43525</v>
      </c>
      <c r="K389" s="133" t="s">
        <v>563</v>
      </c>
      <c r="L389" s="133">
        <v>46664378</v>
      </c>
      <c r="M389" s="133" t="s">
        <v>123</v>
      </c>
      <c r="N389" s="133">
        <v>3032</v>
      </c>
      <c r="O389" s="133">
        <v>2019</v>
      </c>
      <c r="P389" s="263">
        <v>741000</v>
      </c>
      <c r="Q389" s="239" t="s">
        <v>451</v>
      </c>
      <c r="R389" s="257"/>
      <c r="S389" s="240"/>
      <c r="T389" s="244"/>
      <c r="U389" s="240"/>
      <c r="V389" s="240"/>
      <c r="W389" s="245"/>
      <c r="X389" s="283"/>
      <c r="Y389" s="253"/>
      <c r="Z389" s="251"/>
      <c r="AA389" s="247">
        <f t="shared" si="11"/>
        <v>741000</v>
      </c>
      <c r="AB389" s="352" t="s">
        <v>468</v>
      </c>
      <c r="AF389">
        <v>741000</v>
      </c>
      <c r="AG389" s="415">
        <f t="shared" si="10"/>
        <v>0</v>
      </c>
    </row>
    <row r="390" spans="1:33">
      <c r="A390" s="133" t="s">
        <v>6</v>
      </c>
      <c r="B390" s="133" t="s">
        <v>186</v>
      </c>
      <c r="C390" s="135" t="s">
        <v>91</v>
      </c>
      <c r="D390" s="135" t="s">
        <v>92</v>
      </c>
      <c r="E390" s="239" t="s">
        <v>248</v>
      </c>
      <c r="F390" s="134" t="s">
        <v>20</v>
      </c>
      <c r="G390" s="133" t="s">
        <v>121</v>
      </c>
      <c r="H390" s="133">
        <v>5305</v>
      </c>
      <c r="I390" s="133">
        <v>6273</v>
      </c>
      <c r="J390" s="133">
        <v>43525</v>
      </c>
      <c r="K390" s="133" t="s">
        <v>564</v>
      </c>
      <c r="L390" s="133">
        <v>1136889044</v>
      </c>
      <c r="M390" s="133" t="s">
        <v>114</v>
      </c>
      <c r="N390" s="133">
        <v>3526</v>
      </c>
      <c r="O390" s="133">
        <v>2019</v>
      </c>
      <c r="P390" s="263">
        <v>566767</v>
      </c>
      <c r="Q390" s="239" t="s">
        <v>451</v>
      </c>
      <c r="R390" s="257"/>
      <c r="S390" s="240"/>
      <c r="T390" s="244"/>
      <c r="U390" s="240"/>
      <c r="V390" s="240"/>
      <c r="W390" s="245"/>
      <c r="X390" s="283"/>
      <c r="Y390" s="248"/>
      <c r="Z390" s="251"/>
      <c r="AA390" s="247">
        <f t="shared" si="11"/>
        <v>566767</v>
      </c>
      <c r="AB390" s="329"/>
      <c r="AF390">
        <v>566767</v>
      </c>
      <c r="AG390" s="415">
        <f t="shared" ref="AG390:AG453" si="12">+AF390-P390</f>
        <v>0</v>
      </c>
    </row>
    <row r="391" spans="1:33" ht="38.25">
      <c r="A391" s="133" t="s">
        <v>12</v>
      </c>
      <c r="B391" s="133" t="s">
        <v>360</v>
      </c>
      <c r="C391" s="135" t="s">
        <v>91</v>
      </c>
      <c r="D391" s="135" t="s">
        <v>92</v>
      </c>
      <c r="E391" s="239" t="s">
        <v>361</v>
      </c>
      <c r="F391" s="134" t="s">
        <v>23</v>
      </c>
      <c r="G391" s="133" t="s">
        <v>121</v>
      </c>
      <c r="H391" s="133">
        <v>7384</v>
      </c>
      <c r="I391" s="133">
        <v>6414</v>
      </c>
      <c r="J391" s="133">
        <v>43530</v>
      </c>
      <c r="K391" s="133" t="s">
        <v>565</v>
      </c>
      <c r="L391" s="133">
        <v>1022419887</v>
      </c>
      <c r="M391" s="133" t="s">
        <v>123</v>
      </c>
      <c r="N391" s="133">
        <v>3479</v>
      </c>
      <c r="O391" s="133">
        <v>2019</v>
      </c>
      <c r="P391" s="263">
        <v>1803700</v>
      </c>
      <c r="Q391" s="239" t="s">
        <v>451</v>
      </c>
      <c r="R391" s="257"/>
      <c r="S391" s="240"/>
      <c r="T391" s="244"/>
      <c r="U391" s="240"/>
      <c r="V391" s="240"/>
      <c r="W391" s="245"/>
      <c r="X391" s="283"/>
      <c r="Y391" s="248" t="s">
        <v>271</v>
      </c>
      <c r="Z391" s="251">
        <v>1803700</v>
      </c>
      <c r="AA391" s="247">
        <f t="shared" ref="AA391:AA454" si="13">P391-X391-Z391</f>
        <v>0</v>
      </c>
      <c r="AB391" s="335" t="s">
        <v>272</v>
      </c>
      <c r="AF391">
        <v>1803700</v>
      </c>
      <c r="AG391" s="415">
        <f t="shared" si="12"/>
        <v>0</v>
      </c>
    </row>
    <row r="392" spans="1:33">
      <c r="A392" s="133" t="s">
        <v>6</v>
      </c>
      <c r="B392" s="133" t="s">
        <v>124</v>
      </c>
      <c r="C392" s="135" t="s">
        <v>91</v>
      </c>
      <c r="D392" s="135" t="s">
        <v>92</v>
      </c>
      <c r="E392" s="239" t="s">
        <v>311</v>
      </c>
      <c r="F392" s="134" t="s">
        <v>16</v>
      </c>
      <c r="G392" s="133" t="s">
        <v>121</v>
      </c>
      <c r="H392" s="133">
        <v>4112</v>
      </c>
      <c r="I392" s="133">
        <v>6428</v>
      </c>
      <c r="J392" s="133">
        <v>43530</v>
      </c>
      <c r="K392" s="133" t="s">
        <v>566</v>
      </c>
      <c r="L392" s="133">
        <v>1024547525</v>
      </c>
      <c r="M392" s="133" t="s">
        <v>123</v>
      </c>
      <c r="N392" s="133">
        <v>3208</v>
      </c>
      <c r="O392" s="133">
        <v>2019</v>
      </c>
      <c r="P392" s="263">
        <v>988000</v>
      </c>
      <c r="Q392" s="239" t="s">
        <v>451</v>
      </c>
      <c r="R392" s="257"/>
      <c r="S392" s="240"/>
      <c r="T392" s="244"/>
      <c r="U392" s="240"/>
      <c r="V392" s="240"/>
      <c r="W392" s="245"/>
      <c r="X392" s="283"/>
      <c r="Y392" s="253"/>
      <c r="Z392" s="251"/>
      <c r="AA392" s="247">
        <f t="shared" si="13"/>
        <v>988000</v>
      </c>
      <c r="AB392" s="351" t="s">
        <v>468</v>
      </c>
      <c r="AF392">
        <v>988000</v>
      </c>
      <c r="AG392" s="415">
        <f t="shared" si="12"/>
        <v>0</v>
      </c>
    </row>
    <row r="393" spans="1:33" ht="38.25">
      <c r="A393" s="133" t="s">
        <v>6</v>
      </c>
      <c r="B393" s="133" t="s">
        <v>186</v>
      </c>
      <c r="C393" s="135" t="s">
        <v>91</v>
      </c>
      <c r="D393" s="135" t="s">
        <v>92</v>
      </c>
      <c r="E393" s="239" t="s">
        <v>248</v>
      </c>
      <c r="F393" s="134" t="s">
        <v>20</v>
      </c>
      <c r="G393" s="133" t="s">
        <v>121</v>
      </c>
      <c r="H393" s="133">
        <v>5087</v>
      </c>
      <c r="I393" s="133">
        <v>675</v>
      </c>
      <c r="J393" s="133">
        <v>43486</v>
      </c>
      <c r="K393" s="133" t="s">
        <v>567</v>
      </c>
      <c r="L393" s="133">
        <v>35536033</v>
      </c>
      <c r="M393" s="133" t="s">
        <v>123</v>
      </c>
      <c r="N393" s="133">
        <v>444</v>
      </c>
      <c r="O393" s="133">
        <v>2019</v>
      </c>
      <c r="P393" s="263">
        <v>988000</v>
      </c>
      <c r="Q393" s="239" t="s">
        <v>451</v>
      </c>
      <c r="R393" s="257"/>
      <c r="S393" s="240"/>
      <c r="T393" s="244"/>
      <c r="U393" s="240"/>
      <c r="V393" s="240"/>
      <c r="W393" s="245"/>
      <c r="X393" s="283"/>
      <c r="Y393" s="248" t="s">
        <v>384</v>
      </c>
      <c r="Z393" s="251">
        <v>988000</v>
      </c>
      <c r="AA393" s="247">
        <f t="shared" si="13"/>
        <v>0</v>
      </c>
      <c r="AB393" s="329" t="s">
        <v>385</v>
      </c>
      <c r="AF393">
        <v>988000</v>
      </c>
      <c r="AG393" s="415">
        <f t="shared" si="12"/>
        <v>0</v>
      </c>
    </row>
    <row r="394" spans="1:33">
      <c r="A394" s="133" t="s">
        <v>6</v>
      </c>
      <c r="B394" s="133" t="s">
        <v>100</v>
      </c>
      <c r="C394" s="135" t="s">
        <v>91</v>
      </c>
      <c r="D394" s="135" t="s">
        <v>92</v>
      </c>
      <c r="E394" s="239" t="s">
        <v>239</v>
      </c>
      <c r="F394" s="134" t="s">
        <v>13</v>
      </c>
      <c r="G394" s="133" t="s">
        <v>121</v>
      </c>
      <c r="H394" s="133">
        <v>8488</v>
      </c>
      <c r="I394" s="133">
        <v>7072</v>
      </c>
      <c r="J394" s="133">
        <v>43542</v>
      </c>
      <c r="K394" s="133" t="s">
        <v>568</v>
      </c>
      <c r="L394" s="133">
        <v>52340986</v>
      </c>
      <c r="M394" s="133" t="s">
        <v>114</v>
      </c>
      <c r="N394" s="133">
        <v>4222</v>
      </c>
      <c r="O394" s="133">
        <v>2019</v>
      </c>
      <c r="P394" s="263">
        <v>155900</v>
      </c>
      <c r="Q394" s="239" t="s">
        <v>451</v>
      </c>
      <c r="R394" s="257">
        <v>468</v>
      </c>
      <c r="S394" s="245">
        <v>44620</v>
      </c>
      <c r="T394" s="244">
        <v>1092</v>
      </c>
      <c r="U394" s="245">
        <v>44700</v>
      </c>
      <c r="V394" s="253">
        <v>3000562956</v>
      </c>
      <c r="W394" s="245">
        <v>44768</v>
      </c>
      <c r="X394" s="283">
        <v>155900</v>
      </c>
      <c r="Y394" s="253"/>
      <c r="Z394" s="251"/>
      <c r="AA394" s="247">
        <f t="shared" si="13"/>
        <v>0</v>
      </c>
      <c r="AB394" s="330" t="s">
        <v>396</v>
      </c>
      <c r="AF394">
        <v>155900</v>
      </c>
      <c r="AG394" s="415">
        <f t="shared" si="12"/>
        <v>0</v>
      </c>
    </row>
    <row r="395" spans="1:33" ht="38.25">
      <c r="A395" s="133" t="s">
        <v>6</v>
      </c>
      <c r="B395" s="133" t="s">
        <v>100</v>
      </c>
      <c r="C395" s="135" t="s">
        <v>91</v>
      </c>
      <c r="D395" s="135" t="s">
        <v>92</v>
      </c>
      <c r="E395" s="239" t="s">
        <v>239</v>
      </c>
      <c r="F395" s="134" t="s">
        <v>13</v>
      </c>
      <c r="G395" s="133" t="s">
        <v>121</v>
      </c>
      <c r="H395" s="133">
        <v>9141</v>
      </c>
      <c r="I395" s="133">
        <v>7328</v>
      </c>
      <c r="J395" s="133">
        <v>43542</v>
      </c>
      <c r="K395" s="133" t="s">
        <v>569</v>
      </c>
      <c r="L395" s="133">
        <v>1012350475</v>
      </c>
      <c r="M395" s="133" t="s">
        <v>114</v>
      </c>
      <c r="N395" s="133">
        <v>4293</v>
      </c>
      <c r="O395" s="133">
        <v>2019</v>
      </c>
      <c r="P395" s="263">
        <v>1518933</v>
      </c>
      <c r="Q395" s="239" t="s">
        <v>451</v>
      </c>
      <c r="R395" s="257"/>
      <c r="S395" s="240"/>
      <c r="T395" s="244"/>
      <c r="U395" s="240"/>
      <c r="V395" s="240"/>
      <c r="W395" s="245"/>
      <c r="X395" s="393"/>
      <c r="Y395" s="248" t="s">
        <v>325</v>
      </c>
      <c r="Z395" s="251">
        <v>1518933</v>
      </c>
      <c r="AA395" s="247">
        <f t="shared" si="13"/>
        <v>0</v>
      </c>
      <c r="AB395" s="332" t="s">
        <v>326</v>
      </c>
      <c r="AF395">
        <v>1518933</v>
      </c>
      <c r="AG395" s="415">
        <f t="shared" si="12"/>
        <v>0</v>
      </c>
    </row>
    <row r="396" spans="1:33" ht="63.75">
      <c r="A396" s="133" t="s">
        <v>6</v>
      </c>
      <c r="B396" s="133" t="s">
        <v>186</v>
      </c>
      <c r="C396" s="135" t="s">
        <v>91</v>
      </c>
      <c r="D396" s="135" t="s">
        <v>92</v>
      </c>
      <c r="E396" s="239" t="s">
        <v>248</v>
      </c>
      <c r="F396" s="134" t="s">
        <v>20</v>
      </c>
      <c r="G396" s="133" t="s">
        <v>121</v>
      </c>
      <c r="H396" s="133">
        <v>2907</v>
      </c>
      <c r="I396" s="133">
        <v>757</v>
      </c>
      <c r="J396" s="133">
        <v>43486</v>
      </c>
      <c r="K396" s="133" t="s">
        <v>524</v>
      </c>
      <c r="L396" s="133">
        <v>52933606</v>
      </c>
      <c r="M396" s="133" t="s">
        <v>123</v>
      </c>
      <c r="N396" s="133">
        <v>533</v>
      </c>
      <c r="O396" s="133">
        <v>2019</v>
      </c>
      <c r="P396" s="263">
        <v>136836</v>
      </c>
      <c r="Q396" s="239" t="s">
        <v>451</v>
      </c>
      <c r="R396" s="257"/>
      <c r="S396" s="240"/>
      <c r="T396" s="244"/>
      <c r="U396" s="240"/>
      <c r="V396" s="240"/>
      <c r="W396" s="245"/>
      <c r="X396" s="283"/>
      <c r="Y396" s="253"/>
      <c r="Z396" s="251"/>
      <c r="AA396" s="247">
        <f t="shared" si="13"/>
        <v>136836</v>
      </c>
      <c r="AB396" s="345" t="s">
        <v>570</v>
      </c>
      <c r="AF396">
        <v>136836</v>
      </c>
      <c r="AG396" s="415">
        <f t="shared" si="12"/>
        <v>0</v>
      </c>
    </row>
    <row r="397" spans="1:33">
      <c r="A397" s="133" t="s">
        <v>6</v>
      </c>
      <c r="B397" s="133" t="s">
        <v>186</v>
      </c>
      <c r="C397" s="135" t="s">
        <v>91</v>
      </c>
      <c r="D397" s="135" t="s">
        <v>92</v>
      </c>
      <c r="E397" s="239" t="s">
        <v>248</v>
      </c>
      <c r="F397" s="134" t="s">
        <v>20</v>
      </c>
      <c r="G397" s="133" t="s">
        <v>121</v>
      </c>
      <c r="H397" s="133">
        <v>4999</v>
      </c>
      <c r="I397" s="133">
        <v>932</v>
      </c>
      <c r="J397" s="133">
        <v>43488</v>
      </c>
      <c r="K397" s="133" t="s">
        <v>571</v>
      </c>
      <c r="L397" s="133">
        <v>39646403</v>
      </c>
      <c r="M397" s="133" t="s">
        <v>123</v>
      </c>
      <c r="N397" s="133">
        <v>561</v>
      </c>
      <c r="O397" s="133">
        <v>2019</v>
      </c>
      <c r="P397" s="263">
        <v>247000</v>
      </c>
      <c r="Q397" s="239" t="s">
        <v>451</v>
      </c>
      <c r="R397" s="257">
        <v>1090</v>
      </c>
      <c r="S397" s="249">
        <v>44700</v>
      </c>
      <c r="T397" s="244">
        <v>1501</v>
      </c>
      <c r="U397" s="249">
        <v>44757</v>
      </c>
      <c r="V397" s="240" t="s">
        <v>572</v>
      </c>
      <c r="W397" s="245">
        <v>44795</v>
      </c>
      <c r="X397" s="283">
        <v>247000</v>
      </c>
      <c r="Y397" s="253"/>
      <c r="Z397" s="251"/>
      <c r="AA397" s="247">
        <f t="shared" si="13"/>
        <v>0</v>
      </c>
      <c r="AB397" s="391" t="s">
        <v>254</v>
      </c>
      <c r="AF397">
        <v>247000</v>
      </c>
      <c r="AG397" s="415">
        <f t="shared" si="12"/>
        <v>0</v>
      </c>
    </row>
    <row r="398" spans="1:33" ht="51">
      <c r="A398" s="133" t="s">
        <v>6</v>
      </c>
      <c r="B398" s="133" t="s">
        <v>186</v>
      </c>
      <c r="C398" s="135" t="s">
        <v>91</v>
      </c>
      <c r="D398" s="135" t="s">
        <v>92</v>
      </c>
      <c r="E398" s="239" t="s">
        <v>248</v>
      </c>
      <c r="F398" s="134" t="s">
        <v>20</v>
      </c>
      <c r="G398" s="133" t="s">
        <v>121</v>
      </c>
      <c r="H398" s="133">
        <v>3046</v>
      </c>
      <c r="I398" s="133">
        <v>9798</v>
      </c>
      <c r="J398" s="133">
        <v>43552</v>
      </c>
      <c r="K398" s="133" t="s">
        <v>573</v>
      </c>
      <c r="L398" s="133">
        <v>1019009941</v>
      </c>
      <c r="M398" s="133" t="s">
        <v>114</v>
      </c>
      <c r="N398" s="133">
        <v>6718</v>
      </c>
      <c r="O398" s="133">
        <v>2019</v>
      </c>
      <c r="P398" s="263">
        <v>2509967</v>
      </c>
      <c r="Q398" s="239" t="s">
        <v>451</v>
      </c>
      <c r="R398" s="257"/>
      <c r="S398" s="240"/>
      <c r="T398" s="244"/>
      <c r="U398" s="240"/>
      <c r="V398" s="240"/>
      <c r="W398" s="245"/>
      <c r="X398" s="283"/>
      <c r="Y398" s="248" t="s">
        <v>267</v>
      </c>
      <c r="Z398" s="251">
        <v>2509967</v>
      </c>
      <c r="AA398" s="247">
        <f t="shared" si="13"/>
        <v>0</v>
      </c>
      <c r="AB398" s="353" t="s">
        <v>268</v>
      </c>
      <c r="AF398">
        <v>2509967</v>
      </c>
      <c r="AG398" s="415">
        <f t="shared" si="12"/>
        <v>0</v>
      </c>
    </row>
    <row r="399" spans="1:33" ht="38.25">
      <c r="A399" s="133" t="s">
        <v>6</v>
      </c>
      <c r="B399" s="133" t="s">
        <v>227</v>
      </c>
      <c r="C399" s="135" t="s">
        <v>91</v>
      </c>
      <c r="D399" s="135" t="s">
        <v>92</v>
      </c>
      <c r="E399" s="239" t="s">
        <v>315</v>
      </c>
      <c r="F399" s="134" t="s">
        <v>19</v>
      </c>
      <c r="G399" s="133" t="s">
        <v>316</v>
      </c>
      <c r="H399" s="133">
        <v>6637</v>
      </c>
      <c r="I399" s="133">
        <v>10897</v>
      </c>
      <c r="J399" s="133">
        <v>43578</v>
      </c>
      <c r="K399" s="133" t="s">
        <v>574</v>
      </c>
      <c r="L399" s="133">
        <v>79858161</v>
      </c>
      <c r="M399" s="133" t="s">
        <v>114</v>
      </c>
      <c r="N399" s="133">
        <v>7617</v>
      </c>
      <c r="O399" s="133">
        <v>2019</v>
      </c>
      <c r="P399" s="263">
        <v>161933</v>
      </c>
      <c r="Q399" s="239" t="s">
        <v>451</v>
      </c>
      <c r="R399" s="257"/>
      <c r="S399" s="240"/>
      <c r="T399" s="244"/>
      <c r="U399" s="240"/>
      <c r="V399" s="240"/>
      <c r="W399" s="245"/>
      <c r="X399" s="283"/>
      <c r="Y399" s="248" t="s">
        <v>354</v>
      </c>
      <c r="Z399" s="251">
        <v>161933</v>
      </c>
      <c r="AA399" s="247">
        <f t="shared" si="13"/>
        <v>0</v>
      </c>
      <c r="AB399" s="330" t="s">
        <v>355</v>
      </c>
      <c r="AF399">
        <v>161933</v>
      </c>
      <c r="AG399" s="415">
        <f t="shared" si="12"/>
        <v>0</v>
      </c>
    </row>
    <row r="400" spans="1:33">
      <c r="A400" s="133" t="s">
        <v>6</v>
      </c>
      <c r="B400" s="133" t="s">
        <v>227</v>
      </c>
      <c r="C400" s="135" t="s">
        <v>91</v>
      </c>
      <c r="D400" s="135" t="s">
        <v>92</v>
      </c>
      <c r="E400" s="239" t="s">
        <v>315</v>
      </c>
      <c r="F400" s="134" t="s">
        <v>19</v>
      </c>
      <c r="G400" s="133" t="s">
        <v>316</v>
      </c>
      <c r="H400" s="133">
        <v>12138</v>
      </c>
      <c r="I400" s="133">
        <v>12125</v>
      </c>
      <c r="J400" s="133">
        <v>43642</v>
      </c>
      <c r="K400" s="133" t="s">
        <v>575</v>
      </c>
      <c r="L400" s="133">
        <v>19467968</v>
      </c>
      <c r="M400" s="133" t="s">
        <v>114</v>
      </c>
      <c r="N400" s="133">
        <v>8594</v>
      </c>
      <c r="O400" s="133">
        <v>2019</v>
      </c>
      <c r="P400" s="263">
        <v>80967</v>
      </c>
      <c r="Q400" s="239" t="s">
        <v>451</v>
      </c>
      <c r="R400" s="417">
        <v>2842</v>
      </c>
      <c r="S400" s="245">
        <v>44866</v>
      </c>
      <c r="T400" s="244">
        <v>3225</v>
      </c>
      <c r="U400" s="246">
        <v>44908</v>
      </c>
      <c r="V400" s="240">
        <v>3001052923</v>
      </c>
      <c r="W400" s="245">
        <v>44918</v>
      </c>
      <c r="X400" s="283">
        <v>80967</v>
      </c>
      <c r="Y400" s="253"/>
      <c r="Z400" s="251"/>
      <c r="AA400" s="247">
        <f t="shared" si="13"/>
        <v>0</v>
      </c>
      <c r="AB400" s="354" t="s">
        <v>209</v>
      </c>
      <c r="AF400">
        <v>80967</v>
      </c>
      <c r="AG400" s="415">
        <f t="shared" si="12"/>
        <v>0</v>
      </c>
    </row>
    <row r="401" spans="1:33" ht="38.25">
      <c r="A401" s="133" t="s">
        <v>6</v>
      </c>
      <c r="B401" s="133" t="s">
        <v>227</v>
      </c>
      <c r="C401" s="135" t="s">
        <v>91</v>
      </c>
      <c r="D401" s="135" t="s">
        <v>92</v>
      </c>
      <c r="E401" s="239" t="s">
        <v>315</v>
      </c>
      <c r="F401" s="134" t="s">
        <v>19</v>
      </c>
      <c r="G401" s="133" t="s">
        <v>316</v>
      </c>
      <c r="H401" s="133">
        <v>12893</v>
      </c>
      <c r="I401" s="133">
        <v>13051</v>
      </c>
      <c r="J401" s="133">
        <v>43726</v>
      </c>
      <c r="K401" s="133" t="s">
        <v>576</v>
      </c>
      <c r="L401" s="133">
        <v>53013228</v>
      </c>
      <c r="M401" s="133" t="s">
        <v>114</v>
      </c>
      <c r="N401" s="133">
        <v>1900</v>
      </c>
      <c r="O401" s="133">
        <v>2019</v>
      </c>
      <c r="P401" s="263">
        <v>1</v>
      </c>
      <c r="Q401" s="239" t="s">
        <v>451</v>
      </c>
      <c r="R401" s="257"/>
      <c r="S401" s="240"/>
      <c r="T401" s="244"/>
      <c r="U401" s="240"/>
      <c r="V401" s="240"/>
      <c r="W401" s="245"/>
      <c r="X401" s="283"/>
      <c r="Y401" s="248" t="s">
        <v>384</v>
      </c>
      <c r="Z401" s="251">
        <v>1</v>
      </c>
      <c r="AA401" s="247">
        <f t="shared" si="13"/>
        <v>0</v>
      </c>
      <c r="AB401" s="240" t="s">
        <v>385</v>
      </c>
      <c r="AF401">
        <v>1</v>
      </c>
      <c r="AG401" s="415">
        <f t="shared" si="12"/>
        <v>0</v>
      </c>
    </row>
    <row r="402" spans="1:33">
      <c r="A402" s="133" t="s">
        <v>6</v>
      </c>
      <c r="B402" s="133" t="s">
        <v>227</v>
      </c>
      <c r="C402" s="135" t="s">
        <v>91</v>
      </c>
      <c r="D402" s="135" t="s">
        <v>92</v>
      </c>
      <c r="E402" s="239" t="s">
        <v>315</v>
      </c>
      <c r="F402" s="134" t="s">
        <v>19</v>
      </c>
      <c r="G402" s="133" t="s">
        <v>316</v>
      </c>
      <c r="H402" s="133">
        <v>12912</v>
      </c>
      <c r="I402" s="133">
        <v>13060</v>
      </c>
      <c r="J402" s="133">
        <v>43726</v>
      </c>
      <c r="K402" s="133" t="s">
        <v>577</v>
      </c>
      <c r="L402" s="133">
        <v>1032409148</v>
      </c>
      <c r="M402" s="133" t="s">
        <v>114</v>
      </c>
      <c r="N402" s="133">
        <v>3320</v>
      </c>
      <c r="O402" s="133">
        <v>2019</v>
      </c>
      <c r="P402" s="263">
        <v>56000</v>
      </c>
      <c r="Q402" s="239" t="s">
        <v>451</v>
      </c>
      <c r="R402" s="257">
        <v>872</v>
      </c>
      <c r="S402" s="249">
        <v>44659</v>
      </c>
      <c r="T402" s="244">
        <v>872</v>
      </c>
      <c r="U402" s="249">
        <v>44659</v>
      </c>
      <c r="V402" s="301">
        <v>3000353700</v>
      </c>
      <c r="W402" s="245">
        <v>44699</v>
      </c>
      <c r="X402" s="283">
        <v>56000</v>
      </c>
      <c r="Y402" s="248"/>
      <c r="Z402" s="251"/>
      <c r="AA402" s="247">
        <f t="shared" si="13"/>
        <v>0</v>
      </c>
      <c r="AB402" s="240" t="s">
        <v>290</v>
      </c>
      <c r="AF402">
        <v>56000</v>
      </c>
      <c r="AG402" s="415">
        <f t="shared" si="12"/>
        <v>0</v>
      </c>
    </row>
    <row r="403" spans="1:33" ht="38.25">
      <c r="A403" s="133" t="s">
        <v>6</v>
      </c>
      <c r="B403" s="133" t="s">
        <v>227</v>
      </c>
      <c r="C403" s="135" t="s">
        <v>91</v>
      </c>
      <c r="D403" s="135" t="s">
        <v>92</v>
      </c>
      <c r="E403" s="239" t="s">
        <v>315</v>
      </c>
      <c r="F403" s="134" t="s">
        <v>19</v>
      </c>
      <c r="G403" s="133" t="s">
        <v>316</v>
      </c>
      <c r="H403" s="133">
        <v>12898</v>
      </c>
      <c r="I403" s="133">
        <v>13073</v>
      </c>
      <c r="J403" s="133">
        <v>43727</v>
      </c>
      <c r="K403" s="133" t="s">
        <v>578</v>
      </c>
      <c r="L403" s="133">
        <v>1010178097</v>
      </c>
      <c r="M403" s="133" t="s">
        <v>114</v>
      </c>
      <c r="N403" s="133">
        <v>1250</v>
      </c>
      <c r="O403" s="133">
        <v>2019</v>
      </c>
      <c r="P403" s="263">
        <v>1</v>
      </c>
      <c r="Q403" s="239" t="s">
        <v>451</v>
      </c>
      <c r="R403" s="257"/>
      <c r="S403" s="240"/>
      <c r="T403" s="244"/>
      <c r="U403" s="240"/>
      <c r="V403" s="240"/>
      <c r="W403" s="245"/>
      <c r="X403" s="283"/>
      <c r="Y403" s="248" t="s">
        <v>354</v>
      </c>
      <c r="Z403" s="251">
        <v>1</v>
      </c>
      <c r="AA403" s="247">
        <f t="shared" si="13"/>
        <v>0</v>
      </c>
      <c r="AB403" s="240" t="s">
        <v>355</v>
      </c>
      <c r="AF403">
        <v>1</v>
      </c>
      <c r="AG403" s="415">
        <f t="shared" si="12"/>
        <v>0</v>
      </c>
    </row>
    <row r="404" spans="1:33" ht="38.25">
      <c r="A404" s="133" t="s">
        <v>6</v>
      </c>
      <c r="B404" s="133" t="s">
        <v>227</v>
      </c>
      <c r="C404" s="135" t="s">
        <v>91</v>
      </c>
      <c r="D404" s="135" t="s">
        <v>92</v>
      </c>
      <c r="E404" s="239" t="s">
        <v>315</v>
      </c>
      <c r="F404" s="134" t="s">
        <v>19</v>
      </c>
      <c r="G404" s="133" t="s">
        <v>316</v>
      </c>
      <c r="H404" s="133">
        <v>12901</v>
      </c>
      <c r="I404" s="133">
        <v>13078</v>
      </c>
      <c r="J404" s="133">
        <v>43727</v>
      </c>
      <c r="K404" s="133" t="s">
        <v>579</v>
      </c>
      <c r="L404" s="133">
        <v>80006369</v>
      </c>
      <c r="M404" s="133" t="s">
        <v>114</v>
      </c>
      <c r="N404" s="133">
        <v>1252</v>
      </c>
      <c r="O404" s="133">
        <v>2019</v>
      </c>
      <c r="P404" s="263">
        <v>1</v>
      </c>
      <c r="Q404" s="239" t="s">
        <v>451</v>
      </c>
      <c r="R404" s="257"/>
      <c r="S404" s="240"/>
      <c r="T404" s="244"/>
      <c r="U404" s="240"/>
      <c r="V404" s="240"/>
      <c r="W404" s="245"/>
      <c r="X404" s="283"/>
      <c r="Y404" s="248" t="s">
        <v>354</v>
      </c>
      <c r="Z404" s="251">
        <v>1</v>
      </c>
      <c r="AA404" s="247">
        <f t="shared" si="13"/>
        <v>0</v>
      </c>
      <c r="AB404" s="240" t="s">
        <v>355</v>
      </c>
      <c r="AF404">
        <v>1</v>
      </c>
      <c r="AG404" s="415">
        <f t="shared" si="12"/>
        <v>0</v>
      </c>
    </row>
    <row r="405" spans="1:33" ht="38.25">
      <c r="A405" s="133" t="s">
        <v>6</v>
      </c>
      <c r="B405" s="133" t="s">
        <v>227</v>
      </c>
      <c r="C405" s="135" t="s">
        <v>91</v>
      </c>
      <c r="D405" s="135" t="s">
        <v>92</v>
      </c>
      <c r="E405" s="239" t="s">
        <v>315</v>
      </c>
      <c r="F405" s="134" t="s">
        <v>19</v>
      </c>
      <c r="G405" s="133" t="s">
        <v>316</v>
      </c>
      <c r="H405" s="133">
        <v>12888</v>
      </c>
      <c r="I405" s="133">
        <v>13136</v>
      </c>
      <c r="J405" s="133">
        <v>43733</v>
      </c>
      <c r="K405" s="133" t="s">
        <v>580</v>
      </c>
      <c r="L405" s="133">
        <v>53046032</v>
      </c>
      <c r="M405" s="133" t="s">
        <v>114</v>
      </c>
      <c r="N405" s="133">
        <v>1901</v>
      </c>
      <c r="O405" s="133">
        <v>2019</v>
      </c>
      <c r="P405" s="263">
        <v>1</v>
      </c>
      <c r="Q405" s="239" t="s">
        <v>451</v>
      </c>
      <c r="R405" s="257"/>
      <c r="S405" s="240"/>
      <c r="T405" s="244"/>
      <c r="U405" s="240"/>
      <c r="V405" s="240"/>
      <c r="W405" s="245"/>
      <c r="X405" s="283"/>
      <c r="Y405" s="248" t="s">
        <v>486</v>
      </c>
      <c r="Z405" s="251">
        <v>1</v>
      </c>
      <c r="AA405" s="247">
        <f t="shared" si="13"/>
        <v>0</v>
      </c>
      <c r="AB405" s="240" t="s">
        <v>487</v>
      </c>
      <c r="AF405">
        <v>1</v>
      </c>
      <c r="AG405" s="415">
        <f t="shared" si="12"/>
        <v>0</v>
      </c>
    </row>
    <row r="406" spans="1:33">
      <c r="A406" s="133" t="s">
        <v>6</v>
      </c>
      <c r="B406" s="133" t="s">
        <v>227</v>
      </c>
      <c r="C406" s="135" t="s">
        <v>91</v>
      </c>
      <c r="D406" s="135" t="s">
        <v>92</v>
      </c>
      <c r="E406" s="239" t="s">
        <v>315</v>
      </c>
      <c r="F406" s="134" t="s">
        <v>19</v>
      </c>
      <c r="G406" s="133" t="s">
        <v>316</v>
      </c>
      <c r="H406" s="133">
        <v>6681</v>
      </c>
      <c r="I406" s="133">
        <v>6557</v>
      </c>
      <c r="J406" s="133">
        <v>43537</v>
      </c>
      <c r="K406" s="133" t="s">
        <v>581</v>
      </c>
      <c r="L406" s="133">
        <v>1055314589</v>
      </c>
      <c r="M406" s="133" t="s">
        <v>114</v>
      </c>
      <c r="N406" s="133">
        <v>3633</v>
      </c>
      <c r="O406" s="133">
        <v>2019</v>
      </c>
      <c r="P406" s="263">
        <v>647733</v>
      </c>
      <c r="Q406" s="239" t="s">
        <v>451</v>
      </c>
      <c r="R406" s="257">
        <v>872</v>
      </c>
      <c r="S406" s="249">
        <v>44659</v>
      </c>
      <c r="T406" s="244">
        <v>872</v>
      </c>
      <c r="U406" s="249">
        <v>44659</v>
      </c>
      <c r="V406" s="240">
        <v>3000353703</v>
      </c>
      <c r="W406" s="245">
        <v>44699</v>
      </c>
      <c r="X406" s="283">
        <v>647733</v>
      </c>
      <c r="Y406" s="253"/>
      <c r="Z406" s="251"/>
      <c r="AA406" s="247">
        <f t="shared" si="13"/>
        <v>0</v>
      </c>
      <c r="AB406" s="240" t="s">
        <v>290</v>
      </c>
      <c r="AF406">
        <v>647733</v>
      </c>
      <c r="AG406" s="415">
        <f t="shared" si="12"/>
        <v>0</v>
      </c>
    </row>
    <row r="407" spans="1:33" ht="38.25">
      <c r="A407" s="133" t="s">
        <v>6</v>
      </c>
      <c r="B407" s="133" t="s">
        <v>227</v>
      </c>
      <c r="C407" s="135" t="s">
        <v>91</v>
      </c>
      <c r="D407" s="135" t="s">
        <v>92</v>
      </c>
      <c r="E407" s="239" t="s">
        <v>315</v>
      </c>
      <c r="F407" s="134" t="s">
        <v>19</v>
      </c>
      <c r="G407" s="133" t="s">
        <v>316</v>
      </c>
      <c r="H407" s="133">
        <v>6557</v>
      </c>
      <c r="I407" s="133">
        <v>6645</v>
      </c>
      <c r="J407" s="133">
        <v>43539</v>
      </c>
      <c r="K407" s="133" t="s">
        <v>582</v>
      </c>
      <c r="L407" s="133">
        <v>1018445233</v>
      </c>
      <c r="M407" s="133" t="s">
        <v>114</v>
      </c>
      <c r="N407" s="133">
        <v>3690</v>
      </c>
      <c r="O407" s="133">
        <v>2019</v>
      </c>
      <c r="P407" s="263">
        <v>5424767</v>
      </c>
      <c r="Q407" s="239" t="s">
        <v>451</v>
      </c>
      <c r="R407" s="257"/>
      <c r="S407" s="240"/>
      <c r="T407" s="244"/>
      <c r="U407" s="240"/>
      <c r="V407" s="240"/>
      <c r="W407" s="245"/>
      <c r="X407" s="283"/>
      <c r="Y407" s="248" t="s">
        <v>146</v>
      </c>
      <c r="Z407" s="251">
        <v>5424767</v>
      </c>
      <c r="AA407" s="247">
        <f t="shared" si="13"/>
        <v>0</v>
      </c>
      <c r="AB407" s="240" t="s">
        <v>370</v>
      </c>
      <c r="AF407">
        <v>5424767</v>
      </c>
      <c r="AG407" s="415">
        <f t="shared" si="12"/>
        <v>0</v>
      </c>
    </row>
    <row r="408" spans="1:33">
      <c r="A408" s="133" t="s">
        <v>6</v>
      </c>
      <c r="B408" s="133" t="s">
        <v>227</v>
      </c>
      <c r="C408" s="135" t="s">
        <v>91</v>
      </c>
      <c r="D408" s="135" t="s">
        <v>92</v>
      </c>
      <c r="E408" s="239" t="s">
        <v>315</v>
      </c>
      <c r="F408" s="134" t="s">
        <v>19</v>
      </c>
      <c r="G408" s="133" t="s">
        <v>316</v>
      </c>
      <c r="H408" s="133">
        <v>6433</v>
      </c>
      <c r="I408" s="133">
        <v>6728</v>
      </c>
      <c r="J408" s="133">
        <v>43539</v>
      </c>
      <c r="K408" s="133" t="s">
        <v>583</v>
      </c>
      <c r="L408" s="133">
        <v>28951315</v>
      </c>
      <c r="M408" s="133" t="s">
        <v>114</v>
      </c>
      <c r="N408" s="133">
        <v>3744</v>
      </c>
      <c r="O408" s="133">
        <v>2019</v>
      </c>
      <c r="P408" s="263">
        <v>728700</v>
      </c>
      <c r="Q408" s="239" t="s">
        <v>451</v>
      </c>
      <c r="R408" s="417">
        <v>2842</v>
      </c>
      <c r="S408" s="245">
        <v>44866</v>
      </c>
      <c r="T408" s="244">
        <v>3225</v>
      </c>
      <c r="U408" s="246">
        <v>44908</v>
      </c>
      <c r="V408" s="240">
        <v>3001052921</v>
      </c>
      <c r="W408" s="245">
        <v>44918</v>
      </c>
      <c r="X408" s="283">
        <v>728700</v>
      </c>
      <c r="Y408" s="253"/>
      <c r="Z408" s="251"/>
      <c r="AA408" s="247">
        <f t="shared" si="13"/>
        <v>0</v>
      </c>
      <c r="AB408" s="355" t="s">
        <v>209</v>
      </c>
      <c r="AF408">
        <v>728700</v>
      </c>
      <c r="AG408" s="415">
        <f t="shared" si="12"/>
        <v>0</v>
      </c>
    </row>
    <row r="409" spans="1:33">
      <c r="A409" s="133" t="s">
        <v>6</v>
      </c>
      <c r="B409" s="133" t="s">
        <v>227</v>
      </c>
      <c r="C409" s="135" t="s">
        <v>91</v>
      </c>
      <c r="D409" s="135" t="s">
        <v>92</v>
      </c>
      <c r="E409" s="239" t="s">
        <v>315</v>
      </c>
      <c r="F409" s="134" t="s">
        <v>19</v>
      </c>
      <c r="G409" s="133" t="s">
        <v>316</v>
      </c>
      <c r="H409" s="133">
        <v>6600</v>
      </c>
      <c r="I409" s="133">
        <v>6736</v>
      </c>
      <c r="J409" s="133">
        <v>43539</v>
      </c>
      <c r="K409" s="133" t="s">
        <v>584</v>
      </c>
      <c r="L409" s="133">
        <v>1026290018</v>
      </c>
      <c r="M409" s="133" t="s">
        <v>114</v>
      </c>
      <c r="N409" s="133">
        <v>3732</v>
      </c>
      <c r="O409" s="133">
        <v>2019</v>
      </c>
      <c r="P409" s="263">
        <v>303625</v>
      </c>
      <c r="Q409" s="239" t="s">
        <v>451</v>
      </c>
      <c r="R409" s="257">
        <v>1091</v>
      </c>
      <c r="S409" s="246">
        <v>44700</v>
      </c>
      <c r="T409" s="244">
        <v>1091</v>
      </c>
      <c r="U409" s="246">
        <v>44700</v>
      </c>
      <c r="V409" s="240">
        <v>3001032750</v>
      </c>
      <c r="W409" s="245">
        <v>44914</v>
      </c>
      <c r="X409" s="283">
        <v>303625</v>
      </c>
      <c r="Y409" s="253"/>
      <c r="Z409" s="251"/>
      <c r="AA409" s="247">
        <f t="shared" si="13"/>
        <v>0</v>
      </c>
      <c r="AB409" s="355" t="s">
        <v>209</v>
      </c>
      <c r="AF409">
        <v>303625</v>
      </c>
      <c r="AG409" s="415">
        <f t="shared" si="12"/>
        <v>0</v>
      </c>
    </row>
    <row r="410" spans="1:33" ht="38.25">
      <c r="A410" s="133" t="s">
        <v>6</v>
      </c>
      <c r="B410" s="133" t="s">
        <v>227</v>
      </c>
      <c r="C410" s="135" t="s">
        <v>91</v>
      </c>
      <c r="D410" s="135" t="s">
        <v>92</v>
      </c>
      <c r="E410" s="239" t="s">
        <v>315</v>
      </c>
      <c r="F410" s="134" t="s">
        <v>19</v>
      </c>
      <c r="G410" s="133" t="s">
        <v>316</v>
      </c>
      <c r="H410" s="133">
        <v>8011</v>
      </c>
      <c r="I410" s="133">
        <v>6753</v>
      </c>
      <c r="J410" s="133">
        <v>43539</v>
      </c>
      <c r="K410" s="133" t="s">
        <v>585</v>
      </c>
      <c r="L410" s="133">
        <v>19435006</v>
      </c>
      <c r="M410" s="133" t="s">
        <v>114</v>
      </c>
      <c r="N410" s="133">
        <v>3739</v>
      </c>
      <c r="O410" s="133">
        <v>2019</v>
      </c>
      <c r="P410" s="263">
        <v>2914800</v>
      </c>
      <c r="Q410" s="239" t="s">
        <v>451</v>
      </c>
      <c r="R410" s="257">
        <v>1091</v>
      </c>
      <c r="S410" s="246">
        <v>44700</v>
      </c>
      <c r="T410" s="244">
        <v>1091</v>
      </c>
      <c r="U410" s="246">
        <v>44700</v>
      </c>
      <c r="V410" s="240" t="s">
        <v>586</v>
      </c>
      <c r="W410" s="245">
        <v>44740</v>
      </c>
      <c r="X410" s="283">
        <v>2429000</v>
      </c>
      <c r="Y410" s="248" t="s">
        <v>146</v>
      </c>
      <c r="Z410" s="251">
        <v>485800</v>
      </c>
      <c r="AA410" s="247">
        <f t="shared" si="13"/>
        <v>0</v>
      </c>
      <c r="AB410" s="240" t="s">
        <v>397</v>
      </c>
      <c r="AF410">
        <v>2914800</v>
      </c>
      <c r="AG410" s="415">
        <f t="shared" si="12"/>
        <v>0</v>
      </c>
    </row>
    <row r="411" spans="1:33" ht="38.25">
      <c r="A411" s="133" t="s">
        <v>6</v>
      </c>
      <c r="B411" s="133" t="s">
        <v>227</v>
      </c>
      <c r="C411" s="135" t="s">
        <v>91</v>
      </c>
      <c r="D411" s="135" t="s">
        <v>92</v>
      </c>
      <c r="E411" s="239" t="s">
        <v>315</v>
      </c>
      <c r="F411" s="134" t="s">
        <v>19</v>
      </c>
      <c r="G411" s="133" t="s">
        <v>316</v>
      </c>
      <c r="H411" s="133">
        <v>7731</v>
      </c>
      <c r="I411" s="133">
        <v>8659</v>
      </c>
      <c r="J411" s="133">
        <v>43546</v>
      </c>
      <c r="K411" s="133" t="s">
        <v>587</v>
      </c>
      <c r="L411" s="133">
        <v>19497015</v>
      </c>
      <c r="M411" s="133" t="s">
        <v>114</v>
      </c>
      <c r="N411" s="133">
        <v>5795</v>
      </c>
      <c r="O411" s="133">
        <v>2019</v>
      </c>
      <c r="P411" s="263">
        <v>12387900</v>
      </c>
      <c r="Q411" s="239" t="s">
        <v>451</v>
      </c>
      <c r="R411" s="257">
        <v>1091</v>
      </c>
      <c r="S411" s="246">
        <v>44700</v>
      </c>
      <c r="T411" s="244">
        <v>1091</v>
      </c>
      <c r="U411" s="246">
        <v>44700</v>
      </c>
      <c r="V411" s="240"/>
      <c r="W411" s="245"/>
      <c r="X411" s="283"/>
      <c r="Y411" s="255" t="s">
        <v>351</v>
      </c>
      <c r="Z411" s="251">
        <v>11578233</v>
      </c>
      <c r="AA411" s="247">
        <f t="shared" si="13"/>
        <v>809667</v>
      </c>
      <c r="AB411" s="355" t="s">
        <v>588</v>
      </c>
      <c r="AF411">
        <v>12387900</v>
      </c>
      <c r="AG411" s="415">
        <f t="shared" si="12"/>
        <v>0</v>
      </c>
    </row>
    <row r="412" spans="1:33" ht="38.25">
      <c r="A412" s="133" t="s">
        <v>6</v>
      </c>
      <c r="B412" s="133" t="s">
        <v>227</v>
      </c>
      <c r="C412" s="135" t="s">
        <v>91</v>
      </c>
      <c r="D412" s="135" t="s">
        <v>92</v>
      </c>
      <c r="E412" s="239" t="s">
        <v>315</v>
      </c>
      <c r="F412" s="134" t="s">
        <v>19</v>
      </c>
      <c r="G412" s="133" t="s">
        <v>316</v>
      </c>
      <c r="H412" s="133">
        <v>7675</v>
      </c>
      <c r="I412" s="133">
        <v>8716</v>
      </c>
      <c r="J412" s="133">
        <v>43546</v>
      </c>
      <c r="K412" s="133" t="s">
        <v>589</v>
      </c>
      <c r="L412" s="133">
        <v>80174730</v>
      </c>
      <c r="M412" s="133" t="s">
        <v>114</v>
      </c>
      <c r="N412" s="133">
        <v>5736</v>
      </c>
      <c r="O412" s="133">
        <v>2019</v>
      </c>
      <c r="P412" s="263">
        <v>2429000</v>
      </c>
      <c r="Q412" s="239" t="s">
        <v>451</v>
      </c>
      <c r="R412" s="257"/>
      <c r="S412" s="240"/>
      <c r="T412" s="244"/>
      <c r="U412" s="240"/>
      <c r="V412" s="240"/>
      <c r="W412" s="245"/>
      <c r="X412" s="283"/>
      <c r="Y412" s="248" t="s">
        <v>354</v>
      </c>
      <c r="Z412" s="251">
        <v>2429000</v>
      </c>
      <c r="AA412" s="247">
        <f t="shared" si="13"/>
        <v>0</v>
      </c>
      <c r="AB412" s="240" t="s">
        <v>355</v>
      </c>
      <c r="AF412">
        <v>2429000</v>
      </c>
      <c r="AG412" s="415">
        <f t="shared" si="12"/>
        <v>0</v>
      </c>
    </row>
    <row r="413" spans="1:33">
      <c r="A413" s="133" t="s">
        <v>6</v>
      </c>
      <c r="B413" s="133" t="s">
        <v>227</v>
      </c>
      <c r="C413" s="135" t="s">
        <v>91</v>
      </c>
      <c r="D413" s="135" t="s">
        <v>92</v>
      </c>
      <c r="E413" s="239" t="s">
        <v>315</v>
      </c>
      <c r="F413" s="134" t="s">
        <v>19</v>
      </c>
      <c r="G413" s="133" t="s">
        <v>316</v>
      </c>
      <c r="H413" s="133">
        <v>7784</v>
      </c>
      <c r="I413" s="133">
        <v>8904</v>
      </c>
      <c r="J413" s="133">
        <v>43546</v>
      </c>
      <c r="K413" s="133" t="s">
        <v>590</v>
      </c>
      <c r="L413" s="133">
        <v>79646242</v>
      </c>
      <c r="M413" s="133" t="s">
        <v>114</v>
      </c>
      <c r="N413" s="133">
        <v>5816</v>
      </c>
      <c r="O413" s="133">
        <v>2019</v>
      </c>
      <c r="P413" s="263">
        <v>242900</v>
      </c>
      <c r="Q413" s="239" t="s">
        <v>451</v>
      </c>
      <c r="R413" s="257">
        <v>872</v>
      </c>
      <c r="S413" s="249">
        <v>44659</v>
      </c>
      <c r="T413" s="244">
        <v>872</v>
      </c>
      <c r="U413" s="249">
        <v>44659</v>
      </c>
      <c r="V413" s="240">
        <v>3000353702</v>
      </c>
      <c r="W413" s="245">
        <v>44699</v>
      </c>
      <c r="X413" s="283">
        <v>242900</v>
      </c>
      <c r="Y413" s="253"/>
      <c r="Z413" s="251"/>
      <c r="AA413" s="247">
        <f t="shared" si="13"/>
        <v>0</v>
      </c>
      <c r="AB413" s="240" t="s">
        <v>290</v>
      </c>
      <c r="AF413">
        <v>242900</v>
      </c>
      <c r="AG413" s="415">
        <f t="shared" si="12"/>
        <v>0</v>
      </c>
    </row>
    <row r="414" spans="1:33" ht="38.25">
      <c r="A414" s="133" t="s">
        <v>6</v>
      </c>
      <c r="B414" s="133" t="s">
        <v>227</v>
      </c>
      <c r="C414" s="135" t="s">
        <v>91</v>
      </c>
      <c r="D414" s="135" t="s">
        <v>92</v>
      </c>
      <c r="E414" s="239" t="s">
        <v>315</v>
      </c>
      <c r="F414" s="134" t="s">
        <v>19</v>
      </c>
      <c r="G414" s="133" t="s">
        <v>316</v>
      </c>
      <c r="H414" s="133">
        <v>6657</v>
      </c>
      <c r="I414" s="133">
        <v>8923</v>
      </c>
      <c r="J414" s="133">
        <v>43546</v>
      </c>
      <c r="K414" s="133" t="s">
        <v>591</v>
      </c>
      <c r="L414" s="133">
        <v>52464923</v>
      </c>
      <c r="M414" s="133" t="s">
        <v>114</v>
      </c>
      <c r="N414" s="133">
        <v>5804</v>
      </c>
      <c r="O414" s="133">
        <v>2019</v>
      </c>
      <c r="P414" s="263">
        <v>17003000</v>
      </c>
      <c r="Q414" s="239" t="s">
        <v>451</v>
      </c>
      <c r="R414" s="257"/>
      <c r="S414" s="240"/>
      <c r="T414" s="244"/>
      <c r="U414" s="240"/>
      <c r="V414" s="240"/>
      <c r="W414" s="245"/>
      <c r="X414" s="283"/>
      <c r="Y414" s="248" t="s">
        <v>271</v>
      </c>
      <c r="Z414" s="251">
        <v>17003000</v>
      </c>
      <c r="AA414" s="247">
        <f t="shared" si="13"/>
        <v>0</v>
      </c>
      <c r="AB414" s="355" t="s">
        <v>272</v>
      </c>
      <c r="AF414">
        <v>17003000</v>
      </c>
      <c r="AG414" s="415">
        <f t="shared" si="12"/>
        <v>0</v>
      </c>
    </row>
    <row r="415" spans="1:33" ht="38.25">
      <c r="A415" s="133" t="s">
        <v>6</v>
      </c>
      <c r="B415" s="133" t="s">
        <v>227</v>
      </c>
      <c r="C415" s="135" t="s">
        <v>91</v>
      </c>
      <c r="D415" s="135" t="s">
        <v>92</v>
      </c>
      <c r="E415" s="239" t="s">
        <v>315</v>
      </c>
      <c r="F415" s="134" t="s">
        <v>19</v>
      </c>
      <c r="G415" s="133" t="s">
        <v>316</v>
      </c>
      <c r="H415" s="133">
        <v>8026</v>
      </c>
      <c r="I415" s="133">
        <v>9076</v>
      </c>
      <c r="J415" s="133">
        <v>43550</v>
      </c>
      <c r="K415" s="133" t="s">
        <v>592</v>
      </c>
      <c r="L415" s="133">
        <v>1026264497</v>
      </c>
      <c r="M415" s="133" t="s">
        <v>114</v>
      </c>
      <c r="N415" s="133">
        <v>6205</v>
      </c>
      <c r="O415" s="133">
        <v>2019</v>
      </c>
      <c r="P415" s="263">
        <v>647733</v>
      </c>
      <c r="Q415" s="239" t="s">
        <v>451</v>
      </c>
      <c r="R415" s="257"/>
      <c r="S415" s="240"/>
      <c r="T415" s="244"/>
      <c r="U415" s="240"/>
      <c r="V415" s="240"/>
      <c r="W415" s="245"/>
      <c r="X415" s="283"/>
      <c r="Y415" s="248" t="s">
        <v>325</v>
      </c>
      <c r="Z415" s="251">
        <v>647733</v>
      </c>
      <c r="AA415" s="247">
        <f t="shared" si="13"/>
        <v>0</v>
      </c>
      <c r="AB415" s="355" t="s">
        <v>326</v>
      </c>
      <c r="AF415">
        <v>647733</v>
      </c>
      <c r="AG415" s="415">
        <f t="shared" si="12"/>
        <v>0</v>
      </c>
    </row>
    <row r="416" spans="1:33" ht="38.25">
      <c r="A416" s="133" t="s">
        <v>6</v>
      </c>
      <c r="B416" s="133" t="s">
        <v>227</v>
      </c>
      <c r="C416" s="135" t="s">
        <v>91</v>
      </c>
      <c r="D416" s="135" t="s">
        <v>92</v>
      </c>
      <c r="E416" s="239" t="s">
        <v>315</v>
      </c>
      <c r="F416" s="134" t="s">
        <v>19</v>
      </c>
      <c r="G416" s="133" t="s">
        <v>316</v>
      </c>
      <c r="H416" s="133">
        <v>7717</v>
      </c>
      <c r="I416" s="133">
        <v>9510</v>
      </c>
      <c r="J416" s="133">
        <v>43551</v>
      </c>
      <c r="K416" s="133" t="s">
        <v>593</v>
      </c>
      <c r="L416" s="133">
        <v>79760136</v>
      </c>
      <c r="M416" s="133" t="s">
        <v>114</v>
      </c>
      <c r="N416" s="133">
        <v>6373</v>
      </c>
      <c r="O416" s="133">
        <v>2019</v>
      </c>
      <c r="P416" s="263">
        <v>2671900</v>
      </c>
      <c r="Q416" s="239" t="s">
        <v>451</v>
      </c>
      <c r="R416" s="257">
        <v>1091</v>
      </c>
      <c r="S416" s="246">
        <v>44700</v>
      </c>
      <c r="T416" s="244">
        <v>1091</v>
      </c>
      <c r="U416" s="246">
        <v>44700</v>
      </c>
      <c r="V416" s="240"/>
      <c r="W416" s="245"/>
      <c r="X416" s="283"/>
      <c r="Y416" s="255" t="s">
        <v>351</v>
      </c>
      <c r="Z416" s="251">
        <v>809667</v>
      </c>
      <c r="AA416" s="247">
        <f t="shared" si="13"/>
        <v>1862233</v>
      </c>
      <c r="AB416" s="355" t="s">
        <v>588</v>
      </c>
      <c r="AF416">
        <v>2671900</v>
      </c>
      <c r="AG416" s="415">
        <f t="shared" si="12"/>
        <v>0</v>
      </c>
    </row>
    <row r="417" spans="1:33">
      <c r="A417" s="133" t="s">
        <v>6</v>
      </c>
      <c r="B417" s="133" t="s">
        <v>227</v>
      </c>
      <c r="C417" s="135" t="s">
        <v>91</v>
      </c>
      <c r="D417" s="135" t="s">
        <v>92</v>
      </c>
      <c r="E417" s="239" t="s">
        <v>315</v>
      </c>
      <c r="F417" s="134" t="s">
        <v>19</v>
      </c>
      <c r="G417" s="133" t="s">
        <v>316</v>
      </c>
      <c r="H417" s="133">
        <v>8109</v>
      </c>
      <c r="I417" s="133">
        <v>9663</v>
      </c>
      <c r="J417" s="133">
        <v>43552</v>
      </c>
      <c r="K417" s="133" t="s">
        <v>594</v>
      </c>
      <c r="L417" s="133">
        <v>59836361</v>
      </c>
      <c r="M417" s="133" t="s">
        <v>114</v>
      </c>
      <c r="N417" s="133">
        <v>6620</v>
      </c>
      <c r="O417" s="133">
        <v>2019</v>
      </c>
      <c r="P417" s="263">
        <v>161933</v>
      </c>
      <c r="Q417" s="239" t="s">
        <v>451</v>
      </c>
      <c r="R417" s="417">
        <v>2842</v>
      </c>
      <c r="S417" s="245">
        <v>44866</v>
      </c>
      <c r="T417" s="244">
        <v>3225</v>
      </c>
      <c r="U417" s="246">
        <v>44908</v>
      </c>
      <c r="V417" s="240">
        <v>3001052916</v>
      </c>
      <c r="W417" s="245">
        <v>44918</v>
      </c>
      <c r="X417" s="283">
        <v>161933</v>
      </c>
      <c r="Y417" s="253"/>
      <c r="Z417" s="251"/>
      <c r="AA417" s="247">
        <f t="shared" si="13"/>
        <v>0</v>
      </c>
      <c r="AB417" s="355" t="s">
        <v>209</v>
      </c>
      <c r="AF417">
        <v>161933</v>
      </c>
      <c r="AG417" s="415">
        <f t="shared" si="12"/>
        <v>0</v>
      </c>
    </row>
    <row r="418" spans="1:33">
      <c r="A418" s="133" t="s">
        <v>6</v>
      </c>
      <c r="B418" s="133" t="s">
        <v>227</v>
      </c>
      <c r="C418" s="135" t="s">
        <v>91</v>
      </c>
      <c r="D418" s="135" t="s">
        <v>92</v>
      </c>
      <c r="E418" s="239" t="s">
        <v>315</v>
      </c>
      <c r="F418" s="134" t="s">
        <v>19</v>
      </c>
      <c r="G418" s="133" t="s">
        <v>316</v>
      </c>
      <c r="H418" s="133">
        <v>8076</v>
      </c>
      <c r="I418" s="133">
        <v>9705</v>
      </c>
      <c r="J418" s="133">
        <v>43552</v>
      </c>
      <c r="K418" s="133" t="s">
        <v>595</v>
      </c>
      <c r="L418" s="133">
        <v>1148697201</v>
      </c>
      <c r="M418" s="133" t="s">
        <v>114</v>
      </c>
      <c r="N418" s="133">
        <v>6627</v>
      </c>
      <c r="O418" s="133">
        <v>2019</v>
      </c>
      <c r="P418" s="263">
        <v>2509967</v>
      </c>
      <c r="Q418" s="239" t="s">
        <v>451</v>
      </c>
      <c r="R418" s="417">
        <v>2842</v>
      </c>
      <c r="S418" s="245">
        <v>44866</v>
      </c>
      <c r="T418" s="244">
        <v>3225</v>
      </c>
      <c r="U418" s="246">
        <v>44908</v>
      </c>
      <c r="V418" s="240">
        <v>3001052909</v>
      </c>
      <c r="W418" s="245">
        <v>44918</v>
      </c>
      <c r="X418" s="283">
        <v>2509967</v>
      </c>
      <c r="Y418" s="253"/>
      <c r="Z418" s="251"/>
      <c r="AA418" s="247">
        <f t="shared" si="13"/>
        <v>0</v>
      </c>
      <c r="AB418" s="355" t="s">
        <v>209</v>
      </c>
      <c r="AF418">
        <v>2509967</v>
      </c>
      <c r="AG418" s="415">
        <f t="shared" si="12"/>
        <v>0</v>
      </c>
    </row>
    <row r="419" spans="1:33">
      <c r="A419" s="133" t="s">
        <v>6</v>
      </c>
      <c r="B419" s="133" t="s">
        <v>227</v>
      </c>
      <c r="C419" s="135" t="s">
        <v>91</v>
      </c>
      <c r="D419" s="135" t="s">
        <v>92</v>
      </c>
      <c r="E419" s="239" t="s">
        <v>315</v>
      </c>
      <c r="F419" s="134" t="s">
        <v>19</v>
      </c>
      <c r="G419" s="133" t="s">
        <v>316</v>
      </c>
      <c r="H419" s="133">
        <v>6485</v>
      </c>
      <c r="I419" s="133">
        <v>9968</v>
      </c>
      <c r="J419" s="133">
        <v>43556</v>
      </c>
      <c r="K419" s="133" t="s">
        <v>596</v>
      </c>
      <c r="L419" s="133">
        <v>80020069</v>
      </c>
      <c r="M419" s="133" t="s">
        <v>123</v>
      </c>
      <c r="N419" s="133">
        <v>6889</v>
      </c>
      <c r="O419" s="133">
        <v>2019</v>
      </c>
      <c r="P419" s="263">
        <v>494000</v>
      </c>
      <c r="Q419" s="239" t="s">
        <v>451</v>
      </c>
      <c r="R419" s="417">
        <v>2842</v>
      </c>
      <c r="S419" s="245">
        <v>44866</v>
      </c>
      <c r="T419" s="244">
        <v>3225</v>
      </c>
      <c r="U419" s="246">
        <v>44908</v>
      </c>
      <c r="V419" s="240">
        <v>3001052903</v>
      </c>
      <c r="W419" s="245">
        <v>44918</v>
      </c>
      <c r="X419" s="283">
        <v>494000</v>
      </c>
      <c r="Y419" s="253"/>
      <c r="Z419" s="251"/>
      <c r="AA419" s="247">
        <f t="shared" si="13"/>
        <v>0</v>
      </c>
      <c r="AB419" s="355" t="s">
        <v>209</v>
      </c>
      <c r="AF419">
        <v>494000</v>
      </c>
      <c r="AG419" s="415">
        <f t="shared" si="12"/>
        <v>0</v>
      </c>
    </row>
    <row r="420" spans="1:33">
      <c r="A420" s="133" t="s">
        <v>6</v>
      </c>
      <c r="B420" s="133" t="s">
        <v>227</v>
      </c>
      <c r="C420" s="135" t="s">
        <v>91</v>
      </c>
      <c r="D420" s="135" t="s">
        <v>92</v>
      </c>
      <c r="E420" s="239" t="s">
        <v>315</v>
      </c>
      <c r="F420" s="134" t="s">
        <v>19</v>
      </c>
      <c r="G420" s="133" t="s">
        <v>316</v>
      </c>
      <c r="H420" s="133">
        <v>8039</v>
      </c>
      <c r="I420" s="133">
        <v>9973</v>
      </c>
      <c r="J420" s="133">
        <v>43556</v>
      </c>
      <c r="K420" s="133" t="s">
        <v>597</v>
      </c>
      <c r="L420" s="133">
        <v>1075873519</v>
      </c>
      <c r="M420" s="133" t="s">
        <v>114</v>
      </c>
      <c r="N420" s="133">
        <v>6899</v>
      </c>
      <c r="O420" s="133">
        <v>2019</v>
      </c>
      <c r="P420" s="263">
        <v>890633</v>
      </c>
      <c r="Q420" s="239" t="s">
        <v>451</v>
      </c>
      <c r="R420" s="417">
        <v>2842</v>
      </c>
      <c r="S420" s="245">
        <v>44866</v>
      </c>
      <c r="T420" s="244">
        <v>3225</v>
      </c>
      <c r="U420" s="246">
        <v>44908</v>
      </c>
      <c r="V420" s="240">
        <v>3001058245</v>
      </c>
      <c r="W420" s="245">
        <v>44918</v>
      </c>
      <c r="X420" s="283">
        <v>890633</v>
      </c>
      <c r="Y420" s="253"/>
      <c r="Z420" s="251"/>
      <c r="AA420" s="247">
        <f t="shared" si="13"/>
        <v>0</v>
      </c>
      <c r="AB420" s="355" t="s">
        <v>209</v>
      </c>
      <c r="AF420">
        <v>890633</v>
      </c>
      <c r="AG420" s="415">
        <f t="shared" si="12"/>
        <v>0</v>
      </c>
    </row>
    <row r="421" spans="1:33" ht="38.25">
      <c r="A421" s="133" t="s">
        <v>6</v>
      </c>
      <c r="B421" s="133" t="s">
        <v>124</v>
      </c>
      <c r="C421" s="135" t="s">
        <v>91</v>
      </c>
      <c r="D421" s="135" t="s">
        <v>92</v>
      </c>
      <c r="E421" s="239" t="s">
        <v>311</v>
      </c>
      <c r="F421" s="134" t="s">
        <v>16</v>
      </c>
      <c r="G421" s="133" t="s">
        <v>312</v>
      </c>
      <c r="H421" s="133">
        <v>12261</v>
      </c>
      <c r="I421" s="133">
        <v>12003</v>
      </c>
      <c r="J421" s="133">
        <v>43637</v>
      </c>
      <c r="K421" s="133" t="s">
        <v>598</v>
      </c>
      <c r="L421" s="133">
        <v>1108452735</v>
      </c>
      <c r="M421" s="133" t="s">
        <v>114</v>
      </c>
      <c r="N421" s="133">
        <v>8291</v>
      </c>
      <c r="O421" s="133">
        <v>2019</v>
      </c>
      <c r="P421" s="263">
        <v>291200</v>
      </c>
      <c r="Q421" s="239" t="s">
        <v>451</v>
      </c>
      <c r="R421" s="257"/>
      <c r="S421" s="240"/>
      <c r="T421" s="244"/>
      <c r="U421" s="240"/>
      <c r="V421" s="240"/>
      <c r="W421" s="245"/>
      <c r="X421" s="283"/>
      <c r="Y421" s="248" t="s">
        <v>384</v>
      </c>
      <c r="Z421" s="251">
        <v>291200</v>
      </c>
      <c r="AA421" s="247">
        <f t="shared" si="13"/>
        <v>0</v>
      </c>
      <c r="AB421" s="240" t="s">
        <v>385</v>
      </c>
      <c r="AF421">
        <v>291200</v>
      </c>
      <c r="AG421" s="415">
        <f t="shared" si="12"/>
        <v>0</v>
      </c>
    </row>
    <row r="422" spans="1:33" ht="38.25">
      <c r="A422" s="133" t="s">
        <v>6</v>
      </c>
      <c r="B422" s="133" t="s">
        <v>124</v>
      </c>
      <c r="C422" s="135" t="s">
        <v>91</v>
      </c>
      <c r="D422" s="135" t="s">
        <v>92</v>
      </c>
      <c r="E422" s="239" t="s">
        <v>311</v>
      </c>
      <c r="F422" s="134" t="s">
        <v>16</v>
      </c>
      <c r="G422" s="133" t="s">
        <v>312</v>
      </c>
      <c r="H422" s="133">
        <v>7041</v>
      </c>
      <c r="I422" s="133">
        <v>12011</v>
      </c>
      <c r="J422" s="133">
        <v>43637</v>
      </c>
      <c r="K422" s="133" t="s">
        <v>599</v>
      </c>
      <c r="L422" s="133">
        <v>1018406970</v>
      </c>
      <c r="M422" s="133" t="s">
        <v>123</v>
      </c>
      <c r="N422" s="133">
        <v>8347</v>
      </c>
      <c r="O422" s="133">
        <v>2019</v>
      </c>
      <c r="P422" s="263">
        <v>3952000</v>
      </c>
      <c r="Q422" s="239" t="s">
        <v>451</v>
      </c>
      <c r="R422" s="257"/>
      <c r="S422" s="240"/>
      <c r="T422" s="244"/>
      <c r="U422" s="240"/>
      <c r="V422" s="240"/>
      <c r="W422" s="245"/>
      <c r="X422" s="283"/>
      <c r="Y422" s="248" t="s">
        <v>138</v>
      </c>
      <c r="Z422" s="251">
        <v>3952000</v>
      </c>
      <c r="AA422" s="247">
        <f t="shared" si="13"/>
        <v>0</v>
      </c>
      <c r="AB422" s="302" t="s">
        <v>246</v>
      </c>
      <c r="AF422">
        <v>3952000</v>
      </c>
      <c r="AG422" s="415">
        <f t="shared" si="12"/>
        <v>0</v>
      </c>
    </row>
    <row r="423" spans="1:33">
      <c r="A423" s="133" t="s">
        <v>6</v>
      </c>
      <c r="B423" s="133" t="s">
        <v>124</v>
      </c>
      <c r="C423" s="135" t="s">
        <v>91</v>
      </c>
      <c r="D423" s="135" t="s">
        <v>92</v>
      </c>
      <c r="E423" s="239" t="s">
        <v>311</v>
      </c>
      <c r="F423" s="134" t="s">
        <v>16</v>
      </c>
      <c r="G423" s="133" t="s">
        <v>312</v>
      </c>
      <c r="H423" s="133">
        <v>11873</v>
      </c>
      <c r="I423" s="133">
        <v>12016</v>
      </c>
      <c r="J423" s="133">
        <v>43637</v>
      </c>
      <c r="K423" s="133" t="s">
        <v>600</v>
      </c>
      <c r="L423" s="133">
        <v>80657912</v>
      </c>
      <c r="M423" s="133" t="s">
        <v>114</v>
      </c>
      <c r="N423" s="133">
        <v>8386</v>
      </c>
      <c r="O423" s="133">
        <v>2019</v>
      </c>
      <c r="P423" s="263">
        <v>2024167</v>
      </c>
      <c r="Q423" s="239" t="s">
        <v>451</v>
      </c>
      <c r="R423" s="257">
        <v>1283</v>
      </c>
      <c r="S423" s="249">
        <v>44729</v>
      </c>
      <c r="T423" s="244">
        <v>1283</v>
      </c>
      <c r="U423" s="249">
        <v>44729</v>
      </c>
      <c r="V423" s="240">
        <v>3000768906</v>
      </c>
      <c r="W423" s="245">
        <v>44831</v>
      </c>
      <c r="X423" s="283">
        <v>2024167</v>
      </c>
      <c r="Y423" s="253"/>
      <c r="Z423" s="251"/>
      <c r="AA423" s="247">
        <f t="shared" si="13"/>
        <v>0</v>
      </c>
      <c r="AB423" s="332" t="s">
        <v>252</v>
      </c>
      <c r="AF423">
        <v>2024167</v>
      </c>
      <c r="AG423" s="415">
        <f t="shared" si="12"/>
        <v>0</v>
      </c>
    </row>
    <row r="424" spans="1:33">
      <c r="A424" s="133" t="s">
        <v>6</v>
      </c>
      <c r="B424" s="133" t="s">
        <v>124</v>
      </c>
      <c r="C424" s="135" t="s">
        <v>91</v>
      </c>
      <c r="D424" s="135" t="s">
        <v>92</v>
      </c>
      <c r="E424" s="239" t="s">
        <v>311</v>
      </c>
      <c r="F424" s="134" t="s">
        <v>16</v>
      </c>
      <c r="G424" s="133" t="s">
        <v>312</v>
      </c>
      <c r="H424" s="133">
        <v>12262</v>
      </c>
      <c r="I424" s="133">
        <v>12229</v>
      </c>
      <c r="J424" s="133">
        <v>43642</v>
      </c>
      <c r="K424" s="133" t="s">
        <v>601</v>
      </c>
      <c r="L424" s="133">
        <v>1026299141</v>
      </c>
      <c r="M424" s="133" t="s">
        <v>114</v>
      </c>
      <c r="N424" s="133">
        <v>8684</v>
      </c>
      <c r="O424" s="133">
        <v>2019</v>
      </c>
      <c r="P424" s="263">
        <v>80967</v>
      </c>
      <c r="Q424" s="239" t="s">
        <v>451</v>
      </c>
      <c r="R424" s="257"/>
      <c r="S424" s="240"/>
      <c r="T424" s="244"/>
      <c r="U424" s="240"/>
      <c r="V424" s="240"/>
      <c r="W424" s="245"/>
      <c r="X424" s="283"/>
      <c r="Y424" s="253"/>
      <c r="Z424" s="251"/>
      <c r="AA424" s="247">
        <f t="shared" si="13"/>
        <v>80967</v>
      </c>
      <c r="AB424" s="302" t="s">
        <v>468</v>
      </c>
      <c r="AF424">
        <v>80967</v>
      </c>
      <c r="AG424" s="415">
        <f t="shared" si="12"/>
        <v>0</v>
      </c>
    </row>
    <row r="425" spans="1:33" ht="38.25">
      <c r="A425" s="133" t="s">
        <v>6</v>
      </c>
      <c r="B425" s="133" t="s">
        <v>124</v>
      </c>
      <c r="C425" s="135" t="s">
        <v>91</v>
      </c>
      <c r="D425" s="135" t="s">
        <v>92</v>
      </c>
      <c r="E425" s="239" t="s">
        <v>311</v>
      </c>
      <c r="F425" s="134" t="s">
        <v>16</v>
      </c>
      <c r="G425" s="133" t="s">
        <v>312</v>
      </c>
      <c r="H425" s="133">
        <v>12446</v>
      </c>
      <c r="I425" s="133">
        <v>12250</v>
      </c>
      <c r="J425" s="133">
        <v>43642</v>
      </c>
      <c r="K425" s="133" t="s">
        <v>602</v>
      </c>
      <c r="L425" s="133">
        <v>17630306</v>
      </c>
      <c r="M425" s="133" t="s">
        <v>123</v>
      </c>
      <c r="N425" s="133">
        <v>8605</v>
      </c>
      <c r="O425" s="133">
        <v>2019</v>
      </c>
      <c r="P425" s="263">
        <v>167233</v>
      </c>
      <c r="Q425" s="239" t="s">
        <v>451</v>
      </c>
      <c r="R425" s="257"/>
      <c r="S425" s="240"/>
      <c r="T425" s="244"/>
      <c r="U425" s="240"/>
      <c r="V425" s="240"/>
      <c r="W425" s="245"/>
      <c r="X425" s="283"/>
      <c r="Y425" s="248" t="s">
        <v>138</v>
      </c>
      <c r="Z425" s="251">
        <v>167233</v>
      </c>
      <c r="AA425" s="247">
        <f t="shared" si="13"/>
        <v>0</v>
      </c>
      <c r="AB425" s="331" t="s">
        <v>246</v>
      </c>
      <c r="AF425">
        <v>167233</v>
      </c>
      <c r="AG425" s="415">
        <f t="shared" si="12"/>
        <v>0</v>
      </c>
    </row>
    <row r="426" spans="1:33">
      <c r="A426" s="133" t="s">
        <v>6</v>
      </c>
      <c r="B426" s="133" t="s">
        <v>124</v>
      </c>
      <c r="C426" s="135" t="s">
        <v>91</v>
      </c>
      <c r="D426" s="135" t="s">
        <v>92</v>
      </c>
      <c r="E426" s="239" t="s">
        <v>311</v>
      </c>
      <c r="F426" s="134" t="s">
        <v>16</v>
      </c>
      <c r="G426" s="133" t="s">
        <v>312</v>
      </c>
      <c r="H426" s="133">
        <v>7047</v>
      </c>
      <c r="I426" s="133">
        <v>12285</v>
      </c>
      <c r="J426" s="133">
        <v>43643</v>
      </c>
      <c r="K426" s="133" t="s">
        <v>603</v>
      </c>
      <c r="L426" s="133">
        <v>52469547</v>
      </c>
      <c r="M426" s="133" t="s">
        <v>123</v>
      </c>
      <c r="N426" s="133">
        <v>8771</v>
      </c>
      <c r="O426" s="133">
        <v>2019</v>
      </c>
      <c r="P426" s="263">
        <v>4199000</v>
      </c>
      <c r="Q426" s="239" t="s">
        <v>451</v>
      </c>
      <c r="R426" s="257"/>
      <c r="S426" s="240"/>
      <c r="T426" s="244"/>
      <c r="U426" s="240"/>
      <c r="V426" s="240"/>
      <c r="W426" s="245"/>
      <c r="X426" s="283"/>
      <c r="Y426" s="253"/>
      <c r="Z426" s="251"/>
      <c r="AA426" s="247">
        <f t="shared" si="13"/>
        <v>4199000</v>
      </c>
      <c r="AB426" s="302" t="s">
        <v>468</v>
      </c>
      <c r="AF426">
        <v>4199000</v>
      </c>
      <c r="AG426" s="415">
        <f t="shared" si="12"/>
        <v>0</v>
      </c>
    </row>
    <row r="427" spans="1:33" ht="38.25">
      <c r="A427" s="133" t="s">
        <v>6</v>
      </c>
      <c r="B427" s="133" t="s">
        <v>124</v>
      </c>
      <c r="C427" s="135" t="s">
        <v>91</v>
      </c>
      <c r="D427" s="135" t="s">
        <v>92</v>
      </c>
      <c r="E427" s="239" t="s">
        <v>311</v>
      </c>
      <c r="F427" s="134" t="s">
        <v>16</v>
      </c>
      <c r="G427" s="133" t="s">
        <v>312</v>
      </c>
      <c r="H427" s="133">
        <v>5122</v>
      </c>
      <c r="I427" s="133">
        <v>12555</v>
      </c>
      <c r="J427" s="133">
        <v>43668</v>
      </c>
      <c r="K427" s="133" t="s">
        <v>604</v>
      </c>
      <c r="L427" s="133">
        <v>1030540398</v>
      </c>
      <c r="M427" s="133" t="s">
        <v>123</v>
      </c>
      <c r="N427" s="133">
        <v>8434</v>
      </c>
      <c r="O427" s="133">
        <v>2019</v>
      </c>
      <c r="P427" s="263">
        <v>6669000</v>
      </c>
      <c r="Q427" s="239" t="s">
        <v>451</v>
      </c>
      <c r="R427" s="257"/>
      <c r="S427" s="240"/>
      <c r="T427" s="244"/>
      <c r="U427" s="240"/>
      <c r="V427" s="240"/>
      <c r="W427" s="245"/>
      <c r="X427" s="283"/>
      <c r="Y427" s="248" t="s">
        <v>325</v>
      </c>
      <c r="Z427" s="251">
        <v>6669000</v>
      </c>
      <c r="AA427" s="247">
        <f t="shared" si="13"/>
        <v>0</v>
      </c>
      <c r="AB427" s="302" t="s">
        <v>326</v>
      </c>
      <c r="AF427">
        <v>6669000</v>
      </c>
      <c r="AG427" s="415">
        <f t="shared" si="12"/>
        <v>0</v>
      </c>
    </row>
    <row r="428" spans="1:33" ht="38.25">
      <c r="A428" s="133" t="s">
        <v>6</v>
      </c>
      <c r="B428" s="133" t="s">
        <v>124</v>
      </c>
      <c r="C428" s="135" t="s">
        <v>91</v>
      </c>
      <c r="D428" s="135" t="s">
        <v>92</v>
      </c>
      <c r="E428" s="239" t="s">
        <v>311</v>
      </c>
      <c r="F428" s="134" t="s">
        <v>16</v>
      </c>
      <c r="G428" s="133" t="s">
        <v>312</v>
      </c>
      <c r="H428" s="133">
        <v>12993</v>
      </c>
      <c r="I428" s="133">
        <v>16332</v>
      </c>
      <c r="J428" s="133">
        <v>43812</v>
      </c>
      <c r="K428" s="133" t="s">
        <v>605</v>
      </c>
      <c r="L428" s="133">
        <v>79955872</v>
      </c>
      <c r="M428" s="133" t="s">
        <v>123</v>
      </c>
      <c r="N428" s="133">
        <v>9182</v>
      </c>
      <c r="O428" s="133">
        <v>2019</v>
      </c>
      <c r="P428" s="263">
        <v>11115000</v>
      </c>
      <c r="Q428" s="239" t="s">
        <v>451</v>
      </c>
      <c r="R428" s="257"/>
      <c r="S428" s="240"/>
      <c r="T428" s="244"/>
      <c r="U428" s="240"/>
      <c r="V428" s="240"/>
      <c r="W428" s="245"/>
      <c r="X428" s="283"/>
      <c r="Y428" s="248" t="s">
        <v>325</v>
      </c>
      <c r="Z428" s="251">
        <v>11115000</v>
      </c>
      <c r="AA428" s="247">
        <f t="shared" si="13"/>
        <v>0</v>
      </c>
      <c r="AB428" s="302" t="s">
        <v>326</v>
      </c>
      <c r="AF428">
        <v>11115000</v>
      </c>
      <c r="AG428" s="415">
        <f t="shared" si="12"/>
        <v>0</v>
      </c>
    </row>
    <row r="429" spans="1:33">
      <c r="A429" s="133" t="s">
        <v>6</v>
      </c>
      <c r="B429" s="133" t="s">
        <v>124</v>
      </c>
      <c r="C429" s="135" t="s">
        <v>91</v>
      </c>
      <c r="D429" s="135" t="s">
        <v>92</v>
      </c>
      <c r="E429" s="239" t="s">
        <v>311</v>
      </c>
      <c r="F429" s="134" t="s">
        <v>16</v>
      </c>
      <c r="G429" s="133" t="s">
        <v>312</v>
      </c>
      <c r="H429" s="133">
        <v>15825</v>
      </c>
      <c r="I429" s="133">
        <v>17192</v>
      </c>
      <c r="J429" s="133">
        <v>43820</v>
      </c>
      <c r="K429" s="133" t="s">
        <v>606</v>
      </c>
      <c r="L429" s="133">
        <v>1026286204</v>
      </c>
      <c r="M429" s="133" t="s">
        <v>123</v>
      </c>
      <c r="N429" s="133">
        <v>2255</v>
      </c>
      <c r="O429" s="133">
        <v>2019</v>
      </c>
      <c r="P429" s="263">
        <v>147024</v>
      </c>
      <c r="Q429" s="239" t="s">
        <v>451</v>
      </c>
      <c r="R429" s="257">
        <v>2865</v>
      </c>
      <c r="S429" s="249">
        <v>44867</v>
      </c>
      <c r="T429" s="257">
        <v>2865</v>
      </c>
      <c r="U429" s="249">
        <v>44867</v>
      </c>
      <c r="V429" s="240">
        <v>3001032683</v>
      </c>
      <c r="W429" s="245">
        <v>44914</v>
      </c>
      <c r="X429" s="283">
        <v>147024</v>
      </c>
      <c r="Y429" s="253"/>
      <c r="Z429" s="251"/>
      <c r="AA429" s="247">
        <f t="shared" si="13"/>
        <v>0</v>
      </c>
      <c r="AB429" s="331" t="s">
        <v>209</v>
      </c>
      <c r="AF429">
        <v>147024</v>
      </c>
      <c r="AG429" s="415">
        <f t="shared" si="12"/>
        <v>0</v>
      </c>
    </row>
    <row r="430" spans="1:33">
      <c r="A430" s="133" t="s">
        <v>6</v>
      </c>
      <c r="B430" s="133" t="s">
        <v>124</v>
      </c>
      <c r="C430" s="135" t="s">
        <v>91</v>
      </c>
      <c r="D430" s="135" t="s">
        <v>92</v>
      </c>
      <c r="E430" s="239" t="s">
        <v>311</v>
      </c>
      <c r="F430" s="134" t="s">
        <v>16</v>
      </c>
      <c r="G430" s="133" t="s">
        <v>312</v>
      </c>
      <c r="H430" s="133">
        <v>14906</v>
      </c>
      <c r="I430" s="133">
        <v>17955</v>
      </c>
      <c r="J430" s="133">
        <v>43827</v>
      </c>
      <c r="K430" s="133" t="s">
        <v>607</v>
      </c>
      <c r="L430" s="133">
        <v>1015454549</v>
      </c>
      <c r="M430" s="133" t="s">
        <v>114</v>
      </c>
      <c r="N430" s="133">
        <v>8653</v>
      </c>
      <c r="O430" s="133">
        <v>2019</v>
      </c>
      <c r="P430" s="263">
        <v>1597440</v>
      </c>
      <c r="Q430" s="239" t="s">
        <v>451</v>
      </c>
      <c r="R430" s="257"/>
      <c r="S430" s="240"/>
      <c r="T430" s="244"/>
      <c r="U430" s="240"/>
      <c r="V430" s="240"/>
      <c r="W430" s="245"/>
      <c r="X430" s="283"/>
      <c r="Y430" s="253"/>
      <c r="Z430" s="251"/>
      <c r="AA430" s="247">
        <f t="shared" si="13"/>
        <v>1597440</v>
      </c>
      <c r="AB430" s="302" t="s">
        <v>468</v>
      </c>
      <c r="AF430">
        <v>1597440</v>
      </c>
      <c r="AG430" s="415">
        <f t="shared" si="12"/>
        <v>0</v>
      </c>
    </row>
    <row r="431" spans="1:33">
      <c r="A431" s="133" t="s">
        <v>6</v>
      </c>
      <c r="B431" s="133" t="s">
        <v>124</v>
      </c>
      <c r="C431" s="135" t="s">
        <v>91</v>
      </c>
      <c r="D431" s="135" t="s">
        <v>92</v>
      </c>
      <c r="E431" s="239" t="s">
        <v>311</v>
      </c>
      <c r="F431" s="134" t="s">
        <v>16</v>
      </c>
      <c r="G431" s="133" t="s">
        <v>312</v>
      </c>
      <c r="H431" s="133">
        <v>5251</v>
      </c>
      <c r="I431" s="133">
        <v>1871</v>
      </c>
      <c r="J431" s="133">
        <v>43494</v>
      </c>
      <c r="K431" s="133" t="s">
        <v>608</v>
      </c>
      <c r="L431" s="133">
        <v>79793343</v>
      </c>
      <c r="M431" s="133" t="s">
        <v>123</v>
      </c>
      <c r="N431" s="133">
        <v>1148</v>
      </c>
      <c r="O431" s="133">
        <v>2019</v>
      </c>
      <c r="P431" s="263">
        <v>617500</v>
      </c>
      <c r="Q431" s="239" t="s">
        <v>451</v>
      </c>
      <c r="R431" s="257">
        <v>2373</v>
      </c>
      <c r="S431" s="249">
        <v>44824</v>
      </c>
      <c r="T431" s="244">
        <v>2373</v>
      </c>
      <c r="U431" s="249">
        <v>44824</v>
      </c>
      <c r="V431" s="240">
        <v>3000838603</v>
      </c>
      <c r="W431" s="245">
        <v>44853</v>
      </c>
      <c r="X431" s="283">
        <v>617500</v>
      </c>
      <c r="Y431" s="253"/>
      <c r="Z431" s="251"/>
      <c r="AA431" s="247">
        <f t="shared" si="13"/>
        <v>0</v>
      </c>
      <c r="AB431" s="331" t="s">
        <v>256</v>
      </c>
      <c r="AF431">
        <v>617500</v>
      </c>
      <c r="AG431" s="415">
        <f t="shared" si="12"/>
        <v>0</v>
      </c>
    </row>
    <row r="432" spans="1:33">
      <c r="A432" s="133" t="s">
        <v>6</v>
      </c>
      <c r="B432" s="133" t="s">
        <v>124</v>
      </c>
      <c r="C432" s="135" t="s">
        <v>91</v>
      </c>
      <c r="D432" s="135" t="s">
        <v>92</v>
      </c>
      <c r="E432" s="239" t="s">
        <v>311</v>
      </c>
      <c r="F432" s="134" t="s">
        <v>16</v>
      </c>
      <c r="G432" s="133" t="s">
        <v>312</v>
      </c>
      <c r="H432" s="133">
        <v>5124</v>
      </c>
      <c r="I432" s="133">
        <v>2151</v>
      </c>
      <c r="J432" s="133">
        <v>43495</v>
      </c>
      <c r="K432" s="133" t="s">
        <v>609</v>
      </c>
      <c r="L432" s="133">
        <v>79710261</v>
      </c>
      <c r="M432" s="133" t="s">
        <v>123</v>
      </c>
      <c r="N432" s="133">
        <v>632</v>
      </c>
      <c r="O432" s="133">
        <v>2019</v>
      </c>
      <c r="P432" s="263">
        <v>864500</v>
      </c>
      <c r="Q432" s="239" t="s">
        <v>451</v>
      </c>
      <c r="R432" s="257"/>
      <c r="S432" s="240"/>
      <c r="T432" s="244"/>
      <c r="U432" s="240"/>
      <c r="V432" s="240"/>
      <c r="W432" s="245"/>
      <c r="X432" s="283"/>
      <c r="Y432" s="253"/>
      <c r="Z432" s="251"/>
      <c r="AA432" s="247">
        <f t="shared" si="13"/>
        <v>864500</v>
      </c>
      <c r="AB432" s="302" t="s">
        <v>468</v>
      </c>
      <c r="AF432">
        <v>864500</v>
      </c>
      <c r="AG432" s="415">
        <f t="shared" si="12"/>
        <v>0</v>
      </c>
    </row>
    <row r="433" spans="1:33">
      <c r="A433" s="133" t="s">
        <v>6</v>
      </c>
      <c r="B433" s="133" t="s">
        <v>124</v>
      </c>
      <c r="C433" s="135" t="s">
        <v>91</v>
      </c>
      <c r="D433" s="135" t="s">
        <v>92</v>
      </c>
      <c r="E433" s="239" t="s">
        <v>311</v>
      </c>
      <c r="F433" s="134" t="s">
        <v>16</v>
      </c>
      <c r="G433" s="133" t="s">
        <v>312</v>
      </c>
      <c r="H433" s="133">
        <v>4981</v>
      </c>
      <c r="I433" s="133">
        <v>4378</v>
      </c>
      <c r="J433" s="133">
        <v>43502</v>
      </c>
      <c r="K433" s="133" t="s">
        <v>610</v>
      </c>
      <c r="L433" s="133">
        <v>43209020</v>
      </c>
      <c r="M433" s="133" t="s">
        <v>114</v>
      </c>
      <c r="N433" s="133">
        <v>1532</v>
      </c>
      <c r="O433" s="133">
        <v>2019</v>
      </c>
      <c r="P433" s="263">
        <v>894667</v>
      </c>
      <c r="Q433" s="239" t="s">
        <v>451</v>
      </c>
      <c r="R433" s="257"/>
      <c r="S433" s="240"/>
      <c r="T433" s="244"/>
      <c r="U433" s="240"/>
      <c r="V433" s="240"/>
      <c r="W433" s="245"/>
      <c r="X433" s="283"/>
      <c r="Y433" s="253"/>
      <c r="Z433" s="251"/>
      <c r="AA433" s="247">
        <f t="shared" si="13"/>
        <v>894667</v>
      </c>
      <c r="AB433" s="302" t="s">
        <v>468</v>
      </c>
      <c r="AF433">
        <v>894667</v>
      </c>
      <c r="AG433" s="415">
        <f t="shared" si="12"/>
        <v>0</v>
      </c>
    </row>
    <row r="434" spans="1:33" ht="38.25">
      <c r="A434" s="133" t="s">
        <v>6</v>
      </c>
      <c r="B434" s="133" t="s">
        <v>124</v>
      </c>
      <c r="C434" s="135" t="s">
        <v>91</v>
      </c>
      <c r="D434" s="135" t="s">
        <v>92</v>
      </c>
      <c r="E434" s="239" t="s">
        <v>311</v>
      </c>
      <c r="F434" s="134" t="s">
        <v>16</v>
      </c>
      <c r="G434" s="133" t="s">
        <v>312</v>
      </c>
      <c r="H434" s="133">
        <v>7108</v>
      </c>
      <c r="I434" s="133">
        <v>4758</v>
      </c>
      <c r="J434" s="133">
        <v>43507</v>
      </c>
      <c r="K434" s="133" t="s">
        <v>611</v>
      </c>
      <c r="L434" s="133">
        <v>51905042</v>
      </c>
      <c r="M434" s="133" t="s">
        <v>114</v>
      </c>
      <c r="N434" s="133">
        <v>2344</v>
      </c>
      <c r="O434" s="133">
        <v>2019</v>
      </c>
      <c r="P434" s="263">
        <v>1214500</v>
      </c>
      <c r="Q434" s="239" t="s">
        <v>451</v>
      </c>
      <c r="R434" s="257"/>
      <c r="S434" s="240"/>
      <c r="T434" s="244"/>
      <c r="U434" s="240"/>
      <c r="V434" s="240"/>
      <c r="W434" s="245"/>
      <c r="X434" s="283"/>
      <c r="Y434" s="248" t="s">
        <v>138</v>
      </c>
      <c r="Z434" s="251">
        <v>1214500</v>
      </c>
      <c r="AA434" s="247">
        <f t="shared" si="13"/>
        <v>0</v>
      </c>
      <c r="AB434" s="302" t="s">
        <v>246</v>
      </c>
      <c r="AF434">
        <v>1214500</v>
      </c>
      <c r="AG434" s="415">
        <f t="shared" si="12"/>
        <v>0</v>
      </c>
    </row>
    <row r="435" spans="1:33" ht="38.25">
      <c r="A435" s="133" t="s">
        <v>6</v>
      </c>
      <c r="B435" s="133" t="s">
        <v>124</v>
      </c>
      <c r="C435" s="135" t="s">
        <v>91</v>
      </c>
      <c r="D435" s="135" t="s">
        <v>92</v>
      </c>
      <c r="E435" s="239" t="s">
        <v>311</v>
      </c>
      <c r="F435" s="134" t="s">
        <v>16</v>
      </c>
      <c r="G435" s="133" t="s">
        <v>312</v>
      </c>
      <c r="H435" s="133">
        <v>5245</v>
      </c>
      <c r="I435" s="133">
        <v>4957</v>
      </c>
      <c r="J435" s="133">
        <v>43509</v>
      </c>
      <c r="K435" s="133" t="s">
        <v>612</v>
      </c>
      <c r="L435" s="133">
        <v>37746246</v>
      </c>
      <c r="M435" s="133" t="s">
        <v>123</v>
      </c>
      <c r="N435" s="133">
        <v>1602</v>
      </c>
      <c r="O435" s="133">
        <v>2019</v>
      </c>
      <c r="P435" s="263">
        <v>3705000</v>
      </c>
      <c r="Q435" s="239" t="s">
        <v>451</v>
      </c>
      <c r="R435" s="257"/>
      <c r="S435" s="240"/>
      <c r="T435" s="244"/>
      <c r="U435" s="240"/>
      <c r="V435" s="240"/>
      <c r="W435" s="245"/>
      <c r="X435" s="283"/>
      <c r="Y435" s="248" t="s">
        <v>211</v>
      </c>
      <c r="Z435" s="251">
        <v>3705000</v>
      </c>
      <c r="AA435" s="247">
        <f t="shared" si="13"/>
        <v>0</v>
      </c>
      <c r="AB435" s="302" t="s">
        <v>212</v>
      </c>
      <c r="AF435">
        <v>3705000</v>
      </c>
      <c r="AG435" s="415">
        <f t="shared" si="12"/>
        <v>0</v>
      </c>
    </row>
    <row r="436" spans="1:33" ht="38.25">
      <c r="A436" s="133" t="s">
        <v>6</v>
      </c>
      <c r="B436" s="133" t="s">
        <v>124</v>
      </c>
      <c r="C436" s="135" t="s">
        <v>91</v>
      </c>
      <c r="D436" s="135" t="s">
        <v>92</v>
      </c>
      <c r="E436" s="239" t="s">
        <v>311</v>
      </c>
      <c r="F436" s="134" t="s">
        <v>16</v>
      </c>
      <c r="G436" s="133" t="s">
        <v>312</v>
      </c>
      <c r="H436" s="133">
        <v>5253</v>
      </c>
      <c r="I436" s="133">
        <v>4998</v>
      </c>
      <c r="J436" s="133">
        <v>43509</v>
      </c>
      <c r="K436" s="133" t="s">
        <v>613</v>
      </c>
      <c r="L436" s="133">
        <v>39647523</v>
      </c>
      <c r="M436" s="133" t="s">
        <v>123</v>
      </c>
      <c r="N436" s="133">
        <v>1177</v>
      </c>
      <c r="O436" s="133">
        <v>2019</v>
      </c>
      <c r="P436" s="263">
        <v>247000</v>
      </c>
      <c r="Q436" s="239" t="s">
        <v>451</v>
      </c>
      <c r="R436" s="257"/>
      <c r="S436" s="240"/>
      <c r="T436" s="244"/>
      <c r="U436" s="240"/>
      <c r="V436" s="240"/>
      <c r="W436" s="245"/>
      <c r="X436" s="283"/>
      <c r="Y436" s="248" t="s">
        <v>325</v>
      </c>
      <c r="Z436" s="251">
        <v>247000</v>
      </c>
      <c r="AA436" s="247">
        <f t="shared" si="13"/>
        <v>0</v>
      </c>
      <c r="AB436" s="302" t="s">
        <v>326</v>
      </c>
      <c r="AF436">
        <v>247000</v>
      </c>
      <c r="AG436" s="415">
        <f t="shared" si="12"/>
        <v>0</v>
      </c>
    </row>
    <row r="437" spans="1:33">
      <c r="A437" s="133" t="s">
        <v>6</v>
      </c>
      <c r="B437" s="133" t="s">
        <v>124</v>
      </c>
      <c r="C437" s="135" t="s">
        <v>91</v>
      </c>
      <c r="D437" s="135" t="s">
        <v>92</v>
      </c>
      <c r="E437" s="239" t="s">
        <v>311</v>
      </c>
      <c r="F437" s="134" t="s">
        <v>16</v>
      </c>
      <c r="G437" s="133" t="s">
        <v>312</v>
      </c>
      <c r="H437" s="133">
        <v>5136</v>
      </c>
      <c r="I437" s="133">
        <v>5879</v>
      </c>
      <c r="J437" s="133">
        <v>43521</v>
      </c>
      <c r="K437" s="133" t="s">
        <v>614</v>
      </c>
      <c r="L437" s="133">
        <v>1090425516</v>
      </c>
      <c r="M437" s="133" t="s">
        <v>123</v>
      </c>
      <c r="N437" s="133">
        <v>635</v>
      </c>
      <c r="O437" s="133">
        <v>2019</v>
      </c>
      <c r="P437" s="263">
        <v>864500</v>
      </c>
      <c r="Q437" s="239" t="s">
        <v>451</v>
      </c>
      <c r="R437" s="257"/>
      <c r="S437" s="240"/>
      <c r="T437" s="244"/>
      <c r="U437" s="240"/>
      <c r="V437" s="240"/>
      <c r="W437" s="245"/>
      <c r="X437" s="283"/>
      <c r="Y437" s="253"/>
      <c r="Z437" s="251"/>
      <c r="AA437" s="247">
        <f t="shared" si="13"/>
        <v>864500</v>
      </c>
      <c r="AB437" s="302" t="s">
        <v>468</v>
      </c>
      <c r="AF437">
        <v>864500</v>
      </c>
      <c r="AG437" s="415">
        <f t="shared" si="12"/>
        <v>0</v>
      </c>
    </row>
    <row r="438" spans="1:33">
      <c r="A438" s="133" t="s">
        <v>6</v>
      </c>
      <c r="B438" s="133" t="s">
        <v>227</v>
      </c>
      <c r="C438" s="135" t="s">
        <v>91</v>
      </c>
      <c r="D438" s="135" t="s">
        <v>92</v>
      </c>
      <c r="E438" s="239" t="s">
        <v>315</v>
      </c>
      <c r="F438" s="134" t="s">
        <v>19</v>
      </c>
      <c r="G438" s="133" t="s">
        <v>320</v>
      </c>
      <c r="H438" s="133">
        <v>7751</v>
      </c>
      <c r="I438" s="133">
        <v>6673</v>
      </c>
      <c r="J438" s="133">
        <v>43539</v>
      </c>
      <c r="K438" s="133" t="s">
        <v>615</v>
      </c>
      <c r="L438" s="133">
        <v>1032382272</v>
      </c>
      <c r="M438" s="133" t="s">
        <v>114</v>
      </c>
      <c r="N438" s="133">
        <v>3679</v>
      </c>
      <c r="O438" s="133">
        <v>2019</v>
      </c>
      <c r="P438" s="263">
        <v>728700</v>
      </c>
      <c r="Q438" s="239" t="s">
        <v>451</v>
      </c>
      <c r="R438" s="257"/>
      <c r="S438" s="240"/>
      <c r="T438" s="244"/>
      <c r="U438" s="240"/>
      <c r="V438" s="240"/>
      <c r="W438" s="245"/>
      <c r="X438" s="283"/>
      <c r="Y438" s="253"/>
      <c r="Z438" s="251"/>
      <c r="AA438" s="247">
        <f t="shared" si="13"/>
        <v>728700</v>
      </c>
      <c r="AB438" s="355" t="s">
        <v>616</v>
      </c>
      <c r="AF438">
        <v>728700</v>
      </c>
      <c r="AG438" s="415">
        <f t="shared" si="12"/>
        <v>0</v>
      </c>
    </row>
    <row r="439" spans="1:33" ht="38.25">
      <c r="A439" s="133" t="s">
        <v>6</v>
      </c>
      <c r="B439" s="133" t="s">
        <v>227</v>
      </c>
      <c r="C439" s="135" t="s">
        <v>91</v>
      </c>
      <c r="D439" s="135" t="s">
        <v>92</v>
      </c>
      <c r="E439" s="239" t="s">
        <v>315</v>
      </c>
      <c r="F439" s="134" t="s">
        <v>19</v>
      </c>
      <c r="G439" s="133" t="s">
        <v>320</v>
      </c>
      <c r="H439" s="133">
        <v>8070</v>
      </c>
      <c r="I439" s="133">
        <v>7326</v>
      </c>
      <c r="J439" s="133">
        <v>43542</v>
      </c>
      <c r="K439" s="133" t="s">
        <v>617</v>
      </c>
      <c r="L439" s="133">
        <v>33103090</v>
      </c>
      <c r="M439" s="133" t="s">
        <v>114</v>
      </c>
      <c r="N439" s="133">
        <v>4373</v>
      </c>
      <c r="O439" s="133">
        <v>2019</v>
      </c>
      <c r="P439" s="263">
        <v>242900</v>
      </c>
      <c r="Q439" s="239" t="s">
        <v>451</v>
      </c>
      <c r="R439" s="257"/>
      <c r="S439" s="240"/>
      <c r="T439" s="244"/>
      <c r="U439" s="240"/>
      <c r="V439" s="240"/>
      <c r="W439" s="245"/>
      <c r="X439" s="283"/>
      <c r="Y439" s="248" t="s">
        <v>146</v>
      </c>
      <c r="Z439" s="251">
        <v>242900</v>
      </c>
      <c r="AA439" s="247">
        <f t="shared" si="13"/>
        <v>0</v>
      </c>
      <c r="AB439" s="240" t="s">
        <v>370</v>
      </c>
      <c r="AF439">
        <v>242900</v>
      </c>
      <c r="AG439" s="415">
        <f t="shared" si="12"/>
        <v>0</v>
      </c>
    </row>
    <row r="440" spans="1:33" ht="38.25">
      <c r="A440" s="133" t="s">
        <v>6</v>
      </c>
      <c r="B440" s="133" t="s">
        <v>227</v>
      </c>
      <c r="C440" s="135" t="s">
        <v>91</v>
      </c>
      <c r="D440" s="135" t="s">
        <v>92</v>
      </c>
      <c r="E440" s="239" t="s">
        <v>315</v>
      </c>
      <c r="F440" s="134" t="s">
        <v>19</v>
      </c>
      <c r="G440" s="133" t="s">
        <v>320</v>
      </c>
      <c r="H440" s="133">
        <v>7665</v>
      </c>
      <c r="I440" s="133">
        <v>8577</v>
      </c>
      <c r="J440" s="133">
        <v>43545</v>
      </c>
      <c r="K440" s="133" t="s">
        <v>618</v>
      </c>
      <c r="L440" s="133">
        <v>11937678</v>
      </c>
      <c r="M440" s="133" t="s">
        <v>114</v>
      </c>
      <c r="N440" s="133">
        <v>5579</v>
      </c>
      <c r="O440" s="133">
        <v>2019</v>
      </c>
      <c r="P440" s="263">
        <v>80967</v>
      </c>
      <c r="Q440" s="239" t="s">
        <v>451</v>
      </c>
      <c r="R440" s="257"/>
      <c r="S440" s="240"/>
      <c r="T440" s="244"/>
      <c r="U440" s="240"/>
      <c r="V440" s="240"/>
      <c r="W440" s="245"/>
      <c r="X440" s="283"/>
      <c r="Y440" s="248" t="s">
        <v>146</v>
      </c>
      <c r="Z440" s="251">
        <v>80967</v>
      </c>
      <c r="AA440" s="247">
        <f t="shared" si="13"/>
        <v>0</v>
      </c>
      <c r="AB440" s="240" t="s">
        <v>370</v>
      </c>
      <c r="AF440">
        <v>80967</v>
      </c>
      <c r="AG440" s="415">
        <f t="shared" si="12"/>
        <v>0</v>
      </c>
    </row>
    <row r="441" spans="1:33">
      <c r="A441" s="133" t="s">
        <v>6</v>
      </c>
      <c r="B441" s="133" t="s">
        <v>227</v>
      </c>
      <c r="C441" s="135" t="s">
        <v>91</v>
      </c>
      <c r="D441" s="135" t="s">
        <v>92</v>
      </c>
      <c r="E441" s="239" t="s">
        <v>315</v>
      </c>
      <c r="F441" s="134" t="s">
        <v>19</v>
      </c>
      <c r="G441" s="133" t="s">
        <v>320</v>
      </c>
      <c r="H441" s="133">
        <v>7797</v>
      </c>
      <c r="I441" s="133">
        <v>9899</v>
      </c>
      <c r="J441" s="133">
        <v>43553</v>
      </c>
      <c r="K441" s="133" t="s">
        <v>619</v>
      </c>
      <c r="L441" s="133">
        <v>43613729</v>
      </c>
      <c r="M441" s="133" t="s">
        <v>114</v>
      </c>
      <c r="N441" s="133">
        <v>6774</v>
      </c>
      <c r="O441" s="133">
        <v>2019</v>
      </c>
      <c r="P441" s="263">
        <v>2038400</v>
      </c>
      <c r="Q441" s="239" t="s">
        <v>451</v>
      </c>
      <c r="R441" s="417">
        <v>2842</v>
      </c>
      <c r="S441" s="245">
        <v>44866</v>
      </c>
      <c r="T441" s="244">
        <v>3225</v>
      </c>
      <c r="U441" s="246">
        <v>44908</v>
      </c>
      <c r="V441" s="240">
        <v>3001054963</v>
      </c>
      <c r="W441" s="245">
        <v>44918</v>
      </c>
      <c r="X441" s="283">
        <v>2038400</v>
      </c>
      <c r="Y441" s="253"/>
      <c r="Z441" s="251"/>
      <c r="AA441" s="247">
        <f t="shared" si="13"/>
        <v>0</v>
      </c>
      <c r="AB441" s="356" t="s">
        <v>209</v>
      </c>
      <c r="AF441">
        <v>2038400</v>
      </c>
      <c r="AG441" s="415">
        <f t="shared" si="12"/>
        <v>0</v>
      </c>
    </row>
    <row r="442" spans="1:33" ht="38.25">
      <c r="A442" s="133" t="s">
        <v>6</v>
      </c>
      <c r="B442" s="133" t="s">
        <v>186</v>
      </c>
      <c r="C442" s="135" t="s">
        <v>91</v>
      </c>
      <c r="D442" s="135" t="s">
        <v>92</v>
      </c>
      <c r="E442" s="239" t="s">
        <v>248</v>
      </c>
      <c r="F442" s="134" t="s">
        <v>20</v>
      </c>
      <c r="G442" s="133" t="s">
        <v>347</v>
      </c>
      <c r="H442" s="133">
        <v>4919</v>
      </c>
      <c r="I442" s="133">
        <v>10956</v>
      </c>
      <c r="J442" s="133">
        <v>43581</v>
      </c>
      <c r="K442" s="133" t="s">
        <v>620</v>
      </c>
      <c r="L442" s="133">
        <v>1016088529</v>
      </c>
      <c r="M442" s="133" t="s">
        <v>114</v>
      </c>
      <c r="N442" s="133">
        <v>7667</v>
      </c>
      <c r="O442" s="133">
        <v>2019</v>
      </c>
      <c r="P442" s="263">
        <v>1220000</v>
      </c>
      <c r="Q442" s="239" t="s">
        <v>451</v>
      </c>
      <c r="R442" s="257"/>
      <c r="S442" s="240"/>
      <c r="T442" s="244"/>
      <c r="U442" s="240"/>
      <c r="V442" s="240"/>
      <c r="W442" s="245"/>
      <c r="X442" s="283"/>
      <c r="Y442" s="248" t="s">
        <v>211</v>
      </c>
      <c r="Z442" s="251">
        <v>1220000</v>
      </c>
      <c r="AA442" s="247">
        <f t="shared" si="13"/>
        <v>0</v>
      </c>
      <c r="AB442" s="345" t="s">
        <v>212</v>
      </c>
      <c r="AF442">
        <v>1220000</v>
      </c>
      <c r="AG442" s="415">
        <f t="shared" si="12"/>
        <v>0</v>
      </c>
    </row>
    <row r="443" spans="1:33">
      <c r="A443" s="133" t="s">
        <v>6</v>
      </c>
      <c r="B443" s="133" t="s">
        <v>186</v>
      </c>
      <c r="C443" s="135" t="s">
        <v>91</v>
      </c>
      <c r="D443" s="135" t="s">
        <v>92</v>
      </c>
      <c r="E443" s="239" t="s">
        <v>248</v>
      </c>
      <c r="F443" s="134" t="s">
        <v>20</v>
      </c>
      <c r="G443" s="133" t="s">
        <v>347</v>
      </c>
      <c r="H443" s="133">
        <v>12723</v>
      </c>
      <c r="I443" s="133">
        <v>17185</v>
      </c>
      <c r="J443" s="133">
        <v>43820</v>
      </c>
      <c r="K443" s="133" t="s">
        <v>621</v>
      </c>
      <c r="L443" s="133">
        <v>1014256364</v>
      </c>
      <c r="M443" s="133" t="s">
        <v>114</v>
      </c>
      <c r="N443" s="133">
        <v>308</v>
      </c>
      <c r="O443" s="133">
        <v>2019</v>
      </c>
      <c r="P443" s="263">
        <v>723307</v>
      </c>
      <c r="Q443" s="239" t="s">
        <v>451</v>
      </c>
      <c r="R443" s="257">
        <v>872</v>
      </c>
      <c r="S443" s="249">
        <v>44659</v>
      </c>
      <c r="T443" s="244">
        <v>872</v>
      </c>
      <c r="U443" s="249">
        <v>44659</v>
      </c>
      <c r="V443" s="253">
        <v>3000294859</v>
      </c>
      <c r="W443" s="245">
        <v>44677</v>
      </c>
      <c r="X443" s="283">
        <v>723307</v>
      </c>
      <c r="Y443" s="253"/>
      <c r="Z443" s="251"/>
      <c r="AA443" s="247">
        <f t="shared" si="13"/>
        <v>0</v>
      </c>
      <c r="AB443" s="329" t="s">
        <v>407</v>
      </c>
      <c r="AF443">
        <v>723307</v>
      </c>
      <c r="AG443" s="415">
        <f t="shared" si="12"/>
        <v>0</v>
      </c>
    </row>
    <row r="444" spans="1:33" ht="38.25">
      <c r="A444" s="133" t="s">
        <v>6</v>
      </c>
      <c r="B444" s="133" t="s">
        <v>186</v>
      </c>
      <c r="C444" s="135" t="s">
        <v>91</v>
      </c>
      <c r="D444" s="135" t="s">
        <v>92</v>
      </c>
      <c r="E444" s="239" t="s">
        <v>248</v>
      </c>
      <c r="F444" s="134" t="s">
        <v>20</v>
      </c>
      <c r="G444" s="133" t="s">
        <v>347</v>
      </c>
      <c r="H444" s="133">
        <v>12780</v>
      </c>
      <c r="I444" s="133">
        <v>18059</v>
      </c>
      <c r="J444" s="133">
        <v>43830</v>
      </c>
      <c r="K444" s="133" t="s">
        <v>622</v>
      </c>
      <c r="L444" s="133">
        <v>1033803387</v>
      </c>
      <c r="M444" s="133" t="s">
        <v>114</v>
      </c>
      <c r="N444" s="133">
        <v>3468</v>
      </c>
      <c r="O444" s="133">
        <v>2019</v>
      </c>
      <c r="P444" s="263">
        <v>1870667</v>
      </c>
      <c r="Q444" s="239" t="s">
        <v>451</v>
      </c>
      <c r="R444" s="257"/>
      <c r="S444" s="240"/>
      <c r="T444" s="244"/>
      <c r="U444" s="240"/>
      <c r="V444" s="240"/>
      <c r="W444" s="245"/>
      <c r="X444" s="283"/>
      <c r="Y444" s="248" t="s">
        <v>211</v>
      </c>
      <c r="Z444" s="251">
        <v>1870667</v>
      </c>
      <c r="AA444" s="247">
        <f t="shared" si="13"/>
        <v>0</v>
      </c>
      <c r="AB444" s="333" t="s">
        <v>212</v>
      </c>
      <c r="AF444">
        <v>1870667</v>
      </c>
      <c r="AG444" s="415">
        <f t="shared" si="12"/>
        <v>0</v>
      </c>
    </row>
    <row r="445" spans="1:33" ht="38.25">
      <c r="A445" s="133" t="s">
        <v>6</v>
      </c>
      <c r="B445" s="133" t="s">
        <v>186</v>
      </c>
      <c r="C445" s="135" t="s">
        <v>91</v>
      </c>
      <c r="D445" s="135" t="s">
        <v>92</v>
      </c>
      <c r="E445" s="239" t="s">
        <v>248</v>
      </c>
      <c r="F445" s="134" t="s">
        <v>20</v>
      </c>
      <c r="G445" s="133" t="s">
        <v>347</v>
      </c>
      <c r="H445" s="133">
        <v>4835</v>
      </c>
      <c r="I445" s="133">
        <v>3629</v>
      </c>
      <c r="J445" s="133">
        <v>43497</v>
      </c>
      <c r="K445" s="133" t="s">
        <v>623</v>
      </c>
      <c r="L445" s="133">
        <v>1023003294</v>
      </c>
      <c r="M445" s="133" t="s">
        <v>114</v>
      </c>
      <c r="N445" s="133">
        <v>1000</v>
      </c>
      <c r="O445" s="133">
        <v>2019</v>
      </c>
      <c r="P445" s="263">
        <v>67467</v>
      </c>
      <c r="Q445" s="239" t="s">
        <v>451</v>
      </c>
      <c r="R445" s="257"/>
      <c r="S445" s="240"/>
      <c r="T445" s="244"/>
      <c r="U445" s="240"/>
      <c r="V445" s="240"/>
      <c r="W445" s="245"/>
      <c r="X445" s="283"/>
      <c r="Y445" s="248" t="s">
        <v>384</v>
      </c>
      <c r="Z445" s="251">
        <v>67467</v>
      </c>
      <c r="AA445" s="247">
        <f t="shared" si="13"/>
        <v>0</v>
      </c>
      <c r="AB445" s="329" t="s">
        <v>385</v>
      </c>
      <c r="AF445">
        <v>67467</v>
      </c>
      <c r="AG445" s="415">
        <f t="shared" si="12"/>
        <v>0</v>
      </c>
    </row>
    <row r="446" spans="1:33" ht="25.5">
      <c r="A446" s="133" t="s">
        <v>6</v>
      </c>
      <c r="B446" s="133" t="s">
        <v>186</v>
      </c>
      <c r="C446" s="135" t="s">
        <v>91</v>
      </c>
      <c r="D446" s="135" t="s">
        <v>92</v>
      </c>
      <c r="E446" s="239" t="s">
        <v>248</v>
      </c>
      <c r="F446" s="134" t="s">
        <v>20</v>
      </c>
      <c r="G446" s="133" t="s">
        <v>347</v>
      </c>
      <c r="H446" s="133">
        <v>5160</v>
      </c>
      <c r="I446" s="133">
        <v>612</v>
      </c>
      <c r="J446" s="133">
        <v>43486</v>
      </c>
      <c r="K446" s="133" t="s">
        <v>624</v>
      </c>
      <c r="L446" s="133">
        <v>52108163</v>
      </c>
      <c r="M446" s="133" t="s">
        <v>123</v>
      </c>
      <c r="N446" s="133">
        <v>421</v>
      </c>
      <c r="O446" s="133">
        <v>2019</v>
      </c>
      <c r="P446" s="263">
        <v>3321</v>
      </c>
      <c r="Q446" s="239" t="s">
        <v>451</v>
      </c>
      <c r="R446" s="257"/>
      <c r="S446" s="240"/>
      <c r="T446" s="244"/>
      <c r="U446" s="240"/>
      <c r="V446" s="240"/>
      <c r="W446" s="245"/>
      <c r="X446" s="283"/>
      <c r="Y446" s="253"/>
      <c r="Z446" s="251"/>
      <c r="AA446" s="247">
        <f t="shared" si="13"/>
        <v>3321</v>
      </c>
      <c r="AB446" s="326" t="s">
        <v>625</v>
      </c>
      <c r="AF446">
        <v>3321</v>
      </c>
      <c r="AG446" s="415">
        <f t="shared" si="12"/>
        <v>0</v>
      </c>
    </row>
    <row r="447" spans="1:33" ht="38.25">
      <c r="A447" s="133" t="s">
        <v>6</v>
      </c>
      <c r="B447" s="133" t="s">
        <v>186</v>
      </c>
      <c r="C447" s="135" t="s">
        <v>91</v>
      </c>
      <c r="D447" s="135" t="s">
        <v>92</v>
      </c>
      <c r="E447" s="239" t="s">
        <v>248</v>
      </c>
      <c r="F447" s="134" t="s">
        <v>20</v>
      </c>
      <c r="G447" s="133" t="s">
        <v>347</v>
      </c>
      <c r="H447" s="133">
        <v>4945</v>
      </c>
      <c r="I447" s="133">
        <v>6284</v>
      </c>
      <c r="J447" s="133">
        <v>43525</v>
      </c>
      <c r="K447" s="133" t="s">
        <v>626</v>
      </c>
      <c r="L447" s="133">
        <v>52289533</v>
      </c>
      <c r="M447" s="133" t="s">
        <v>114</v>
      </c>
      <c r="N447" s="133">
        <v>3468</v>
      </c>
      <c r="O447" s="133">
        <v>2019</v>
      </c>
      <c r="P447" s="263">
        <v>5449333</v>
      </c>
      <c r="Q447" s="239" t="s">
        <v>451</v>
      </c>
      <c r="R447" s="257">
        <v>2865</v>
      </c>
      <c r="S447" s="249">
        <v>44867</v>
      </c>
      <c r="T447" s="257">
        <v>2865</v>
      </c>
      <c r="U447" s="249">
        <v>44867</v>
      </c>
      <c r="V447" s="301">
        <v>3000933748</v>
      </c>
      <c r="W447" s="245">
        <v>44883</v>
      </c>
      <c r="X447" s="283">
        <v>2440000</v>
      </c>
      <c r="Y447" s="248" t="s">
        <v>211</v>
      </c>
      <c r="Z447" s="251">
        <v>3009333</v>
      </c>
      <c r="AA447" s="247">
        <f t="shared" si="13"/>
        <v>0</v>
      </c>
      <c r="AB447" s="333" t="s">
        <v>427</v>
      </c>
      <c r="AF447">
        <v>5449333</v>
      </c>
      <c r="AG447" s="415">
        <f t="shared" si="12"/>
        <v>0</v>
      </c>
    </row>
    <row r="448" spans="1:33">
      <c r="A448" s="133" t="s">
        <v>6</v>
      </c>
      <c r="B448" s="133" t="s">
        <v>186</v>
      </c>
      <c r="C448" s="135" t="s">
        <v>91</v>
      </c>
      <c r="D448" s="135" t="s">
        <v>92</v>
      </c>
      <c r="E448" s="239" t="s">
        <v>248</v>
      </c>
      <c r="F448" s="134" t="s">
        <v>20</v>
      </c>
      <c r="G448" s="133" t="s">
        <v>347</v>
      </c>
      <c r="H448" s="133">
        <v>5270</v>
      </c>
      <c r="I448" s="133">
        <v>6285</v>
      </c>
      <c r="J448" s="133">
        <v>43525</v>
      </c>
      <c r="K448" s="133" t="s">
        <v>627</v>
      </c>
      <c r="L448" s="133">
        <v>52838044</v>
      </c>
      <c r="M448" s="133" t="s">
        <v>114</v>
      </c>
      <c r="N448" s="133">
        <v>3257</v>
      </c>
      <c r="O448" s="133">
        <v>2019</v>
      </c>
      <c r="P448" s="263">
        <v>4310666</v>
      </c>
      <c r="Q448" s="239" t="s">
        <v>451</v>
      </c>
      <c r="R448" s="257"/>
      <c r="S448" s="240"/>
      <c r="T448" s="244"/>
      <c r="U448" s="240"/>
      <c r="V448" s="240"/>
      <c r="W448" s="245"/>
      <c r="X448" s="283"/>
      <c r="Y448" s="253"/>
      <c r="Z448" s="251"/>
      <c r="AA448" s="247">
        <f t="shared" si="13"/>
        <v>4310666</v>
      </c>
      <c r="AB448" s="333" t="s">
        <v>628</v>
      </c>
      <c r="AF448">
        <v>4310666</v>
      </c>
      <c r="AG448" s="415">
        <f t="shared" si="12"/>
        <v>0</v>
      </c>
    </row>
    <row r="449" spans="1:33">
      <c r="A449" s="133" t="s">
        <v>6</v>
      </c>
      <c r="B449" s="133" t="s">
        <v>186</v>
      </c>
      <c r="C449" s="135" t="s">
        <v>91</v>
      </c>
      <c r="D449" s="135" t="s">
        <v>92</v>
      </c>
      <c r="E449" s="239" t="s">
        <v>248</v>
      </c>
      <c r="F449" s="134" t="s">
        <v>20</v>
      </c>
      <c r="G449" s="133" t="s">
        <v>347</v>
      </c>
      <c r="H449" s="133">
        <v>4762</v>
      </c>
      <c r="I449" s="133">
        <v>755</v>
      </c>
      <c r="J449" s="133">
        <v>43486</v>
      </c>
      <c r="K449" s="133" t="s">
        <v>629</v>
      </c>
      <c r="L449" s="133">
        <v>52737079</v>
      </c>
      <c r="M449" s="133" t="s">
        <v>114</v>
      </c>
      <c r="N449" s="133">
        <v>572</v>
      </c>
      <c r="O449" s="133">
        <v>2019</v>
      </c>
      <c r="P449" s="263">
        <v>682324</v>
      </c>
      <c r="Q449" s="239" t="s">
        <v>451</v>
      </c>
      <c r="R449" s="257"/>
      <c r="S449" s="240"/>
      <c r="T449" s="244"/>
      <c r="U449" s="240"/>
      <c r="V449" s="240"/>
      <c r="W449" s="245"/>
      <c r="X449" s="283"/>
      <c r="Y449" s="253"/>
      <c r="Z449" s="251"/>
      <c r="AA449" s="247">
        <f t="shared" si="13"/>
        <v>682324</v>
      </c>
      <c r="AB449" s="326" t="s">
        <v>616</v>
      </c>
      <c r="AF449">
        <v>682324</v>
      </c>
      <c r="AG449" s="415">
        <f t="shared" si="12"/>
        <v>0</v>
      </c>
    </row>
    <row r="450" spans="1:33">
      <c r="A450" s="133" t="s">
        <v>6</v>
      </c>
      <c r="B450" s="133" t="s">
        <v>124</v>
      </c>
      <c r="C450" s="135" t="s">
        <v>91</v>
      </c>
      <c r="D450" s="135" t="s">
        <v>92</v>
      </c>
      <c r="E450" s="239" t="s">
        <v>311</v>
      </c>
      <c r="F450" s="134" t="s">
        <v>16</v>
      </c>
      <c r="G450" s="133" t="s">
        <v>103</v>
      </c>
      <c r="H450" s="133">
        <v>5594</v>
      </c>
      <c r="I450" s="133">
        <v>10068</v>
      </c>
      <c r="J450" s="133">
        <v>43557</v>
      </c>
      <c r="K450" s="133" t="s">
        <v>630</v>
      </c>
      <c r="L450" s="133">
        <v>1012419594</v>
      </c>
      <c r="M450" s="133" t="s">
        <v>114</v>
      </c>
      <c r="N450" s="133">
        <v>6991</v>
      </c>
      <c r="O450" s="133">
        <v>2019</v>
      </c>
      <c r="P450" s="263">
        <v>81333</v>
      </c>
      <c r="Q450" s="239" t="s">
        <v>451</v>
      </c>
      <c r="R450" s="257">
        <v>2373</v>
      </c>
      <c r="S450" s="249">
        <v>44824</v>
      </c>
      <c r="T450" s="244">
        <v>2373</v>
      </c>
      <c r="U450" s="249">
        <v>44824</v>
      </c>
      <c r="V450" s="240"/>
      <c r="W450" s="245"/>
      <c r="X450" s="283"/>
      <c r="Y450" s="253"/>
      <c r="Z450" s="251"/>
      <c r="AA450" s="247">
        <f t="shared" si="13"/>
        <v>81333</v>
      </c>
      <c r="AB450" s="327"/>
      <c r="AF450">
        <v>81333</v>
      </c>
      <c r="AG450" s="415">
        <f t="shared" si="12"/>
        <v>0</v>
      </c>
    </row>
    <row r="451" spans="1:33" ht="51">
      <c r="A451" s="133" t="s">
        <v>6</v>
      </c>
      <c r="B451" s="133" t="s">
        <v>100</v>
      </c>
      <c r="C451" s="135" t="s">
        <v>91</v>
      </c>
      <c r="D451" s="135" t="s">
        <v>92</v>
      </c>
      <c r="E451" s="239" t="s">
        <v>239</v>
      </c>
      <c r="F451" s="134" t="s">
        <v>13</v>
      </c>
      <c r="G451" s="133" t="s">
        <v>103</v>
      </c>
      <c r="H451" s="133">
        <v>8876</v>
      </c>
      <c r="I451" s="133">
        <v>10131</v>
      </c>
      <c r="J451" s="133">
        <v>43558</v>
      </c>
      <c r="K451" s="133" t="s">
        <v>631</v>
      </c>
      <c r="L451" s="133">
        <v>28851675</v>
      </c>
      <c r="M451" s="133" t="s">
        <v>114</v>
      </c>
      <c r="N451" s="133">
        <v>7028</v>
      </c>
      <c r="O451" s="133">
        <v>2019</v>
      </c>
      <c r="P451" s="263">
        <v>6211067</v>
      </c>
      <c r="Q451" s="239" t="s">
        <v>451</v>
      </c>
      <c r="R451" s="257"/>
      <c r="S451" s="240"/>
      <c r="T451" s="244"/>
      <c r="U451" s="240"/>
      <c r="V451" s="240"/>
      <c r="W451" s="245"/>
      <c r="X451" s="283"/>
      <c r="Y451" s="248" t="s">
        <v>98</v>
      </c>
      <c r="Z451" s="251">
        <v>6211067</v>
      </c>
      <c r="AA451" s="247">
        <f t="shared" si="13"/>
        <v>0</v>
      </c>
      <c r="AB451" s="240" t="s">
        <v>632</v>
      </c>
      <c r="AF451">
        <v>6211067</v>
      </c>
      <c r="AG451" s="415">
        <f t="shared" si="12"/>
        <v>0</v>
      </c>
    </row>
    <row r="452" spans="1:33" ht="38.25">
      <c r="A452" s="133" t="s">
        <v>6</v>
      </c>
      <c r="B452" s="133" t="s">
        <v>100</v>
      </c>
      <c r="C452" s="135" t="s">
        <v>91</v>
      </c>
      <c r="D452" s="135" t="s">
        <v>92</v>
      </c>
      <c r="E452" s="239" t="s">
        <v>239</v>
      </c>
      <c r="F452" s="134" t="s">
        <v>13</v>
      </c>
      <c r="G452" s="133" t="s">
        <v>103</v>
      </c>
      <c r="H452" s="133">
        <v>6808</v>
      </c>
      <c r="I452" s="133">
        <v>10807</v>
      </c>
      <c r="J452" s="133">
        <v>43571</v>
      </c>
      <c r="K452" s="133" t="s">
        <v>633</v>
      </c>
      <c r="L452" s="133">
        <v>35425162</v>
      </c>
      <c r="M452" s="133" t="s">
        <v>123</v>
      </c>
      <c r="N452" s="133">
        <v>7563</v>
      </c>
      <c r="O452" s="133">
        <v>2019</v>
      </c>
      <c r="P452" s="263">
        <v>24823500</v>
      </c>
      <c r="Q452" s="239" t="s">
        <v>451</v>
      </c>
      <c r="R452" s="257"/>
      <c r="S452" s="240"/>
      <c r="T452" s="244"/>
      <c r="U452" s="240"/>
      <c r="V452" s="240"/>
      <c r="W452" s="245"/>
      <c r="X452" s="283"/>
      <c r="Y452" s="248" t="s">
        <v>271</v>
      </c>
      <c r="Z452" s="251">
        <v>24823500</v>
      </c>
      <c r="AA452" s="247">
        <f t="shared" si="13"/>
        <v>0</v>
      </c>
      <c r="AB452" s="240" t="s">
        <v>272</v>
      </c>
      <c r="AF452">
        <v>24823500</v>
      </c>
      <c r="AG452" s="415">
        <f t="shared" si="12"/>
        <v>0</v>
      </c>
    </row>
    <row r="453" spans="1:33">
      <c r="A453" s="133" t="s">
        <v>6</v>
      </c>
      <c r="B453" s="133" t="s">
        <v>124</v>
      </c>
      <c r="C453" s="135" t="s">
        <v>91</v>
      </c>
      <c r="D453" s="135" t="s">
        <v>92</v>
      </c>
      <c r="E453" s="239" t="s">
        <v>311</v>
      </c>
      <c r="F453" s="134" t="s">
        <v>16</v>
      </c>
      <c r="G453" s="133" t="s">
        <v>103</v>
      </c>
      <c r="H453" s="133">
        <v>4739</v>
      </c>
      <c r="I453" s="133">
        <v>11449</v>
      </c>
      <c r="J453" s="133">
        <v>43605</v>
      </c>
      <c r="K453" s="133" t="s">
        <v>634</v>
      </c>
      <c r="L453" s="133">
        <v>64702141</v>
      </c>
      <c r="M453" s="133" t="s">
        <v>114</v>
      </c>
      <c r="N453" s="133">
        <v>8031</v>
      </c>
      <c r="O453" s="133">
        <v>2019</v>
      </c>
      <c r="P453" s="263">
        <v>29606</v>
      </c>
      <c r="Q453" s="239" t="s">
        <v>451</v>
      </c>
      <c r="R453" s="257">
        <v>1283</v>
      </c>
      <c r="S453" s="249">
        <v>44729</v>
      </c>
      <c r="T453" s="244">
        <v>1283</v>
      </c>
      <c r="U453" s="249">
        <v>44729</v>
      </c>
      <c r="V453" s="253">
        <v>3001030922</v>
      </c>
      <c r="W453" s="245">
        <v>44911</v>
      </c>
      <c r="X453" s="283">
        <v>29606</v>
      </c>
      <c r="Y453" s="253"/>
      <c r="Z453" s="251"/>
      <c r="AA453" s="247">
        <f t="shared" si="13"/>
        <v>0</v>
      </c>
      <c r="AB453" s="332" t="s">
        <v>209</v>
      </c>
      <c r="AF453">
        <v>29606</v>
      </c>
      <c r="AG453" s="415">
        <f t="shared" si="12"/>
        <v>0</v>
      </c>
    </row>
    <row r="454" spans="1:33" ht="38.25">
      <c r="A454" s="133" t="s">
        <v>6</v>
      </c>
      <c r="B454" s="133" t="s">
        <v>100</v>
      </c>
      <c r="C454" s="135" t="s">
        <v>91</v>
      </c>
      <c r="D454" s="135" t="s">
        <v>92</v>
      </c>
      <c r="E454" s="239" t="s">
        <v>239</v>
      </c>
      <c r="F454" s="134" t="s">
        <v>13</v>
      </c>
      <c r="G454" s="133" t="s">
        <v>103</v>
      </c>
      <c r="H454" s="133">
        <v>6854</v>
      </c>
      <c r="I454" s="133">
        <v>11541</v>
      </c>
      <c r="J454" s="133">
        <v>43613</v>
      </c>
      <c r="K454" s="133" t="s">
        <v>635</v>
      </c>
      <c r="L454" s="133">
        <v>1030604717</v>
      </c>
      <c r="M454" s="133" t="s">
        <v>123</v>
      </c>
      <c r="N454" s="133">
        <v>8056</v>
      </c>
      <c r="O454" s="133">
        <v>2019</v>
      </c>
      <c r="P454" s="263">
        <v>1682370</v>
      </c>
      <c r="Q454" s="239" t="s">
        <v>451</v>
      </c>
      <c r="R454" s="257"/>
      <c r="S454" s="240"/>
      <c r="T454" s="244"/>
      <c r="U454" s="240"/>
      <c r="V454" s="240"/>
      <c r="W454" s="245"/>
      <c r="X454" s="283"/>
      <c r="Y454" s="248" t="s">
        <v>384</v>
      </c>
      <c r="Z454" s="251">
        <v>1682370</v>
      </c>
      <c r="AA454" s="247">
        <f t="shared" si="13"/>
        <v>0</v>
      </c>
      <c r="AB454" s="240" t="s">
        <v>385</v>
      </c>
      <c r="AF454">
        <v>1682370</v>
      </c>
      <c r="AG454" s="415">
        <f t="shared" ref="AG454:AG517" si="14">+AF454-P454</f>
        <v>0</v>
      </c>
    </row>
    <row r="455" spans="1:33" ht="38.25">
      <c r="A455" s="133" t="s">
        <v>6</v>
      </c>
      <c r="B455" s="133" t="s">
        <v>100</v>
      </c>
      <c r="C455" s="135" t="s">
        <v>91</v>
      </c>
      <c r="D455" s="135" t="s">
        <v>92</v>
      </c>
      <c r="E455" s="239" t="s">
        <v>239</v>
      </c>
      <c r="F455" s="134" t="s">
        <v>13</v>
      </c>
      <c r="G455" s="133" t="s">
        <v>103</v>
      </c>
      <c r="H455" s="133">
        <v>5787</v>
      </c>
      <c r="I455" s="133">
        <v>11908</v>
      </c>
      <c r="J455" s="133">
        <v>43636</v>
      </c>
      <c r="K455" s="133" t="s">
        <v>636</v>
      </c>
      <c r="L455" s="133">
        <v>1024502683</v>
      </c>
      <c r="M455" s="133" t="s">
        <v>123</v>
      </c>
      <c r="N455" s="133">
        <v>8329</v>
      </c>
      <c r="O455" s="133">
        <v>2019</v>
      </c>
      <c r="P455" s="263">
        <v>2099500</v>
      </c>
      <c r="Q455" s="239" t="s">
        <v>451</v>
      </c>
      <c r="R455" s="257"/>
      <c r="S455" s="240"/>
      <c r="T455" s="244"/>
      <c r="U455" s="240"/>
      <c r="V455" s="240"/>
      <c r="W455" s="245"/>
      <c r="X455" s="283"/>
      <c r="Y455" s="248" t="s">
        <v>146</v>
      </c>
      <c r="Z455" s="251">
        <v>2099500</v>
      </c>
      <c r="AA455" s="247">
        <f t="shared" ref="AA455:AA518" si="15">P455-X455-Z455</f>
        <v>0</v>
      </c>
      <c r="AB455" s="240" t="s">
        <v>370</v>
      </c>
      <c r="AF455">
        <v>2099500</v>
      </c>
      <c r="AG455" s="415">
        <f t="shared" si="14"/>
        <v>0</v>
      </c>
    </row>
    <row r="456" spans="1:33" ht="60">
      <c r="A456" s="133" t="s">
        <v>6</v>
      </c>
      <c r="B456" s="133" t="s">
        <v>100</v>
      </c>
      <c r="C456" s="135" t="s">
        <v>91</v>
      </c>
      <c r="D456" s="135" t="s">
        <v>92</v>
      </c>
      <c r="E456" s="239" t="s">
        <v>239</v>
      </c>
      <c r="F456" s="134" t="s">
        <v>13</v>
      </c>
      <c r="G456" s="133" t="s">
        <v>103</v>
      </c>
      <c r="H456" s="133">
        <v>5958</v>
      </c>
      <c r="I456" s="133">
        <v>12291</v>
      </c>
      <c r="J456" s="133">
        <v>43643</v>
      </c>
      <c r="K456" s="133" t="s">
        <v>637</v>
      </c>
      <c r="L456" s="133">
        <v>63394652</v>
      </c>
      <c r="M456" s="133" t="s">
        <v>123</v>
      </c>
      <c r="N456" s="133">
        <v>8541</v>
      </c>
      <c r="O456" s="133">
        <v>2019</v>
      </c>
      <c r="P456" s="263">
        <v>600</v>
      </c>
      <c r="Q456" s="239" t="s">
        <v>451</v>
      </c>
      <c r="R456" s="257"/>
      <c r="S456" s="240"/>
      <c r="T456" s="244"/>
      <c r="U456" s="240"/>
      <c r="V456" s="240"/>
      <c r="W456" s="245"/>
      <c r="X456" s="283"/>
      <c r="Y456" s="253"/>
      <c r="Z456" s="251"/>
      <c r="AA456" s="247">
        <f t="shared" si="15"/>
        <v>600</v>
      </c>
      <c r="AB456" s="323" t="s">
        <v>638</v>
      </c>
      <c r="AF456">
        <v>600</v>
      </c>
      <c r="AG456" s="415">
        <f t="shared" si="14"/>
        <v>0</v>
      </c>
    </row>
    <row r="457" spans="1:33" ht="38.25">
      <c r="A457" s="133" t="s">
        <v>6</v>
      </c>
      <c r="B457" s="133" t="s">
        <v>100</v>
      </c>
      <c r="C457" s="135" t="s">
        <v>91</v>
      </c>
      <c r="D457" s="135" t="s">
        <v>92</v>
      </c>
      <c r="E457" s="239" t="s">
        <v>239</v>
      </c>
      <c r="F457" s="134" t="s">
        <v>13</v>
      </c>
      <c r="G457" s="133" t="s">
        <v>103</v>
      </c>
      <c r="H457" s="133">
        <v>12054</v>
      </c>
      <c r="I457" s="133">
        <v>12402</v>
      </c>
      <c r="J457" s="133">
        <v>43650</v>
      </c>
      <c r="K457" s="133" t="s">
        <v>639</v>
      </c>
      <c r="L457" s="133">
        <v>1032462687</v>
      </c>
      <c r="M457" s="133" t="s">
        <v>123</v>
      </c>
      <c r="N457" s="133">
        <v>8663</v>
      </c>
      <c r="O457" s="133">
        <v>2019</v>
      </c>
      <c r="P457" s="263">
        <v>7622000</v>
      </c>
      <c r="Q457" s="239" t="s">
        <v>451</v>
      </c>
      <c r="R457" s="257">
        <v>1091</v>
      </c>
      <c r="S457" s="246">
        <v>44700</v>
      </c>
      <c r="T457" s="244">
        <v>1091</v>
      </c>
      <c r="U457" s="246">
        <v>44700</v>
      </c>
      <c r="V457" s="240" t="s">
        <v>640</v>
      </c>
      <c r="W457" s="245">
        <v>44735</v>
      </c>
      <c r="X457" s="283">
        <v>1648000</v>
      </c>
      <c r="Y457" s="248" t="s">
        <v>384</v>
      </c>
      <c r="Z457" s="251">
        <v>5974000</v>
      </c>
      <c r="AA457" s="247">
        <f t="shared" si="15"/>
        <v>0</v>
      </c>
      <c r="AB457" s="240" t="s">
        <v>397</v>
      </c>
      <c r="AF457">
        <v>7622000</v>
      </c>
      <c r="AG457" s="415">
        <f t="shared" si="14"/>
        <v>0</v>
      </c>
    </row>
    <row r="458" spans="1:33">
      <c r="A458" s="133" t="s">
        <v>6</v>
      </c>
      <c r="B458" s="133" t="s">
        <v>100</v>
      </c>
      <c r="C458" s="135" t="s">
        <v>91</v>
      </c>
      <c r="D458" s="135" t="s">
        <v>92</v>
      </c>
      <c r="E458" s="239" t="s">
        <v>239</v>
      </c>
      <c r="F458" s="134" t="s">
        <v>13</v>
      </c>
      <c r="G458" s="133" t="s">
        <v>103</v>
      </c>
      <c r="H458" s="133">
        <v>13140</v>
      </c>
      <c r="I458" s="133">
        <v>13185</v>
      </c>
      <c r="J458" s="133">
        <v>43739</v>
      </c>
      <c r="K458" s="133" t="s">
        <v>641</v>
      </c>
      <c r="L458" s="133">
        <v>1031131229</v>
      </c>
      <c r="M458" s="133" t="s">
        <v>123</v>
      </c>
      <c r="N458" s="133">
        <v>2751</v>
      </c>
      <c r="O458" s="133">
        <v>2019</v>
      </c>
      <c r="P458" s="263">
        <v>13641</v>
      </c>
      <c r="Q458" s="239" t="s">
        <v>451</v>
      </c>
      <c r="R458" s="257">
        <v>872</v>
      </c>
      <c r="S458" s="249">
        <v>44659</v>
      </c>
      <c r="T458" s="244">
        <v>872</v>
      </c>
      <c r="U458" s="249">
        <v>44659</v>
      </c>
      <c r="V458" s="253">
        <v>3000294855</v>
      </c>
      <c r="W458" s="245">
        <v>44677</v>
      </c>
      <c r="X458" s="283">
        <v>13641</v>
      </c>
      <c r="Y458" s="253"/>
      <c r="Z458" s="251"/>
      <c r="AA458" s="247">
        <f t="shared" si="15"/>
        <v>0</v>
      </c>
      <c r="AB458" s="240" t="s">
        <v>407</v>
      </c>
      <c r="AF458">
        <v>13641</v>
      </c>
      <c r="AG458" s="415">
        <f t="shared" si="14"/>
        <v>0</v>
      </c>
    </row>
    <row r="459" spans="1:33">
      <c r="A459" s="133" t="s">
        <v>6</v>
      </c>
      <c r="B459" s="133" t="s">
        <v>341</v>
      </c>
      <c r="C459" s="135" t="s">
        <v>91</v>
      </c>
      <c r="D459" s="135" t="s">
        <v>92</v>
      </c>
      <c r="E459" s="239" t="s">
        <v>342</v>
      </c>
      <c r="F459" s="134" t="s">
        <v>5</v>
      </c>
      <c r="G459" s="133" t="s">
        <v>103</v>
      </c>
      <c r="H459" s="133">
        <v>13234</v>
      </c>
      <c r="I459" s="133">
        <v>14163</v>
      </c>
      <c r="J459" s="133">
        <v>43769</v>
      </c>
      <c r="K459" s="133" t="s">
        <v>642</v>
      </c>
      <c r="L459" s="133">
        <v>51581370</v>
      </c>
      <c r="M459" s="133" t="s">
        <v>123</v>
      </c>
      <c r="N459" s="133">
        <v>2351</v>
      </c>
      <c r="O459" s="133">
        <v>2019</v>
      </c>
      <c r="P459" s="263">
        <v>9554</v>
      </c>
      <c r="Q459" s="239" t="s">
        <v>451</v>
      </c>
      <c r="R459" s="257">
        <v>1283</v>
      </c>
      <c r="S459" s="249">
        <v>44729</v>
      </c>
      <c r="T459" s="244">
        <v>1283</v>
      </c>
      <c r="U459" s="249">
        <v>44729</v>
      </c>
      <c r="V459" s="253">
        <v>3000558068</v>
      </c>
      <c r="W459" s="245">
        <v>44767</v>
      </c>
      <c r="X459" s="283">
        <v>9554</v>
      </c>
      <c r="Y459" s="248"/>
      <c r="Z459" s="251"/>
      <c r="AA459" s="247">
        <f t="shared" si="15"/>
        <v>0</v>
      </c>
      <c r="AB459" s="240" t="s">
        <v>396</v>
      </c>
      <c r="AF459">
        <v>9554</v>
      </c>
      <c r="AG459" s="415">
        <f t="shared" si="14"/>
        <v>0</v>
      </c>
    </row>
    <row r="460" spans="1:33" ht="38.25">
      <c r="A460" s="133" t="s">
        <v>6</v>
      </c>
      <c r="B460" s="133" t="s">
        <v>227</v>
      </c>
      <c r="C460" s="135" t="s">
        <v>91</v>
      </c>
      <c r="D460" s="135" t="s">
        <v>92</v>
      </c>
      <c r="E460" s="239" t="s">
        <v>315</v>
      </c>
      <c r="F460" s="134" t="s">
        <v>19</v>
      </c>
      <c r="G460" s="133" t="s">
        <v>103</v>
      </c>
      <c r="H460" s="133">
        <v>15361</v>
      </c>
      <c r="I460" s="133">
        <v>14212</v>
      </c>
      <c r="J460" s="133">
        <v>43770</v>
      </c>
      <c r="K460" s="133" t="s">
        <v>643</v>
      </c>
      <c r="L460" s="133">
        <v>52273891</v>
      </c>
      <c r="M460" s="133" t="s">
        <v>114</v>
      </c>
      <c r="N460" s="133">
        <v>6749</v>
      </c>
      <c r="O460" s="133">
        <v>2019</v>
      </c>
      <c r="P460" s="263">
        <v>5824000</v>
      </c>
      <c r="Q460" s="239" t="s">
        <v>451</v>
      </c>
      <c r="R460" s="257"/>
      <c r="S460" s="240"/>
      <c r="T460" s="244"/>
      <c r="U460" s="240"/>
      <c r="V460" s="240"/>
      <c r="W460" s="245"/>
      <c r="X460" s="283"/>
      <c r="Y460" s="248" t="s">
        <v>384</v>
      </c>
      <c r="Z460" s="251">
        <v>5824000</v>
      </c>
      <c r="AA460" s="247">
        <f t="shared" si="15"/>
        <v>0</v>
      </c>
      <c r="AB460" s="240" t="s">
        <v>385</v>
      </c>
      <c r="AF460">
        <v>5824000</v>
      </c>
      <c r="AG460" s="415">
        <f t="shared" si="14"/>
        <v>0</v>
      </c>
    </row>
    <row r="461" spans="1:33" ht="60">
      <c r="A461" s="133" t="s">
        <v>6</v>
      </c>
      <c r="B461" s="133" t="s">
        <v>100</v>
      </c>
      <c r="C461" s="135" t="s">
        <v>91</v>
      </c>
      <c r="D461" s="135" t="s">
        <v>92</v>
      </c>
      <c r="E461" s="239" t="s">
        <v>239</v>
      </c>
      <c r="F461" s="134" t="s">
        <v>13</v>
      </c>
      <c r="G461" s="133" t="s">
        <v>103</v>
      </c>
      <c r="H461" s="133">
        <v>13349</v>
      </c>
      <c r="I461" s="133">
        <v>14252</v>
      </c>
      <c r="J461" s="133">
        <v>43770</v>
      </c>
      <c r="K461" s="133" t="s">
        <v>644</v>
      </c>
      <c r="L461" s="133">
        <v>1012348259</v>
      </c>
      <c r="M461" s="133" t="s">
        <v>123</v>
      </c>
      <c r="N461" s="133">
        <v>2539</v>
      </c>
      <c r="O461" s="133">
        <v>2019</v>
      </c>
      <c r="P461" s="263">
        <v>500</v>
      </c>
      <c r="Q461" s="239" t="s">
        <v>451</v>
      </c>
      <c r="R461" s="257"/>
      <c r="S461" s="240"/>
      <c r="T461" s="244"/>
      <c r="U461" s="240"/>
      <c r="V461" s="240"/>
      <c r="W461" s="245"/>
      <c r="X461" s="283"/>
      <c r="Y461" s="253"/>
      <c r="Z461" s="251"/>
      <c r="AA461" s="247">
        <f t="shared" si="15"/>
        <v>500</v>
      </c>
      <c r="AB461" s="323" t="s">
        <v>638</v>
      </c>
      <c r="AF461">
        <v>500</v>
      </c>
      <c r="AG461" s="415">
        <f t="shared" si="14"/>
        <v>0</v>
      </c>
    </row>
    <row r="462" spans="1:33" ht="38.25">
      <c r="A462" s="133" t="s">
        <v>6</v>
      </c>
      <c r="B462" s="133" t="s">
        <v>227</v>
      </c>
      <c r="C462" s="135" t="s">
        <v>91</v>
      </c>
      <c r="D462" s="135" t="s">
        <v>92</v>
      </c>
      <c r="E462" s="239" t="s">
        <v>315</v>
      </c>
      <c r="F462" s="134" t="s">
        <v>19</v>
      </c>
      <c r="G462" s="133" t="s">
        <v>103</v>
      </c>
      <c r="H462" s="133">
        <v>15727</v>
      </c>
      <c r="I462" s="133">
        <v>14459</v>
      </c>
      <c r="J462" s="133">
        <v>43776</v>
      </c>
      <c r="K462" s="133" t="s">
        <v>592</v>
      </c>
      <c r="L462" s="133">
        <v>1026264497</v>
      </c>
      <c r="M462" s="133" t="s">
        <v>114</v>
      </c>
      <c r="N462" s="133">
        <v>6205</v>
      </c>
      <c r="O462" s="133">
        <v>2019</v>
      </c>
      <c r="P462" s="263">
        <v>6639267</v>
      </c>
      <c r="Q462" s="239" t="s">
        <v>451</v>
      </c>
      <c r="R462" s="257"/>
      <c r="S462" s="240"/>
      <c r="T462" s="244"/>
      <c r="U462" s="240"/>
      <c r="V462" s="240"/>
      <c r="W462" s="245"/>
      <c r="X462" s="283"/>
      <c r="Y462" s="248" t="s">
        <v>325</v>
      </c>
      <c r="Z462" s="251">
        <v>6639267</v>
      </c>
      <c r="AA462" s="247">
        <f t="shared" si="15"/>
        <v>0</v>
      </c>
      <c r="AB462" s="355" t="s">
        <v>326</v>
      </c>
      <c r="AF462">
        <v>6639267</v>
      </c>
      <c r="AG462" s="415">
        <f t="shared" si="14"/>
        <v>0</v>
      </c>
    </row>
    <row r="463" spans="1:33" ht="38.25">
      <c r="A463" s="133" t="s">
        <v>6</v>
      </c>
      <c r="B463" s="133" t="s">
        <v>227</v>
      </c>
      <c r="C463" s="135" t="s">
        <v>91</v>
      </c>
      <c r="D463" s="135" t="s">
        <v>92</v>
      </c>
      <c r="E463" s="239" t="s">
        <v>315</v>
      </c>
      <c r="F463" s="134" t="s">
        <v>19</v>
      </c>
      <c r="G463" s="133" t="s">
        <v>103</v>
      </c>
      <c r="H463" s="133">
        <v>15398</v>
      </c>
      <c r="I463" s="133">
        <v>14566</v>
      </c>
      <c r="J463" s="133">
        <v>43777</v>
      </c>
      <c r="K463" s="133" t="s">
        <v>645</v>
      </c>
      <c r="L463" s="133">
        <v>52841174</v>
      </c>
      <c r="M463" s="133" t="s">
        <v>114</v>
      </c>
      <c r="N463" s="133">
        <v>6947</v>
      </c>
      <c r="O463" s="133">
        <v>2019</v>
      </c>
      <c r="P463" s="263">
        <v>2429000</v>
      </c>
      <c r="Q463" s="239" t="s">
        <v>451</v>
      </c>
      <c r="R463" s="257"/>
      <c r="S463" s="240"/>
      <c r="T463" s="244"/>
      <c r="U463" s="240"/>
      <c r="V463" s="240"/>
      <c r="W463" s="245"/>
      <c r="X463" s="283"/>
      <c r="Y463" s="248" t="s">
        <v>146</v>
      </c>
      <c r="Z463" s="251">
        <v>2429000</v>
      </c>
      <c r="AA463" s="247">
        <f t="shared" si="15"/>
        <v>0</v>
      </c>
      <c r="AB463" s="240" t="s">
        <v>370</v>
      </c>
      <c r="AF463">
        <v>2429000</v>
      </c>
      <c r="AG463" s="415">
        <f t="shared" si="14"/>
        <v>0</v>
      </c>
    </row>
    <row r="464" spans="1:33">
      <c r="A464" s="133" t="s">
        <v>6</v>
      </c>
      <c r="B464" s="133" t="s">
        <v>227</v>
      </c>
      <c r="C464" s="135" t="s">
        <v>91</v>
      </c>
      <c r="D464" s="135" t="s">
        <v>92</v>
      </c>
      <c r="E464" s="239" t="s">
        <v>315</v>
      </c>
      <c r="F464" s="134" t="s">
        <v>19</v>
      </c>
      <c r="G464" s="133" t="s">
        <v>103</v>
      </c>
      <c r="H464" s="133">
        <v>15584</v>
      </c>
      <c r="I464" s="133">
        <v>15529</v>
      </c>
      <c r="J464" s="133">
        <v>43802</v>
      </c>
      <c r="K464" s="133" t="s">
        <v>646</v>
      </c>
      <c r="L464" s="133">
        <v>80005455</v>
      </c>
      <c r="M464" s="133" t="s">
        <v>114</v>
      </c>
      <c r="N464" s="133">
        <v>6817</v>
      </c>
      <c r="O464" s="133">
        <v>2019</v>
      </c>
      <c r="P464" s="263">
        <v>647733</v>
      </c>
      <c r="Q464" s="239" t="s">
        <v>451</v>
      </c>
      <c r="R464" s="257">
        <v>872</v>
      </c>
      <c r="S464" s="249">
        <v>44659</v>
      </c>
      <c r="T464" s="244">
        <v>872</v>
      </c>
      <c r="U464" s="249">
        <v>44659</v>
      </c>
      <c r="V464" s="240">
        <v>3000353701</v>
      </c>
      <c r="W464" s="245">
        <v>44699</v>
      </c>
      <c r="X464" s="283">
        <v>647733</v>
      </c>
      <c r="Y464" s="248"/>
      <c r="Z464" s="251"/>
      <c r="AA464" s="247">
        <f t="shared" si="15"/>
        <v>0</v>
      </c>
      <c r="AB464" s="240" t="s">
        <v>290</v>
      </c>
      <c r="AF464">
        <v>647733</v>
      </c>
      <c r="AG464" s="415">
        <f t="shared" si="14"/>
        <v>0</v>
      </c>
    </row>
    <row r="465" spans="1:33">
      <c r="A465" s="133" t="s">
        <v>6</v>
      </c>
      <c r="B465" s="133" t="s">
        <v>227</v>
      </c>
      <c r="C465" s="135" t="s">
        <v>91</v>
      </c>
      <c r="D465" s="135" t="s">
        <v>92</v>
      </c>
      <c r="E465" s="239" t="s">
        <v>315</v>
      </c>
      <c r="F465" s="134" t="s">
        <v>19</v>
      </c>
      <c r="G465" s="133" t="s">
        <v>103</v>
      </c>
      <c r="H465" s="133">
        <v>16705</v>
      </c>
      <c r="I465" s="133">
        <v>15583</v>
      </c>
      <c r="J465" s="133">
        <v>43803</v>
      </c>
      <c r="K465" s="133" t="s">
        <v>647</v>
      </c>
      <c r="L465" s="133">
        <v>52846731</v>
      </c>
      <c r="M465" s="133" t="s">
        <v>114</v>
      </c>
      <c r="N465" s="133">
        <v>9095</v>
      </c>
      <c r="O465" s="133">
        <v>2019</v>
      </c>
      <c r="P465" s="263">
        <v>80967</v>
      </c>
      <c r="Q465" s="239" t="s">
        <v>451</v>
      </c>
      <c r="R465" s="417">
        <v>2842</v>
      </c>
      <c r="S465" s="245">
        <v>44866</v>
      </c>
      <c r="T465" s="244">
        <v>3225</v>
      </c>
      <c r="U465" s="246">
        <v>44908</v>
      </c>
      <c r="V465" s="240">
        <v>3001054962</v>
      </c>
      <c r="W465" s="245">
        <v>44918</v>
      </c>
      <c r="X465" s="283">
        <v>80967</v>
      </c>
      <c r="Y465" s="253"/>
      <c r="Z465" s="251"/>
      <c r="AA465" s="247">
        <f t="shared" si="15"/>
        <v>0</v>
      </c>
      <c r="AB465" s="355" t="s">
        <v>209</v>
      </c>
      <c r="AF465">
        <v>80967</v>
      </c>
      <c r="AG465" s="415">
        <f t="shared" si="14"/>
        <v>0</v>
      </c>
    </row>
    <row r="466" spans="1:33" ht="38.25">
      <c r="A466" s="133" t="s">
        <v>6</v>
      </c>
      <c r="B466" s="133" t="s">
        <v>227</v>
      </c>
      <c r="C466" s="135" t="s">
        <v>91</v>
      </c>
      <c r="D466" s="135" t="s">
        <v>92</v>
      </c>
      <c r="E466" s="239" t="s">
        <v>315</v>
      </c>
      <c r="F466" s="134" t="s">
        <v>19</v>
      </c>
      <c r="G466" s="133" t="s">
        <v>103</v>
      </c>
      <c r="H466" s="133">
        <v>16936</v>
      </c>
      <c r="I466" s="133">
        <v>16249</v>
      </c>
      <c r="J466" s="133">
        <v>43811</v>
      </c>
      <c r="K466" s="133" t="s">
        <v>648</v>
      </c>
      <c r="L466" s="133">
        <v>1018419584</v>
      </c>
      <c r="M466" s="133" t="s">
        <v>123</v>
      </c>
      <c r="N466" s="133">
        <v>6625</v>
      </c>
      <c r="O466" s="133">
        <v>2019</v>
      </c>
      <c r="P466" s="263">
        <v>617500</v>
      </c>
      <c r="Q466" s="239" t="s">
        <v>451</v>
      </c>
      <c r="R466" s="257"/>
      <c r="S466" s="240"/>
      <c r="T466" s="244"/>
      <c r="U466" s="240"/>
      <c r="V466" s="240"/>
      <c r="W466" s="245"/>
      <c r="X466" s="283"/>
      <c r="Y466" s="248" t="s">
        <v>146</v>
      </c>
      <c r="Z466" s="251">
        <v>617500</v>
      </c>
      <c r="AA466" s="247">
        <f t="shared" si="15"/>
        <v>0</v>
      </c>
      <c r="AB466" s="240" t="s">
        <v>370</v>
      </c>
      <c r="AF466">
        <v>617500</v>
      </c>
      <c r="AG466" s="415">
        <f t="shared" si="14"/>
        <v>0</v>
      </c>
    </row>
    <row r="467" spans="1:33">
      <c r="A467" s="133" t="s">
        <v>6</v>
      </c>
      <c r="B467" s="133" t="s">
        <v>341</v>
      </c>
      <c r="C467" s="135" t="s">
        <v>91</v>
      </c>
      <c r="D467" s="135" t="s">
        <v>92</v>
      </c>
      <c r="E467" s="239" t="s">
        <v>342</v>
      </c>
      <c r="F467" s="134" t="s">
        <v>5</v>
      </c>
      <c r="G467" s="133" t="s">
        <v>103</v>
      </c>
      <c r="H467" s="133">
        <v>17270</v>
      </c>
      <c r="I467" s="133">
        <v>16322</v>
      </c>
      <c r="J467" s="133">
        <v>43812</v>
      </c>
      <c r="K467" s="133" t="s">
        <v>649</v>
      </c>
      <c r="L467" s="133">
        <v>39623262</v>
      </c>
      <c r="M467" s="133" t="s">
        <v>123</v>
      </c>
      <c r="N467" s="133">
        <v>2384</v>
      </c>
      <c r="O467" s="133">
        <v>2019</v>
      </c>
      <c r="P467" s="263">
        <v>14373</v>
      </c>
      <c r="Q467" s="239" t="s">
        <v>451</v>
      </c>
      <c r="R467" s="257">
        <v>1283</v>
      </c>
      <c r="S467" s="249">
        <v>44729</v>
      </c>
      <c r="T467" s="244">
        <v>1283</v>
      </c>
      <c r="U467" s="249">
        <v>44729</v>
      </c>
      <c r="V467" s="253" t="s">
        <v>650</v>
      </c>
      <c r="W467" s="245">
        <v>44795</v>
      </c>
      <c r="X467" s="283">
        <v>14373</v>
      </c>
      <c r="Y467" s="248"/>
      <c r="Z467" s="251"/>
      <c r="AA467" s="247">
        <f t="shared" si="15"/>
        <v>0</v>
      </c>
      <c r="AB467" s="390" t="s">
        <v>254</v>
      </c>
      <c r="AF467">
        <v>14373</v>
      </c>
      <c r="AG467" s="415">
        <f t="shared" si="14"/>
        <v>0</v>
      </c>
    </row>
    <row r="468" spans="1:33">
      <c r="A468" s="133" t="s">
        <v>6</v>
      </c>
      <c r="B468" s="133" t="s">
        <v>124</v>
      </c>
      <c r="C468" s="135" t="s">
        <v>91</v>
      </c>
      <c r="D468" s="135" t="s">
        <v>92</v>
      </c>
      <c r="E468" s="239" t="s">
        <v>311</v>
      </c>
      <c r="F468" s="134" t="s">
        <v>16</v>
      </c>
      <c r="G468" s="133" t="s">
        <v>103</v>
      </c>
      <c r="H468" s="133">
        <v>16771</v>
      </c>
      <c r="I468" s="133">
        <v>18035</v>
      </c>
      <c r="J468" s="133">
        <v>43829</v>
      </c>
      <c r="K468" s="133" t="s">
        <v>651</v>
      </c>
      <c r="L468" s="133">
        <v>51804441</v>
      </c>
      <c r="M468" s="133" t="s">
        <v>114</v>
      </c>
      <c r="N468" s="133">
        <v>2846</v>
      </c>
      <c r="O468" s="133">
        <v>2019</v>
      </c>
      <c r="P468" s="263">
        <v>1382667</v>
      </c>
      <c r="Q468" s="239" t="s">
        <v>451</v>
      </c>
      <c r="R468" s="257">
        <v>1283</v>
      </c>
      <c r="S468" s="249">
        <v>44729</v>
      </c>
      <c r="T468" s="244">
        <v>1283</v>
      </c>
      <c r="U468" s="249">
        <v>44729</v>
      </c>
      <c r="V468" s="253" t="s">
        <v>652</v>
      </c>
      <c r="W468" s="245">
        <v>44818</v>
      </c>
      <c r="X468" s="283">
        <v>1382667</v>
      </c>
      <c r="Y468" s="248"/>
      <c r="Z468" s="251"/>
      <c r="AA468" s="247">
        <f t="shared" si="15"/>
        <v>0</v>
      </c>
      <c r="AB468" s="332" t="s">
        <v>252</v>
      </c>
      <c r="AF468">
        <v>1382667</v>
      </c>
      <c r="AG468" s="415">
        <f t="shared" si="14"/>
        <v>0</v>
      </c>
    </row>
    <row r="469" spans="1:33">
      <c r="A469" s="133" t="s">
        <v>6</v>
      </c>
      <c r="B469" s="133" t="s">
        <v>100</v>
      </c>
      <c r="C469" s="135" t="s">
        <v>91</v>
      </c>
      <c r="D469" s="135" t="s">
        <v>92</v>
      </c>
      <c r="E469" s="239" t="s">
        <v>239</v>
      </c>
      <c r="F469" s="134" t="s">
        <v>13</v>
      </c>
      <c r="G469" s="133" t="s">
        <v>103</v>
      </c>
      <c r="H469" s="133">
        <v>2951</v>
      </c>
      <c r="I469" s="133">
        <v>1834</v>
      </c>
      <c r="J469" s="133">
        <v>43494</v>
      </c>
      <c r="K469" s="133" t="s">
        <v>653</v>
      </c>
      <c r="L469" s="133">
        <v>1010196258</v>
      </c>
      <c r="M469" s="133" t="s">
        <v>123</v>
      </c>
      <c r="N469" s="133">
        <v>1637</v>
      </c>
      <c r="O469" s="133">
        <v>2019</v>
      </c>
      <c r="P469" s="263">
        <v>400000</v>
      </c>
      <c r="Q469" s="239" t="s">
        <v>451</v>
      </c>
      <c r="R469" s="257">
        <v>508</v>
      </c>
      <c r="S469" s="249">
        <v>44622</v>
      </c>
      <c r="T469" s="244">
        <v>508</v>
      </c>
      <c r="U469" s="249">
        <v>44622</v>
      </c>
      <c r="V469" s="253">
        <v>3000214452</v>
      </c>
      <c r="W469" s="245">
        <v>44648</v>
      </c>
      <c r="X469" s="283">
        <v>400000</v>
      </c>
      <c r="Y469" s="248"/>
      <c r="Z469" s="251"/>
      <c r="AA469" s="247">
        <f t="shared" si="15"/>
        <v>0</v>
      </c>
      <c r="AB469" s="240" t="s">
        <v>388</v>
      </c>
      <c r="AF469">
        <v>400000</v>
      </c>
      <c r="AG469" s="415">
        <f t="shared" si="14"/>
        <v>0</v>
      </c>
    </row>
    <row r="470" spans="1:33">
      <c r="A470" s="133" t="s">
        <v>6</v>
      </c>
      <c r="B470" s="133" t="s">
        <v>100</v>
      </c>
      <c r="C470" s="135" t="s">
        <v>91</v>
      </c>
      <c r="D470" s="135" t="s">
        <v>92</v>
      </c>
      <c r="E470" s="239" t="s">
        <v>239</v>
      </c>
      <c r="F470" s="134" t="s">
        <v>13</v>
      </c>
      <c r="G470" s="133" t="s">
        <v>103</v>
      </c>
      <c r="H470" s="133">
        <v>2248</v>
      </c>
      <c r="I470" s="133">
        <v>2004</v>
      </c>
      <c r="J470" s="133">
        <v>43495</v>
      </c>
      <c r="K470" s="133" t="s">
        <v>654</v>
      </c>
      <c r="L470" s="133">
        <v>1032493965</v>
      </c>
      <c r="M470" s="133" t="s">
        <v>114</v>
      </c>
      <c r="N470" s="133">
        <v>2537</v>
      </c>
      <c r="O470" s="133">
        <v>2019</v>
      </c>
      <c r="P470" s="263">
        <v>178933</v>
      </c>
      <c r="Q470" s="239" t="s">
        <v>451</v>
      </c>
      <c r="R470" s="257"/>
      <c r="S470" s="240"/>
      <c r="T470" s="244"/>
      <c r="U470" s="240"/>
      <c r="V470" s="240"/>
      <c r="W470" s="245"/>
      <c r="X470" s="283"/>
      <c r="Y470" s="253"/>
      <c r="Z470" s="251"/>
      <c r="AA470" s="247">
        <f t="shared" si="15"/>
        <v>178933</v>
      </c>
      <c r="AB470" s="240" t="s">
        <v>616</v>
      </c>
      <c r="AF470">
        <v>178933</v>
      </c>
      <c r="AG470" s="415">
        <f t="shared" si="14"/>
        <v>0</v>
      </c>
    </row>
    <row r="471" spans="1:33" ht="38.25">
      <c r="A471" s="133" t="s">
        <v>6</v>
      </c>
      <c r="B471" s="133" t="s">
        <v>341</v>
      </c>
      <c r="C471" s="135" t="s">
        <v>91</v>
      </c>
      <c r="D471" s="135" t="s">
        <v>92</v>
      </c>
      <c r="E471" s="239" t="s">
        <v>342</v>
      </c>
      <c r="F471" s="134" t="s">
        <v>5</v>
      </c>
      <c r="G471" s="133" t="s">
        <v>103</v>
      </c>
      <c r="H471" s="133">
        <v>2150</v>
      </c>
      <c r="I471" s="133">
        <v>5218</v>
      </c>
      <c r="J471" s="133">
        <v>43511</v>
      </c>
      <c r="K471" s="133" t="s">
        <v>655</v>
      </c>
      <c r="L471" s="133">
        <v>51855337</v>
      </c>
      <c r="M471" s="133" t="s">
        <v>123</v>
      </c>
      <c r="N471" s="133">
        <v>2481</v>
      </c>
      <c r="O471" s="133">
        <v>2019</v>
      </c>
      <c r="P471" s="263">
        <v>1605500</v>
      </c>
      <c r="Q471" s="239" t="s">
        <v>451</v>
      </c>
      <c r="R471" s="257"/>
      <c r="S471" s="240"/>
      <c r="T471" s="244"/>
      <c r="U471" s="240"/>
      <c r="V471" s="240"/>
      <c r="W471" s="245"/>
      <c r="X471" s="283"/>
      <c r="Y471" s="248" t="s">
        <v>351</v>
      </c>
      <c r="Z471" s="251">
        <v>1605500</v>
      </c>
      <c r="AA471" s="247">
        <f t="shared" si="15"/>
        <v>0</v>
      </c>
      <c r="AB471" s="240" t="s">
        <v>352</v>
      </c>
      <c r="AF471">
        <v>1605500</v>
      </c>
      <c r="AG471" s="415">
        <f t="shared" si="14"/>
        <v>0</v>
      </c>
    </row>
    <row r="472" spans="1:33">
      <c r="A472" s="133" t="s">
        <v>6</v>
      </c>
      <c r="B472" s="133" t="s">
        <v>124</v>
      </c>
      <c r="C472" s="135" t="s">
        <v>91</v>
      </c>
      <c r="D472" s="135" t="s">
        <v>92</v>
      </c>
      <c r="E472" s="239" t="s">
        <v>311</v>
      </c>
      <c r="F472" s="134" t="s">
        <v>16</v>
      </c>
      <c r="G472" s="133" t="s">
        <v>103</v>
      </c>
      <c r="H472" s="133">
        <v>4742</v>
      </c>
      <c r="I472" s="133">
        <v>6600</v>
      </c>
      <c r="J472" s="133">
        <v>43538</v>
      </c>
      <c r="K472" s="133" t="s">
        <v>656</v>
      </c>
      <c r="L472" s="133">
        <v>80819016</v>
      </c>
      <c r="M472" s="133" t="s">
        <v>114</v>
      </c>
      <c r="N472" s="133">
        <v>3458</v>
      </c>
      <c r="O472" s="133">
        <v>2019</v>
      </c>
      <c r="P472" s="263">
        <v>3578667</v>
      </c>
      <c r="Q472" s="239" t="s">
        <v>451</v>
      </c>
      <c r="R472" s="257"/>
      <c r="S472" s="240"/>
      <c r="T472" s="244"/>
      <c r="U472" s="240"/>
      <c r="V472" s="240"/>
      <c r="W472" s="245"/>
      <c r="X472" s="283"/>
      <c r="Y472" s="253"/>
      <c r="Z472" s="251"/>
      <c r="AA472" s="247">
        <f t="shared" si="15"/>
        <v>3578667</v>
      </c>
      <c r="AB472" s="302" t="s">
        <v>657</v>
      </c>
      <c r="AF472">
        <v>3578667</v>
      </c>
      <c r="AG472" s="415">
        <f t="shared" si="14"/>
        <v>0</v>
      </c>
    </row>
    <row r="473" spans="1:33" ht="38.25">
      <c r="A473" s="133" t="s">
        <v>6</v>
      </c>
      <c r="B473" s="133" t="s">
        <v>100</v>
      </c>
      <c r="C473" s="135" t="s">
        <v>91</v>
      </c>
      <c r="D473" s="135" t="s">
        <v>92</v>
      </c>
      <c r="E473" s="239" t="s">
        <v>239</v>
      </c>
      <c r="F473" s="134" t="s">
        <v>13</v>
      </c>
      <c r="G473" s="133" t="s">
        <v>103</v>
      </c>
      <c r="H473" s="133">
        <v>6870</v>
      </c>
      <c r="I473" s="133">
        <v>6606</v>
      </c>
      <c r="J473" s="133">
        <v>43538</v>
      </c>
      <c r="K473" s="133" t="s">
        <v>658</v>
      </c>
      <c r="L473" s="133">
        <v>1073513899</v>
      </c>
      <c r="M473" s="133" t="s">
        <v>114</v>
      </c>
      <c r="N473" s="133">
        <v>2544</v>
      </c>
      <c r="O473" s="133">
        <v>2019</v>
      </c>
      <c r="P473" s="263">
        <v>1052400</v>
      </c>
      <c r="Q473" s="239" t="s">
        <v>451</v>
      </c>
      <c r="R473" s="257"/>
      <c r="S473" s="240"/>
      <c r="T473" s="244"/>
      <c r="U473" s="240"/>
      <c r="V473" s="240"/>
      <c r="W473" s="245"/>
      <c r="X473" s="283"/>
      <c r="Y473" s="248" t="s">
        <v>354</v>
      </c>
      <c r="Z473" s="251">
        <v>1052400</v>
      </c>
      <c r="AA473" s="247">
        <f t="shared" si="15"/>
        <v>0</v>
      </c>
      <c r="AB473" s="240" t="s">
        <v>355</v>
      </c>
      <c r="AF473">
        <v>1052400</v>
      </c>
      <c r="AG473" s="415">
        <f t="shared" si="14"/>
        <v>0</v>
      </c>
    </row>
    <row r="474" spans="1:33" ht="38.25">
      <c r="A474" s="133" t="s">
        <v>6</v>
      </c>
      <c r="B474" s="133" t="s">
        <v>100</v>
      </c>
      <c r="C474" s="135" t="s">
        <v>91</v>
      </c>
      <c r="D474" s="135" t="s">
        <v>92</v>
      </c>
      <c r="E474" s="239" t="s">
        <v>239</v>
      </c>
      <c r="F474" s="134" t="s">
        <v>13</v>
      </c>
      <c r="G474" s="133" t="s">
        <v>103</v>
      </c>
      <c r="H474" s="133">
        <v>8823</v>
      </c>
      <c r="I474" s="133">
        <v>7440</v>
      </c>
      <c r="J474" s="133">
        <v>43543</v>
      </c>
      <c r="K474" s="133" t="s">
        <v>659</v>
      </c>
      <c r="L474" s="133">
        <v>52705307</v>
      </c>
      <c r="M474" s="133" t="s">
        <v>123</v>
      </c>
      <c r="N474" s="133">
        <v>4298</v>
      </c>
      <c r="O474" s="133">
        <v>2019</v>
      </c>
      <c r="P474" s="263">
        <v>21630000</v>
      </c>
      <c r="Q474" s="239" t="s">
        <v>451</v>
      </c>
      <c r="R474" s="257"/>
      <c r="S474" s="240"/>
      <c r="T474" s="244"/>
      <c r="U474" s="240"/>
      <c r="V474" s="240"/>
      <c r="W474" s="245"/>
      <c r="X474" s="283"/>
      <c r="Y474" s="248" t="s">
        <v>146</v>
      </c>
      <c r="Z474" s="251">
        <v>21630000</v>
      </c>
      <c r="AA474" s="247">
        <f t="shared" si="15"/>
        <v>0</v>
      </c>
      <c r="AB474" s="240" t="s">
        <v>370</v>
      </c>
      <c r="AF474">
        <v>21630000</v>
      </c>
      <c r="AG474" s="415">
        <f t="shared" si="14"/>
        <v>0</v>
      </c>
    </row>
    <row r="475" spans="1:33">
      <c r="A475" s="133" t="s">
        <v>6</v>
      </c>
      <c r="B475" s="133" t="s">
        <v>100</v>
      </c>
      <c r="C475" s="135" t="s">
        <v>91</v>
      </c>
      <c r="D475" s="135" t="s">
        <v>92</v>
      </c>
      <c r="E475" s="239" t="s">
        <v>239</v>
      </c>
      <c r="F475" s="134" t="s">
        <v>13</v>
      </c>
      <c r="G475" s="133" t="s">
        <v>103</v>
      </c>
      <c r="H475" s="133">
        <v>8536</v>
      </c>
      <c r="I475" s="133">
        <v>9149</v>
      </c>
      <c r="J475" s="133">
        <v>43550</v>
      </c>
      <c r="K475" s="133" t="s">
        <v>660</v>
      </c>
      <c r="L475" s="133">
        <v>1030632073</v>
      </c>
      <c r="M475" s="133" t="s">
        <v>114</v>
      </c>
      <c r="N475" s="133">
        <v>6176</v>
      </c>
      <c r="O475" s="133">
        <v>2019</v>
      </c>
      <c r="P475" s="263">
        <v>427200</v>
      </c>
      <c r="Q475" s="239" t="s">
        <v>451</v>
      </c>
      <c r="R475" s="257">
        <v>508</v>
      </c>
      <c r="S475" s="249">
        <v>44622</v>
      </c>
      <c r="T475" s="244">
        <v>508</v>
      </c>
      <c r="U475" s="249">
        <v>44622</v>
      </c>
      <c r="V475" s="240">
        <v>3000214450</v>
      </c>
      <c r="W475" s="245">
        <v>44648</v>
      </c>
      <c r="X475" s="283">
        <v>427200</v>
      </c>
      <c r="Y475" s="248"/>
      <c r="Z475" s="251"/>
      <c r="AA475" s="247">
        <f t="shared" si="15"/>
        <v>0</v>
      </c>
      <c r="AB475" s="240" t="s">
        <v>388</v>
      </c>
      <c r="AF475">
        <v>427200</v>
      </c>
      <c r="AG475" s="415">
        <f t="shared" si="14"/>
        <v>0</v>
      </c>
    </row>
    <row r="476" spans="1:33">
      <c r="A476" s="133" t="s">
        <v>6</v>
      </c>
      <c r="B476" s="133" t="s">
        <v>100</v>
      </c>
      <c r="C476" s="135" t="s">
        <v>91</v>
      </c>
      <c r="D476" s="135" t="s">
        <v>92</v>
      </c>
      <c r="E476" s="239" t="s">
        <v>239</v>
      </c>
      <c r="F476" s="134" t="s">
        <v>13</v>
      </c>
      <c r="G476" s="133" t="s">
        <v>108</v>
      </c>
      <c r="H476" s="133">
        <v>9798</v>
      </c>
      <c r="I476" s="133">
        <v>10078</v>
      </c>
      <c r="J476" s="133">
        <v>43557</v>
      </c>
      <c r="K476" s="133" t="s">
        <v>661</v>
      </c>
      <c r="L476" s="133">
        <v>1069719320</v>
      </c>
      <c r="M476" s="133" t="s">
        <v>123</v>
      </c>
      <c r="N476" s="133">
        <v>7018</v>
      </c>
      <c r="O476" s="133">
        <v>2019</v>
      </c>
      <c r="P476" s="263">
        <v>2884000</v>
      </c>
      <c r="Q476" s="239" t="s">
        <v>451</v>
      </c>
      <c r="R476" s="257">
        <v>508</v>
      </c>
      <c r="S476" s="249">
        <v>44622</v>
      </c>
      <c r="T476" s="244">
        <v>508</v>
      </c>
      <c r="U476" s="249">
        <v>44622</v>
      </c>
      <c r="V476" s="241">
        <v>3000374710</v>
      </c>
      <c r="W476" s="245">
        <v>44712</v>
      </c>
      <c r="X476" s="283">
        <v>2884000</v>
      </c>
      <c r="Y476" s="248"/>
      <c r="Z476" s="251"/>
      <c r="AA476" s="247">
        <f t="shared" si="15"/>
        <v>0</v>
      </c>
      <c r="AB476" s="240" t="s">
        <v>290</v>
      </c>
      <c r="AF476">
        <v>2884000</v>
      </c>
      <c r="AG476" s="415">
        <f t="shared" si="14"/>
        <v>0</v>
      </c>
    </row>
    <row r="477" spans="1:33">
      <c r="A477" s="133" t="s">
        <v>6</v>
      </c>
      <c r="B477" s="133" t="s">
        <v>100</v>
      </c>
      <c r="C477" s="135" t="s">
        <v>91</v>
      </c>
      <c r="D477" s="135" t="s">
        <v>92</v>
      </c>
      <c r="E477" s="239" t="s">
        <v>239</v>
      </c>
      <c r="F477" s="134" t="s">
        <v>13</v>
      </c>
      <c r="G477" s="133" t="s">
        <v>108</v>
      </c>
      <c r="H477" s="133">
        <v>10521</v>
      </c>
      <c r="I477" s="133">
        <v>10363</v>
      </c>
      <c r="J477" s="133">
        <v>43560</v>
      </c>
      <c r="K477" s="133" t="s">
        <v>662</v>
      </c>
      <c r="L477" s="133">
        <v>53093799</v>
      </c>
      <c r="M477" s="133" t="s">
        <v>114</v>
      </c>
      <c r="N477" s="133">
        <v>7216</v>
      </c>
      <c r="O477" s="133">
        <v>2019</v>
      </c>
      <c r="P477" s="263">
        <v>2026700</v>
      </c>
      <c r="Q477" s="239" t="s">
        <v>451</v>
      </c>
      <c r="R477" s="257">
        <v>872</v>
      </c>
      <c r="S477" s="249">
        <v>44659</v>
      </c>
      <c r="T477" s="244">
        <v>872</v>
      </c>
      <c r="U477" s="249">
        <v>44659</v>
      </c>
      <c r="V477" s="253">
        <v>3000294483</v>
      </c>
      <c r="W477" s="245">
        <v>44677</v>
      </c>
      <c r="X477" s="283">
        <v>2026700</v>
      </c>
      <c r="Y477" s="253"/>
      <c r="Z477" s="251"/>
      <c r="AA477" s="247">
        <f t="shared" si="15"/>
        <v>0</v>
      </c>
      <c r="AB477" s="240" t="s">
        <v>407</v>
      </c>
      <c r="AF477">
        <v>2026700</v>
      </c>
      <c r="AG477" s="415">
        <f t="shared" si="14"/>
        <v>0</v>
      </c>
    </row>
    <row r="478" spans="1:33" ht="38.25">
      <c r="A478" s="133" t="s">
        <v>6</v>
      </c>
      <c r="B478" s="133" t="s">
        <v>100</v>
      </c>
      <c r="C478" s="135" t="s">
        <v>91</v>
      </c>
      <c r="D478" s="135" t="s">
        <v>92</v>
      </c>
      <c r="E478" s="239" t="s">
        <v>239</v>
      </c>
      <c r="F478" s="134" t="s">
        <v>13</v>
      </c>
      <c r="G478" s="133" t="s">
        <v>108</v>
      </c>
      <c r="H478" s="133">
        <v>10114</v>
      </c>
      <c r="I478" s="133">
        <v>10893</v>
      </c>
      <c r="J478" s="133">
        <v>43578</v>
      </c>
      <c r="K478" s="133" t="s">
        <v>663</v>
      </c>
      <c r="L478" s="133">
        <v>1030563796</v>
      </c>
      <c r="M478" s="133" t="s">
        <v>114</v>
      </c>
      <c r="N478" s="133">
        <v>7583</v>
      </c>
      <c r="O478" s="133">
        <v>2019</v>
      </c>
      <c r="P478" s="263">
        <v>14031000</v>
      </c>
      <c r="Q478" s="239" t="s">
        <v>451</v>
      </c>
      <c r="R478" s="257">
        <v>1091</v>
      </c>
      <c r="S478" s="246">
        <v>44700</v>
      </c>
      <c r="T478" s="244">
        <v>1091</v>
      </c>
      <c r="U478" s="246">
        <v>44700</v>
      </c>
      <c r="V478" s="240">
        <v>3000390174</v>
      </c>
      <c r="W478" s="245">
        <v>44712</v>
      </c>
      <c r="X478" s="283">
        <v>311800</v>
      </c>
      <c r="Y478" s="248" t="s">
        <v>384</v>
      </c>
      <c r="Z478" s="251">
        <v>13719200</v>
      </c>
      <c r="AA478" s="247">
        <f t="shared" si="15"/>
        <v>0</v>
      </c>
      <c r="AB478" s="240" t="s">
        <v>290</v>
      </c>
      <c r="AF478">
        <v>14031000</v>
      </c>
      <c r="AG478" s="415">
        <f t="shared" si="14"/>
        <v>0</v>
      </c>
    </row>
    <row r="479" spans="1:33">
      <c r="A479" s="133" t="s">
        <v>6</v>
      </c>
      <c r="B479" s="133" t="s">
        <v>100</v>
      </c>
      <c r="C479" s="135" t="s">
        <v>91</v>
      </c>
      <c r="D479" s="135" t="s">
        <v>92</v>
      </c>
      <c r="E479" s="239" t="s">
        <v>239</v>
      </c>
      <c r="F479" s="134" t="s">
        <v>13</v>
      </c>
      <c r="G479" s="133" t="s">
        <v>108</v>
      </c>
      <c r="H479" s="133">
        <v>9851</v>
      </c>
      <c r="I479" s="133">
        <v>11154</v>
      </c>
      <c r="J479" s="133">
        <v>43594</v>
      </c>
      <c r="K479" s="133" t="s">
        <v>664</v>
      </c>
      <c r="L479" s="133">
        <v>1033697290</v>
      </c>
      <c r="M479" s="133" t="s">
        <v>123</v>
      </c>
      <c r="N479" s="133">
        <v>7784</v>
      </c>
      <c r="O479" s="133">
        <v>2019</v>
      </c>
      <c r="P479" s="263">
        <v>1167100</v>
      </c>
      <c r="Q479" s="239" t="s">
        <v>451</v>
      </c>
      <c r="R479" s="257">
        <v>508</v>
      </c>
      <c r="S479" s="249">
        <v>44622</v>
      </c>
      <c r="T479" s="244">
        <v>508</v>
      </c>
      <c r="U479" s="249">
        <v>44622</v>
      </c>
      <c r="V479" s="240" t="s">
        <v>665</v>
      </c>
      <c r="W479" s="245">
        <v>44648</v>
      </c>
      <c r="X479" s="283">
        <v>1167100</v>
      </c>
      <c r="Y479" s="248"/>
      <c r="Z479" s="251"/>
      <c r="AA479" s="247">
        <f t="shared" si="15"/>
        <v>0</v>
      </c>
      <c r="AB479" s="240" t="s">
        <v>388</v>
      </c>
      <c r="AF479">
        <v>1167100</v>
      </c>
      <c r="AG479" s="415">
        <f t="shared" si="14"/>
        <v>0</v>
      </c>
    </row>
    <row r="480" spans="1:33" ht="38.25">
      <c r="A480" s="133" t="s">
        <v>6</v>
      </c>
      <c r="B480" s="133" t="s">
        <v>100</v>
      </c>
      <c r="C480" s="135" t="s">
        <v>91</v>
      </c>
      <c r="D480" s="135" t="s">
        <v>92</v>
      </c>
      <c r="E480" s="239" t="s">
        <v>239</v>
      </c>
      <c r="F480" s="134" t="s">
        <v>13</v>
      </c>
      <c r="G480" s="133" t="s">
        <v>108</v>
      </c>
      <c r="H480" s="133">
        <v>10755</v>
      </c>
      <c r="I480" s="133">
        <v>11183</v>
      </c>
      <c r="J480" s="133">
        <v>43594</v>
      </c>
      <c r="K480" s="133" t="s">
        <v>666</v>
      </c>
      <c r="L480" s="133">
        <v>52309593</v>
      </c>
      <c r="M480" s="133" t="s">
        <v>123</v>
      </c>
      <c r="N480" s="133">
        <v>7778</v>
      </c>
      <c r="O480" s="133">
        <v>2019</v>
      </c>
      <c r="P480" s="263">
        <v>7042</v>
      </c>
      <c r="Q480" s="239" t="s">
        <v>451</v>
      </c>
      <c r="R480" s="257"/>
      <c r="S480" s="240"/>
      <c r="T480" s="244"/>
      <c r="U480" s="240"/>
      <c r="V480" s="240"/>
      <c r="W480" s="245"/>
      <c r="X480" s="283"/>
      <c r="Y480" s="248" t="s">
        <v>384</v>
      </c>
      <c r="Z480" s="251">
        <v>7042</v>
      </c>
      <c r="AA480" s="247">
        <f t="shared" si="15"/>
        <v>0</v>
      </c>
      <c r="AB480" s="240" t="s">
        <v>385</v>
      </c>
      <c r="AF480">
        <v>7042</v>
      </c>
      <c r="AG480" s="415">
        <f t="shared" si="14"/>
        <v>0</v>
      </c>
    </row>
    <row r="481" spans="1:33">
      <c r="A481" s="133" t="s">
        <v>6</v>
      </c>
      <c r="B481" s="133" t="s">
        <v>100</v>
      </c>
      <c r="C481" s="135" t="s">
        <v>91</v>
      </c>
      <c r="D481" s="135" t="s">
        <v>92</v>
      </c>
      <c r="E481" s="239" t="s">
        <v>239</v>
      </c>
      <c r="F481" s="134" t="s">
        <v>13</v>
      </c>
      <c r="G481" s="133" t="s">
        <v>108</v>
      </c>
      <c r="H481" s="133">
        <v>10367</v>
      </c>
      <c r="I481" s="133">
        <v>11222</v>
      </c>
      <c r="J481" s="133">
        <v>43595</v>
      </c>
      <c r="K481" s="133" t="s">
        <v>667</v>
      </c>
      <c r="L481" s="133">
        <v>30055249</v>
      </c>
      <c r="M481" s="133" t="s">
        <v>123</v>
      </c>
      <c r="N481" s="133">
        <v>7870</v>
      </c>
      <c r="O481" s="133">
        <v>2019</v>
      </c>
      <c r="P481" s="263">
        <v>412000</v>
      </c>
      <c r="Q481" s="239" t="s">
        <v>451</v>
      </c>
      <c r="R481" s="257">
        <v>508</v>
      </c>
      <c r="S481" s="249">
        <v>44622</v>
      </c>
      <c r="T481" s="244">
        <v>508</v>
      </c>
      <c r="U481" s="249">
        <v>44622</v>
      </c>
      <c r="V481" s="240">
        <v>3000214471</v>
      </c>
      <c r="W481" s="245">
        <v>44648</v>
      </c>
      <c r="X481" s="283">
        <v>412000</v>
      </c>
      <c r="Y481" s="248"/>
      <c r="Z481" s="251"/>
      <c r="AA481" s="247">
        <f t="shared" si="15"/>
        <v>0</v>
      </c>
      <c r="AB481" s="240" t="s">
        <v>388</v>
      </c>
      <c r="AF481">
        <v>412000</v>
      </c>
      <c r="AG481" s="415">
        <f t="shared" si="14"/>
        <v>0</v>
      </c>
    </row>
    <row r="482" spans="1:33">
      <c r="A482" s="133" t="s">
        <v>6</v>
      </c>
      <c r="B482" s="133" t="s">
        <v>100</v>
      </c>
      <c r="C482" s="135" t="s">
        <v>91</v>
      </c>
      <c r="D482" s="135" t="s">
        <v>92</v>
      </c>
      <c r="E482" s="239" t="s">
        <v>239</v>
      </c>
      <c r="F482" s="134" t="s">
        <v>13</v>
      </c>
      <c r="G482" s="133" t="s">
        <v>108</v>
      </c>
      <c r="H482" s="133">
        <v>9520</v>
      </c>
      <c r="I482" s="133">
        <v>12098</v>
      </c>
      <c r="J482" s="133">
        <v>43641</v>
      </c>
      <c r="K482" s="133" t="s">
        <v>668</v>
      </c>
      <c r="L482" s="133">
        <v>1022335936</v>
      </c>
      <c r="M482" s="133" t="s">
        <v>114</v>
      </c>
      <c r="N482" s="133">
        <v>8479</v>
      </c>
      <c r="O482" s="133">
        <v>2019</v>
      </c>
      <c r="P482" s="263">
        <v>650666</v>
      </c>
      <c r="Q482" s="239" t="s">
        <v>451</v>
      </c>
      <c r="R482" s="257">
        <v>508</v>
      </c>
      <c r="S482" s="249">
        <v>44622</v>
      </c>
      <c r="T482" s="244">
        <v>508</v>
      </c>
      <c r="U482" s="249">
        <v>44622</v>
      </c>
      <c r="V482" s="240" t="s">
        <v>669</v>
      </c>
      <c r="W482" s="245">
        <v>44648</v>
      </c>
      <c r="X482" s="283">
        <v>650666</v>
      </c>
      <c r="Y482" s="248"/>
      <c r="Z482" s="251"/>
      <c r="AA482" s="247">
        <f t="shared" si="15"/>
        <v>0</v>
      </c>
      <c r="AB482" s="240" t="s">
        <v>388</v>
      </c>
      <c r="AF482">
        <v>650666</v>
      </c>
      <c r="AG482" s="415">
        <f t="shared" si="14"/>
        <v>0</v>
      </c>
    </row>
    <row r="483" spans="1:33" ht="38.25">
      <c r="A483" s="133" t="s">
        <v>6</v>
      </c>
      <c r="B483" s="133" t="s">
        <v>100</v>
      </c>
      <c r="C483" s="135" t="s">
        <v>91</v>
      </c>
      <c r="D483" s="135" t="s">
        <v>92</v>
      </c>
      <c r="E483" s="239" t="s">
        <v>239</v>
      </c>
      <c r="F483" s="134" t="s">
        <v>13</v>
      </c>
      <c r="G483" s="133" t="s">
        <v>108</v>
      </c>
      <c r="H483" s="133">
        <v>10845</v>
      </c>
      <c r="I483" s="133">
        <v>7745</v>
      </c>
      <c r="J483" s="133">
        <v>43543</v>
      </c>
      <c r="K483" s="133" t="s">
        <v>670</v>
      </c>
      <c r="L483" s="133">
        <v>51840311</v>
      </c>
      <c r="M483" s="133" t="s">
        <v>123</v>
      </c>
      <c r="N483" s="133">
        <v>4701</v>
      </c>
      <c r="O483" s="133">
        <v>2019</v>
      </c>
      <c r="P483" s="263">
        <v>18525000</v>
      </c>
      <c r="Q483" s="239" t="s">
        <v>451</v>
      </c>
      <c r="R483" s="257">
        <v>1091</v>
      </c>
      <c r="S483" s="246">
        <v>44700</v>
      </c>
      <c r="T483" s="244">
        <v>1091</v>
      </c>
      <c r="U483" s="246">
        <v>44700</v>
      </c>
      <c r="V483" s="240"/>
      <c r="W483" s="245"/>
      <c r="X483" s="283"/>
      <c r="Y483" s="248" t="s">
        <v>384</v>
      </c>
      <c r="Z483" s="251">
        <v>16672500</v>
      </c>
      <c r="AA483" s="247">
        <f t="shared" si="15"/>
        <v>1852500</v>
      </c>
      <c r="AB483" s="240" t="s">
        <v>385</v>
      </c>
      <c r="AF483">
        <v>18525000</v>
      </c>
      <c r="AG483" s="415">
        <f t="shared" si="14"/>
        <v>0</v>
      </c>
    </row>
    <row r="484" spans="1:33">
      <c r="A484" s="133" t="s">
        <v>6</v>
      </c>
      <c r="B484" s="133" t="s">
        <v>100</v>
      </c>
      <c r="C484" s="135" t="s">
        <v>91</v>
      </c>
      <c r="D484" s="135" t="s">
        <v>92</v>
      </c>
      <c r="E484" s="239" t="s">
        <v>239</v>
      </c>
      <c r="F484" s="134" t="s">
        <v>13</v>
      </c>
      <c r="G484" s="133" t="s">
        <v>108</v>
      </c>
      <c r="H484" s="133">
        <v>11269</v>
      </c>
      <c r="I484" s="133">
        <v>8214</v>
      </c>
      <c r="J484" s="133">
        <v>43544</v>
      </c>
      <c r="K484" s="133" t="s">
        <v>671</v>
      </c>
      <c r="L484" s="133">
        <v>41683118</v>
      </c>
      <c r="M484" s="133" t="s">
        <v>114</v>
      </c>
      <c r="N484" s="133">
        <v>5198</v>
      </c>
      <c r="O484" s="133">
        <v>2019</v>
      </c>
      <c r="P484" s="263">
        <v>2390467</v>
      </c>
      <c r="Q484" s="239" t="s">
        <v>451</v>
      </c>
      <c r="R484" s="257">
        <v>508</v>
      </c>
      <c r="S484" s="249">
        <v>44622</v>
      </c>
      <c r="T484" s="244">
        <v>508</v>
      </c>
      <c r="U484" s="249">
        <v>44622</v>
      </c>
      <c r="V484" s="240">
        <v>3000214468</v>
      </c>
      <c r="W484" s="245">
        <v>44648</v>
      </c>
      <c r="X484" s="283">
        <v>2390467</v>
      </c>
      <c r="Y484" s="248"/>
      <c r="Z484" s="251"/>
      <c r="AA484" s="247">
        <f t="shared" si="15"/>
        <v>0</v>
      </c>
      <c r="AB484" s="240" t="s">
        <v>388</v>
      </c>
      <c r="AF484">
        <v>2390467</v>
      </c>
      <c r="AG484" s="415">
        <f t="shared" si="14"/>
        <v>0</v>
      </c>
    </row>
    <row r="485" spans="1:33" ht="38.25">
      <c r="A485" s="133" t="s">
        <v>6</v>
      </c>
      <c r="B485" s="133" t="s">
        <v>100</v>
      </c>
      <c r="C485" s="135" t="s">
        <v>91</v>
      </c>
      <c r="D485" s="135" t="s">
        <v>92</v>
      </c>
      <c r="E485" s="239" t="s">
        <v>239</v>
      </c>
      <c r="F485" s="134" t="s">
        <v>13</v>
      </c>
      <c r="G485" s="133" t="s">
        <v>108</v>
      </c>
      <c r="H485" s="133">
        <v>11296</v>
      </c>
      <c r="I485" s="133">
        <v>8609</v>
      </c>
      <c r="J485" s="133">
        <v>43545</v>
      </c>
      <c r="K485" s="133" t="s">
        <v>672</v>
      </c>
      <c r="L485" s="133">
        <v>53015742</v>
      </c>
      <c r="M485" s="133" t="s">
        <v>123</v>
      </c>
      <c r="N485" s="133">
        <v>5654</v>
      </c>
      <c r="O485" s="133">
        <v>2019</v>
      </c>
      <c r="P485" s="263">
        <v>7622000</v>
      </c>
      <c r="Q485" s="239" t="s">
        <v>451</v>
      </c>
      <c r="R485" s="257"/>
      <c r="S485" s="240"/>
      <c r="T485" s="244"/>
      <c r="U485" s="240"/>
      <c r="V485" s="240"/>
      <c r="W485" s="245"/>
      <c r="X485" s="283"/>
      <c r="Y485" s="248" t="s">
        <v>325</v>
      </c>
      <c r="Z485" s="251">
        <v>7622000</v>
      </c>
      <c r="AA485" s="247">
        <f t="shared" si="15"/>
        <v>0</v>
      </c>
      <c r="AB485" s="240" t="s">
        <v>326</v>
      </c>
      <c r="AF485">
        <v>7622000</v>
      </c>
      <c r="AG485" s="415">
        <f t="shared" si="14"/>
        <v>0</v>
      </c>
    </row>
    <row r="486" spans="1:33" ht="38.25">
      <c r="A486" s="133" t="s">
        <v>6</v>
      </c>
      <c r="B486" s="133" t="s">
        <v>100</v>
      </c>
      <c r="C486" s="135" t="s">
        <v>91</v>
      </c>
      <c r="D486" s="135" t="s">
        <v>92</v>
      </c>
      <c r="E486" s="239" t="s">
        <v>239</v>
      </c>
      <c r="F486" s="134" t="s">
        <v>13</v>
      </c>
      <c r="G486" s="133" t="s">
        <v>108</v>
      </c>
      <c r="H486" s="133">
        <v>10554</v>
      </c>
      <c r="I486" s="133">
        <v>9518</v>
      </c>
      <c r="J486" s="133">
        <v>43551</v>
      </c>
      <c r="K486" s="133" t="s">
        <v>673</v>
      </c>
      <c r="L486" s="133">
        <v>42658052</v>
      </c>
      <c r="M486" s="133" t="s">
        <v>114</v>
      </c>
      <c r="N486" s="133">
        <v>6433</v>
      </c>
      <c r="O486" s="133">
        <v>2019</v>
      </c>
      <c r="P486" s="263">
        <v>259833</v>
      </c>
      <c r="Q486" s="239" t="s">
        <v>451</v>
      </c>
      <c r="R486" s="257"/>
      <c r="S486" s="240"/>
      <c r="T486" s="244"/>
      <c r="U486" s="240"/>
      <c r="V486" s="240"/>
      <c r="W486" s="245"/>
      <c r="X486" s="283"/>
      <c r="Y486" s="248" t="s">
        <v>146</v>
      </c>
      <c r="Z486" s="251">
        <v>259833</v>
      </c>
      <c r="AA486" s="247">
        <f t="shared" si="15"/>
        <v>0</v>
      </c>
      <c r="AB486" s="240" t="s">
        <v>370</v>
      </c>
      <c r="AF486">
        <v>259833</v>
      </c>
      <c r="AG486" s="415">
        <f t="shared" si="14"/>
        <v>0</v>
      </c>
    </row>
    <row r="487" spans="1:33">
      <c r="A487" s="133" t="s">
        <v>8</v>
      </c>
      <c r="B487" s="133" t="s">
        <v>148</v>
      </c>
      <c r="C487" s="135" t="s">
        <v>91</v>
      </c>
      <c r="D487" s="135" t="s">
        <v>92</v>
      </c>
      <c r="E487" s="239" t="s">
        <v>242</v>
      </c>
      <c r="F487" s="134" t="s">
        <v>15</v>
      </c>
      <c r="G487" s="133" t="s">
        <v>103</v>
      </c>
      <c r="H487" s="133">
        <v>6694</v>
      </c>
      <c r="I487" s="133">
        <v>9986</v>
      </c>
      <c r="J487" s="133">
        <v>43556</v>
      </c>
      <c r="K487" s="133" t="s">
        <v>674</v>
      </c>
      <c r="L487" s="133">
        <v>830094708</v>
      </c>
      <c r="M487" s="133" t="s">
        <v>96</v>
      </c>
      <c r="N487" s="133">
        <v>6860</v>
      </c>
      <c r="O487" s="133">
        <v>2019</v>
      </c>
      <c r="P487" s="263">
        <v>8775570</v>
      </c>
      <c r="Q487" s="239" t="s">
        <v>451</v>
      </c>
      <c r="R487" s="257"/>
      <c r="S487" s="240"/>
      <c r="T487" s="244"/>
      <c r="U487" s="240"/>
      <c r="V487" s="240"/>
      <c r="W487" s="245"/>
      <c r="X487" s="283"/>
      <c r="Y487" s="253"/>
      <c r="Z487" s="251"/>
      <c r="AA487" s="247">
        <f t="shared" si="15"/>
        <v>8775570</v>
      </c>
      <c r="AB487" s="240" t="s">
        <v>277</v>
      </c>
      <c r="AF487">
        <v>8775570</v>
      </c>
      <c r="AG487" s="415">
        <f t="shared" si="14"/>
        <v>0</v>
      </c>
    </row>
    <row r="488" spans="1:33">
      <c r="A488" s="133" t="s">
        <v>8</v>
      </c>
      <c r="B488" s="133" t="s">
        <v>148</v>
      </c>
      <c r="C488" s="135" t="s">
        <v>91</v>
      </c>
      <c r="D488" s="135" t="s">
        <v>92</v>
      </c>
      <c r="E488" s="239" t="s">
        <v>242</v>
      </c>
      <c r="F488" s="134" t="s">
        <v>15</v>
      </c>
      <c r="G488" s="133" t="s">
        <v>121</v>
      </c>
      <c r="H488" s="133">
        <v>6591</v>
      </c>
      <c r="I488" s="133">
        <v>10390</v>
      </c>
      <c r="J488" s="133">
        <v>43560</v>
      </c>
      <c r="K488" s="133" t="s">
        <v>675</v>
      </c>
      <c r="L488" s="133">
        <v>900403236</v>
      </c>
      <c r="M488" s="133" t="s">
        <v>96</v>
      </c>
      <c r="N488" s="133">
        <v>7067</v>
      </c>
      <c r="O488" s="133">
        <v>2019</v>
      </c>
      <c r="P488" s="263">
        <v>11112607</v>
      </c>
      <c r="Q488" s="239" t="s">
        <v>451</v>
      </c>
      <c r="R488" s="257"/>
      <c r="S488" s="240"/>
      <c r="T488" s="244"/>
      <c r="U488" s="240"/>
      <c r="V488" s="240"/>
      <c r="W488" s="245"/>
      <c r="X488" s="283"/>
      <c r="Y488" s="253"/>
      <c r="Z488" s="251"/>
      <c r="AA488" s="247">
        <f t="shared" si="15"/>
        <v>11112607</v>
      </c>
      <c r="AB488" s="240" t="s">
        <v>277</v>
      </c>
      <c r="AF488">
        <v>11112607</v>
      </c>
      <c r="AG488" s="415">
        <f t="shared" si="14"/>
        <v>0</v>
      </c>
    </row>
    <row r="489" spans="1:33">
      <c r="A489" s="133" t="s">
        <v>8</v>
      </c>
      <c r="B489" s="133" t="s">
        <v>148</v>
      </c>
      <c r="C489" s="135" t="s">
        <v>91</v>
      </c>
      <c r="D489" s="135" t="s">
        <v>92</v>
      </c>
      <c r="E489" s="239" t="s">
        <v>242</v>
      </c>
      <c r="F489" s="134" t="s">
        <v>15</v>
      </c>
      <c r="G489" s="133" t="s">
        <v>103</v>
      </c>
      <c r="H489" s="133">
        <v>6706</v>
      </c>
      <c r="I489" s="133">
        <v>10392</v>
      </c>
      <c r="J489" s="133">
        <v>43560</v>
      </c>
      <c r="K489" s="133" t="s">
        <v>393</v>
      </c>
      <c r="L489" s="133">
        <v>900187033</v>
      </c>
      <c r="M489" s="133" t="s">
        <v>96</v>
      </c>
      <c r="N489" s="133">
        <v>7072</v>
      </c>
      <c r="O489" s="133">
        <v>2019</v>
      </c>
      <c r="P489" s="263">
        <v>16078078</v>
      </c>
      <c r="Q489" s="239" t="s">
        <v>451</v>
      </c>
      <c r="R489" s="257"/>
      <c r="S489" s="240"/>
      <c r="T489" s="244"/>
      <c r="U489" s="240"/>
      <c r="V489" s="240"/>
      <c r="W489" s="245"/>
      <c r="X489" s="283"/>
      <c r="Y489" s="253"/>
      <c r="Z489" s="251"/>
      <c r="AA489" s="247">
        <f t="shared" si="15"/>
        <v>16078078</v>
      </c>
      <c r="AB489" s="240" t="s">
        <v>277</v>
      </c>
      <c r="AF489">
        <v>16078078</v>
      </c>
      <c r="AG489" s="415">
        <f t="shared" si="14"/>
        <v>0</v>
      </c>
    </row>
    <row r="490" spans="1:33">
      <c r="A490" s="133" t="s">
        <v>8</v>
      </c>
      <c r="B490" s="133" t="s">
        <v>148</v>
      </c>
      <c r="C490" s="135" t="s">
        <v>91</v>
      </c>
      <c r="D490" s="135" t="s">
        <v>92</v>
      </c>
      <c r="E490" s="239" t="s">
        <v>242</v>
      </c>
      <c r="F490" s="134" t="s">
        <v>15</v>
      </c>
      <c r="G490" s="133" t="s">
        <v>103</v>
      </c>
      <c r="H490" s="133">
        <v>6590</v>
      </c>
      <c r="I490" s="133">
        <v>10478</v>
      </c>
      <c r="J490" s="133">
        <v>43564</v>
      </c>
      <c r="K490" s="133" t="s">
        <v>438</v>
      </c>
      <c r="L490" s="133">
        <v>830503725</v>
      </c>
      <c r="M490" s="133" t="s">
        <v>96</v>
      </c>
      <c r="N490" s="133">
        <v>7055</v>
      </c>
      <c r="O490" s="133">
        <v>2019</v>
      </c>
      <c r="P490" s="263">
        <v>9947399</v>
      </c>
      <c r="Q490" s="239" t="s">
        <v>451</v>
      </c>
      <c r="R490" s="257"/>
      <c r="S490" s="240"/>
      <c r="T490" s="244"/>
      <c r="U490" s="240"/>
      <c r="V490" s="240"/>
      <c r="W490" s="245"/>
      <c r="X490" s="283"/>
      <c r="Y490" s="253"/>
      <c r="Z490" s="251"/>
      <c r="AA490" s="247">
        <f t="shared" si="15"/>
        <v>9947399</v>
      </c>
      <c r="AB490" s="240" t="s">
        <v>277</v>
      </c>
      <c r="AF490">
        <v>9947399</v>
      </c>
      <c r="AG490" s="415">
        <f t="shared" si="14"/>
        <v>0</v>
      </c>
    </row>
    <row r="491" spans="1:33">
      <c r="A491" s="133" t="s">
        <v>8</v>
      </c>
      <c r="B491" s="133" t="s">
        <v>148</v>
      </c>
      <c r="C491" s="135" t="s">
        <v>91</v>
      </c>
      <c r="D491" s="135" t="s">
        <v>92</v>
      </c>
      <c r="E491" s="239" t="s">
        <v>242</v>
      </c>
      <c r="F491" s="134" t="s">
        <v>15</v>
      </c>
      <c r="G491" s="133" t="s">
        <v>121</v>
      </c>
      <c r="H491" s="133">
        <v>11143</v>
      </c>
      <c r="I491" s="133">
        <v>11030</v>
      </c>
      <c r="J491" s="133">
        <v>43588</v>
      </c>
      <c r="K491" s="133" t="s">
        <v>558</v>
      </c>
      <c r="L491" s="133">
        <v>899999333</v>
      </c>
      <c r="M491" s="133" t="s">
        <v>559</v>
      </c>
      <c r="N491" s="133">
        <v>7716</v>
      </c>
      <c r="O491" s="133">
        <v>2019</v>
      </c>
      <c r="P491" s="263">
        <v>72300148</v>
      </c>
      <c r="Q491" s="239" t="s">
        <v>451</v>
      </c>
      <c r="R491" s="257"/>
      <c r="S491" s="240"/>
      <c r="T491" s="244"/>
      <c r="U491" s="240"/>
      <c r="V491" s="240"/>
      <c r="W491" s="245"/>
      <c r="X491" s="283"/>
      <c r="Y491" s="253"/>
      <c r="Z491" s="251"/>
      <c r="AA491" s="247">
        <f t="shared" si="15"/>
        <v>72300148</v>
      </c>
      <c r="AB491" s="240" t="s">
        <v>277</v>
      </c>
      <c r="AF491">
        <v>72300148</v>
      </c>
      <c r="AG491" s="415">
        <f t="shared" si="14"/>
        <v>0</v>
      </c>
    </row>
    <row r="492" spans="1:33" ht="38.25">
      <c r="A492" s="133" t="s">
        <v>6</v>
      </c>
      <c r="B492" s="133" t="s">
        <v>124</v>
      </c>
      <c r="C492" s="135" t="s">
        <v>91</v>
      </c>
      <c r="D492" s="135" t="s">
        <v>92</v>
      </c>
      <c r="E492" s="239" t="s">
        <v>311</v>
      </c>
      <c r="F492" s="134" t="s">
        <v>16</v>
      </c>
      <c r="G492" s="133" t="s">
        <v>121</v>
      </c>
      <c r="H492" s="133">
        <v>12143</v>
      </c>
      <c r="I492" s="133">
        <v>11638</v>
      </c>
      <c r="J492" s="133">
        <v>43616</v>
      </c>
      <c r="K492" s="133" t="s">
        <v>676</v>
      </c>
      <c r="L492" s="133">
        <v>900450947</v>
      </c>
      <c r="M492" s="133" t="s">
        <v>96</v>
      </c>
      <c r="N492" s="133">
        <v>8424</v>
      </c>
      <c r="O492" s="133">
        <v>2019</v>
      </c>
      <c r="P492" s="263">
        <v>5044759</v>
      </c>
      <c r="Q492" s="239" t="s">
        <v>451</v>
      </c>
      <c r="R492" s="257"/>
      <c r="S492" s="240"/>
      <c r="T492" s="244"/>
      <c r="U492" s="240"/>
      <c r="V492" s="240"/>
      <c r="W492" s="245"/>
      <c r="X492" s="283"/>
      <c r="Y492" s="248" t="s">
        <v>138</v>
      </c>
      <c r="Z492" s="251">
        <v>5044759</v>
      </c>
      <c r="AA492" s="247">
        <f t="shared" si="15"/>
        <v>0</v>
      </c>
      <c r="AB492" s="331" t="s">
        <v>246</v>
      </c>
      <c r="AF492">
        <v>5044759</v>
      </c>
      <c r="AG492" s="415">
        <f t="shared" si="14"/>
        <v>0</v>
      </c>
    </row>
    <row r="493" spans="1:33" ht="38.25">
      <c r="A493" s="133" t="s">
        <v>6</v>
      </c>
      <c r="B493" s="133" t="s">
        <v>124</v>
      </c>
      <c r="C493" s="135" t="s">
        <v>91</v>
      </c>
      <c r="D493" s="135" t="s">
        <v>92</v>
      </c>
      <c r="E493" s="239" t="s">
        <v>311</v>
      </c>
      <c r="F493" s="134" t="s">
        <v>16</v>
      </c>
      <c r="G493" s="133" t="s">
        <v>121</v>
      </c>
      <c r="H493" s="133">
        <v>12146</v>
      </c>
      <c r="I493" s="133">
        <v>11640</v>
      </c>
      <c r="J493" s="133">
        <v>43616</v>
      </c>
      <c r="K493" s="133" t="s">
        <v>378</v>
      </c>
      <c r="L493" s="133">
        <v>860007314</v>
      </c>
      <c r="M493" s="133" t="s">
        <v>96</v>
      </c>
      <c r="N493" s="133">
        <v>8427</v>
      </c>
      <c r="O493" s="133">
        <v>2019</v>
      </c>
      <c r="P493" s="263">
        <v>23738495</v>
      </c>
      <c r="Q493" s="239" t="s">
        <v>451</v>
      </c>
      <c r="R493" s="257">
        <v>1305</v>
      </c>
      <c r="S493" s="246">
        <v>44734</v>
      </c>
      <c r="T493" s="244">
        <v>1943</v>
      </c>
      <c r="U493" s="246">
        <v>44791</v>
      </c>
      <c r="V493" s="240">
        <v>3000757381</v>
      </c>
      <c r="W493" s="245">
        <v>44825</v>
      </c>
      <c r="X493" s="283">
        <v>22150384</v>
      </c>
      <c r="Y493" s="302" t="s">
        <v>486</v>
      </c>
      <c r="Z493" s="251">
        <v>1588111</v>
      </c>
      <c r="AA493" s="247">
        <f t="shared" si="15"/>
        <v>0</v>
      </c>
      <c r="AB493" s="332" t="s">
        <v>252</v>
      </c>
      <c r="AF493">
        <v>23738495</v>
      </c>
      <c r="AG493" s="415">
        <f t="shared" si="14"/>
        <v>0</v>
      </c>
    </row>
    <row r="494" spans="1:33">
      <c r="A494" s="133" t="s">
        <v>6</v>
      </c>
      <c r="B494" s="133" t="s">
        <v>124</v>
      </c>
      <c r="C494" s="135" t="s">
        <v>91</v>
      </c>
      <c r="D494" s="135" t="s">
        <v>92</v>
      </c>
      <c r="E494" s="239" t="s">
        <v>311</v>
      </c>
      <c r="F494" s="134" t="s">
        <v>16</v>
      </c>
      <c r="G494" s="133" t="s">
        <v>121</v>
      </c>
      <c r="H494" s="133">
        <v>12145</v>
      </c>
      <c r="I494" s="133">
        <v>11653</v>
      </c>
      <c r="J494" s="133">
        <v>43622</v>
      </c>
      <c r="K494" s="133" t="s">
        <v>677</v>
      </c>
      <c r="L494" s="133">
        <v>860007392</v>
      </c>
      <c r="M494" s="133" t="s">
        <v>96</v>
      </c>
      <c r="N494" s="133">
        <v>8426</v>
      </c>
      <c r="O494" s="133">
        <v>2019</v>
      </c>
      <c r="P494" s="263">
        <v>9785113</v>
      </c>
      <c r="Q494" s="239" t="s">
        <v>451</v>
      </c>
      <c r="R494" s="257"/>
      <c r="S494" s="240"/>
      <c r="T494" s="244"/>
      <c r="U494" s="240"/>
      <c r="V494" s="240"/>
      <c r="W494" s="245"/>
      <c r="X494" s="283"/>
      <c r="Y494" s="253"/>
      <c r="Z494" s="251"/>
      <c r="AA494" s="247">
        <f t="shared" si="15"/>
        <v>9785113</v>
      </c>
      <c r="AB494" s="240" t="s">
        <v>616</v>
      </c>
      <c r="AF494">
        <v>9785113</v>
      </c>
      <c r="AG494" s="415">
        <f t="shared" si="14"/>
        <v>0</v>
      </c>
    </row>
    <row r="495" spans="1:33" ht="38.25">
      <c r="A495" s="133" t="s">
        <v>6</v>
      </c>
      <c r="B495" s="133" t="s">
        <v>124</v>
      </c>
      <c r="C495" s="135" t="s">
        <v>91</v>
      </c>
      <c r="D495" s="135" t="s">
        <v>92</v>
      </c>
      <c r="E495" s="239" t="s">
        <v>311</v>
      </c>
      <c r="F495" s="134" t="s">
        <v>16</v>
      </c>
      <c r="G495" s="133" t="s">
        <v>312</v>
      </c>
      <c r="H495" s="133">
        <v>12161</v>
      </c>
      <c r="I495" s="133">
        <v>11672</v>
      </c>
      <c r="J495" s="133">
        <v>43623</v>
      </c>
      <c r="K495" s="133" t="s">
        <v>678</v>
      </c>
      <c r="L495" s="133">
        <v>860061099</v>
      </c>
      <c r="M495" s="133" t="s">
        <v>559</v>
      </c>
      <c r="N495" s="133">
        <v>8180</v>
      </c>
      <c r="O495" s="133">
        <v>2019</v>
      </c>
      <c r="P495" s="263">
        <v>366725037</v>
      </c>
      <c r="Q495" s="239" t="s">
        <v>451</v>
      </c>
      <c r="R495" s="257"/>
      <c r="S495" s="240"/>
      <c r="T495" s="244"/>
      <c r="U495" s="240"/>
      <c r="V495" s="240"/>
      <c r="W495" s="245"/>
      <c r="X495" s="283"/>
      <c r="Y495" s="248" t="s">
        <v>146</v>
      </c>
      <c r="Z495" s="251">
        <v>366725037</v>
      </c>
      <c r="AA495" s="247">
        <f t="shared" si="15"/>
        <v>0</v>
      </c>
      <c r="AB495" s="240" t="s">
        <v>370</v>
      </c>
      <c r="AF495">
        <v>366725037</v>
      </c>
      <c r="AG495" s="415">
        <f t="shared" si="14"/>
        <v>0</v>
      </c>
    </row>
    <row r="496" spans="1:33">
      <c r="A496" s="133" t="s">
        <v>8</v>
      </c>
      <c r="B496" s="133" t="s">
        <v>148</v>
      </c>
      <c r="C496" s="135" t="s">
        <v>91</v>
      </c>
      <c r="D496" s="135" t="s">
        <v>92</v>
      </c>
      <c r="E496" s="239" t="s">
        <v>242</v>
      </c>
      <c r="F496" s="134" t="s">
        <v>15</v>
      </c>
      <c r="G496" s="133" t="s">
        <v>103</v>
      </c>
      <c r="H496" s="133">
        <v>3511</v>
      </c>
      <c r="I496" s="133">
        <v>11737</v>
      </c>
      <c r="J496" s="133">
        <v>43628</v>
      </c>
      <c r="K496" s="133" t="s">
        <v>331</v>
      </c>
      <c r="L496" s="133">
        <v>900085682</v>
      </c>
      <c r="M496" s="133" t="s">
        <v>96</v>
      </c>
      <c r="N496" s="133">
        <v>8172</v>
      </c>
      <c r="O496" s="133">
        <v>2019</v>
      </c>
      <c r="P496" s="263">
        <v>8312010</v>
      </c>
      <c r="Q496" s="239" t="s">
        <v>451</v>
      </c>
      <c r="R496" s="257"/>
      <c r="S496" s="240"/>
      <c r="T496" s="244"/>
      <c r="U496" s="240"/>
      <c r="V496" s="240"/>
      <c r="W496" s="245"/>
      <c r="X496" s="283"/>
      <c r="Y496" s="253"/>
      <c r="Z496" s="251"/>
      <c r="AA496" s="247">
        <f t="shared" si="15"/>
        <v>8312010</v>
      </c>
      <c r="AB496" s="240" t="s">
        <v>277</v>
      </c>
      <c r="AF496">
        <v>8312010</v>
      </c>
      <c r="AG496" s="415">
        <f t="shared" si="14"/>
        <v>0</v>
      </c>
    </row>
    <row r="497" spans="1:33" ht="38.25">
      <c r="A497" s="133" t="s">
        <v>6</v>
      </c>
      <c r="B497" s="133" t="s">
        <v>124</v>
      </c>
      <c r="C497" s="135" t="s">
        <v>91</v>
      </c>
      <c r="D497" s="135" t="s">
        <v>92</v>
      </c>
      <c r="E497" s="239" t="s">
        <v>311</v>
      </c>
      <c r="F497" s="134" t="s">
        <v>16</v>
      </c>
      <c r="G497" s="133" t="s">
        <v>312</v>
      </c>
      <c r="H497" s="133">
        <v>12483</v>
      </c>
      <c r="I497" s="133">
        <v>12365</v>
      </c>
      <c r="J497" s="133">
        <v>43644</v>
      </c>
      <c r="K497" s="133" t="s">
        <v>378</v>
      </c>
      <c r="L497" s="133">
        <v>860007314</v>
      </c>
      <c r="M497" s="133" t="s">
        <v>96</v>
      </c>
      <c r="N497" s="133">
        <v>5777</v>
      </c>
      <c r="O497" s="133">
        <v>2019</v>
      </c>
      <c r="P497" s="263">
        <v>12462509</v>
      </c>
      <c r="Q497" s="239" t="s">
        <v>451</v>
      </c>
      <c r="R497" s="257">
        <v>2373</v>
      </c>
      <c r="S497" s="249">
        <v>44824</v>
      </c>
      <c r="T497" s="244">
        <v>2373</v>
      </c>
      <c r="U497" s="249">
        <v>44824</v>
      </c>
      <c r="V497" s="240">
        <v>3000838459</v>
      </c>
      <c r="W497" s="245">
        <v>44853</v>
      </c>
      <c r="X497" s="283">
        <v>95086</v>
      </c>
      <c r="Y497" s="302" t="s">
        <v>486</v>
      </c>
      <c r="Z497" s="251">
        <v>12367423</v>
      </c>
      <c r="AA497" s="247">
        <f t="shared" si="15"/>
        <v>0</v>
      </c>
      <c r="AB497" s="240" t="s">
        <v>256</v>
      </c>
      <c r="AF497">
        <v>12462509</v>
      </c>
      <c r="AG497" s="415">
        <f t="shared" si="14"/>
        <v>0</v>
      </c>
    </row>
    <row r="498" spans="1:33" ht="38.25">
      <c r="A498" s="133" t="s">
        <v>6</v>
      </c>
      <c r="B498" s="133" t="s">
        <v>124</v>
      </c>
      <c r="C498" s="135" t="s">
        <v>91</v>
      </c>
      <c r="D498" s="135" t="s">
        <v>92</v>
      </c>
      <c r="E498" s="239" t="s">
        <v>311</v>
      </c>
      <c r="F498" s="134" t="s">
        <v>16</v>
      </c>
      <c r="G498" s="133" t="s">
        <v>312</v>
      </c>
      <c r="H498" s="133">
        <v>12159</v>
      </c>
      <c r="I498" s="133">
        <v>12390</v>
      </c>
      <c r="J498" s="133">
        <v>43650</v>
      </c>
      <c r="K498" s="133" t="s">
        <v>677</v>
      </c>
      <c r="L498" s="133">
        <v>860007392</v>
      </c>
      <c r="M498" s="133" t="s">
        <v>96</v>
      </c>
      <c r="N498" s="133">
        <v>8831</v>
      </c>
      <c r="O498" s="133">
        <v>2019</v>
      </c>
      <c r="P498" s="263">
        <v>144836389</v>
      </c>
      <c r="Q498" s="239" t="s">
        <v>451</v>
      </c>
      <c r="R498" s="240"/>
      <c r="S498" s="240"/>
      <c r="T498" s="244"/>
      <c r="U498" s="240"/>
      <c r="V498" s="240"/>
      <c r="W498" s="245"/>
      <c r="X498" s="283"/>
      <c r="Y498" s="248" t="s">
        <v>146</v>
      </c>
      <c r="Z498" s="251">
        <v>144836389</v>
      </c>
      <c r="AA498" s="247">
        <f t="shared" si="15"/>
        <v>0</v>
      </c>
      <c r="AB498" s="240" t="s">
        <v>370</v>
      </c>
      <c r="AF498">
        <v>144836389</v>
      </c>
      <c r="AG498" s="415">
        <f t="shared" si="14"/>
        <v>0</v>
      </c>
    </row>
    <row r="499" spans="1:33" ht="38.25">
      <c r="A499" s="133" t="s">
        <v>6</v>
      </c>
      <c r="B499" s="133" t="s">
        <v>124</v>
      </c>
      <c r="C499" s="135" t="s">
        <v>91</v>
      </c>
      <c r="D499" s="135" t="s">
        <v>92</v>
      </c>
      <c r="E499" s="239" t="s">
        <v>311</v>
      </c>
      <c r="F499" s="134" t="s">
        <v>16</v>
      </c>
      <c r="G499" s="133" t="s">
        <v>312</v>
      </c>
      <c r="H499" s="133">
        <v>12489</v>
      </c>
      <c r="I499" s="133">
        <v>12418</v>
      </c>
      <c r="J499" s="133">
        <v>43651</v>
      </c>
      <c r="K499" s="133" t="s">
        <v>679</v>
      </c>
      <c r="L499" s="133">
        <v>860020194</v>
      </c>
      <c r="M499" s="133" t="s">
        <v>96</v>
      </c>
      <c r="N499" s="133">
        <v>8423</v>
      </c>
      <c r="O499" s="133">
        <v>2019</v>
      </c>
      <c r="P499" s="263">
        <v>17231842</v>
      </c>
      <c r="Q499" s="239" t="s">
        <v>451</v>
      </c>
      <c r="R499" s="240"/>
      <c r="S499" s="240"/>
      <c r="T499" s="244"/>
      <c r="U499" s="240"/>
      <c r="V499" s="240"/>
      <c r="W499" s="245"/>
      <c r="X499" s="283"/>
      <c r="Y499" s="248" t="s">
        <v>354</v>
      </c>
      <c r="Z499" s="251">
        <v>17231842</v>
      </c>
      <c r="AA499" s="247">
        <f t="shared" si="15"/>
        <v>0</v>
      </c>
      <c r="AB499" s="240" t="s">
        <v>355</v>
      </c>
      <c r="AF499">
        <v>17231842</v>
      </c>
      <c r="AG499" s="415">
        <f t="shared" si="14"/>
        <v>0</v>
      </c>
    </row>
    <row r="500" spans="1:33" ht="38.25">
      <c r="A500" s="133" t="s">
        <v>6</v>
      </c>
      <c r="B500" s="133" t="s">
        <v>124</v>
      </c>
      <c r="C500" s="135" t="s">
        <v>91</v>
      </c>
      <c r="D500" s="135" t="s">
        <v>92</v>
      </c>
      <c r="E500" s="239" t="s">
        <v>311</v>
      </c>
      <c r="F500" s="134" t="s">
        <v>16</v>
      </c>
      <c r="G500" s="133" t="s">
        <v>312</v>
      </c>
      <c r="H500" s="133">
        <v>12513</v>
      </c>
      <c r="I500" s="133">
        <v>12785</v>
      </c>
      <c r="J500" s="133">
        <v>43690</v>
      </c>
      <c r="K500" s="133" t="s">
        <v>680</v>
      </c>
      <c r="L500" s="133">
        <v>900036058</v>
      </c>
      <c r="M500" s="133" t="s">
        <v>96</v>
      </c>
      <c r="N500" s="133">
        <v>8886</v>
      </c>
      <c r="O500" s="133">
        <v>2019</v>
      </c>
      <c r="P500" s="263">
        <v>266588238</v>
      </c>
      <c r="Q500" s="239" t="s">
        <v>451</v>
      </c>
      <c r="R500" s="240"/>
      <c r="S500" s="240"/>
      <c r="T500" s="244"/>
      <c r="U500" s="240"/>
      <c r="V500" s="240"/>
      <c r="W500" s="245"/>
      <c r="X500" s="283"/>
      <c r="Y500" s="248" t="s">
        <v>271</v>
      </c>
      <c r="Z500" s="251">
        <v>266588238</v>
      </c>
      <c r="AA500" s="247">
        <f t="shared" si="15"/>
        <v>0</v>
      </c>
      <c r="AB500" s="331" t="s">
        <v>272</v>
      </c>
      <c r="AF500">
        <v>266588238</v>
      </c>
      <c r="AG500" s="415">
        <f t="shared" si="14"/>
        <v>0</v>
      </c>
    </row>
    <row r="501" spans="1:33" ht="38.25">
      <c r="A501" s="133" t="s">
        <v>6</v>
      </c>
      <c r="B501" s="133" t="s">
        <v>124</v>
      </c>
      <c r="C501" s="135" t="s">
        <v>91</v>
      </c>
      <c r="D501" s="135" t="s">
        <v>92</v>
      </c>
      <c r="E501" s="239" t="s">
        <v>311</v>
      </c>
      <c r="F501" s="134" t="s">
        <v>16</v>
      </c>
      <c r="G501" s="133" t="s">
        <v>312</v>
      </c>
      <c r="H501" s="133">
        <v>12514</v>
      </c>
      <c r="I501" s="133">
        <v>12786</v>
      </c>
      <c r="J501" s="133">
        <v>43690</v>
      </c>
      <c r="K501" s="133" t="s">
        <v>680</v>
      </c>
      <c r="L501" s="133">
        <v>900036058</v>
      </c>
      <c r="M501" s="133" t="s">
        <v>96</v>
      </c>
      <c r="N501" s="133">
        <v>8887</v>
      </c>
      <c r="O501" s="133">
        <v>2019</v>
      </c>
      <c r="P501" s="263">
        <v>123815918</v>
      </c>
      <c r="Q501" s="239" t="s">
        <v>451</v>
      </c>
      <c r="R501" s="240"/>
      <c r="S501" s="240"/>
      <c r="T501" s="244"/>
      <c r="U501" s="240"/>
      <c r="V501" s="240"/>
      <c r="W501" s="245"/>
      <c r="X501" s="283"/>
      <c r="Y501" s="248" t="s">
        <v>271</v>
      </c>
      <c r="Z501" s="251">
        <v>123815918</v>
      </c>
      <c r="AA501" s="247">
        <f t="shared" si="15"/>
        <v>0</v>
      </c>
      <c r="AB501" s="331" t="s">
        <v>272</v>
      </c>
      <c r="AF501">
        <v>123815918</v>
      </c>
      <c r="AG501" s="415">
        <f t="shared" si="14"/>
        <v>0</v>
      </c>
    </row>
    <row r="502" spans="1:33">
      <c r="A502" s="133" t="s">
        <v>8</v>
      </c>
      <c r="B502" s="133" t="s">
        <v>148</v>
      </c>
      <c r="C502" s="135" t="s">
        <v>91</v>
      </c>
      <c r="D502" s="135" t="s">
        <v>92</v>
      </c>
      <c r="E502" s="239" t="s">
        <v>242</v>
      </c>
      <c r="F502" s="134" t="s">
        <v>15</v>
      </c>
      <c r="G502" s="133" t="s">
        <v>103</v>
      </c>
      <c r="H502" s="133">
        <v>16488</v>
      </c>
      <c r="I502" s="133">
        <v>15642</v>
      </c>
      <c r="J502" s="133">
        <v>43803</v>
      </c>
      <c r="K502" s="133" t="s">
        <v>681</v>
      </c>
      <c r="L502" s="133">
        <v>900087936</v>
      </c>
      <c r="M502" s="133" t="s">
        <v>96</v>
      </c>
      <c r="N502" s="133">
        <v>6850</v>
      </c>
      <c r="O502" s="133">
        <v>2019</v>
      </c>
      <c r="P502" s="263">
        <v>4854100</v>
      </c>
      <c r="Q502" s="239" t="s">
        <v>451</v>
      </c>
      <c r="R502" s="240"/>
      <c r="S502" s="240"/>
      <c r="T502" s="244"/>
      <c r="U502" s="240"/>
      <c r="V502" s="240"/>
      <c r="W502" s="245"/>
      <c r="X502" s="283"/>
      <c r="Y502" s="253"/>
      <c r="Z502" s="251"/>
      <c r="AA502" s="247">
        <f t="shared" si="15"/>
        <v>4854100</v>
      </c>
      <c r="AB502" s="240" t="s">
        <v>277</v>
      </c>
      <c r="AF502">
        <v>4854100</v>
      </c>
      <c r="AG502" s="415">
        <f t="shared" si="14"/>
        <v>0</v>
      </c>
    </row>
    <row r="503" spans="1:33">
      <c r="A503" s="133" t="s">
        <v>8</v>
      </c>
      <c r="B503" s="133" t="s">
        <v>148</v>
      </c>
      <c r="C503" s="135" t="s">
        <v>91</v>
      </c>
      <c r="D503" s="135" t="s">
        <v>92</v>
      </c>
      <c r="E503" s="239" t="s">
        <v>242</v>
      </c>
      <c r="F503" s="134" t="s">
        <v>15</v>
      </c>
      <c r="G503" s="133" t="s">
        <v>103</v>
      </c>
      <c r="H503" s="133">
        <v>16500</v>
      </c>
      <c r="I503" s="133">
        <v>15654</v>
      </c>
      <c r="J503" s="133">
        <v>43803</v>
      </c>
      <c r="K503" s="133" t="s">
        <v>682</v>
      </c>
      <c r="L503" s="133">
        <v>830145844</v>
      </c>
      <c r="M503" s="133" t="s">
        <v>96</v>
      </c>
      <c r="N503" s="133">
        <v>6838</v>
      </c>
      <c r="O503" s="133">
        <v>2019</v>
      </c>
      <c r="P503" s="263">
        <v>3703957</v>
      </c>
      <c r="Q503" s="239" t="s">
        <v>451</v>
      </c>
      <c r="R503" s="240"/>
      <c r="S503" s="240"/>
      <c r="T503" s="244"/>
      <c r="U503" s="240"/>
      <c r="V503" s="240"/>
      <c r="W503" s="245"/>
      <c r="X503" s="283"/>
      <c r="Y503" s="253"/>
      <c r="Z503" s="251"/>
      <c r="AA503" s="247">
        <f t="shared" si="15"/>
        <v>3703957</v>
      </c>
      <c r="AB503" s="240" t="s">
        <v>277</v>
      </c>
      <c r="AF503">
        <v>3703957</v>
      </c>
      <c r="AG503" s="415">
        <f t="shared" si="14"/>
        <v>0</v>
      </c>
    </row>
    <row r="504" spans="1:33">
      <c r="A504" s="133" t="s">
        <v>8</v>
      </c>
      <c r="B504" s="133" t="s">
        <v>148</v>
      </c>
      <c r="C504" s="135" t="s">
        <v>91</v>
      </c>
      <c r="D504" s="135" t="s">
        <v>92</v>
      </c>
      <c r="E504" s="239" t="s">
        <v>242</v>
      </c>
      <c r="F504" s="134" t="s">
        <v>15</v>
      </c>
      <c r="G504" s="133" t="s">
        <v>103</v>
      </c>
      <c r="H504" s="133">
        <v>16501</v>
      </c>
      <c r="I504" s="133">
        <v>15664</v>
      </c>
      <c r="J504" s="133">
        <v>43803</v>
      </c>
      <c r="K504" s="133" t="s">
        <v>683</v>
      </c>
      <c r="L504" s="133">
        <v>900169301</v>
      </c>
      <c r="M504" s="133" t="s">
        <v>96</v>
      </c>
      <c r="N504" s="133">
        <v>6859</v>
      </c>
      <c r="O504" s="133">
        <v>2019</v>
      </c>
      <c r="P504" s="263">
        <v>3591154</v>
      </c>
      <c r="Q504" s="239" t="s">
        <v>451</v>
      </c>
      <c r="R504" s="240"/>
      <c r="S504" s="240"/>
      <c r="T504" s="244"/>
      <c r="U504" s="240"/>
      <c r="V504" s="240"/>
      <c r="W504" s="245"/>
      <c r="X504" s="283"/>
      <c r="Y504" s="253"/>
      <c r="Z504" s="251"/>
      <c r="AA504" s="247">
        <f t="shared" si="15"/>
        <v>3591154</v>
      </c>
      <c r="AB504" s="240" t="s">
        <v>277</v>
      </c>
      <c r="AF504">
        <v>3591154</v>
      </c>
      <c r="AG504" s="415">
        <f t="shared" si="14"/>
        <v>0</v>
      </c>
    </row>
    <row r="505" spans="1:33">
      <c r="A505" s="133" t="s">
        <v>8</v>
      </c>
      <c r="B505" s="133" t="s">
        <v>148</v>
      </c>
      <c r="C505" s="135" t="s">
        <v>91</v>
      </c>
      <c r="D505" s="135" t="s">
        <v>92</v>
      </c>
      <c r="E505" s="239" t="s">
        <v>242</v>
      </c>
      <c r="F505" s="134" t="s">
        <v>15</v>
      </c>
      <c r="G505" s="133" t="s">
        <v>103</v>
      </c>
      <c r="H505" s="133">
        <v>16508</v>
      </c>
      <c r="I505" s="133">
        <v>15665</v>
      </c>
      <c r="J505" s="133">
        <v>43803</v>
      </c>
      <c r="K505" s="133" t="s">
        <v>684</v>
      </c>
      <c r="L505" s="133">
        <v>830103478</v>
      </c>
      <c r="M505" s="133" t="s">
        <v>96</v>
      </c>
      <c r="N505" s="133">
        <v>6844</v>
      </c>
      <c r="O505" s="133">
        <v>2019</v>
      </c>
      <c r="P505" s="263">
        <v>2941169</v>
      </c>
      <c r="Q505" s="239" t="s">
        <v>451</v>
      </c>
      <c r="R505" s="240"/>
      <c r="S505" s="240"/>
      <c r="T505" s="244"/>
      <c r="U505" s="240"/>
      <c r="V505" s="240"/>
      <c r="W505" s="245"/>
      <c r="X505" s="283"/>
      <c r="Y505" s="253"/>
      <c r="Z505" s="251"/>
      <c r="AA505" s="247">
        <f t="shared" si="15"/>
        <v>2941169</v>
      </c>
      <c r="AB505" s="240" t="s">
        <v>277</v>
      </c>
      <c r="AF505">
        <v>2941169</v>
      </c>
      <c r="AG505" s="415">
        <f t="shared" si="14"/>
        <v>0</v>
      </c>
    </row>
    <row r="506" spans="1:33">
      <c r="A506" s="133" t="s">
        <v>8</v>
      </c>
      <c r="B506" s="133" t="s">
        <v>148</v>
      </c>
      <c r="C506" s="135" t="s">
        <v>91</v>
      </c>
      <c r="D506" s="135" t="s">
        <v>92</v>
      </c>
      <c r="E506" s="239" t="s">
        <v>242</v>
      </c>
      <c r="F506" s="134" t="s">
        <v>15</v>
      </c>
      <c r="G506" s="133" t="s">
        <v>103</v>
      </c>
      <c r="H506" s="133">
        <v>16737</v>
      </c>
      <c r="I506" s="133">
        <v>15666</v>
      </c>
      <c r="J506" s="133">
        <v>43803</v>
      </c>
      <c r="K506" s="133" t="s">
        <v>444</v>
      </c>
      <c r="L506" s="133">
        <v>900273909</v>
      </c>
      <c r="M506" s="133" t="s">
        <v>96</v>
      </c>
      <c r="N506" s="133">
        <v>6840</v>
      </c>
      <c r="O506" s="133">
        <v>2019</v>
      </c>
      <c r="P506" s="263">
        <v>8433668</v>
      </c>
      <c r="Q506" s="239" t="s">
        <v>451</v>
      </c>
      <c r="R506" s="240"/>
      <c r="S506" s="240"/>
      <c r="T506" s="244"/>
      <c r="U506" s="240"/>
      <c r="V506" s="240"/>
      <c r="W506" s="245"/>
      <c r="X506" s="283"/>
      <c r="Y506" s="253"/>
      <c r="Z506" s="251"/>
      <c r="AA506" s="247">
        <f t="shared" si="15"/>
        <v>8433668</v>
      </c>
      <c r="AB506" s="240" t="s">
        <v>277</v>
      </c>
      <c r="AF506">
        <v>8433668</v>
      </c>
      <c r="AG506" s="415">
        <f t="shared" si="14"/>
        <v>0</v>
      </c>
    </row>
    <row r="507" spans="1:33">
      <c r="A507" s="133" t="s">
        <v>8</v>
      </c>
      <c r="B507" s="133" t="s">
        <v>148</v>
      </c>
      <c r="C507" s="135" t="s">
        <v>91</v>
      </c>
      <c r="D507" s="135" t="s">
        <v>92</v>
      </c>
      <c r="E507" s="239" t="s">
        <v>242</v>
      </c>
      <c r="F507" s="134" t="s">
        <v>15</v>
      </c>
      <c r="G507" s="133" t="s">
        <v>103</v>
      </c>
      <c r="H507" s="133">
        <v>16552</v>
      </c>
      <c r="I507" s="133">
        <v>15668</v>
      </c>
      <c r="J507" s="133">
        <v>43803</v>
      </c>
      <c r="K507" s="133" t="s">
        <v>398</v>
      </c>
      <c r="L507" s="133">
        <v>900007370</v>
      </c>
      <c r="M507" s="133" t="s">
        <v>96</v>
      </c>
      <c r="N507" s="133">
        <v>6837</v>
      </c>
      <c r="O507" s="133">
        <v>2019</v>
      </c>
      <c r="P507" s="263">
        <v>5198607</v>
      </c>
      <c r="Q507" s="239" t="s">
        <v>451</v>
      </c>
      <c r="R507" s="240"/>
      <c r="S507" s="240"/>
      <c r="T507" s="244"/>
      <c r="U507" s="240"/>
      <c r="V507" s="240"/>
      <c r="W507" s="245"/>
      <c r="X507" s="283"/>
      <c r="Y507" s="253"/>
      <c r="Z507" s="251"/>
      <c r="AA507" s="247">
        <f t="shared" si="15"/>
        <v>5198607</v>
      </c>
      <c r="AB507" s="240" t="s">
        <v>277</v>
      </c>
      <c r="AF507">
        <v>5198607</v>
      </c>
      <c r="AG507" s="415">
        <f t="shared" si="14"/>
        <v>0</v>
      </c>
    </row>
    <row r="508" spans="1:33">
      <c r="A508" s="133" t="s">
        <v>8</v>
      </c>
      <c r="B508" s="133" t="s">
        <v>148</v>
      </c>
      <c r="C508" s="135" t="s">
        <v>91</v>
      </c>
      <c r="D508" s="135" t="s">
        <v>92</v>
      </c>
      <c r="E508" s="239" t="s">
        <v>242</v>
      </c>
      <c r="F508" s="134" t="s">
        <v>15</v>
      </c>
      <c r="G508" s="133" t="s">
        <v>103</v>
      </c>
      <c r="H508" s="133">
        <v>16527</v>
      </c>
      <c r="I508" s="133">
        <v>15861</v>
      </c>
      <c r="J508" s="133">
        <v>43805</v>
      </c>
      <c r="K508" s="133" t="s">
        <v>368</v>
      </c>
      <c r="L508" s="133">
        <v>830059357</v>
      </c>
      <c r="M508" s="133" t="s">
        <v>96</v>
      </c>
      <c r="N508" s="133">
        <v>7077</v>
      </c>
      <c r="O508" s="133">
        <v>2019</v>
      </c>
      <c r="P508" s="263">
        <v>2178350</v>
      </c>
      <c r="Q508" s="239" t="s">
        <v>451</v>
      </c>
      <c r="R508" s="240"/>
      <c r="S508" s="240"/>
      <c r="T508" s="244"/>
      <c r="U508" s="240"/>
      <c r="V508" s="240"/>
      <c r="W508" s="245"/>
      <c r="X508" s="283"/>
      <c r="Y508" s="253"/>
      <c r="Z508" s="251"/>
      <c r="AA508" s="247">
        <f t="shared" si="15"/>
        <v>2178350</v>
      </c>
      <c r="AB508" s="240" t="s">
        <v>277</v>
      </c>
      <c r="AF508">
        <v>2178350</v>
      </c>
      <c r="AG508" s="415">
        <f t="shared" si="14"/>
        <v>0</v>
      </c>
    </row>
    <row r="509" spans="1:33">
      <c r="A509" s="133" t="s">
        <v>8</v>
      </c>
      <c r="B509" s="133" t="s">
        <v>148</v>
      </c>
      <c r="C509" s="135" t="s">
        <v>91</v>
      </c>
      <c r="D509" s="135" t="s">
        <v>92</v>
      </c>
      <c r="E509" s="239" t="s">
        <v>242</v>
      </c>
      <c r="F509" s="134" t="s">
        <v>15</v>
      </c>
      <c r="G509" s="133" t="s">
        <v>103</v>
      </c>
      <c r="H509" s="133">
        <v>16722</v>
      </c>
      <c r="I509" s="133">
        <v>15897</v>
      </c>
      <c r="J509" s="133">
        <v>43808</v>
      </c>
      <c r="K509" s="133" t="s">
        <v>436</v>
      </c>
      <c r="L509" s="133">
        <v>830073167</v>
      </c>
      <c r="M509" s="133" t="s">
        <v>96</v>
      </c>
      <c r="N509" s="133">
        <v>6970</v>
      </c>
      <c r="O509" s="133">
        <v>2019</v>
      </c>
      <c r="P509" s="263">
        <v>149365</v>
      </c>
      <c r="Q509" s="239" t="s">
        <v>451</v>
      </c>
      <c r="R509" s="240"/>
      <c r="S509" s="240"/>
      <c r="T509" s="244"/>
      <c r="U509" s="240"/>
      <c r="V509" s="240"/>
      <c r="W509" s="245"/>
      <c r="X509" s="283"/>
      <c r="Y509" s="253"/>
      <c r="Z509" s="251"/>
      <c r="AA509" s="247">
        <f t="shared" si="15"/>
        <v>149365</v>
      </c>
      <c r="AB509" s="240" t="s">
        <v>277</v>
      </c>
      <c r="AF509">
        <v>149365</v>
      </c>
      <c r="AG509" s="415">
        <f t="shared" si="14"/>
        <v>0</v>
      </c>
    </row>
    <row r="510" spans="1:33">
      <c r="A510" s="133" t="s">
        <v>8</v>
      </c>
      <c r="B510" s="133" t="s">
        <v>148</v>
      </c>
      <c r="C510" s="135" t="s">
        <v>91</v>
      </c>
      <c r="D510" s="135" t="s">
        <v>92</v>
      </c>
      <c r="E510" s="239" t="s">
        <v>242</v>
      </c>
      <c r="F510" s="134" t="s">
        <v>15</v>
      </c>
      <c r="G510" s="133" t="s">
        <v>103</v>
      </c>
      <c r="H510" s="133">
        <v>16495</v>
      </c>
      <c r="I510" s="133">
        <v>15908</v>
      </c>
      <c r="J510" s="133">
        <v>43808</v>
      </c>
      <c r="K510" s="133" t="s">
        <v>675</v>
      </c>
      <c r="L510" s="133">
        <v>900403236</v>
      </c>
      <c r="M510" s="133" t="s">
        <v>96</v>
      </c>
      <c r="N510" s="133">
        <v>7067</v>
      </c>
      <c r="O510" s="133">
        <v>2019</v>
      </c>
      <c r="P510" s="263">
        <v>3904461</v>
      </c>
      <c r="Q510" s="239" t="s">
        <v>451</v>
      </c>
      <c r="R510" s="240"/>
      <c r="S510" s="240"/>
      <c r="T510" s="244"/>
      <c r="U510" s="240"/>
      <c r="V510" s="240"/>
      <c r="W510" s="245"/>
      <c r="X510" s="283"/>
      <c r="Y510" s="253"/>
      <c r="Z510" s="251"/>
      <c r="AA510" s="247">
        <f t="shared" si="15"/>
        <v>3904461</v>
      </c>
      <c r="AB510" s="240" t="s">
        <v>277</v>
      </c>
      <c r="AF510">
        <v>3904461</v>
      </c>
      <c r="AG510" s="415">
        <f t="shared" si="14"/>
        <v>0</v>
      </c>
    </row>
    <row r="511" spans="1:33">
      <c r="A511" s="133" t="s">
        <v>8</v>
      </c>
      <c r="B511" s="133" t="s">
        <v>148</v>
      </c>
      <c r="C511" s="135" t="s">
        <v>91</v>
      </c>
      <c r="D511" s="135" t="s">
        <v>92</v>
      </c>
      <c r="E511" s="239" t="s">
        <v>242</v>
      </c>
      <c r="F511" s="134" t="s">
        <v>15</v>
      </c>
      <c r="G511" s="133" t="s">
        <v>103</v>
      </c>
      <c r="H511" s="133">
        <v>16548</v>
      </c>
      <c r="I511" s="133">
        <v>15917</v>
      </c>
      <c r="J511" s="133">
        <v>43808</v>
      </c>
      <c r="K511" s="133" t="s">
        <v>443</v>
      </c>
      <c r="L511" s="133">
        <v>830072495</v>
      </c>
      <c r="M511" s="133" t="s">
        <v>96</v>
      </c>
      <c r="N511" s="133">
        <v>6862</v>
      </c>
      <c r="O511" s="133">
        <v>2019</v>
      </c>
      <c r="P511" s="263">
        <v>273000</v>
      </c>
      <c r="Q511" s="239" t="s">
        <v>451</v>
      </c>
      <c r="R511" s="240"/>
      <c r="S511" s="240"/>
      <c r="T511" s="244"/>
      <c r="U511" s="240"/>
      <c r="V511" s="240"/>
      <c r="W511" s="245"/>
      <c r="X511" s="283"/>
      <c r="Y511" s="253"/>
      <c r="Z511" s="251"/>
      <c r="AA511" s="247">
        <f t="shared" si="15"/>
        <v>273000</v>
      </c>
      <c r="AB511" s="240" t="s">
        <v>277</v>
      </c>
      <c r="AF511">
        <v>273000</v>
      </c>
      <c r="AG511" s="415">
        <f t="shared" si="14"/>
        <v>0</v>
      </c>
    </row>
    <row r="512" spans="1:33">
      <c r="A512" s="133" t="s">
        <v>8</v>
      </c>
      <c r="B512" s="133" t="s">
        <v>148</v>
      </c>
      <c r="C512" s="135" t="s">
        <v>91</v>
      </c>
      <c r="D512" s="135" t="s">
        <v>92</v>
      </c>
      <c r="E512" s="239" t="s">
        <v>242</v>
      </c>
      <c r="F512" s="134" t="s">
        <v>15</v>
      </c>
      <c r="G512" s="133" t="s">
        <v>103</v>
      </c>
      <c r="H512" s="133">
        <v>16457</v>
      </c>
      <c r="I512" s="133">
        <v>15932</v>
      </c>
      <c r="J512" s="133">
        <v>43808</v>
      </c>
      <c r="K512" s="133" t="s">
        <v>685</v>
      </c>
      <c r="L512" s="133">
        <v>900243455</v>
      </c>
      <c r="M512" s="133" t="s">
        <v>96</v>
      </c>
      <c r="N512" s="133">
        <v>6836</v>
      </c>
      <c r="O512" s="133">
        <v>2019</v>
      </c>
      <c r="P512" s="263">
        <v>787754</v>
      </c>
      <c r="Q512" s="239" t="s">
        <v>451</v>
      </c>
      <c r="R512" s="240"/>
      <c r="S512" s="240"/>
      <c r="T512" s="244"/>
      <c r="U512" s="240"/>
      <c r="V512" s="240"/>
      <c r="W512" s="245"/>
      <c r="X512" s="283"/>
      <c r="Y512" s="253"/>
      <c r="Z512" s="251"/>
      <c r="AA512" s="247">
        <f t="shared" si="15"/>
        <v>787754</v>
      </c>
      <c r="AB512" s="240" t="s">
        <v>277</v>
      </c>
      <c r="AF512">
        <v>787754</v>
      </c>
      <c r="AG512" s="415">
        <f t="shared" si="14"/>
        <v>0</v>
      </c>
    </row>
    <row r="513" spans="1:33">
      <c r="A513" s="133" t="s">
        <v>8</v>
      </c>
      <c r="B513" s="133" t="s">
        <v>148</v>
      </c>
      <c r="C513" s="135" t="s">
        <v>91</v>
      </c>
      <c r="D513" s="135" t="s">
        <v>92</v>
      </c>
      <c r="E513" s="239" t="s">
        <v>242</v>
      </c>
      <c r="F513" s="134" t="s">
        <v>15</v>
      </c>
      <c r="G513" s="133" t="s">
        <v>103</v>
      </c>
      <c r="H513" s="133">
        <v>16506</v>
      </c>
      <c r="I513" s="133">
        <v>15934</v>
      </c>
      <c r="J513" s="133">
        <v>43808</v>
      </c>
      <c r="K513" s="133" t="s">
        <v>674</v>
      </c>
      <c r="L513" s="133">
        <v>830094708</v>
      </c>
      <c r="M513" s="133" t="s">
        <v>96</v>
      </c>
      <c r="N513" s="133">
        <v>6860</v>
      </c>
      <c r="O513" s="133">
        <v>2019</v>
      </c>
      <c r="P513" s="263">
        <v>1218513</v>
      </c>
      <c r="Q513" s="239" t="s">
        <v>451</v>
      </c>
      <c r="R513" s="240"/>
      <c r="S513" s="240"/>
      <c r="T513" s="244"/>
      <c r="U513" s="240"/>
      <c r="V513" s="240"/>
      <c r="W513" s="245"/>
      <c r="X513" s="283"/>
      <c r="Y513" s="253"/>
      <c r="Z513" s="251"/>
      <c r="AA513" s="247">
        <f t="shared" si="15"/>
        <v>1218513</v>
      </c>
      <c r="AB513" s="240" t="s">
        <v>277</v>
      </c>
      <c r="AF513">
        <v>1218513</v>
      </c>
      <c r="AG513" s="415">
        <f t="shared" si="14"/>
        <v>0</v>
      </c>
    </row>
    <row r="514" spans="1:33">
      <c r="A514" s="133" t="s">
        <v>8</v>
      </c>
      <c r="B514" s="133" t="s">
        <v>148</v>
      </c>
      <c r="C514" s="135" t="s">
        <v>91</v>
      </c>
      <c r="D514" s="135" t="s">
        <v>92</v>
      </c>
      <c r="E514" s="239" t="s">
        <v>242</v>
      </c>
      <c r="F514" s="134" t="s">
        <v>15</v>
      </c>
      <c r="G514" s="133" t="s">
        <v>103</v>
      </c>
      <c r="H514" s="133">
        <v>16554</v>
      </c>
      <c r="I514" s="133">
        <v>16010</v>
      </c>
      <c r="J514" s="133">
        <v>43809</v>
      </c>
      <c r="K514" s="133" t="s">
        <v>436</v>
      </c>
      <c r="L514" s="133">
        <v>830073167</v>
      </c>
      <c r="M514" s="133" t="s">
        <v>96</v>
      </c>
      <c r="N514" s="133">
        <v>6853</v>
      </c>
      <c r="O514" s="133">
        <v>2019</v>
      </c>
      <c r="P514" s="263">
        <v>12177202</v>
      </c>
      <c r="Q514" s="239" t="s">
        <v>451</v>
      </c>
      <c r="R514" s="240"/>
      <c r="S514" s="240"/>
      <c r="T514" s="244"/>
      <c r="U514" s="240"/>
      <c r="V514" s="240"/>
      <c r="W514" s="245"/>
      <c r="X514" s="283"/>
      <c r="Y514" s="253"/>
      <c r="Z514" s="251"/>
      <c r="AA514" s="247">
        <f t="shared" si="15"/>
        <v>12177202</v>
      </c>
      <c r="AB514" s="240" t="s">
        <v>277</v>
      </c>
      <c r="AF514">
        <v>12177202</v>
      </c>
      <c r="AG514" s="415">
        <f t="shared" si="14"/>
        <v>0</v>
      </c>
    </row>
    <row r="515" spans="1:33">
      <c r="A515" s="133" t="s">
        <v>8</v>
      </c>
      <c r="B515" s="133" t="s">
        <v>148</v>
      </c>
      <c r="C515" s="135" t="s">
        <v>91</v>
      </c>
      <c r="D515" s="135" t="s">
        <v>92</v>
      </c>
      <c r="E515" s="239" t="s">
        <v>242</v>
      </c>
      <c r="F515" s="134" t="s">
        <v>15</v>
      </c>
      <c r="G515" s="133" t="s">
        <v>103</v>
      </c>
      <c r="H515" s="133">
        <v>16530</v>
      </c>
      <c r="I515" s="133">
        <v>16360</v>
      </c>
      <c r="J515" s="133">
        <v>43812</v>
      </c>
      <c r="K515" s="133" t="s">
        <v>331</v>
      </c>
      <c r="L515" s="133">
        <v>900085682</v>
      </c>
      <c r="M515" s="133" t="s">
        <v>96</v>
      </c>
      <c r="N515" s="133">
        <v>8170</v>
      </c>
      <c r="O515" s="133">
        <v>2019</v>
      </c>
      <c r="P515" s="263">
        <v>4040374</v>
      </c>
      <c r="Q515" s="239" t="s">
        <v>451</v>
      </c>
      <c r="R515" s="240"/>
      <c r="S515" s="240"/>
      <c r="T515" s="244"/>
      <c r="U515" s="240"/>
      <c r="V515" s="240"/>
      <c r="W515" s="245"/>
      <c r="X515" s="283"/>
      <c r="Y515" s="253"/>
      <c r="Z515" s="251"/>
      <c r="AA515" s="247">
        <f t="shared" si="15"/>
        <v>4040374</v>
      </c>
      <c r="AB515" s="240" t="s">
        <v>277</v>
      </c>
      <c r="AF515">
        <v>4040374</v>
      </c>
      <c r="AG515" s="415">
        <f t="shared" si="14"/>
        <v>0</v>
      </c>
    </row>
    <row r="516" spans="1:33">
      <c r="A516" s="133" t="s">
        <v>8</v>
      </c>
      <c r="B516" s="133" t="s">
        <v>148</v>
      </c>
      <c r="C516" s="135" t="s">
        <v>91</v>
      </c>
      <c r="D516" s="135" t="s">
        <v>92</v>
      </c>
      <c r="E516" s="239" t="s">
        <v>242</v>
      </c>
      <c r="F516" s="134" t="s">
        <v>15</v>
      </c>
      <c r="G516" s="133" t="s">
        <v>103</v>
      </c>
      <c r="H516" s="133">
        <v>16507</v>
      </c>
      <c r="I516" s="133">
        <v>16361</v>
      </c>
      <c r="J516" s="133">
        <v>43812</v>
      </c>
      <c r="K516" s="133" t="s">
        <v>426</v>
      </c>
      <c r="L516" s="133">
        <v>900304776</v>
      </c>
      <c r="M516" s="133" t="s">
        <v>96</v>
      </c>
      <c r="N516" s="133">
        <v>8178</v>
      </c>
      <c r="O516" s="133">
        <v>2019</v>
      </c>
      <c r="P516" s="263">
        <v>2192464</v>
      </c>
      <c r="Q516" s="239" t="s">
        <v>451</v>
      </c>
      <c r="R516" s="240"/>
      <c r="S516" s="240"/>
      <c r="T516" s="244"/>
      <c r="U516" s="240"/>
      <c r="V516" s="240"/>
      <c r="W516" s="245"/>
      <c r="X516" s="283"/>
      <c r="Y516" s="253"/>
      <c r="Z516" s="251"/>
      <c r="AA516" s="247">
        <f t="shared" si="15"/>
        <v>2192464</v>
      </c>
      <c r="AB516" s="240" t="s">
        <v>277</v>
      </c>
      <c r="AF516">
        <v>2192464</v>
      </c>
      <c r="AG516" s="415">
        <f t="shared" si="14"/>
        <v>0</v>
      </c>
    </row>
    <row r="517" spans="1:33">
      <c r="A517" s="133" t="s">
        <v>8</v>
      </c>
      <c r="B517" s="133" t="s">
        <v>148</v>
      </c>
      <c r="C517" s="135" t="s">
        <v>91</v>
      </c>
      <c r="D517" s="135" t="s">
        <v>92</v>
      </c>
      <c r="E517" s="239" t="s">
        <v>242</v>
      </c>
      <c r="F517" s="134" t="s">
        <v>15</v>
      </c>
      <c r="G517" s="133" t="s">
        <v>103</v>
      </c>
      <c r="H517" s="133">
        <v>16528</v>
      </c>
      <c r="I517" s="133">
        <v>16566</v>
      </c>
      <c r="J517" s="133">
        <v>43815</v>
      </c>
      <c r="K517" s="133" t="s">
        <v>331</v>
      </c>
      <c r="L517" s="133">
        <v>900085682</v>
      </c>
      <c r="M517" s="133" t="s">
        <v>96</v>
      </c>
      <c r="N517" s="133">
        <v>8169</v>
      </c>
      <c r="O517" s="133">
        <v>2019</v>
      </c>
      <c r="P517" s="263">
        <v>1704051</v>
      </c>
      <c r="Q517" s="239" t="s">
        <v>451</v>
      </c>
      <c r="R517" s="240"/>
      <c r="S517" s="240"/>
      <c r="T517" s="244"/>
      <c r="U517" s="240"/>
      <c r="V517" s="240"/>
      <c r="W517" s="245"/>
      <c r="X517" s="283"/>
      <c r="Y517" s="253"/>
      <c r="Z517" s="251"/>
      <c r="AA517" s="247">
        <f t="shared" si="15"/>
        <v>1704051</v>
      </c>
      <c r="AB517" s="240" t="s">
        <v>277</v>
      </c>
      <c r="AF517">
        <v>1704051</v>
      </c>
      <c r="AG517" s="415">
        <f t="shared" si="14"/>
        <v>0</v>
      </c>
    </row>
    <row r="518" spans="1:33">
      <c r="A518" s="133" t="s">
        <v>8</v>
      </c>
      <c r="B518" s="133" t="s">
        <v>148</v>
      </c>
      <c r="C518" s="135" t="s">
        <v>91</v>
      </c>
      <c r="D518" s="135" t="s">
        <v>92</v>
      </c>
      <c r="E518" s="239" t="s">
        <v>242</v>
      </c>
      <c r="F518" s="134" t="s">
        <v>15</v>
      </c>
      <c r="G518" s="133" t="s">
        <v>103</v>
      </c>
      <c r="H518" s="133">
        <v>16817</v>
      </c>
      <c r="I518" s="133">
        <v>16589</v>
      </c>
      <c r="J518" s="133">
        <v>43815</v>
      </c>
      <c r="K518" s="133" t="s">
        <v>331</v>
      </c>
      <c r="L518" s="133">
        <v>900085682</v>
      </c>
      <c r="M518" s="133" t="s">
        <v>96</v>
      </c>
      <c r="N518" s="133">
        <v>8171</v>
      </c>
      <c r="O518" s="133">
        <v>2019</v>
      </c>
      <c r="P518" s="263">
        <v>3662173</v>
      </c>
      <c r="Q518" s="239" t="s">
        <v>451</v>
      </c>
      <c r="R518" s="240"/>
      <c r="S518" s="240"/>
      <c r="T518" s="244"/>
      <c r="U518" s="240"/>
      <c r="V518" s="240"/>
      <c r="W518" s="245"/>
      <c r="X518" s="283"/>
      <c r="Y518" s="253"/>
      <c r="Z518" s="251"/>
      <c r="AA518" s="247">
        <f t="shared" si="15"/>
        <v>3662173</v>
      </c>
      <c r="AB518" s="240" t="s">
        <v>277</v>
      </c>
      <c r="AF518">
        <v>3662173</v>
      </c>
      <c r="AG518" s="415">
        <f t="shared" ref="AG518:AG581" si="16">+AF518-P518</f>
        <v>0</v>
      </c>
    </row>
    <row r="519" spans="1:33">
      <c r="A519" s="133" t="s">
        <v>8</v>
      </c>
      <c r="B519" s="133" t="s">
        <v>148</v>
      </c>
      <c r="C519" s="135" t="s">
        <v>91</v>
      </c>
      <c r="D519" s="135" t="s">
        <v>92</v>
      </c>
      <c r="E519" s="239" t="s">
        <v>242</v>
      </c>
      <c r="F519" s="134" t="s">
        <v>15</v>
      </c>
      <c r="G519" s="133" t="s">
        <v>103</v>
      </c>
      <c r="H519" s="133">
        <v>16479</v>
      </c>
      <c r="I519" s="133">
        <v>16672</v>
      </c>
      <c r="J519" s="133">
        <v>43816</v>
      </c>
      <c r="K519" s="133" t="s">
        <v>686</v>
      </c>
      <c r="L519" s="133">
        <v>900192821</v>
      </c>
      <c r="M519" s="133" t="s">
        <v>96</v>
      </c>
      <c r="N519" s="133">
        <v>8168</v>
      </c>
      <c r="O519" s="133">
        <v>2019</v>
      </c>
      <c r="P519" s="263">
        <v>5534336</v>
      </c>
      <c r="Q519" s="239" t="s">
        <v>451</v>
      </c>
      <c r="R519" s="240"/>
      <c r="S519" s="240"/>
      <c r="T519" s="244"/>
      <c r="U519" s="240"/>
      <c r="V519" s="240"/>
      <c r="W519" s="245"/>
      <c r="X519" s="283"/>
      <c r="Y519" s="253"/>
      <c r="Z519" s="251"/>
      <c r="AA519" s="247">
        <f t="shared" ref="AA519:AA582" si="17">P519-X519-Z519</f>
        <v>5534336</v>
      </c>
      <c r="AB519" s="240" t="s">
        <v>277</v>
      </c>
      <c r="AF519">
        <v>5534336</v>
      </c>
      <c r="AG519" s="415">
        <f t="shared" si="16"/>
        <v>0</v>
      </c>
    </row>
    <row r="520" spans="1:33">
      <c r="A520" s="133" t="s">
        <v>8</v>
      </c>
      <c r="B520" s="133" t="s">
        <v>148</v>
      </c>
      <c r="C520" s="135" t="s">
        <v>91</v>
      </c>
      <c r="D520" s="135" t="s">
        <v>92</v>
      </c>
      <c r="E520" s="239" t="s">
        <v>242</v>
      </c>
      <c r="F520" s="134" t="s">
        <v>15</v>
      </c>
      <c r="G520" s="133" t="s">
        <v>103</v>
      </c>
      <c r="H520" s="133">
        <v>16480</v>
      </c>
      <c r="I520" s="133">
        <v>16673</v>
      </c>
      <c r="J520" s="133">
        <v>43816</v>
      </c>
      <c r="K520" s="133" t="s">
        <v>687</v>
      </c>
      <c r="L520" s="133">
        <v>830067850</v>
      </c>
      <c r="M520" s="133" t="s">
        <v>96</v>
      </c>
      <c r="N520" s="133">
        <v>8159</v>
      </c>
      <c r="O520" s="133">
        <v>2019</v>
      </c>
      <c r="P520" s="263">
        <v>4252496</v>
      </c>
      <c r="Q520" s="239" t="s">
        <v>451</v>
      </c>
      <c r="R520" s="240"/>
      <c r="S520" s="240"/>
      <c r="T520" s="244"/>
      <c r="U520" s="240"/>
      <c r="V520" s="240"/>
      <c r="W520" s="245"/>
      <c r="X520" s="283"/>
      <c r="Y520" s="253"/>
      <c r="Z520" s="251"/>
      <c r="AA520" s="247">
        <f t="shared" si="17"/>
        <v>4252496</v>
      </c>
      <c r="AB520" s="240" t="s">
        <v>277</v>
      </c>
      <c r="AF520">
        <v>4252496</v>
      </c>
      <c r="AG520" s="415">
        <f t="shared" si="16"/>
        <v>0</v>
      </c>
    </row>
    <row r="521" spans="1:33">
      <c r="A521" s="133" t="s">
        <v>8</v>
      </c>
      <c r="B521" s="133" t="s">
        <v>148</v>
      </c>
      <c r="C521" s="135" t="s">
        <v>91</v>
      </c>
      <c r="D521" s="135" t="s">
        <v>92</v>
      </c>
      <c r="E521" s="239" t="s">
        <v>242</v>
      </c>
      <c r="F521" s="134" t="s">
        <v>15</v>
      </c>
      <c r="G521" s="133" t="s">
        <v>103</v>
      </c>
      <c r="H521" s="133">
        <v>16994</v>
      </c>
      <c r="I521" s="133">
        <v>16714</v>
      </c>
      <c r="J521" s="133">
        <v>43816</v>
      </c>
      <c r="K521" s="133" t="s">
        <v>687</v>
      </c>
      <c r="L521" s="133">
        <v>830067850</v>
      </c>
      <c r="M521" s="133" t="s">
        <v>96</v>
      </c>
      <c r="N521" s="133">
        <v>8160</v>
      </c>
      <c r="O521" s="133">
        <v>2019</v>
      </c>
      <c r="P521" s="263">
        <v>1366545</v>
      </c>
      <c r="Q521" s="239" t="s">
        <v>451</v>
      </c>
      <c r="R521" s="240"/>
      <c r="S521" s="240"/>
      <c r="T521" s="244"/>
      <c r="U521" s="240"/>
      <c r="V521" s="240"/>
      <c r="W521" s="245"/>
      <c r="X521" s="283"/>
      <c r="Y521" s="253"/>
      <c r="Z521" s="251"/>
      <c r="AA521" s="247">
        <f t="shared" si="17"/>
        <v>1366545</v>
      </c>
      <c r="AB521" s="240" t="s">
        <v>277</v>
      </c>
      <c r="AF521">
        <v>1366545</v>
      </c>
      <c r="AG521" s="415">
        <f t="shared" si="16"/>
        <v>0</v>
      </c>
    </row>
    <row r="522" spans="1:33">
      <c r="A522" s="133" t="s">
        <v>8</v>
      </c>
      <c r="B522" s="133" t="s">
        <v>148</v>
      </c>
      <c r="C522" s="135" t="s">
        <v>91</v>
      </c>
      <c r="D522" s="135" t="s">
        <v>92</v>
      </c>
      <c r="E522" s="239" t="s">
        <v>242</v>
      </c>
      <c r="F522" s="134" t="s">
        <v>15</v>
      </c>
      <c r="G522" s="133" t="s">
        <v>103</v>
      </c>
      <c r="H522" s="133">
        <v>16765</v>
      </c>
      <c r="I522" s="133">
        <v>17114</v>
      </c>
      <c r="J522" s="133">
        <v>43819</v>
      </c>
      <c r="K522" s="133" t="s">
        <v>688</v>
      </c>
      <c r="L522" s="133">
        <v>830039084</v>
      </c>
      <c r="M522" s="133" t="s">
        <v>96</v>
      </c>
      <c r="N522" s="133">
        <v>8187</v>
      </c>
      <c r="O522" s="133">
        <v>2019</v>
      </c>
      <c r="P522" s="263">
        <v>829260</v>
      </c>
      <c r="Q522" s="239" t="s">
        <v>451</v>
      </c>
      <c r="R522" s="240"/>
      <c r="S522" s="240"/>
      <c r="T522" s="244"/>
      <c r="U522" s="240"/>
      <c r="V522" s="240"/>
      <c r="W522" s="245"/>
      <c r="X522" s="283"/>
      <c r="Y522" s="253"/>
      <c r="Z522" s="251"/>
      <c r="AA522" s="247">
        <f t="shared" si="17"/>
        <v>829260</v>
      </c>
      <c r="AB522" s="240" t="s">
        <v>277</v>
      </c>
      <c r="AF522">
        <v>829260</v>
      </c>
      <c r="AG522" s="415">
        <f t="shared" si="16"/>
        <v>0</v>
      </c>
    </row>
    <row r="523" spans="1:33">
      <c r="A523" s="133" t="s">
        <v>8</v>
      </c>
      <c r="B523" s="133" t="s">
        <v>148</v>
      </c>
      <c r="C523" s="135" t="s">
        <v>91</v>
      </c>
      <c r="D523" s="135" t="s">
        <v>92</v>
      </c>
      <c r="E523" s="239" t="s">
        <v>242</v>
      </c>
      <c r="F523" s="134" t="s">
        <v>15</v>
      </c>
      <c r="G523" s="133" t="s">
        <v>103</v>
      </c>
      <c r="H523" s="133">
        <v>16481</v>
      </c>
      <c r="I523" s="133">
        <v>17136</v>
      </c>
      <c r="J523" s="133">
        <v>43820</v>
      </c>
      <c r="K523" s="133" t="s">
        <v>689</v>
      </c>
      <c r="L523" s="133">
        <v>900546136</v>
      </c>
      <c r="M523" s="133" t="s">
        <v>96</v>
      </c>
      <c r="N523" s="133">
        <v>8162</v>
      </c>
      <c r="O523" s="133">
        <v>2019</v>
      </c>
      <c r="P523" s="263">
        <v>2378015</v>
      </c>
      <c r="Q523" s="239" t="s">
        <v>451</v>
      </c>
      <c r="R523" s="240"/>
      <c r="S523" s="240"/>
      <c r="T523" s="244"/>
      <c r="U523" s="240"/>
      <c r="V523" s="240"/>
      <c r="W523" s="245"/>
      <c r="X523" s="283"/>
      <c r="Y523" s="253"/>
      <c r="Z523" s="251"/>
      <c r="AA523" s="247">
        <f t="shared" si="17"/>
        <v>2378015</v>
      </c>
      <c r="AB523" s="240" t="s">
        <v>277</v>
      </c>
      <c r="AF523">
        <v>2378015</v>
      </c>
      <c r="AG523" s="415">
        <f t="shared" si="16"/>
        <v>0</v>
      </c>
    </row>
    <row r="524" spans="1:33">
      <c r="A524" s="133" t="s">
        <v>8</v>
      </c>
      <c r="B524" s="133" t="s">
        <v>148</v>
      </c>
      <c r="C524" s="135" t="s">
        <v>91</v>
      </c>
      <c r="D524" s="135" t="s">
        <v>92</v>
      </c>
      <c r="E524" s="239" t="s">
        <v>242</v>
      </c>
      <c r="F524" s="134" t="s">
        <v>15</v>
      </c>
      <c r="G524" s="133" t="s">
        <v>103</v>
      </c>
      <c r="H524" s="133">
        <v>16529</v>
      </c>
      <c r="I524" s="133">
        <v>17179</v>
      </c>
      <c r="J524" s="133">
        <v>43820</v>
      </c>
      <c r="K524" s="133" t="s">
        <v>686</v>
      </c>
      <c r="L524" s="133">
        <v>900192821</v>
      </c>
      <c r="M524" s="133" t="s">
        <v>96</v>
      </c>
      <c r="N524" s="133">
        <v>8166</v>
      </c>
      <c r="O524" s="133">
        <v>2019</v>
      </c>
      <c r="P524" s="263">
        <v>8104987</v>
      </c>
      <c r="Q524" s="239" t="s">
        <v>451</v>
      </c>
      <c r="R524" s="240"/>
      <c r="S524" s="240"/>
      <c r="T524" s="244"/>
      <c r="U524" s="240"/>
      <c r="V524" s="240"/>
      <c r="W524" s="245"/>
      <c r="X524" s="283"/>
      <c r="Y524" s="253"/>
      <c r="Z524" s="251"/>
      <c r="AA524" s="247">
        <f t="shared" si="17"/>
        <v>8104987</v>
      </c>
      <c r="AB524" s="240" t="s">
        <v>277</v>
      </c>
      <c r="AF524">
        <v>8104987</v>
      </c>
      <c r="AG524" s="415">
        <f t="shared" si="16"/>
        <v>0</v>
      </c>
    </row>
    <row r="525" spans="1:33">
      <c r="A525" s="133" t="s">
        <v>8</v>
      </c>
      <c r="B525" s="133" t="s">
        <v>148</v>
      </c>
      <c r="C525" s="135" t="s">
        <v>91</v>
      </c>
      <c r="D525" s="135" t="s">
        <v>92</v>
      </c>
      <c r="E525" s="239" t="s">
        <v>242</v>
      </c>
      <c r="F525" s="134" t="s">
        <v>15</v>
      </c>
      <c r="G525" s="133" t="s">
        <v>103</v>
      </c>
      <c r="H525" s="133">
        <v>16497</v>
      </c>
      <c r="I525" s="133">
        <v>17480</v>
      </c>
      <c r="J525" s="133">
        <v>43823</v>
      </c>
      <c r="K525" s="133" t="s">
        <v>394</v>
      </c>
      <c r="L525" s="133">
        <v>830505154</v>
      </c>
      <c r="M525" s="133" t="s">
        <v>96</v>
      </c>
      <c r="N525" s="133">
        <v>8165</v>
      </c>
      <c r="O525" s="133">
        <v>2019</v>
      </c>
      <c r="P525" s="263">
        <v>7367796</v>
      </c>
      <c r="Q525" s="239" t="s">
        <v>451</v>
      </c>
      <c r="R525" s="240"/>
      <c r="S525" s="240"/>
      <c r="T525" s="244"/>
      <c r="U525" s="240"/>
      <c r="V525" s="240"/>
      <c r="W525" s="245"/>
      <c r="X525" s="283"/>
      <c r="Y525" s="253"/>
      <c r="Z525" s="251"/>
      <c r="AA525" s="247">
        <f t="shared" si="17"/>
        <v>7367796</v>
      </c>
      <c r="AB525" s="240" t="s">
        <v>277</v>
      </c>
      <c r="AF525">
        <v>7367796</v>
      </c>
      <c r="AG525" s="415">
        <f t="shared" si="16"/>
        <v>0</v>
      </c>
    </row>
    <row r="526" spans="1:33">
      <c r="A526" s="133" t="s">
        <v>8</v>
      </c>
      <c r="B526" s="133" t="s">
        <v>148</v>
      </c>
      <c r="C526" s="135" t="s">
        <v>91</v>
      </c>
      <c r="D526" s="135" t="s">
        <v>92</v>
      </c>
      <c r="E526" s="239" t="s">
        <v>242</v>
      </c>
      <c r="F526" s="134" t="s">
        <v>15</v>
      </c>
      <c r="G526" s="133" t="s">
        <v>103</v>
      </c>
      <c r="H526" s="133">
        <v>16764</v>
      </c>
      <c r="I526" s="133">
        <v>17483</v>
      </c>
      <c r="J526" s="133">
        <v>43823</v>
      </c>
      <c r="K526" s="133" t="s">
        <v>394</v>
      </c>
      <c r="L526" s="133">
        <v>830505154</v>
      </c>
      <c r="M526" s="133" t="s">
        <v>96</v>
      </c>
      <c r="N526" s="133">
        <v>8175</v>
      </c>
      <c r="O526" s="133">
        <v>2019</v>
      </c>
      <c r="P526" s="263">
        <v>3170290</v>
      </c>
      <c r="Q526" s="239" t="s">
        <v>451</v>
      </c>
      <c r="R526" s="240"/>
      <c r="S526" s="240"/>
      <c r="T526" s="244"/>
      <c r="U526" s="240"/>
      <c r="V526" s="240"/>
      <c r="W526" s="245"/>
      <c r="X526" s="283"/>
      <c r="Y526" s="253"/>
      <c r="Z526" s="251"/>
      <c r="AA526" s="247">
        <f t="shared" si="17"/>
        <v>3170290</v>
      </c>
      <c r="AB526" s="240" t="s">
        <v>277</v>
      </c>
      <c r="AF526">
        <v>3170290</v>
      </c>
      <c r="AG526" s="415">
        <f t="shared" si="16"/>
        <v>0</v>
      </c>
    </row>
    <row r="527" spans="1:33" ht="38.25">
      <c r="A527" s="133" t="s">
        <v>6</v>
      </c>
      <c r="B527" s="133" t="s">
        <v>124</v>
      </c>
      <c r="C527" s="135" t="s">
        <v>91</v>
      </c>
      <c r="D527" s="135" t="s">
        <v>92</v>
      </c>
      <c r="E527" s="239" t="s">
        <v>311</v>
      </c>
      <c r="F527" s="134" t="s">
        <v>16</v>
      </c>
      <c r="G527" s="133" t="s">
        <v>103</v>
      </c>
      <c r="H527" s="133">
        <v>17723</v>
      </c>
      <c r="I527" s="133">
        <v>17901</v>
      </c>
      <c r="J527" s="133">
        <v>43826</v>
      </c>
      <c r="K527" s="133" t="s">
        <v>690</v>
      </c>
      <c r="L527" s="133">
        <v>860046667</v>
      </c>
      <c r="M527" s="133" t="s">
        <v>96</v>
      </c>
      <c r="N527" s="133">
        <v>8829</v>
      </c>
      <c r="O527" s="133">
        <v>2019</v>
      </c>
      <c r="P527" s="263">
        <v>49335066</v>
      </c>
      <c r="Q527" s="239" t="s">
        <v>451</v>
      </c>
      <c r="R527" s="240"/>
      <c r="S527" s="240"/>
      <c r="T527" s="244"/>
      <c r="U527" s="240"/>
      <c r="V527" s="240"/>
      <c r="W527" s="245"/>
      <c r="X527" s="283"/>
      <c r="Y527" s="248" t="s">
        <v>354</v>
      </c>
      <c r="Z527" s="251">
        <v>49335066</v>
      </c>
      <c r="AA527" s="247">
        <f t="shared" si="17"/>
        <v>0</v>
      </c>
      <c r="AB527" s="240" t="s">
        <v>355</v>
      </c>
      <c r="AF527">
        <v>49335066</v>
      </c>
      <c r="AG527" s="415">
        <f t="shared" si="16"/>
        <v>0</v>
      </c>
    </row>
    <row r="528" spans="1:33" ht="38.25">
      <c r="A528" s="133" t="s">
        <v>6</v>
      </c>
      <c r="B528" s="133" t="s">
        <v>124</v>
      </c>
      <c r="C528" s="135" t="s">
        <v>91</v>
      </c>
      <c r="D528" s="135" t="s">
        <v>92</v>
      </c>
      <c r="E528" s="239" t="s">
        <v>311</v>
      </c>
      <c r="F528" s="134" t="s">
        <v>16</v>
      </c>
      <c r="G528" s="133" t="s">
        <v>312</v>
      </c>
      <c r="H528" s="133">
        <v>17731</v>
      </c>
      <c r="I528" s="133">
        <v>17906</v>
      </c>
      <c r="J528" s="133">
        <v>43826</v>
      </c>
      <c r="K528" s="133" t="s">
        <v>378</v>
      </c>
      <c r="L528" s="133">
        <v>860007314</v>
      </c>
      <c r="M528" s="133" t="s">
        <v>96</v>
      </c>
      <c r="N528" s="133">
        <v>8830</v>
      </c>
      <c r="O528" s="133">
        <v>2019</v>
      </c>
      <c r="P528" s="263">
        <v>17542970</v>
      </c>
      <c r="Q528" s="239" t="s">
        <v>451</v>
      </c>
      <c r="R528" s="240"/>
      <c r="S528" s="240"/>
      <c r="T528" s="244"/>
      <c r="U528" s="240"/>
      <c r="V528" s="240"/>
      <c r="W528" s="245"/>
      <c r="X528" s="283"/>
      <c r="Y528" s="248" t="s">
        <v>146</v>
      </c>
      <c r="Z528" s="251">
        <v>17542970</v>
      </c>
      <c r="AA528" s="247">
        <f t="shared" si="17"/>
        <v>0</v>
      </c>
      <c r="AB528" s="240" t="s">
        <v>370</v>
      </c>
      <c r="AF528">
        <v>17542970</v>
      </c>
      <c r="AG528" s="415">
        <f t="shared" si="16"/>
        <v>0</v>
      </c>
    </row>
    <row r="529" spans="1:33" ht="51">
      <c r="A529" s="133" t="s">
        <v>6</v>
      </c>
      <c r="B529" s="133" t="s">
        <v>124</v>
      </c>
      <c r="C529" s="135" t="s">
        <v>91</v>
      </c>
      <c r="D529" s="135" t="s">
        <v>92</v>
      </c>
      <c r="E529" s="239" t="s">
        <v>311</v>
      </c>
      <c r="F529" s="134" t="s">
        <v>16</v>
      </c>
      <c r="G529" s="133" t="s">
        <v>121</v>
      </c>
      <c r="H529" s="133">
        <v>17729</v>
      </c>
      <c r="I529" s="133">
        <v>17919</v>
      </c>
      <c r="J529" s="133">
        <v>43826</v>
      </c>
      <c r="K529" s="133" t="s">
        <v>677</v>
      </c>
      <c r="L529" s="133">
        <v>860007392</v>
      </c>
      <c r="M529" s="133" t="s">
        <v>96</v>
      </c>
      <c r="N529" s="133">
        <v>8832</v>
      </c>
      <c r="O529" s="133">
        <v>2019</v>
      </c>
      <c r="P529" s="263">
        <v>113457425</v>
      </c>
      <c r="Q529" s="239" t="s">
        <v>451</v>
      </c>
      <c r="R529" s="240"/>
      <c r="S529" s="240"/>
      <c r="T529" s="244"/>
      <c r="U529" s="240"/>
      <c r="V529" s="240"/>
      <c r="W529" s="245"/>
      <c r="X529" s="283"/>
      <c r="Y529" s="248" t="s">
        <v>380</v>
      </c>
      <c r="Z529" s="251">
        <v>113457425</v>
      </c>
      <c r="AA529" s="247">
        <f t="shared" si="17"/>
        <v>0</v>
      </c>
      <c r="AB529" s="331" t="s">
        <v>553</v>
      </c>
      <c r="AF529">
        <v>113457425</v>
      </c>
      <c r="AG529" s="415">
        <f t="shared" si="16"/>
        <v>0</v>
      </c>
    </row>
    <row r="530" spans="1:33" ht="38.25">
      <c r="A530" s="133" t="s">
        <v>6</v>
      </c>
      <c r="B530" s="133" t="s">
        <v>124</v>
      </c>
      <c r="C530" s="135" t="s">
        <v>91</v>
      </c>
      <c r="D530" s="135" t="s">
        <v>92</v>
      </c>
      <c r="E530" s="239" t="s">
        <v>311</v>
      </c>
      <c r="F530" s="134" t="s">
        <v>16</v>
      </c>
      <c r="G530" s="133" t="s">
        <v>121</v>
      </c>
      <c r="H530" s="133">
        <v>17716</v>
      </c>
      <c r="I530" s="133">
        <v>17922</v>
      </c>
      <c r="J530" s="133">
        <v>43826</v>
      </c>
      <c r="K530" s="133" t="s">
        <v>677</v>
      </c>
      <c r="L530" s="133">
        <v>860007392</v>
      </c>
      <c r="M530" s="133" t="s">
        <v>96</v>
      </c>
      <c r="N530" s="133">
        <v>8821</v>
      </c>
      <c r="O530" s="133">
        <v>2019</v>
      </c>
      <c r="P530" s="263">
        <v>19482814</v>
      </c>
      <c r="Q530" s="239" t="s">
        <v>451</v>
      </c>
      <c r="R530" s="240"/>
      <c r="S530" s="240"/>
      <c r="T530" s="244"/>
      <c r="U530" s="240"/>
      <c r="V530" s="240"/>
      <c r="W530" s="245"/>
      <c r="X530" s="283"/>
      <c r="Y530" s="248" t="s">
        <v>146</v>
      </c>
      <c r="Z530" s="251">
        <v>19482814</v>
      </c>
      <c r="AA530" s="247">
        <f t="shared" si="17"/>
        <v>0</v>
      </c>
      <c r="AB530" s="240" t="s">
        <v>370</v>
      </c>
      <c r="AF530">
        <v>19482814</v>
      </c>
      <c r="AG530" s="415">
        <f t="shared" si="16"/>
        <v>0</v>
      </c>
    </row>
    <row r="531" spans="1:33">
      <c r="A531" s="133" t="s">
        <v>6</v>
      </c>
      <c r="B531" s="133" t="s">
        <v>124</v>
      </c>
      <c r="C531" s="135" t="s">
        <v>91</v>
      </c>
      <c r="D531" s="135" t="s">
        <v>92</v>
      </c>
      <c r="E531" s="239" t="s">
        <v>311</v>
      </c>
      <c r="F531" s="134" t="s">
        <v>16</v>
      </c>
      <c r="G531" s="133" t="s">
        <v>121</v>
      </c>
      <c r="H531" s="133">
        <v>17721</v>
      </c>
      <c r="I531" s="133">
        <v>17923</v>
      </c>
      <c r="J531" s="133">
        <v>43826</v>
      </c>
      <c r="K531" s="133" t="s">
        <v>690</v>
      </c>
      <c r="L531" s="133">
        <v>860046667</v>
      </c>
      <c r="M531" s="133" t="s">
        <v>96</v>
      </c>
      <c r="N531" s="133">
        <v>8828</v>
      </c>
      <c r="O531" s="133">
        <v>2019</v>
      </c>
      <c r="P531" s="263">
        <v>2428157</v>
      </c>
      <c r="Q531" s="239" t="s">
        <v>451</v>
      </c>
      <c r="R531" s="240"/>
      <c r="S531" s="240"/>
      <c r="T531" s="244"/>
      <c r="U531" s="240"/>
      <c r="V531" s="240"/>
      <c r="W531" s="245"/>
      <c r="X531" s="283"/>
      <c r="Y531" s="253"/>
      <c r="Z531" s="251"/>
      <c r="AA531" s="247">
        <f t="shared" si="17"/>
        <v>2428157</v>
      </c>
      <c r="AB531" s="331" t="s">
        <v>616</v>
      </c>
      <c r="AF531">
        <v>2428157</v>
      </c>
      <c r="AG531" s="415">
        <f t="shared" si="16"/>
        <v>0</v>
      </c>
    </row>
    <row r="532" spans="1:33" ht="38.25">
      <c r="A532" s="133" t="s">
        <v>6</v>
      </c>
      <c r="B532" s="133" t="s">
        <v>124</v>
      </c>
      <c r="C532" s="135" t="s">
        <v>91</v>
      </c>
      <c r="D532" s="135" t="s">
        <v>92</v>
      </c>
      <c r="E532" s="239" t="s">
        <v>311</v>
      </c>
      <c r="F532" s="134" t="s">
        <v>16</v>
      </c>
      <c r="G532" s="133" t="s">
        <v>121</v>
      </c>
      <c r="H532" s="133">
        <v>17714</v>
      </c>
      <c r="I532" s="133">
        <v>17939</v>
      </c>
      <c r="J532" s="133">
        <v>43826</v>
      </c>
      <c r="K532" s="133" t="s">
        <v>691</v>
      </c>
      <c r="L532" s="133">
        <v>890982597</v>
      </c>
      <c r="M532" s="133" t="s">
        <v>96</v>
      </c>
      <c r="N532" s="133">
        <v>8820</v>
      </c>
      <c r="O532" s="133">
        <v>2019</v>
      </c>
      <c r="P532" s="263">
        <v>1330167</v>
      </c>
      <c r="Q532" s="239" t="s">
        <v>451</v>
      </c>
      <c r="R532" s="240">
        <v>2372</v>
      </c>
      <c r="S532" s="246">
        <v>44824</v>
      </c>
      <c r="T532" s="244">
        <v>2950</v>
      </c>
      <c r="U532" s="246">
        <v>44874</v>
      </c>
      <c r="V532" s="253">
        <v>3000949102</v>
      </c>
      <c r="W532" s="245">
        <v>44888</v>
      </c>
      <c r="X532" s="283">
        <v>622596</v>
      </c>
      <c r="Y532" s="248" t="s">
        <v>354</v>
      </c>
      <c r="Z532" s="251">
        <v>707571</v>
      </c>
      <c r="AA532" s="247">
        <f t="shared" si="17"/>
        <v>0</v>
      </c>
      <c r="AB532" s="302" t="s">
        <v>427</v>
      </c>
      <c r="AF532">
        <v>1330167</v>
      </c>
      <c r="AG532" s="415">
        <f t="shared" si="16"/>
        <v>0</v>
      </c>
    </row>
    <row r="533" spans="1:33" ht="38.25">
      <c r="A533" s="133" t="s">
        <v>6</v>
      </c>
      <c r="B533" s="133" t="s">
        <v>124</v>
      </c>
      <c r="C533" s="135" t="s">
        <v>91</v>
      </c>
      <c r="D533" s="135" t="s">
        <v>92</v>
      </c>
      <c r="E533" s="239" t="s">
        <v>311</v>
      </c>
      <c r="F533" s="134" t="s">
        <v>16</v>
      </c>
      <c r="G533" s="133" t="s">
        <v>121</v>
      </c>
      <c r="H533" s="133">
        <v>23</v>
      </c>
      <c r="I533" s="133">
        <v>35</v>
      </c>
      <c r="J533" s="133">
        <v>43466</v>
      </c>
      <c r="K533" s="133" t="s">
        <v>691</v>
      </c>
      <c r="L533" s="133">
        <v>890982597</v>
      </c>
      <c r="M533" s="133" t="s">
        <v>96</v>
      </c>
      <c r="N533" s="133">
        <v>5779</v>
      </c>
      <c r="O533" s="133">
        <v>2018</v>
      </c>
      <c r="P533" s="263">
        <v>54776321</v>
      </c>
      <c r="Q533" s="239" t="s">
        <v>451</v>
      </c>
      <c r="R533" s="240"/>
      <c r="S533" s="240"/>
      <c r="T533" s="244"/>
      <c r="U533" s="240"/>
      <c r="V533" s="240"/>
      <c r="W533" s="245"/>
      <c r="X533" s="283"/>
      <c r="Y533" s="248" t="s">
        <v>146</v>
      </c>
      <c r="Z533" s="251">
        <v>54776321</v>
      </c>
      <c r="AA533" s="247">
        <f t="shared" si="17"/>
        <v>0</v>
      </c>
      <c r="AB533" s="240" t="s">
        <v>370</v>
      </c>
      <c r="AF533">
        <v>54776321</v>
      </c>
      <c r="AG533" s="415">
        <f t="shared" si="16"/>
        <v>0</v>
      </c>
    </row>
    <row r="534" spans="1:33" ht="38.25">
      <c r="A534" s="133" t="s">
        <v>6</v>
      </c>
      <c r="B534" s="133" t="s">
        <v>124</v>
      </c>
      <c r="C534" s="135" t="s">
        <v>91</v>
      </c>
      <c r="D534" s="135" t="s">
        <v>92</v>
      </c>
      <c r="E534" s="239" t="s">
        <v>311</v>
      </c>
      <c r="F534" s="134" t="s">
        <v>16</v>
      </c>
      <c r="G534" s="133" t="s">
        <v>121</v>
      </c>
      <c r="H534" s="133">
        <v>23</v>
      </c>
      <c r="I534" s="133">
        <v>36</v>
      </c>
      <c r="J534" s="133">
        <v>43466</v>
      </c>
      <c r="K534" s="133" t="s">
        <v>679</v>
      </c>
      <c r="L534" s="133">
        <v>860020194</v>
      </c>
      <c r="M534" s="133" t="s">
        <v>96</v>
      </c>
      <c r="N534" s="133">
        <v>5778</v>
      </c>
      <c r="O534" s="133">
        <v>2018</v>
      </c>
      <c r="P534" s="263">
        <v>36914717</v>
      </c>
      <c r="Q534" s="239" t="s">
        <v>451</v>
      </c>
      <c r="R534" s="240"/>
      <c r="S534" s="240"/>
      <c r="T534" s="244"/>
      <c r="U534" s="240"/>
      <c r="V534" s="240"/>
      <c r="W534" s="245"/>
      <c r="X534" s="283"/>
      <c r="Y534" s="248" t="s">
        <v>146</v>
      </c>
      <c r="Z534" s="251">
        <v>36914717</v>
      </c>
      <c r="AA534" s="247">
        <f t="shared" si="17"/>
        <v>0</v>
      </c>
      <c r="AB534" s="240" t="s">
        <v>370</v>
      </c>
      <c r="AF534">
        <v>36914717</v>
      </c>
      <c r="AG534" s="415">
        <f t="shared" si="16"/>
        <v>0</v>
      </c>
    </row>
    <row r="535" spans="1:33" ht="38.25">
      <c r="A535" s="133" t="s">
        <v>6</v>
      </c>
      <c r="B535" s="133" t="s">
        <v>124</v>
      </c>
      <c r="C535" s="135" t="s">
        <v>91</v>
      </c>
      <c r="D535" s="135" t="s">
        <v>92</v>
      </c>
      <c r="E535" s="239" t="s">
        <v>311</v>
      </c>
      <c r="F535" s="134" t="s">
        <v>16</v>
      </c>
      <c r="G535" s="133" t="s">
        <v>121</v>
      </c>
      <c r="H535" s="133">
        <v>23</v>
      </c>
      <c r="I535" s="133">
        <v>40</v>
      </c>
      <c r="J535" s="133">
        <v>43466</v>
      </c>
      <c r="K535" s="133" t="s">
        <v>690</v>
      </c>
      <c r="L535" s="133">
        <v>860046667</v>
      </c>
      <c r="M535" s="133" t="s">
        <v>96</v>
      </c>
      <c r="N535" s="133">
        <v>5776</v>
      </c>
      <c r="O535" s="133">
        <v>2018</v>
      </c>
      <c r="P535" s="263">
        <v>145162523</v>
      </c>
      <c r="Q535" s="239" t="s">
        <v>451</v>
      </c>
      <c r="R535" s="240">
        <v>1305</v>
      </c>
      <c r="S535" s="246">
        <v>44734</v>
      </c>
      <c r="T535" s="244">
        <v>1943</v>
      </c>
      <c r="U535" s="246">
        <v>44791</v>
      </c>
      <c r="V535" s="240">
        <v>3000757382</v>
      </c>
      <c r="W535" s="245">
        <v>44825</v>
      </c>
      <c r="X535" s="283">
        <v>936998</v>
      </c>
      <c r="Y535" s="248" t="s">
        <v>384</v>
      </c>
      <c r="Z535" s="251">
        <v>144225525</v>
      </c>
      <c r="AA535" s="247">
        <f t="shared" si="17"/>
        <v>0</v>
      </c>
      <c r="AB535" s="332" t="s">
        <v>252</v>
      </c>
      <c r="AF535">
        <v>145162523</v>
      </c>
      <c r="AG535" s="415">
        <f t="shared" si="16"/>
        <v>0</v>
      </c>
    </row>
    <row r="536" spans="1:33" ht="38.25">
      <c r="A536" s="133" t="s">
        <v>6</v>
      </c>
      <c r="B536" s="133" t="s">
        <v>124</v>
      </c>
      <c r="C536" s="135" t="s">
        <v>91</v>
      </c>
      <c r="D536" s="135" t="s">
        <v>92</v>
      </c>
      <c r="E536" s="239" t="s">
        <v>311</v>
      </c>
      <c r="F536" s="134" t="s">
        <v>16</v>
      </c>
      <c r="G536" s="133" t="s">
        <v>121</v>
      </c>
      <c r="H536" s="133">
        <v>23</v>
      </c>
      <c r="I536" s="133">
        <v>49</v>
      </c>
      <c r="J536" s="133">
        <v>43466</v>
      </c>
      <c r="K536" s="133" t="s">
        <v>692</v>
      </c>
      <c r="L536" s="133">
        <v>830137589</v>
      </c>
      <c r="M536" s="133" t="s">
        <v>96</v>
      </c>
      <c r="N536" s="133">
        <v>5775</v>
      </c>
      <c r="O536" s="133">
        <v>2018</v>
      </c>
      <c r="P536" s="263">
        <v>6989075</v>
      </c>
      <c r="Q536" s="239" t="s">
        <v>451</v>
      </c>
      <c r="R536" s="240"/>
      <c r="S536" s="240"/>
      <c r="T536" s="244"/>
      <c r="U536" s="240"/>
      <c r="V536" s="240"/>
      <c r="W536" s="245"/>
      <c r="X536" s="283"/>
      <c r="Y536" s="248" t="s">
        <v>384</v>
      </c>
      <c r="Z536" s="251">
        <v>6989075</v>
      </c>
      <c r="AA536" s="247">
        <f t="shared" si="17"/>
        <v>0</v>
      </c>
      <c r="AB536" s="240" t="s">
        <v>385</v>
      </c>
      <c r="AF536">
        <v>6989075</v>
      </c>
      <c r="AG536" s="415">
        <f t="shared" si="16"/>
        <v>0</v>
      </c>
    </row>
    <row r="537" spans="1:33" ht="76.5">
      <c r="A537" s="133" t="s">
        <v>6</v>
      </c>
      <c r="B537" s="133" t="s">
        <v>124</v>
      </c>
      <c r="C537" s="135" t="s">
        <v>91</v>
      </c>
      <c r="D537" s="135" t="s">
        <v>92</v>
      </c>
      <c r="E537" s="239" t="s">
        <v>311</v>
      </c>
      <c r="F537" s="134" t="s">
        <v>16</v>
      </c>
      <c r="G537" s="133" t="s">
        <v>121</v>
      </c>
      <c r="H537" s="133">
        <v>23</v>
      </c>
      <c r="I537" s="133">
        <v>50</v>
      </c>
      <c r="J537" s="133">
        <v>43466</v>
      </c>
      <c r="K537" s="133" t="s">
        <v>693</v>
      </c>
      <c r="L537" s="133">
        <v>900222015</v>
      </c>
      <c r="M537" s="133" t="s">
        <v>96</v>
      </c>
      <c r="N537" s="133">
        <v>5774</v>
      </c>
      <c r="O537" s="133">
        <v>2018</v>
      </c>
      <c r="P537" s="263">
        <v>1108077283</v>
      </c>
      <c r="Q537" s="239" t="s">
        <v>451</v>
      </c>
      <c r="R537" s="244" t="s">
        <v>694</v>
      </c>
      <c r="S537" s="245" t="s">
        <v>695</v>
      </c>
      <c r="T537" s="244" t="s">
        <v>696</v>
      </c>
      <c r="U537" s="245" t="s">
        <v>697</v>
      </c>
      <c r="V537" s="248" t="s">
        <v>698</v>
      </c>
      <c r="W537" s="245" t="s">
        <v>699</v>
      </c>
      <c r="X537" s="283">
        <v>374409425</v>
      </c>
      <c r="Y537" s="302" t="s">
        <v>700</v>
      </c>
      <c r="Z537" s="251">
        <v>733667858</v>
      </c>
      <c r="AA537" s="247">
        <f t="shared" si="17"/>
        <v>0</v>
      </c>
      <c r="AB537" s="240" t="s">
        <v>701</v>
      </c>
      <c r="AF537">
        <v>1108077283</v>
      </c>
      <c r="AG537" s="415">
        <f t="shared" si="16"/>
        <v>0</v>
      </c>
    </row>
    <row r="538" spans="1:33" ht="38.25">
      <c r="A538" s="133" t="s">
        <v>6</v>
      </c>
      <c r="B538" s="133" t="s">
        <v>124</v>
      </c>
      <c r="C538" s="135" t="s">
        <v>91</v>
      </c>
      <c r="D538" s="135" t="s">
        <v>92</v>
      </c>
      <c r="E538" s="239" t="s">
        <v>311</v>
      </c>
      <c r="F538" s="134" t="s">
        <v>16</v>
      </c>
      <c r="G538" s="133" t="s">
        <v>121</v>
      </c>
      <c r="H538" s="133">
        <v>94</v>
      </c>
      <c r="I538" s="133">
        <v>54</v>
      </c>
      <c r="J538" s="133">
        <v>43466</v>
      </c>
      <c r="K538" s="133" t="s">
        <v>702</v>
      </c>
      <c r="L538" s="133">
        <v>899999072</v>
      </c>
      <c r="M538" s="133" t="s">
        <v>703</v>
      </c>
      <c r="N538" s="133">
        <v>7954</v>
      </c>
      <c r="O538" s="133">
        <v>2018</v>
      </c>
      <c r="P538" s="263">
        <v>691904202</v>
      </c>
      <c r="Q538" s="239" t="s">
        <v>451</v>
      </c>
      <c r="R538" s="240"/>
      <c r="S538" s="240"/>
      <c r="T538" s="244"/>
      <c r="U538" s="240"/>
      <c r="V538" s="240"/>
      <c r="W538" s="245"/>
      <c r="X538" s="283"/>
      <c r="Y538" s="248" t="s">
        <v>146</v>
      </c>
      <c r="Z538" s="251">
        <v>691904202</v>
      </c>
      <c r="AA538" s="247">
        <f t="shared" si="17"/>
        <v>0</v>
      </c>
      <c r="AB538" s="240" t="s">
        <v>370</v>
      </c>
      <c r="AF538">
        <v>691904202</v>
      </c>
      <c r="AG538" s="415">
        <f t="shared" si="16"/>
        <v>0</v>
      </c>
    </row>
    <row r="539" spans="1:33" ht="38.25">
      <c r="A539" s="133" t="s">
        <v>4</v>
      </c>
      <c r="B539" s="133" t="s">
        <v>260</v>
      </c>
      <c r="C539" s="133" t="s">
        <v>261</v>
      </c>
      <c r="D539" s="133" t="s">
        <v>262</v>
      </c>
      <c r="E539" s="239" t="s">
        <v>704</v>
      </c>
      <c r="F539" s="134" t="s">
        <v>264</v>
      </c>
      <c r="G539" s="133" t="s">
        <v>121</v>
      </c>
      <c r="H539" s="133">
        <v>11674</v>
      </c>
      <c r="I539" s="133">
        <v>11412</v>
      </c>
      <c r="J539" s="133">
        <v>43602</v>
      </c>
      <c r="K539" s="133" t="s">
        <v>303</v>
      </c>
      <c r="L539" s="133">
        <v>832000662</v>
      </c>
      <c r="M539" s="133" t="s">
        <v>220</v>
      </c>
      <c r="N539" s="133">
        <v>72360</v>
      </c>
      <c r="O539" s="133">
        <v>2019</v>
      </c>
      <c r="P539" s="263">
        <v>278</v>
      </c>
      <c r="Q539" s="239" t="s">
        <v>451</v>
      </c>
      <c r="R539" s="240"/>
      <c r="S539" s="240"/>
      <c r="T539" s="244"/>
      <c r="U539" s="240"/>
      <c r="V539" s="240"/>
      <c r="W539" s="245"/>
      <c r="X539" s="283"/>
      <c r="Y539" s="255" t="s">
        <v>211</v>
      </c>
      <c r="Z539" s="251">
        <v>278</v>
      </c>
      <c r="AA539" s="247">
        <f t="shared" si="17"/>
        <v>0</v>
      </c>
      <c r="AB539" s="240" t="s">
        <v>212</v>
      </c>
      <c r="AF539">
        <v>278</v>
      </c>
      <c r="AG539" s="415">
        <f t="shared" si="16"/>
        <v>0</v>
      </c>
    </row>
    <row r="540" spans="1:33">
      <c r="A540" s="133" t="s">
        <v>4</v>
      </c>
      <c r="B540" s="133" t="s">
        <v>90</v>
      </c>
      <c r="C540" s="135" t="s">
        <v>91</v>
      </c>
      <c r="D540" s="135" t="s">
        <v>92</v>
      </c>
      <c r="E540" s="239" t="s">
        <v>285</v>
      </c>
      <c r="F540" s="134" t="s">
        <v>18</v>
      </c>
      <c r="G540" s="133" t="s">
        <v>121</v>
      </c>
      <c r="H540" s="133">
        <v>7986</v>
      </c>
      <c r="I540" s="133">
        <v>6364</v>
      </c>
      <c r="J540" s="133">
        <v>43529</v>
      </c>
      <c r="K540" s="133" t="s">
        <v>289</v>
      </c>
      <c r="L540" s="133">
        <v>901135811</v>
      </c>
      <c r="M540" s="133" t="s">
        <v>208</v>
      </c>
      <c r="N540" s="137">
        <v>8683</v>
      </c>
      <c r="O540" s="133">
        <v>2019</v>
      </c>
      <c r="P540" s="263">
        <v>56451012</v>
      </c>
      <c r="Q540" s="239" t="s">
        <v>451</v>
      </c>
      <c r="R540" s="255">
        <v>468</v>
      </c>
      <c r="S540" s="245">
        <v>44620</v>
      </c>
      <c r="T540" s="244">
        <v>1092</v>
      </c>
      <c r="U540" s="245">
        <v>44700</v>
      </c>
      <c r="V540" s="240">
        <v>3000391936</v>
      </c>
      <c r="W540" s="245">
        <v>44707</v>
      </c>
      <c r="X540" s="283">
        <v>56451012</v>
      </c>
      <c r="Y540" s="253"/>
      <c r="Z540" s="251"/>
      <c r="AA540" s="247">
        <f t="shared" si="17"/>
        <v>0</v>
      </c>
      <c r="AB540" s="240" t="s">
        <v>290</v>
      </c>
      <c r="AF540">
        <v>56451012</v>
      </c>
      <c r="AG540" s="415">
        <f t="shared" si="16"/>
        <v>0</v>
      </c>
    </row>
    <row r="541" spans="1:33" ht="26.25">
      <c r="A541" s="133" t="s">
        <v>4</v>
      </c>
      <c r="B541" s="133" t="s">
        <v>90</v>
      </c>
      <c r="C541" s="135" t="s">
        <v>91</v>
      </c>
      <c r="D541" s="135" t="s">
        <v>92</v>
      </c>
      <c r="E541" s="239" t="s">
        <v>285</v>
      </c>
      <c r="F541" s="134" t="s">
        <v>18</v>
      </c>
      <c r="G541" s="133" t="s">
        <v>121</v>
      </c>
      <c r="H541" s="133">
        <v>14619</v>
      </c>
      <c r="I541" s="133">
        <v>13641</v>
      </c>
      <c r="J541" s="133">
        <v>43754</v>
      </c>
      <c r="K541" s="133" t="s">
        <v>705</v>
      </c>
      <c r="L541" s="133">
        <v>901238084</v>
      </c>
      <c r="M541" s="133" t="s">
        <v>706</v>
      </c>
      <c r="N541" s="133">
        <v>9261</v>
      </c>
      <c r="O541" s="133">
        <v>2019</v>
      </c>
      <c r="P541" s="263">
        <v>360607014</v>
      </c>
      <c r="Q541" s="239" t="s">
        <v>451</v>
      </c>
      <c r="R541" s="240"/>
      <c r="S541" s="240"/>
      <c r="T541" s="244"/>
      <c r="U541" s="240"/>
      <c r="V541" s="240"/>
      <c r="W541" s="245"/>
      <c r="X541" s="283"/>
      <c r="Y541" s="253"/>
      <c r="Z541" s="251"/>
      <c r="AA541" s="247">
        <f t="shared" si="17"/>
        <v>360607014</v>
      </c>
      <c r="AB541" s="282" t="s">
        <v>707</v>
      </c>
      <c r="AF541">
        <v>360607014</v>
      </c>
      <c r="AG541" s="415">
        <f t="shared" si="16"/>
        <v>0</v>
      </c>
    </row>
    <row r="542" spans="1:33">
      <c r="A542" s="133" t="s">
        <v>4</v>
      </c>
      <c r="B542" s="133" t="s">
        <v>90</v>
      </c>
      <c r="C542" s="135" t="s">
        <v>91</v>
      </c>
      <c r="D542" s="135" t="s">
        <v>92</v>
      </c>
      <c r="E542" s="239" t="s">
        <v>285</v>
      </c>
      <c r="F542" s="134" t="s">
        <v>18</v>
      </c>
      <c r="G542" s="133" t="s">
        <v>121</v>
      </c>
      <c r="H542" s="133">
        <v>14612</v>
      </c>
      <c r="I542" s="133">
        <v>14470</v>
      </c>
      <c r="J542" s="133">
        <v>43776</v>
      </c>
      <c r="K542" s="133" t="s">
        <v>708</v>
      </c>
      <c r="L542" s="133">
        <v>820003863</v>
      </c>
      <c r="M542" s="133" t="s">
        <v>706</v>
      </c>
      <c r="N542" s="133">
        <v>9263</v>
      </c>
      <c r="O542" s="133">
        <v>2019</v>
      </c>
      <c r="P542" s="263">
        <v>175780068</v>
      </c>
      <c r="Q542" s="239" t="s">
        <v>451</v>
      </c>
      <c r="R542" s="243">
        <v>871</v>
      </c>
      <c r="S542" s="249">
        <v>44659</v>
      </c>
      <c r="T542" s="244">
        <v>1307</v>
      </c>
      <c r="U542" s="249">
        <v>44734</v>
      </c>
      <c r="V542" s="240" t="s">
        <v>709</v>
      </c>
      <c r="W542" s="245">
        <v>44768</v>
      </c>
      <c r="X542" s="283">
        <v>175780068</v>
      </c>
      <c r="Y542" s="253"/>
      <c r="Z542" s="251"/>
      <c r="AA542" s="247">
        <f t="shared" si="17"/>
        <v>0</v>
      </c>
      <c r="AB542" s="240" t="s">
        <v>396</v>
      </c>
      <c r="AF542">
        <v>175780068</v>
      </c>
      <c r="AG542" s="415">
        <f t="shared" si="16"/>
        <v>0</v>
      </c>
    </row>
    <row r="543" spans="1:33" ht="38.25">
      <c r="A543" s="133" t="s">
        <v>4</v>
      </c>
      <c r="B543" s="133" t="s">
        <v>90</v>
      </c>
      <c r="C543" s="135" t="s">
        <v>91</v>
      </c>
      <c r="D543" s="135" t="s">
        <v>92</v>
      </c>
      <c r="E543" s="239" t="s">
        <v>285</v>
      </c>
      <c r="F543" s="134" t="s">
        <v>18</v>
      </c>
      <c r="G543" s="133" t="s">
        <v>121</v>
      </c>
      <c r="H543" s="133">
        <v>17634</v>
      </c>
      <c r="I543" s="133">
        <v>17177</v>
      </c>
      <c r="J543" s="133">
        <v>43820</v>
      </c>
      <c r="K543" s="133" t="s">
        <v>710</v>
      </c>
      <c r="L543" s="133">
        <v>830038959</v>
      </c>
      <c r="M543" s="133" t="s">
        <v>208</v>
      </c>
      <c r="N543" s="133">
        <v>9274</v>
      </c>
      <c r="O543" s="133">
        <v>2019</v>
      </c>
      <c r="P543" s="263">
        <v>23410777</v>
      </c>
      <c r="Q543" s="239" t="s">
        <v>451</v>
      </c>
      <c r="R543" s="243">
        <v>871</v>
      </c>
      <c r="S543" s="249">
        <v>44659</v>
      </c>
      <c r="T543" s="244">
        <v>1307</v>
      </c>
      <c r="U543" s="249">
        <v>44734</v>
      </c>
      <c r="V543" s="253">
        <v>3000563194</v>
      </c>
      <c r="W543" s="245">
        <v>44768</v>
      </c>
      <c r="X543" s="283">
        <v>8410777</v>
      </c>
      <c r="Y543" s="248" t="s">
        <v>384</v>
      </c>
      <c r="Z543" s="251">
        <v>15000000</v>
      </c>
      <c r="AA543" s="247">
        <f t="shared" si="17"/>
        <v>0</v>
      </c>
      <c r="AB543" s="240" t="s">
        <v>385</v>
      </c>
      <c r="AF543">
        <v>23410777</v>
      </c>
      <c r="AG543" s="415">
        <f t="shared" si="16"/>
        <v>0</v>
      </c>
    </row>
    <row r="544" spans="1:33">
      <c r="A544" s="133" t="s">
        <v>4</v>
      </c>
      <c r="B544" s="133" t="s">
        <v>90</v>
      </c>
      <c r="C544" s="135" t="s">
        <v>91</v>
      </c>
      <c r="D544" s="135" t="s">
        <v>92</v>
      </c>
      <c r="E544" s="239" t="s">
        <v>285</v>
      </c>
      <c r="F544" s="134" t="s">
        <v>18</v>
      </c>
      <c r="G544" s="133" t="s">
        <v>711</v>
      </c>
      <c r="H544" s="133">
        <v>113</v>
      </c>
      <c r="I544" s="133">
        <v>116</v>
      </c>
      <c r="J544" s="133">
        <v>43468</v>
      </c>
      <c r="K544" s="133" t="s">
        <v>712</v>
      </c>
      <c r="L544" s="133">
        <v>860451253</v>
      </c>
      <c r="M544" s="133" t="s">
        <v>208</v>
      </c>
      <c r="N544" s="133">
        <v>9275</v>
      </c>
      <c r="O544" s="133">
        <v>2018</v>
      </c>
      <c r="P544" s="263">
        <v>46845648</v>
      </c>
      <c r="Q544" s="239" t="s">
        <v>451</v>
      </c>
      <c r="R544" s="243">
        <v>871</v>
      </c>
      <c r="S544" s="249">
        <v>44659</v>
      </c>
      <c r="T544" s="244">
        <v>1307</v>
      </c>
      <c r="U544" s="249">
        <v>44734</v>
      </c>
      <c r="V544" s="253">
        <v>3000557516</v>
      </c>
      <c r="W544" s="245">
        <v>44767</v>
      </c>
      <c r="X544" s="283">
        <v>46845648</v>
      </c>
      <c r="Y544" s="253"/>
      <c r="Z544" s="251"/>
      <c r="AA544" s="247">
        <f t="shared" si="17"/>
        <v>0</v>
      </c>
      <c r="AB544" s="240" t="s">
        <v>396</v>
      </c>
      <c r="AF544">
        <v>46845648</v>
      </c>
      <c r="AG544" s="415">
        <f t="shared" si="16"/>
        <v>0</v>
      </c>
    </row>
    <row r="545" spans="1:33">
      <c r="A545" s="133" t="s">
        <v>12</v>
      </c>
      <c r="B545" s="133" t="s">
        <v>360</v>
      </c>
      <c r="C545" s="135" t="s">
        <v>91</v>
      </c>
      <c r="D545" s="135" t="s">
        <v>92</v>
      </c>
      <c r="E545" s="239" t="s">
        <v>361</v>
      </c>
      <c r="F545" s="134" t="s">
        <v>23</v>
      </c>
      <c r="G545" s="133" t="s">
        <v>121</v>
      </c>
      <c r="H545" s="133">
        <v>11900</v>
      </c>
      <c r="I545" s="133">
        <v>12552</v>
      </c>
      <c r="J545" s="133">
        <v>43665</v>
      </c>
      <c r="K545" s="133" t="s">
        <v>713</v>
      </c>
      <c r="L545" s="133">
        <v>800175457</v>
      </c>
      <c r="M545" s="133" t="s">
        <v>415</v>
      </c>
      <c r="N545" s="133">
        <v>39416</v>
      </c>
      <c r="O545" s="133">
        <v>2019</v>
      </c>
      <c r="P545" s="263">
        <v>151</v>
      </c>
      <c r="Q545" s="239" t="s">
        <v>451</v>
      </c>
      <c r="R545" s="240"/>
      <c r="S545" s="240"/>
      <c r="T545" s="244"/>
      <c r="U545" s="240"/>
      <c r="V545" s="240"/>
      <c r="W545" s="240"/>
      <c r="X545" s="283"/>
      <c r="Y545" s="253"/>
      <c r="Z545" s="251"/>
      <c r="AA545" s="247">
        <f t="shared" si="17"/>
        <v>151</v>
      </c>
      <c r="AB545" s="282" t="s">
        <v>714</v>
      </c>
      <c r="AF545">
        <v>151</v>
      </c>
      <c r="AG545" s="415">
        <f t="shared" si="16"/>
        <v>0</v>
      </c>
    </row>
    <row r="546" spans="1:33">
      <c r="A546" s="133" t="s">
        <v>4</v>
      </c>
      <c r="B546" s="133" t="s">
        <v>260</v>
      </c>
      <c r="C546" s="133" t="s">
        <v>261</v>
      </c>
      <c r="D546" s="133" t="s">
        <v>262</v>
      </c>
      <c r="E546" s="239" t="s">
        <v>715</v>
      </c>
      <c r="F546" s="134" t="s">
        <v>716</v>
      </c>
      <c r="G546" s="133" t="s">
        <v>121</v>
      </c>
      <c r="H546" s="133">
        <v>11863</v>
      </c>
      <c r="I546" s="133">
        <v>12646</v>
      </c>
      <c r="J546" s="133">
        <v>43676</v>
      </c>
      <c r="K546" s="133" t="s">
        <v>717</v>
      </c>
      <c r="L546" s="133">
        <v>17346749</v>
      </c>
      <c r="M546" s="133" t="s">
        <v>373</v>
      </c>
      <c r="N546" s="133">
        <v>1352</v>
      </c>
      <c r="O546" s="133">
        <v>2019</v>
      </c>
      <c r="P546" s="263">
        <v>1260000</v>
      </c>
      <c r="Q546" s="239" t="s">
        <v>451</v>
      </c>
      <c r="R546" s="240"/>
      <c r="S546" s="240"/>
      <c r="T546" s="244"/>
      <c r="U546" s="240"/>
      <c r="V546" s="240"/>
      <c r="W546" s="240"/>
      <c r="X546" s="283"/>
      <c r="Y546" s="253"/>
      <c r="Z546" s="251"/>
      <c r="AA546" s="247">
        <f t="shared" si="17"/>
        <v>1260000</v>
      </c>
      <c r="AB546" s="240" t="s">
        <v>298</v>
      </c>
      <c r="AF546">
        <v>1260000</v>
      </c>
      <c r="AG546" s="415">
        <f t="shared" si="16"/>
        <v>0</v>
      </c>
    </row>
    <row r="547" spans="1:33" ht="38.25">
      <c r="A547" s="133" t="s">
        <v>12</v>
      </c>
      <c r="B547" s="133" t="s">
        <v>360</v>
      </c>
      <c r="C547" s="135" t="s">
        <v>91</v>
      </c>
      <c r="D547" s="135" t="s">
        <v>92</v>
      </c>
      <c r="E547" s="239" t="s">
        <v>361</v>
      </c>
      <c r="F547" s="134" t="s">
        <v>23</v>
      </c>
      <c r="G547" s="133" t="s">
        <v>121</v>
      </c>
      <c r="H547" s="133">
        <v>11427</v>
      </c>
      <c r="I547" s="133">
        <v>12696</v>
      </c>
      <c r="J547" s="133">
        <v>43679</v>
      </c>
      <c r="K547" s="133" t="s">
        <v>718</v>
      </c>
      <c r="L547" s="133">
        <v>830072071</v>
      </c>
      <c r="M547" s="133" t="s">
        <v>344</v>
      </c>
      <c r="N547" s="133">
        <v>8878</v>
      </c>
      <c r="O547" s="133">
        <v>2019</v>
      </c>
      <c r="P547" s="263">
        <v>3618393</v>
      </c>
      <c r="Q547" s="239" t="s">
        <v>451</v>
      </c>
      <c r="R547" s="240"/>
      <c r="S547" s="240"/>
      <c r="T547" s="244"/>
      <c r="U547" s="240"/>
      <c r="V547" s="240"/>
      <c r="W547" s="240"/>
      <c r="X547" s="283"/>
      <c r="Y547" s="248" t="s">
        <v>211</v>
      </c>
      <c r="Z547" s="251">
        <v>3618393</v>
      </c>
      <c r="AA547" s="247">
        <f t="shared" si="17"/>
        <v>0</v>
      </c>
      <c r="AB547" s="282" t="s">
        <v>212</v>
      </c>
      <c r="AF547">
        <v>3618393</v>
      </c>
      <c r="AG547" s="415">
        <f t="shared" si="16"/>
        <v>0</v>
      </c>
    </row>
    <row r="548" spans="1:33" ht="51.75">
      <c r="A548" s="133" t="s">
        <v>4</v>
      </c>
      <c r="B548" s="133" t="s">
        <v>90</v>
      </c>
      <c r="C548" s="135" t="s">
        <v>91</v>
      </c>
      <c r="D548" s="135" t="s">
        <v>92</v>
      </c>
      <c r="E548" s="239" t="s">
        <v>285</v>
      </c>
      <c r="F548" s="134" t="s">
        <v>18</v>
      </c>
      <c r="G548" s="133" t="s">
        <v>121</v>
      </c>
      <c r="H548" s="133">
        <v>14614</v>
      </c>
      <c r="I548" s="133">
        <v>14597</v>
      </c>
      <c r="J548" s="133">
        <v>43777</v>
      </c>
      <c r="K548" s="133" t="s">
        <v>719</v>
      </c>
      <c r="L548" s="133">
        <v>901238256</v>
      </c>
      <c r="M548" s="133" t="s">
        <v>706</v>
      </c>
      <c r="N548" s="133">
        <v>9262</v>
      </c>
      <c r="O548" s="133">
        <v>2019</v>
      </c>
      <c r="P548" s="263">
        <v>555012308</v>
      </c>
      <c r="Q548" s="239" t="s">
        <v>451</v>
      </c>
      <c r="R548" s="240"/>
      <c r="S548" s="240"/>
      <c r="T548" s="244"/>
      <c r="U548" s="240"/>
      <c r="V548" s="240"/>
      <c r="W548" s="240"/>
      <c r="X548" s="283"/>
      <c r="Y548" s="253"/>
      <c r="Z548" s="251"/>
      <c r="AA548" s="247">
        <f t="shared" si="17"/>
        <v>555012308</v>
      </c>
      <c r="AB548" s="282" t="s">
        <v>720</v>
      </c>
      <c r="AF548">
        <v>555012308</v>
      </c>
      <c r="AG548" s="415">
        <f t="shared" si="16"/>
        <v>0</v>
      </c>
    </row>
    <row r="549" spans="1:33" ht="38.25">
      <c r="A549" s="133" t="s">
        <v>6</v>
      </c>
      <c r="B549" s="133" t="s">
        <v>124</v>
      </c>
      <c r="C549" s="135" t="s">
        <v>91</v>
      </c>
      <c r="D549" s="135" t="s">
        <v>92</v>
      </c>
      <c r="E549" s="239" t="s">
        <v>311</v>
      </c>
      <c r="F549" s="134" t="s">
        <v>16</v>
      </c>
      <c r="G549" s="133" t="s">
        <v>121</v>
      </c>
      <c r="H549" s="133">
        <v>11991</v>
      </c>
      <c r="I549" s="133">
        <v>12119</v>
      </c>
      <c r="J549" s="133">
        <v>43641</v>
      </c>
      <c r="K549" s="133" t="s">
        <v>721</v>
      </c>
      <c r="L549" s="133">
        <v>53154051</v>
      </c>
      <c r="M549" s="133" t="s">
        <v>123</v>
      </c>
      <c r="N549" s="133">
        <v>8537</v>
      </c>
      <c r="O549" s="133">
        <v>2019</v>
      </c>
      <c r="P549" s="263">
        <v>9594000</v>
      </c>
      <c r="Q549" s="239" t="s">
        <v>451</v>
      </c>
      <c r="R549" s="240"/>
      <c r="S549" s="240"/>
      <c r="T549" s="244"/>
      <c r="U549" s="240"/>
      <c r="V549" s="240"/>
      <c r="W549" s="240"/>
      <c r="X549" s="283"/>
      <c r="Y549" s="248" t="s">
        <v>325</v>
      </c>
      <c r="Z549" s="251">
        <v>9594000</v>
      </c>
      <c r="AA549" s="247">
        <f t="shared" si="17"/>
        <v>0</v>
      </c>
      <c r="AB549" s="302" t="s">
        <v>326</v>
      </c>
      <c r="AF549">
        <v>9594000</v>
      </c>
      <c r="AG549" s="415">
        <f t="shared" si="16"/>
        <v>0</v>
      </c>
    </row>
    <row r="550" spans="1:33" ht="38.25">
      <c r="A550" s="133" t="s">
        <v>6</v>
      </c>
      <c r="B550" s="133" t="s">
        <v>327</v>
      </c>
      <c r="C550" s="135" t="s">
        <v>91</v>
      </c>
      <c r="D550" s="135" t="s">
        <v>92</v>
      </c>
      <c r="E550" s="239" t="s">
        <v>328</v>
      </c>
      <c r="F550" s="134" t="s">
        <v>21</v>
      </c>
      <c r="G550" s="133" t="s">
        <v>121</v>
      </c>
      <c r="H550" s="133">
        <v>11806</v>
      </c>
      <c r="I550" s="133">
        <v>12487</v>
      </c>
      <c r="J550" s="133">
        <v>43662</v>
      </c>
      <c r="K550" s="133" t="s">
        <v>722</v>
      </c>
      <c r="L550" s="133">
        <v>1023944624</v>
      </c>
      <c r="M550" s="133" t="s">
        <v>114</v>
      </c>
      <c r="N550" s="133">
        <v>8776</v>
      </c>
      <c r="O550" s="133">
        <v>2019</v>
      </c>
      <c r="P550" s="263">
        <v>3643500</v>
      </c>
      <c r="Q550" s="239" t="s">
        <v>451</v>
      </c>
      <c r="R550" s="240"/>
      <c r="S550" s="240"/>
      <c r="T550" s="244"/>
      <c r="U550" s="240"/>
      <c r="V550" s="240"/>
      <c r="W550" s="240"/>
      <c r="X550" s="283"/>
      <c r="Y550" s="248" t="s">
        <v>211</v>
      </c>
      <c r="Z550" s="251">
        <v>3643500</v>
      </c>
      <c r="AA550" s="247">
        <f t="shared" si="17"/>
        <v>0</v>
      </c>
      <c r="AB550" s="337" t="s">
        <v>212</v>
      </c>
      <c r="AF550">
        <v>3643500</v>
      </c>
      <c r="AG550" s="415">
        <f t="shared" si="16"/>
        <v>0</v>
      </c>
    </row>
    <row r="551" spans="1:33" ht="38.25">
      <c r="A551" s="133" t="s">
        <v>6</v>
      </c>
      <c r="B551" s="133" t="s">
        <v>327</v>
      </c>
      <c r="C551" s="135" t="s">
        <v>91</v>
      </c>
      <c r="D551" s="135" t="s">
        <v>92</v>
      </c>
      <c r="E551" s="239" t="s">
        <v>328</v>
      </c>
      <c r="F551" s="134" t="s">
        <v>21</v>
      </c>
      <c r="G551" s="133" t="s">
        <v>121</v>
      </c>
      <c r="H551" s="133">
        <v>15152</v>
      </c>
      <c r="I551" s="133">
        <v>16660</v>
      </c>
      <c r="J551" s="133">
        <v>43816</v>
      </c>
      <c r="K551" s="133" t="s">
        <v>723</v>
      </c>
      <c r="L551" s="133">
        <v>80176960</v>
      </c>
      <c r="M551" s="133" t="s">
        <v>123</v>
      </c>
      <c r="N551" s="133">
        <v>7170</v>
      </c>
      <c r="O551" s="133">
        <v>2019</v>
      </c>
      <c r="P551" s="263">
        <v>3</v>
      </c>
      <c r="Q551" s="239" t="s">
        <v>451</v>
      </c>
      <c r="R551" s="240"/>
      <c r="S551" s="240"/>
      <c r="T551" s="244"/>
      <c r="U551" s="240"/>
      <c r="V551" s="240"/>
      <c r="W551" s="240"/>
      <c r="X551" s="283"/>
      <c r="Y551" s="248" t="s">
        <v>271</v>
      </c>
      <c r="Z551" s="251">
        <v>3</v>
      </c>
      <c r="AA551" s="247">
        <f t="shared" si="17"/>
        <v>0</v>
      </c>
      <c r="AB551" s="337" t="s">
        <v>272</v>
      </c>
      <c r="AF551">
        <v>3</v>
      </c>
      <c r="AG551" s="415">
        <f t="shared" si="16"/>
        <v>0</v>
      </c>
    </row>
    <row r="552" spans="1:33">
      <c r="A552" s="133" t="s">
        <v>6</v>
      </c>
      <c r="B552" s="133" t="s">
        <v>227</v>
      </c>
      <c r="C552" s="135" t="s">
        <v>91</v>
      </c>
      <c r="D552" s="135" t="s">
        <v>92</v>
      </c>
      <c r="E552" s="239" t="s">
        <v>315</v>
      </c>
      <c r="F552" s="134" t="s">
        <v>19</v>
      </c>
      <c r="G552" s="133" t="s">
        <v>121</v>
      </c>
      <c r="H552" s="133">
        <v>17523</v>
      </c>
      <c r="I552" s="133">
        <v>17150</v>
      </c>
      <c r="J552" s="133">
        <v>43820</v>
      </c>
      <c r="K552" s="133" t="s">
        <v>724</v>
      </c>
      <c r="L552" s="133">
        <v>79996369</v>
      </c>
      <c r="M552" s="133" t="s">
        <v>123</v>
      </c>
      <c r="N552" s="133">
        <v>7525</v>
      </c>
      <c r="O552" s="133">
        <v>2019</v>
      </c>
      <c r="P552" s="263">
        <v>6396000</v>
      </c>
      <c r="Q552" s="239" t="s">
        <v>451</v>
      </c>
      <c r="R552" s="417">
        <v>2842</v>
      </c>
      <c r="S552" s="245">
        <v>44866</v>
      </c>
      <c r="T552" s="244">
        <v>3225</v>
      </c>
      <c r="U552" s="246">
        <v>44908</v>
      </c>
      <c r="V552" s="240">
        <v>3001054961</v>
      </c>
      <c r="W552" s="246">
        <v>44918</v>
      </c>
      <c r="X552" s="283">
        <v>6396000</v>
      </c>
      <c r="Y552" s="253"/>
      <c r="Z552" s="251"/>
      <c r="AA552" s="247">
        <f t="shared" si="17"/>
        <v>0</v>
      </c>
      <c r="AB552" s="356" t="s">
        <v>209</v>
      </c>
      <c r="AF552">
        <v>6396000</v>
      </c>
      <c r="AG552" s="415">
        <f t="shared" si="16"/>
        <v>0</v>
      </c>
    </row>
    <row r="553" spans="1:33">
      <c r="A553" s="133" t="s">
        <v>6</v>
      </c>
      <c r="B553" s="133" t="s">
        <v>186</v>
      </c>
      <c r="C553" s="135" t="s">
        <v>91</v>
      </c>
      <c r="D553" s="135" t="s">
        <v>92</v>
      </c>
      <c r="E553" s="239" t="s">
        <v>248</v>
      </c>
      <c r="F553" s="134" t="s">
        <v>20</v>
      </c>
      <c r="G553" s="133" t="s">
        <v>347</v>
      </c>
      <c r="H553" s="133">
        <v>2318</v>
      </c>
      <c r="I553" s="133">
        <v>636</v>
      </c>
      <c r="J553" s="133">
        <v>43486</v>
      </c>
      <c r="K553" s="133" t="s">
        <v>725</v>
      </c>
      <c r="L553" s="133">
        <v>52909202</v>
      </c>
      <c r="M553" s="133" t="s">
        <v>114</v>
      </c>
      <c r="N553" s="133">
        <v>441</v>
      </c>
      <c r="O553" s="133">
        <v>2019</v>
      </c>
      <c r="P553" s="263">
        <v>685414</v>
      </c>
      <c r="Q553" s="239" t="s">
        <v>451</v>
      </c>
      <c r="R553" s="240">
        <v>3083</v>
      </c>
      <c r="S553" s="246">
        <v>44889</v>
      </c>
      <c r="T553" s="244">
        <v>3083</v>
      </c>
      <c r="U553" s="246">
        <v>44889</v>
      </c>
      <c r="V553" s="240">
        <v>3001032753</v>
      </c>
      <c r="W553" s="246">
        <v>44914</v>
      </c>
      <c r="X553" s="283">
        <v>685414</v>
      </c>
      <c r="Y553" s="253"/>
      <c r="Z553" s="251"/>
      <c r="AA553" s="247">
        <f t="shared" si="17"/>
        <v>0</v>
      </c>
      <c r="AB553" s="326" t="s">
        <v>209</v>
      </c>
      <c r="AF553">
        <v>685414</v>
      </c>
      <c r="AG553" s="415">
        <f t="shared" si="16"/>
        <v>0</v>
      </c>
    </row>
    <row r="554" spans="1:33" ht="51">
      <c r="A554" s="133" t="s">
        <v>6</v>
      </c>
      <c r="B554" s="133" t="s">
        <v>186</v>
      </c>
      <c r="C554" s="135" t="s">
        <v>91</v>
      </c>
      <c r="D554" s="135" t="s">
        <v>92</v>
      </c>
      <c r="E554" s="239" t="s">
        <v>248</v>
      </c>
      <c r="F554" s="134" t="s">
        <v>20</v>
      </c>
      <c r="G554" s="133" t="s">
        <v>121</v>
      </c>
      <c r="H554" s="133">
        <v>4998</v>
      </c>
      <c r="I554" s="133">
        <v>887</v>
      </c>
      <c r="J554" s="133">
        <v>43488</v>
      </c>
      <c r="K554" s="133" t="s">
        <v>726</v>
      </c>
      <c r="L554" s="133">
        <v>1077142802</v>
      </c>
      <c r="M554" s="133" t="s">
        <v>123</v>
      </c>
      <c r="N554" s="133">
        <v>569</v>
      </c>
      <c r="O554" s="133">
        <v>2019</v>
      </c>
      <c r="P554" s="263">
        <v>201359</v>
      </c>
      <c r="Q554" s="239" t="s">
        <v>451</v>
      </c>
      <c r="R554" s="240"/>
      <c r="S554" s="240"/>
      <c r="T554" s="244"/>
      <c r="U554" s="240"/>
      <c r="V554" s="240"/>
      <c r="W554" s="240"/>
      <c r="X554" s="283"/>
      <c r="Y554" s="253"/>
      <c r="Z554" s="251"/>
      <c r="AA554" s="247">
        <f t="shared" si="17"/>
        <v>201359</v>
      </c>
      <c r="AB554" s="326" t="s">
        <v>727</v>
      </c>
      <c r="AF554">
        <v>201359</v>
      </c>
      <c r="AG554" s="415">
        <f t="shared" si="16"/>
        <v>0</v>
      </c>
    </row>
    <row r="555" spans="1:33" ht="38.25">
      <c r="A555" s="133" t="s">
        <v>6</v>
      </c>
      <c r="B555" s="133" t="s">
        <v>186</v>
      </c>
      <c r="C555" s="135" t="s">
        <v>91</v>
      </c>
      <c r="D555" s="135" t="s">
        <v>92</v>
      </c>
      <c r="E555" s="239" t="s">
        <v>248</v>
      </c>
      <c r="F555" s="134" t="s">
        <v>20</v>
      </c>
      <c r="G555" s="133" t="s">
        <v>121</v>
      </c>
      <c r="H555" s="133">
        <v>2855</v>
      </c>
      <c r="I555" s="133">
        <v>895</v>
      </c>
      <c r="J555" s="133">
        <v>43488</v>
      </c>
      <c r="K555" s="133" t="s">
        <v>728</v>
      </c>
      <c r="L555" s="133">
        <v>51837328</v>
      </c>
      <c r="M555" s="133" t="s">
        <v>123</v>
      </c>
      <c r="N555" s="133">
        <v>650</v>
      </c>
      <c r="O555" s="133">
        <v>2019</v>
      </c>
      <c r="P555" s="263">
        <v>118547</v>
      </c>
      <c r="Q555" s="239" t="s">
        <v>451</v>
      </c>
      <c r="R555" s="240"/>
      <c r="S555" s="240"/>
      <c r="T555" s="244"/>
      <c r="U555" s="240"/>
      <c r="V555" s="240"/>
      <c r="W555" s="240"/>
      <c r="X555" s="283"/>
      <c r="Y555" s="253"/>
      <c r="Z555" s="251"/>
      <c r="AA555" s="247">
        <f t="shared" si="17"/>
        <v>118547</v>
      </c>
      <c r="AB555" s="345" t="s">
        <v>729</v>
      </c>
      <c r="AF555">
        <v>118547</v>
      </c>
      <c r="AG555" s="415">
        <f t="shared" si="16"/>
        <v>0</v>
      </c>
    </row>
    <row r="556" spans="1:33" ht="38.25">
      <c r="A556" s="133" t="s">
        <v>6</v>
      </c>
      <c r="B556" s="133" t="s">
        <v>186</v>
      </c>
      <c r="C556" s="135" t="s">
        <v>91</v>
      </c>
      <c r="D556" s="135" t="s">
        <v>92</v>
      </c>
      <c r="E556" s="239" t="s">
        <v>248</v>
      </c>
      <c r="F556" s="134" t="s">
        <v>20</v>
      </c>
      <c r="G556" s="133" t="s">
        <v>347</v>
      </c>
      <c r="H556" s="133">
        <v>4759</v>
      </c>
      <c r="I556" s="133">
        <v>1058</v>
      </c>
      <c r="J556" s="133">
        <v>43489</v>
      </c>
      <c r="K556" s="133" t="s">
        <v>730</v>
      </c>
      <c r="L556" s="133">
        <v>1032472260</v>
      </c>
      <c r="M556" s="133" t="s">
        <v>114</v>
      </c>
      <c r="N556" s="133">
        <v>423</v>
      </c>
      <c r="O556" s="133">
        <v>2019</v>
      </c>
      <c r="P556" s="263">
        <v>728700</v>
      </c>
      <c r="Q556" s="239" t="s">
        <v>451</v>
      </c>
      <c r="R556" s="240"/>
      <c r="S556" s="240"/>
      <c r="T556" s="244"/>
      <c r="U556" s="240"/>
      <c r="V556" s="240"/>
      <c r="W556" s="240"/>
      <c r="X556" s="283"/>
      <c r="Y556" s="248" t="s">
        <v>325</v>
      </c>
      <c r="Z556" s="251">
        <v>728700</v>
      </c>
      <c r="AA556" s="247">
        <f t="shared" si="17"/>
        <v>0</v>
      </c>
      <c r="AB556" s="333" t="s">
        <v>326</v>
      </c>
      <c r="AF556">
        <v>728700</v>
      </c>
      <c r="AG556" s="415">
        <f t="shared" si="16"/>
        <v>0</v>
      </c>
    </row>
    <row r="557" spans="1:33">
      <c r="A557" s="133" t="s">
        <v>6</v>
      </c>
      <c r="B557" s="133" t="s">
        <v>186</v>
      </c>
      <c r="C557" s="135" t="s">
        <v>91</v>
      </c>
      <c r="D557" s="135" t="s">
        <v>92</v>
      </c>
      <c r="E557" s="239" t="s">
        <v>248</v>
      </c>
      <c r="F557" s="134" t="s">
        <v>20</v>
      </c>
      <c r="G557" s="133" t="s">
        <v>347</v>
      </c>
      <c r="H557" s="133">
        <v>4770</v>
      </c>
      <c r="I557" s="133">
        <v>3816</v>
      </c>
      <c r="J557" s="133">
        <v>43500</v>
      </c>
      <c r="K557" s="133" t="s">
        <v>731</v>
      </c>
      <c r="L557" s="133">
        <v>9098865</v>
      </c>
      <c r="M557" s="133" t="s">
        <v>114</v>
      </c>
      <c r="N557" s="133">
        <v>866</v>
      </c>
      <c r="O557" s="133">
        <v>2019</v>
      </c>
      <c r="P557" s="263">
        <v>647733</v>
      </c>
      <c r="Q557" s="239" t="s">
        <v>451</v>
      </c>
      <c r="R557" s="240"/>
      <c r="S557" s="240"/>
      <c r="T557" s="244"/>
      <c r="U557" s="240"/>
      <c r="V557" s="240"/>
      <c r="W557" s="240"/>
      <c r="X557" s="283"/>
      <c r="Y557" s="248"/>
      <c r="Z557" s="251"/>
      <c r="AA557" s="247">
        <f t="shared" si="17"/>
        <v>647733</v>
      </c>
      <c r="AB557" s="329" t="s">
        <v>732</v>
      </c>
      <c r="AF557">
        <v>647733</v>
      </c>
      <c r="AG557" s="415">
        <f t="shared" si="16"/>
        <v>0</v>
      </c>
    </row>
    <row r="558" spans="1:33" ht="38.25">
      <c r="A558" s="133" t="s">
        <v>6</v>
      </c>
      <c r="B558" s="133" t="s">
        <v>186</v>
      </c>
      <c r="C558" s="135" t="s">
        <v>91</v>
      </c>
      <c r="D558" s="135" t="s">
        <v>92</v>
      </c>
      <c r="E558" s="239" t="s">
        <v>248</v>
      </c>
      <c r="F558" s="134" t="s">
        <v>20</v>
      </c>
      <c r="G558" s="133" t="s">
        <v>347</v>
      </c>
      <c r="H558" s="133">
        <v>2329</v>
      </c>
      <c r="I558" s="133">
        <v>3867</v>
      </c>
      <c r="J558" s="133">
        <v>43500</v>
      </c>
      <c r="K558" s="133" t="s">
        <v>733</v>
      </c>
      <c r="L558" s="133">
        <v>33336863</v>
      </c>
      <c r="M558" s="133" t="s">
        <v>114</v>
      </c>
      <c r="N558" s="133">
        <v>1112</v>
      </c>
      <c r="O558" s="133">
        <v>2019</v>
      </c>
      <c r="P558" s="263">
        <v>976000</v>
      </c>
      <c r="Q558" s="239" t="s">
        <v>451</v>
      </c>
      <c r="R558" s="240"/>
      <c r="S558" s="240"/>
      <c r="T558" s="244"/>
      <c r="U558" s="240"/>
      <c r="V558" s="240"/>
      <c r="W558" s="240"/>
      <c r="X558" s="283"/>
      <c r="Y558" s="248" t="s">
        <v>384</v>
      </c>
      <c r="Z558" s="251">
        <v>976000</v>
      </c>
      <c r="AA558" s="247">
        <f t="shared" si="17"/>
        <v>0</v>
      </c>
      <c r="AB558" s="329" t="s">
        <v>385</v>
      </c>
      <c r="AF558">
        <v>976000</v>
      </c>
      <c r="AG558" s="415">
        <f t="shared" si="16"/>
        <v>0</v>
      </c>
    </row>
    <row r="559" spans="1:33" ht="51">
      <c r="A559" s="133" t="s">
        <v>6</v>
      </c>
      <c r="B559" s="133" t="s">
        <v>186</v>
      </c>
      <c r="C559" s="135" t="s">
        <v>91</v>
      </c>
      <c r="D559" s="135" t="s">
        <v>92</v>
      </c>
      <c r="E559" s="239" t="s">
        <v>248</v>
      </c>
      <c r="F559" s="134" t="s">
        <v>20</v>
      </c>
      <c r="G559" s="133" t="s">
        <v>347</v>
      </c>
      <c r="H559" s="133">
        <v>5085</v>
      </c>
      <c r="I559" s="133">
        <v>4172</v>
      </c>
      <c r="J559" s="133">
        <v>43501</v>
      </c>
      <c r="K559" s="133" t="s">
        <v>734</v>
      </c>
      <c r="L559" s="133">
        <v>1019040366</v>
      </c>
      <c r="M559" s="133" t="s">
        <v>123</v>
      </c>
      <c r="N559" s="133">
        <v>1490</v>
      </c>
      <c r="O559" s="133">
        <v>2019</v>
      </c>
      <c r="P559" s="263">
        <v>39877</v>
      </c>
      <c r="Q559" s="239" t="s">
        <v>451</v>
      </c>
      <c r="R559" s="240"/>
      <c r="S559" s="240"/>
      <c r="T559" s="244"/>
      <c r="U559" s="240"/>
      <c r="V559" s="240"/>
      <c r="W559" s="240"/>
      <c r="X559" s="283"/>
      <c r="Y559" s="253"/>
      <c r="Z559" s="251"/>
      <c r="AA559" s="247">
        <f t="shared" si="17"/>
        <v>39877</v>
      </c>
      <c r="AB559" s="326" t="s">
        <v>735</v>
      </c>
      <c r="AF559">
        <v>39877</v>
      </c>
      <c r="AG559" s="415">
        <f t="shared" si="16"/>
        <v>0</v>
      </c>
    </row>
    <row r="560" spans="1:33" ht="25.5">
      <c r="A560" s="133" t="s">
        <v>6</v>
      </c>
      <c r="B560" s="133" t="s">
        <v>327</v>
      </c>
      <c r="C560" s="135" t="s">
        <v>91</v>
      </c>
      <c r="D560" s="135" t="s">
        <v>92</v>
      </c>
      <c r="E560" s="239" t="s">
        <v>328</v>
      </c>
      <c r="F560" s="134" t="s">
        <v>21</v>
      </c>
      <c r="G560" s="133" t="s">
        <v>121</v>
      </c>
      <c r="H560" s="133">
        <v>414</v>
      </c>
      <c r="I560" s="133">
        <v>5173</v>
      </c>
      <c r="J560" s="133">
        <v>43511</v>
      </c>
      <c r="K560" s="133" t="s">
        <v>736</v>
      </c>
      <c r="L560" s="133">
        <v>1030556405</v>
      </c>
      <c r="M560" s="133" t="s">
        <v>123</v>
      </c>
      <c r="N560" s="133">
        <v>2101</v>
      </c>
      <c r="O560" s="133">
        <v>2019</v>
      </c>
      <c r="P560" s="263">
        <v>5557500</v>
      </c>
      <c r="Q560" s="239" t="s">
        <v>451</v>
      </c>
      <c r="R560" s="240"/>
      <c r="S560" s="240"/>
      <c r="T560" s="244"/>
      <c r="U560" s="240"/>
      <c r="V560" s="240"/>
      <c r="W560" s="240"/>
      <c r="X560" s="283"/>
      <c r="Y560" s="248"/>
      <c r="Z560" s="251"/>
      <c r="AA560" s="247">
        <f t="shared" si="17"/>
        <v>5557500</v>
      </c>
      <c r="AB560" s="337" t="s">
        <v>737</v>
      </c>
      <c r="AF560">
        <v>5557500</v>
      </c>
      <c r="AG560" s="415">
        <f t="shared" si="16"/>
        <v>0</v>
      </c>
    </row>
    <row r="561" spans="1:33" ht="38.25">
      <c r="A561" s="133" t="s">
        <v>6</v>
      </c>
      <c r="B561" s="133" t="s">
        <v>124</v>
      </c>
      <c r="C561" s="135" t="s">
        <v>91</v>
      </c>
      <c r="D561" s="135" t="s">
        <v>92</v>
      </c>
      <c r="E561" s="239" t="s">
        <v>311</v>
      </c>
      <c r="F561" s="134" t="s">
        <v>16</v>
      </c>
      <c r="G561" s="133" t="s">
        <v>121</v>
      </c>
      <c r="H561" s="133">
        <v>7527</v>
      </c>
      <c r="I561" s="133">
        <v>5556</v>
      </c>
      <c r="J561" s="133">
        <v>43516</v>
      </c>
      <c r="K561" s="133" t="s">
        <v>738</v>
      </c>
      <c r="L561" s="133">
        <v>860066942</v>
      </c>
      <c r="M561" s="133" t="s">
        <v>373</v>
      </c>
      <c r="N561" s="133">
        <v>300</v>
      </c>
      <c r="O561" s="133">
        <v>2019</v>
      </c>
      <c r="P561" s="263">
        <v>34533869</v>
      </c>
      <c r="Q561" s="239" t="s">
        <v>451</v>
      </c>
      <c r="R561" s="240"/>
      <c r="S561" s="240"/>
      <c r="T561" s="244"/>
      <c r="U561" s="240"/>
      <c r="V561" s="240"/>
      <c r="W561" s="240"/>
      <c r="X561" s="283"/>
      <c r="Y561" s="248" t="s">
        <v>384</v>
      </c>
      <c r="Z561" s="251">
        <v>34533869</v>
      </c>
      <c r="AA561" s="247">
        <f t="shared" si="17"/>
        <v>0</v>
      </c>
      <c r="AB561" s="240" t="s">
        <v>385</v>
      </c>
      <c r="AF561">
        <v>34533869</v>
      </c>
      <c r="AG561" s="415">
        <f t="shared" si="16"/>
        <v>0</v>
      </c>
    </row>
    <row r="562" spans="1:33">
      <c r="A562" s="133" t="s">
        <v>4</v>
      </c>
      <c r="B562" s="133" t="s">
        <v>236</v>
      </c>
      <c r="C562" s="133" t="s">
        <v>261</v>
      </c>
      <c r="D562" s="133" t="s">
        <v>262</v>
      </c>
      <c r="E562" s="239" t="s">
        <v>739</v>
      </c>
      <c r="F562" s="134" t="s">
        <v>740</v>
      </c>
      <c r="G562" s="133" t="s">
        <v>121</v>
      </c>
      <c r="H562" s="133">
        <v>6424</v>
      </c>
      <c r="I562" s="133">
        <v>5683</v>
      </c>
      <c r="J562" s="133">
        <v>43517</v>
      </c>
      <c r="K562" s="133" t="s">
        <v>741</v>
      </c>
      <c r="L562" s="133">
        <v>830112988</v>
      </c>
      <c r="M562" s="133" t="s">
        <v>344</v>
      </c>
      <c r="N562" s="133">
        <v>3176</v>
      </c>
      <c r="O562" s="133">
        <v>2019</v>
      </c>
      <c r="P562" s="263">
        <v>23765</v>
      </c>
      <c r="Q562" s="239" t="s">
        <v>451</v>
      </c>
      <c r="R562" s="240"/>
      <c r="S562" s="240"/>
      <c r="T562" s="244"/>
      <c r="U562" s="240"/>
      <c r="V562" s="240"/>
      <c r="W562" s="240"/>
      <c r="X562" s="283"/>
      <c r="Y562" s="253"/>
      <c r="Z562" s="251"/>
      <c r="AA562" s="247">
        <f t="shared" si="17"/>
        <v>23765</v>
      </c>
      <c r="AB562" s="240" t="s">
        <v>742</v>
      </c>
      <c r="AF562">
        <v>23765</v>
      </c>
      <c r="AG562" s="415">
        <f t="shared" si="16"/>
        <v>0</v>
      </c>
    </row>
    <row r="563" spans="1:33">
      <c r="A563" s="133" t="s">
        <v>8</v>
      </c>
      <c r="B563" s="133" t="s">
        <v>148</v>
      </c>
      <c r="C563" s="135" t="s">
        <v>91</v>
      </c>
      <c r="D563" s="135" t="s">
        <v>92</v>
      </c>
      <c r="E563" s="239" t="s">
        <v>242</v>
      </c>
      <c r="F563" s="134" t="s">
        <v>15</v>
      </c>
      <c r="G563" s="133" t="s">
        <v>121</v>
      </c>
      <c r="H563" s="133">
        <v>7781</v>
      </c>
      <c r="I563" s="133">
        <v>6112</v>
      </c>
      <c r="J563" s="133">
        <v>43524</v>
      </c>
      <c r="K563" s="133" t="s">
        <v>743</v>
      </c>
      <c r="L563" s="133">
        <v>901195830</v>
      </c>
      <c r="M563" s="133" t="s">
        <v>208</v>
      </c>
      <c r="N563" s="133">
        <v>7231</v>
      </c>
      <c r="O563" s="133">
        <v>2019</v>
      </c>
      <c r="P563" s="263">
        <v>240360841</v>
      </c>
      <c r="Q563" s="239" t="s">
        <v>451</v>
      </c>
      <c r="R563" s="255">
        <v>468</v>
      </c>
      <c r="S563" s="245">
        <v>44620</v>
      </c>
      <c r="T563" s="244">
        <v>1092</v>
      </c>
      <c r="U563" s="245">
        <v>44700</v>
      </c>
      <c r="V563" s="240">
        <v>3000758595</v>
      </c>
      <c r="W563" s="246">
        <v>44826</v>
      </c>
      <c r="X563" s="283">
        <v>240360841</v>
      </c>
      <c r="Y563" s="253"/>
      <c r="Z563" s="251"/>
      <c r="AA563" s="247">
        <f t="shared" si="17"/>
        <v>0</v>
      </c>
      <c r="AB563" s="240" t="s">
        <v>252</v>
      </c>
      <c r="AF563">
        <v>240360841</v>
      </c>
      <c r="AG563" s="415">
        <f t="shared" si="16"/>
        <v>0</v>
      </c>
    </row>
    <row r="564" spans="1:33">
      <c r="A564" s="133" t="s">
        <v>6</v>
      </c>
      <c r="B564" s="133" t="s">
        <v>186</v>
      </c>
      <c r="C564" s="135" t="s">
        <v>91</v>
      </c>
      <c r="D564" s="135" t="s">
        <v>92</v>
      </c>
      <c r="E564" s="239" t="s">
        <v>248</v>
      </c>
      <c r="F564" s="134" t="s">
        <v>20</v>
      </c>
      <c r="G564" s="133" t="s">
        <v>121</v>
      </c>
      <c r="H564" s="133">
        <v>4907</v>
      </c>
      <c r="I564" s="133">
        <v>6287</v>
      </c>
      <c r="J564" s="133">
        <v>43525</v>
      </c>
      <c r="K564" s="133" t="s">
        <v>744</v>
      </c>
      <c r="L564" s="133">
        <v>1076621002</v>
      </c>
      <c r="M564" s="133" t="s">
        <v>114</v>
      </c>
      <c r="N564" s="133">
        <v>3465</v>
      </c>
      <c r="O564" s="133">
        <v>2019</v>
      </c>
      <c r="P564" s="263">
        <v>81334</v>
      </c>
      <c r="Q564" s="239" t="s">
        <v>451</v>
      </c>
      <c r="R564" s="240"/>
      <c r="S564" s="240"/>
      <c r="T564" s="244"/>
      <c r="U564" s="240"/>
      <c r="V564" s="240"/>
      <c r="W564" s="240"/>
      <c r="X564" s="283"/>
      <c r="Y564" s="248"/>
      <c r="Z564" s="251"/>
      <c r="AA564" s="247">
        <f t="shared" si="17"/>
        <v>81334</v>
      </c>
      <c r="AB564" s="329" t="s">
        <v>745</v>
      </c>
      <c r="AF564">
        <v>81334</v>
      </c>
      <c r="AG564" s="415">
        <f t="shared" si="16"/>
        <v>0</v>
      </c>
    </row>
    <row r="565" spans="1:33">
      <c r="A565" s="133" t="s">
        <v>6</v>
      </c>
      <c r="B565" s="133" t="s">
        <v>186</v>
      </c>
      <c r="C565" s="135" t="s">
        <v>91</v>
      </c>
      <c r="D565" s="135" t="s">
        <v>92</v>
      </c>
      <c r="E565" s="239" t="s">
        <v>248</v>
      </c>
      <c r="F565" s="134" t="s">
        <v>20</v>
      </c>
      <c r="G565" s="133" t="s">
        <v>121</v>
      </c>
      <c r="H565" s="133">
        <v>5260</v>
      </c>
      <c r="I565" s="133">
        <v>6472</v>
      </c>
      <c r="J565" s="133">
        <v>43532</v>
      </c>
      <c r="K565" s="133" t="s">
        <v>746</v>
      </c>
      <c r="L565" s="133">
        <v>8744845</v>
      </c>
      <c r="M565" s="133" t="s">
        <v>114</v>
      </c>
      <c r="N565" s="133">
        <v>3529</v>
      </c>
      <c r="O565" s="133">
        <v>2019</v>
      </c>
      <c r="P565" s="263">
        <v>1789333</v>
      </c>
      <c r="Q565" s="239" t="s">
        <v>451</v>
      </c>
      <c r="R565" s="240"/>
      <c r="S565" s="240"/>
      <c r="T565" s="244"/>
      <c r="U565" s="240"/>
      <c r="V565" s="240"/>
      <c r="W565" s="240"/>
      <c r="X565" s="283"/>
      <c r="Y565" s="253"/>
      <c r="Z565" s="251"/>
      <c r="AA565" s="247">
        <f t="shared" si="17"/>
        <v>1789333</v>
      </c>
      <c r="AB565" s="333" t="s">
        <v>747</v>
      </c>
      <c r="AF565">
        <v>1789333</v>
      </c>
      <c r="AG565" s="415">
        <f t="shared" si="16"/>
        <v>0</v>
      </c>
    </row>
    <row r="566" spans="1:33">
      <c r="A566" s="133" t="s">
        <v>8</v>
      </c>
      <c r="B566" s="133" t="s">
        <v>148</v>
      </c>
      <c r="C566" s="135" t="s">
        <v>91</v>
      </c>
      <c r="D566" s="135" t="s">
        <v>92</v>
      </c>
      <c r="E566" s="239" t="s">
        <v>242</v>
      </c>
      <c r="F566" s="134" t="s">
        <v>15</v>
      </c>
      <c r="G566" s="133" t="s">
        <v>121</v>
      </c>
      <c r="H566" s="133">
        <v>8202</v>
      </c>
      <c r="I566" s="133">
        <v>6538</v>
      </c>
      <c r="J566" s="133">
        <v>43536</v>
      </c>
      <c r="K566" s="133" t="s">
        <v>275</v>
      </c>
      <c r="L566" s="133">
        <v>805000867</v>
      </c>
      <c r="M566" s="133" t="s">
        <v>276</v>
      </c>
      <c r="N566" s="133">
        <v>8207</v>
      </c>
      <c r="O566" s="133">
        <v>2019</v>
      </c>
      <c r="P566" s="263">
        <v>100437</v>
      </c>
      <c r="Q566" s="239" t="s">
        <v>451</v>
      </c>
      <c r="R566" s="255">
        <v>468</v>
      </c>
      <c r="S566" s="245">
        <v>44620</v>
      </c>
      <c r="T566" s="244">
        <v>1092</v>
      </c>
      <c r="U566" s="245">
        <v>44700</v>
      </c>
      <c r="V566" s="241">
        <v>3000764771</v>
      </c>
      <c r="W566" s="246">
        <v>44827</v>
      </c>
      <c r="X566" s="283">
        <v>100437</v>
      </c>
      <c r="Y566" s="253"/>
      <c r="Z566" s="251"/>
      <c r="AA566" s="247">
        <f t="shared" si="17"/>
        <v>0</v>
      </c>
      <c r="AB566" s="240" t="s">
        <v>252</v>
      </c>
      <c r="AF566">
        <v>100437</v>
      </c>
      <c r="AG566" s="415">
        <f t="shared" si="16"/>
        <v>0</v>
      </c>
    </row>
    <row r="567" spans="1:33">
      <c r="A567" s="133" t="s">
        <v>8</v>
      </c>
      <c r="B567" s="133" t="s">
        <v>148</v>
      </c>
      <c r="C567" s="135" t="s">
        <v>91</v>
      </c>
      <c r="D567" s="135" t="s">
        <v>92</v>
      </c>
      <c r="E567" s="239" t="s">
        <v>242</v>
      </c>
      <c r="F567" s="134" t="s">
        <v>15</v>
      </c>
      <c r="G567" s="133" t="s">
        <v>121</v>
      </c>
      <c r="H567" s="133">
        <v>9627</v>
      </c>
      <c r="I567" s="133">
        <v>7242</v>
      </c>
      <c r="J567" s="133">
        <v>43542</v>
      </c>
      <c r="K567" s="133" t="s">
        <v>748</v>
      </c>
      <c r="L567" s="133">
        <v>901225979</v>
      </c>
      <c r="M567" s="133" t="s">
        <v>208</v>
      </c>
      <c r="N567" s="133">
        <v>8975</v>
      </c>
      <c r="O567" s="133">
        <v>2019</v>
      </c>
      <c r="P567" s="263">
        <v>44789616</v>
      </c>
      <c r="Q567" s="239" t="s">
        <v>451</v>
      </c>
      <c r="R567" s="255">
        <v>468</v>
      </c>
      <c r="S567" s="245">
        <v>44620</v>
      </c>
      <c r="T567" s="244">
        <v>1092</v>
      </c>
      <c r="U567" s="245">
        <v>44700</v>
      </c>
      <c r="V567" s="253">
        <v>3000758344</v>
      </c>
      <c r="W567" s="246">
        <v>44826</v>
      </c>
      <c r="X567" s="283">
        <v>44789616</v>
      </c>
      <c r="Y567" s="253"/>
      <c r="Z567" s="251"/>
      <c r="AA567" s="247">
        <f t="shared" si="17"/>
        <v>0</v>
      </c>
      <c r="AB567" s="240" t="s">
        <v>252</v>
      </c>
      <c r="AF567">
        <v>44789616</v>
      </c>
      <c r="AG567" s="415">
        <f t="shared" si="16"/>
        <v>0</v>
      </c>
    </row>
    <row r="568" spans="1:33">
      <c r="A568" s="133" t="s">
        <v>8</v>
      </c>
      <c r="B568" s="133" t="s">
        <v>148</v>
      </c>
      <c r="C568" s="135" t="s">
        <v>91</v>
      </c>
      <c r="D568" s="135" t="s">
        <v>92</v>
      </c>
      <c r="E568" s="239" t="s">
        <v>242</v>
      </c>
      <c r="F568" s="134" t="s">
        <v>15</v>
      </c>
      <c r="G568" s="133" t="s">
        <v>121</v>
      </c>
      <c r="H568" s="133">
        <v>8234</v>
      </c>
      <c r="I568" s="133">
        <v>9886</v>
      </c>
      <c r="J568" s="133">
        <v>43553</v>
      </c>
      <c r="K568" s="133" t="s">
        <v>749</v>
      </c>
      <c r="L568" s="133">
        <v>830032429</v>
      </c>
      <c r="M568" s="133" t="s">
        <v>703</v>
      </c>
      <c r="N568" s="133">
        <v>6769</v>
      </c>
      <c r="O568" s="133">
        <v>2019</v>
      </c>
      <c r="P568" s="263">
        <v>2</v>
      </c>
      <c r="Q568" s="239" t="s">
        <v>451</v>
      </c>
      <c r="R568" s="240"/>
      <c r="S568" s="240"/>
      <c r="T568" s="244"/>
      <c r="U568" s="240"/>
      <c r="V568" s="240"/>
      <c r="W568" s="240"/>
      <c r="X568" s="283"/>
      <c r="Y568" s="253"/>
      <c r="Z568" s="251"/>
      <c r="AA568" s="247">
        <f t="shared" si="17"/>
        <v>2</v>
      </c>
      <c r="AB568" s="240" t="s">
        <v>750</v>
      </c>
      <c r="AF568">
        <v>2</v>
      </c>
      <c r="AG568" s="415">
        <f t="shared" si="16"/>
        <v>0</v>
      </c>
    </row>
    <row r="569" spans="1:33" ht="25.5">
      <c r="A569" s="133" t="s">
        <v>4</v>
      </c>
      <c r="B569" s="133" t="s">
        <v>236</v>
      </c>
      <c r="C569" s="135" t="s">
        <v>91</v>
      </c>
      <c r="D569" s="135" t="s">
        <v>92</v>
      </c>
      <c r="E569" s="239" t="s">
        <v>304</v>
      </c>
      <c r="F569" s="134" t="s">
        <v>22</v>
      </c>
      <c r="G569" s="133" t="s">
        <v>121</v>
      </c>
      <c r="H569" s="133">
        <v>11702</v>
      </c>
      <c r="I569" s="133">
        <v>9931</v>
      </c>
      <c r="J569" s="133">
        <v>43553</v>
      </c>
      <c r="K569" s="133" t="s">
        <v>751</v>
      </c>
      <c r="L569" s="133">
        <v>900092491</v>
      </c>
      <c r="M569" s="133" t="s">
        <v>344</v>
      </c>
      <c r="N569" s="133">
        <v>6875</v>
      </c>
      <c r="O569" s="133">
        <v>2019</v>
      </c>
      <c r="P569" s="263">
        <v>8318</v>
      </c>
      <c r="Q569" s="239" t="s">
        <v>451</v>
      </c>
      <c r="R569" s="240"/>
      <c r="S569" s="240"/>
      <c r="T569" s="244"/>
      <c r="U569" s="240"/>
      <c r="V569" s="240"/>
      <c r="W569" s="240"/>
      <c r="X569" s="283"/>
      <c r="Y569" s="253"/>
      <c r="Z569" s="251"/>
      <c r="AA569" s="247">
        <f t="shared" si="17"/>
        <v>8318</v>
      </c>
      <c r="AB569" s="340" t="s">
        <v>752</v>
      </c>
      <c r="AF569">
        <v>8318</v>
      </c>
      <c r="AG569" s="415">
        <f t="shared" si="16"/>
        <v>0</v>
      </c>
    </row>
    <row r="570" spans="1:33" ht="38.25">
      <c r="A570" s="133" t="s">
        <v>4</v>
      </c>
      <c r="B570" s="133" t="s">
        <v>90</v>
      </c>
      <c r="C570" s="135" t="s">
        <v>91</v>
      </c>
      <c r="D570" s="135" t="s">
        <v>92</v>
      </c>
      <c r="E570" s="239" t="s">
        <v>285</v>
      </c>
      <c r="F570" s="134" t="s">
        <v>18</v>
      </c>
      <c r="G570" s="133" t="s">
        <v>121</v>
      </c>
      <c r="H570" s="133">
        <v>11697</v>
      </c>
      <c r="I570" s="133">
        <v>10155</v>
      </c>
      <c r="J570" s="133">
        <v>43558</v>
      </c>
      <c r="K570" s="133" t="s">
        <v>753</v>
      </c>
      <c r="L570" s="133">
        <v>830037248</v>
      </c>
      <c r="M570" s="133" t="s">
        <v>366</v>
      </c>
      <c r="N570" s="133">
        <v>9067</v>
      </c>
      <c r="O570" s="133">
        <v>2019</v>
      </c>
      <c r="P570" s="263">
        <v>34892535</v>
      </c>
      <c r="Q570" s="239" t="s">
        <v>451</v>
      </c>
      <c r="R570" s="240"/>
      <c r="S570" s="240"/>
      <c r="T570" s="244"/>
      <c r="U570" s="240"/>
      <c r="V570" s="240"/>
      <c r="W570" s="240"/>
      <c r="X570" s="283"/>
      <c r="Y570" s="248" t="s">
        <v>354</v>
      </c>
      <c r="Z570" s="251">
        <v>34892535</v>
      </c>
      <c r="AA570" s="247">
        <f t="shared" si="17"/>
        <v>0</v>
      </c>
      <c r="AB570" s="240" t="s">
        <v>355</v>
      </c>
      <c r="AF570">
        <v>34892535</v>
      </c>
      <c r="AG570" s="415">
        <f t="shared" si="16"/>
        <v>0</v>
      </c>
    </row>
    <row r="571" spans="1:33" ht="51">
      <c r="A571" s="133" t="s">
        <v>8</v>
      </c>
      <c r="B571" s="133" t="s">
        <v>148</v>
      </c>
      <c r="C571" s="135" t="s">
        <v>91</v>
      </c>
      <c r="D571" s="135" t="s">
        <v>92</v>
      </c>
      <c r="E571" s="239" t="s">
        <v>242</v>
      </c>
      <c r="F571" s="134" t="s">
        <v>15</v>
      </c>
      <c r="G571" s="133" t="s">
        <v>121</v>
      </c>
      <c r="H571" s="133">
        <v>8236</v>
      </c>
      <c r="I571" s="133">
        <v>10645</v>
      </c>
      <c r="J571" s="133">
        <v>43567</v>
      </c>
      <c r="K571" s="133" t="s">
        <v>754</v>
      </c>
      <c r="L571" s="133">
        <v>830115844</v>
      </c>
      <c r="M571" s="133" t="s">
        <v>703</v>
      </c>
      <c r="N571" s="133">
        <v>7469</v>
      </c>
      <c r="O571" s="133">
        <v>2019</v>
      </c>
      <c r="P571" s="263">
        <v>36063</v>
      </c>
      <c r="Q571" s="239" t="s">
        <v>451</v>
      </c>
      <c r="R571" s="240"/>
      <c r="S571" s="240"/>
      <c r="T571" s="244"/>
      <c r="U571" s="240"/>
      <c r="V571" s="240"/>
      <c r="W571" s="240"/>
      <c r="X571" s="283"/>
      <c r="Y571" s="248" t="s">
        <v>98</v>
      </c>
      <c r="Z571" s="251">
        <v>36063</v>
      </c>
      <c r="AA571" s="247">
        <f t="shared" si="17"/>
        <v>0</v>
      </c>
      <c r="AB571" s="240" t="s">
        <v>632</v>
      </c>
      <c r="AF571">
        <v>36063</v>
      </c>
      <c r="AG571" s="415">
        <f t="shared" si="16"/>
        <v>0</v>
      </c>
    </row>
    <row r="572" spans="1:33">
      <c r="A572" s="133" t="s">
        <v>8</v>
      </c>
      <c r="B572" s="133" t="s">
        <v>148</v>
      </c>
      <c r="C572" s="135" t="s">
        <v>91</v>
      </c>
      <c r="D572" s="135" t="s">
        <v>92</v>
      </c>
      <c r="E572" s="239" t="s">
        <v>242</v>
      </c>
      <c r="F572" s="134" t="s">
        <v>15</v>
      </c>
      <c r="G572" s="133" t="s">
        <v>121</v>
      </c>
      <c r="H572" s="133">
        <v>11135</v>
      </c>
      <c r="I572" s="133">
        <v>10743</v>
      </c>
      <c r="J572" s="133">
        <v>43570</v>
      </c>
      <c r="K572" s="133" t="s">
        <v>275</v>
      </c>
      <c r="L572" s="133">
        <v>805000867</v>
      </c>
      <c r="M572" s="133" t="s">
        <v>276</v>
      </c>
      <c r="N572" s="133">
        <v>7520</v>
      </c>
      <c r="O572" s="133">
        <v>2019</v>
      </c>
      <c r="P572" s="263">
        <v>1264880</v>
      </c>
      <c r="Q572" s="239" t="s">
        <v>451</v>
      </c>
      <c r="R572" s="417">
        <v>2842</v>
      </c>
      <c r="S572" s="245">
        <v>44866</v>
      </c>
      <c r="T572" s="244">
        <v>3225</v>
      </c>
      <c r="U572" s="246">
        <v>44908</v>
      </c>
      <c r="V572" s="240">
        <v>3001052706</v>
      </c>
      <c r="W572" s="246">
        <v>44917</v>
      </c>
      <c r="X572" s="283">
        <v>1264880</v>
      </c>
      <c r="Y572" s="253"/>
      <c r="Z572" s="251"/>
      <c r="AA572" s="247">
        <f t="shared" si="17"/>
        <v>0</v>
      </c>
      <c r="AB572" s="332" t="s">
        <v>209</v>
      </c>
      <c r="AF572">
        <v>1264880</v>
      </c>
      <c r="AG572" s="415">
        <f t="shared" si="16"/>
        <v>0</v>
      </c>
    </row>
    <row r="573" spans="1:33" ht="63.75">
      <c r="A573" s="133" t="s">
        <v>6</v>
      </c>
      <c r="B573" s="133" t="s">
        <v>186</v>
      </c>
      <c r="C573" s="135" t="s">
        <v>91</v>
      </c>
      <c r="D573" s="135" t="s">
        <v>92</v>
      </c>
      <c r="E573" s="239" t="s">
        <v>248</v>
      </c>
      <c r="F573" s="134" t="s">
        <v>20</v>
      </c>
      <c r="G573" s="133" t="s">
        <v>347</v>
      </c>
      <c r="H573" s="133">
        <v>5092</v>
      </c>
      <c r="I573" s="133">
        <v>10891</v>
      </c>
      <c r="J573" s="133">
        <v>43578</v>
      </c>
      <c r="K573" s="133" t="s">
        <v>755</v>
      </c>
      <c r="L573" s="133">
        <v>35507869</v>
      </c>
      <c r="M573" s="133" t="s">
        <v>123</v>
      </c>
      <c r="N573" s="133">
        <v>7599</v>
      </c>
      <c r="O573" s="133">
        <v>2019</v>
      </c>
      <c r="P573" s="263">
        <v>2840500</v>
      </c>
      <c r="Q573" s="239" t="s">
        <v>451</v>
      </c>
      <c r="R573" s="240"/>
      <c r="S573" s="240"/>
      <c r="T573" s="244"/>
      <c r="U573" s="240"/>
      <c r="V573" s="241"/>
      <c r="W573" s="240"/>
      <c r="X573" s="283"/>
      <c r="Y573" s="253"/>
      <c r="Z573" s="251"/>
      <c r="AA573" s="247">
        <f t="shared" si="17"/>
        <v>2840500</v>
      </c>
      <c r="AB573" s="345" t="s">
        <v>510</v>
      </c>
      <c r="AF573">
        <v>2840500</v>
      </c>
      <c r="AG573" s="415">
        <f t="shared" si="16"/>
        <v>0</v>
      </c>
    </row>
    <row r="574" spans="1:33">
      <c r="A574" s="133" t="s">
        <v>4</v>
      </c>
      <c r="B574" s="133" t="s">
        <v>260</v>
      </c>
      <c r="C574" s="135" t="s">
        <v>91</v>
      </c>
      <c r="D574" s="135" t="s">
        <v>92</v>
      </c>
      <c r="E574" s="239" t="s">
        <v>304</v>
      </c>
      <c r="F574" s="134" t="s">
        <v>22</v>
      </c>
      <c r="G574" s="133" t="s">
        <v>121</v>
      </c>
      <c r="H574" s="133">
        <v>11741</v>
      </c>
      <c r="I574" s="133">
        <v>10927</v>
      </c>
      <c r="J574" s="133">
        <v>43490</v>
      </c>
      <c r="K574" s="133" t="s">
        <v>738</v>
      </c>
      <c r="L574" s="133">
        <v>860066942</v>
      </c>
      <c r="M574" s="133" t="s">
        <v>114</v>
      </c>
      <c r="N574" s="133">
        <v>7629</v>
      </c>
      <c r="O574" s="133">
        <v>2019</v>
      </c>
      <c r="P574" s="263">
        <v>514134</v>
      </c>
      <c r="Q574" s="239" t="s">
        <v>451</v>
      </c>
      <c r="R574" s="240">
        <v>1792</v>
      </c>
      <c r="S574" s="246">
        <v>44782</v>
      </c>
      <c r="T574" s="244">
        <v>2371</v>
      </c>
      <c r="U574" s="246">
        <v>44824</v>
      </c>
      <c r="V574" s="241">
        <v>3000838602</v>
      </c>
      <c r="W574" s="246">
        <v>44853</v>
      </c>
      <c r="X574" s="283">
        <v>514134</v>
      </c>
      <c r="Y574" s="253"/>
      <c r="Z574" s="251"/>
      <c r="AA574" s="247">
        <f t="shared" si="17"/>
        <v>0</v>
      </c>
      <c r="AB574" s="350" t="s">
        <v>256</v>
      </c>
      <c r="AF574">
        <v>514134</v>
      </c>
      <c r="AG574" s="415">
        <f t="shared" si="16"/>
        <v>0</v>
      </c>
    </row>
    <row r="575" spans="1:33">
      <c r="A575" s="133" t="s">
        <v>6</v>
      </c>
      <c r="B575" s="133" t="s">
        <v>327</v>
      </c>
      <c r="C575" s="135" t="s">
        <v>91</v>
      </c>
      <c r="D575" s="135" t="s">
        <v>92</v>
      </c>
      <c r="E575" s="239" t="s">
        <v>328</v>
      </c>
      <c r="F575" s="134" t="s">
        <v>21</v>
      </c>
      <c r="G575" s="133" t="s">
        <v>121</v>
      </c>
      <c r="H575" s="133">
        <v>11822</v>
      </c>
      <c r="I575" s="133">
        <v>11064</v>
      </c>
      <c r="J575" s="133">
        <v>43592</v>
      </c>
      <c r="K575" s="133" t="s">
        <v>756</v>
      </c>
      <c r="L575" s="133">
        <v>1023921277</v>
      </c>
      <c r="M575" s="133" t="s">
        <v>123</v>
      </c>
      <c r="N575" s="133">
        <v>7733</v>
      </c>
      <c r="O575" s="133">
        <v>2019</v>
      </c>
      <c r="P575" s="263">
        <v>988000</v>
      </c>
      <c r="Q575" s="239" t="s">
        <v>451</v>
      </c>
      <c r="R575" s="241">
        <v>2083</v>
      </c>
      <c r="S575" s="249">
        <v>44802</v>
      </c>
      <c r="T575" s="244">
        <v>2642</v>
      </c>
      <c r="U575" s="249">
        <v>44846</v>
      </c>
      <c r="V575" s="241">
        <v>3000857267</v>
      </c>
      <c r="W575" s="246">
        <v>44859</v>
      </c>
      <c r="X575" s="283">
        <v>988000</v>
      </c>
      <c r="Y575" s="253"/>
      <c r="Z575" s="251"/>
      <c r="AA575" s="247">
        <f t="shared" si="17"/>
        <v>0</v>
      </c>
      <c r="AB575" s="301" t="s">
        <v>256</v>
      </c>
      <c r="AF575">
        <v>988000</v>
      </c>
      <c r="AG575" s="415">
        <f t="shared" si="16"/>
        <v>0</v>
      </c>
    </row>
    <row r="576" spans="1:33" ht="38.25">
      <c r="A576" s="133" t="s">
        <v>6</v>
      </c>
      <c r="B576" s="133" t="s">
        <v>124</v>
      </c>
      <c r="C576" s="135" t="s">
        <v>91</v>
      </c>
      <c r="D576" s="135" t="s">
        <v>92</v>
      </c>
      <c r="E576" s="239" t="s">
        <v>311</v>
      </c>
      <c r="F576" s="134" t="s">
        <v>16</v>
      </c>
      <c r="G576" s="133" t="s">
        <v>312</v>
      </c>
      <c r="H576" s="133">
        <v>7840</v>
      </c>
      <c r="I576" s="133">
        <v>11403</v>
      </c>
      <c r="J576" s="133">
        <v>43602</v>
      </c>
      <c r="K576" s="133" t="s">
        <v>303</v>
      </c>
      <c r="L576" s="133">
        <v>832000662</v>
      </c>
      <c r="M576" s="133" t="s">
        <v>220</v>
      </c>
      <c r="N576" s="133">
        <v>72360</v>
      </c>
      <c r="O576" s="133">
        <v>2019</v>
      </c>
      <c r="P576" s="263">
        <v>1528</v>
      </c>
      <c r="Q576" s="239" t="s">
        <v>451</v>
      </c>
      <c r="R576" s="240"/>
      <c r="S576" s="240"/>
      <c r="T576" s="244"/>
      <c r="U576" s="240"/>
      <c r="V576" s="241"/>
      <c r="W576" s="240"/>
      <c r="X576" s="283"/>
      <c r="Y576" s="255" t="s">
        <v>211</v>
      </c>
      <c r="Z576" s="251">
        <v>1528</v>
      </c>
      <c r="AA576" s="247">
        <f t="shared" si="17"/>
        <v>0</v>
      </c>
      <c r="AB576" s="240" t="s">
        <v>212</v>
      </c>
      <c r="AF576">
        <v>1528</v>
      </c>
      <c r="AG576" s="415">
        <f t="shared" si="16"/>
        <v>0</v>
      </c>
    </row>
    <row r="577" spans="1:33" ht="38.25">
      <c r="A577" s="133" t="s">
        <v>6</v>
      </c>
      <c r="B577" s="133" t="s">
        <v>227</v>
      </c>
      <c r="C577" s="135" t="s">
        <v>91</v>
      </c>
      <c r="D577" s="135" t="s">
        <v>92</v>
      </c>
      <c r="E577" s="239" t="s">
        <v>315</v>
      </c>
      <c r="F577" s="134" t="s">
        <v>19</v>
      </c>
      <c r="G577" s="133" t="s">
        <v>316</v>
      </c>
      <c r="H577" s="133">
        <v>11599</v>
      </c>
      <c r="I577" s="133">
        <v>11405</v>
      </c>
      <c r="J577" s="133">
        <v>43602</v>
      </c>
      <c r="K577" s="133" t="s">
        <v>303</v>
      </c>
      <c r="L577" s="133">
        <v>832000662</v>
      </c>
      <c r="M577" s="133" t="s">
        <v>220</v>
      </c>
      <c r="N577" s="133">
        <v>72360</v>
      </c>
      <c r="O577" s="133">
        <v>2019</v>
      </c>
      <c r="P577" s="263">
        <v>181</v>
      </c>
      <c r="Q577" s="239" t="s">
        <v>451</v>
      </c>
      <c r="R577" s="240"/>
      <c r="S577" s="240"/>
      <c r="T577" s="244"/>
      <c r="U577" s="240"/>
      <c r="V577" s="241"/>
      <c r="W577" s="240"/>
      <c r="X577" s="283"/>
      <c r="Y577" s="255" t="s">
        <v>211</v>
      </c>
      <c r="Z577" s="251">
        <v>181</v>
      </c>
      <c r="AA577" s="247">
        <f t="shared" si="17"/>
        <v>0</v>
      </c>
      <c r="AB577" s="240" t="s">
        <v>212</v>
      </c>
      <c r="AF577">
        <v>181</v>
      </c>
      <c r="AG577" s="415">
        <f t="shared" si="16"/>
        <v>0</v>
      </c>
    </row>
    <row r="578" spans="1:33" ht="38.25">
      <c r="A578" s="133" t="s">
        <v>6</v>
      </c>
      <c r="B578" s="133" t="s">
        <v>186</v>
      </c>
      <c r="C578" s="135" t="s">
        <v>91</v>
      </c>
      <c r="D578" s="135" t="s">
        <v>92</v>
      </c>
      <c r="E578" s="239" t="s">
        <v>248</v>
      </c>
      <c r="F578" s="134" t="s">
        <v>20</v>
      </c>
      <c r="G578" s="133" t="s">
        <v>121</v>
      </c>
      <c r="H578" s="133">
        <v>11613</v>
      </c>
      <c r="I578" s="133">
        <v>11406</v>
      </c>
      <c r="J578" s="133">
        <v>43602</v>
      </c>
      <c r="K578" s="133" t="s">
        <v>303</v>
      </c>
      <c r="L578" s="133">
        <v>832000662</v>
      </c>
      <c r="M578" s="133" t="s">
        <v>220</v>
      </c>
      <c r="N578" s="133">
        <v>72360</v>
      </c>
      <c r="O578" s="133">
        <v>2019</v>
      </c>
      <c r="P578" s="263">
        <v>241</v>
      </c>
      <c r="Q578" s="239" t="s">
        <v>451</v>
      </c>
      <c r="R578" s="240"/>
      <c r="S578" s="240"/>
      <c r="T578" s="244"/>
      <c r="U578" s="240"/>
      <c r="V578" s="241"/>
      <c r="W578" s="240"/>
      <c r="X578" s="283"/>
      <c r="Y578" s="255" t="s">
        <v>211</v>
      </c>
      <c r="Z578" s="251">
        <v>241</v>
      </c>
      <c r="AA578" s="247">
        <f t="shared" si="17"/>
        <v>0</v>
      </c>
      <c r="AB578" s="240" t="s">
        <v>212</v>
      </c>
      <c r="AF578">
        <v>241</v>
      </c>
      <c r="AG578" s="415">
        <f t="shared" si="16"/>
        <v>0</v>
      </c>
    </row>
    <row r="579" spans="1:33" ht="38.25">
      <c r="A579" s="133" t="s">
        <v>6</v>
      </c>
      <c r="B579" s="133" t="s">
        <v>100</v>
      </c>
      <c r="C579" s="135" t="s">
        <v>91</v>
      </c>
      <c r="D579" s="135" t="s">
        <v>92</v>
      </c>
      <c r="E579" s="239" t="s">
        <v>239</v>
      </c>
      <c r="F579" s="134" t="s">
        <v>13</v>
      </c>
      <c r="G579" s="133" t="s">
        <v>121</v>
      </c>
      <c r="H579" s="133">
        <v>11680</v>
      </c>
      <c r="I579" s="133">
        <v>11407</v>
      </c>
      <c r="J579" s="133">
        <v>43602</v>
      </c>
      <c r="K579" s="133" t="s">
        <v>757</v>
      </c>
      <c r="L579" s="133">
        <v>805023598</v>
      </c>
      <c r="M579" s="133" t="s">
        <v>276</v>
      </c>
      <c r="N579" s="133">
        <v>4778</v>
      </c>
      <c r="O579" s="133">
        <v>2019</v>
      </c>
      <c r="P579" s="263">
        <v>33</v>
      </c>
      <c r="Q579" s="239" t="s">
        <v>451</v>
      </c>
      <c r="R579" s="240"/>
      <c r="S579" s="240"/>
      <c r="T579" s="244"/>
      <c r="U579" s="240"/>
      <c r="V579" s="241"/>
      <c r="W579" s="240"/>
      <c r="X579" s="283"/>
      <c r="Y579" s="248" t="s">
        <v>138</v>
      </c>
      <c r="Z579" s="251">
        <v>33</v>
      </c>
      <c r="AA579" s="247">
        <f t="shared" si="17"/>
        <v>0</v>
      </c>
      <c r="AB579" s="330" t="s">
        <v>246</v>
      </c>
      <c r="AF579">
        <v>33</v>
      </c>
      <c r="AG579" s="415">
        <f t="shared" si="16"/>
        <v>0</v>
      </c>
    </row>
    <row r="580" spans="1:33" ht="38.25">
      <c r="A580" s="133" t="s">
        <v>10</v>
      </c>
      <c r="B580" s="133" t="s">
        <v>232</v>
      </c>
      <c r="C580" s="135" t="s">
        <v>91</v>
      </c>
      <c r="D580" s="135" t="s">
        <v>92</v>
      </c>
      <c r="E580" s="239" t="s">
        <v>340</v>
      </c>
      <c r="F580" s="134" t="s">
        <v>9</v>
      </c>
      <c r="G580" s="133" t="s">
        <v>121</v>
      </c>
      <c r="H580" s="133">
        <v>11639</v>
      </c>
      <c r="I580" s="133">
        <v>11408</v>
      </c>
      <c r="J580" s="133">
        <v>43602</v>
      </c>
      <c r="K580" s="133" t="s">
        <v>303</v>
      </c>
      <c r="L580" s="133">
        <v>832000662</v>
      </c>
      <c r="M580" s="133" t="s">
        <v>220</v>
      </c>
      <c r="N580" s="133">
        <v>72360</v>
      </c>
      <c r="O580" s="133">
        <v>2019</v>
      </c>
      <c r="P580" s="263">
        <v>2893</v>
      </c>
      <c r="Q580" s="239" t="s">
        <v>451</v>
      </c>
      <c r="R580" s="240"/>
      <c r="S580" s="240"/>
      <c r="T580" s="244"/>
      <c r="U580" s="240"/>
      <c r="V580" s="241"/>
      <c r="W580" s="240"/>
      <c r="X580" s="283"/>
      <c r="Y580" s="255" t="s">
        <v>211</v>
      </c>
      <c r="Z580" s="251">
        <v>2893</v>
      </c>
      <c r="AA580" s="247">
        <f t="shared" si="17"/>
        <v>0</v>
      </c>
      <c r="AB580" s="240" t="s">
        <v>212</v>
      </c>
      <c r="AF580">
        <v>2893</v>
      </c>
      <c r="AG580" s="415">
        <f t="shared" si="16"/>
        <v>0</v>
      </c>
    </row>
    <row r="581" spans="1:33" ht="38.25">
      <c r="A581" s="133" t="s">
        <v>6</v>
      </c>
      <c r="B581" s="133" t="s">
        <v>341</v>
      </c>
      <c r="C581" s="135" t="s">
        <v>91</v>
      </c>
      <c r="D581" s="135" t="s">
        <v>92</v>
      </c>
      <c r="E581" s="239" t="s">
        <v>342</v>
      </c>
      <c r="F581" s="134" t="s">
        <v>5</v>
      </c>
      <c r="G581" s="133" t="s">
        <v>121</v>
      </c>
      <c r="H581" s="133">
        <v>11672</v>
      </c>
      <c r="I581" s="133">
        <v>11410</v>
      </c>
      <c r="J581" s="133">
        <v>43602</v>
      </c>
      <c r="K581" s="133" t="s">
        <v>303</v>
      </c>
      <c r="L581" s="133">
        <v>832000662</v>
      </c>
      <c r="M581" s="133" t="s">
        <v>220</v>
      </c>
      <c r="N581" s="133">
        <v>72360</v>
      </c>
      <c r="O581" s="133">
        <v>2019</v>
      </c>
      <c r="P581" s="263">
        <v>238</v>
      </c>
      <c r="Q581" s="239" t="s">
        <v>451</v>
      </c>
      <c r="R581" s="240"/>
      <c r="S581" s="240"/>
      <c r="T581" s="244"/>
      <c r="U581" s="240"/>
      <c r="V581" s="241"/>
      <c r="W581" s="240"/>
      <c r="X581" s="283"/>
      <c r="Y581" s="255" t="s">
        <v>211</v>
      </c>
      <c r="Z581" s="251">
        <v>238</v>
      </c>
      <c r="AA581" s="247">
        <f t="shared" si="17"/>
        <v>0</v>
      </c>
      <c r="AB581" s="240" t="s">
        <v>212</v>
      </c>
      <c r="AF581">
        <v>238</v>
      </c>
      <c r="AG581" s="415">
        <f t="shared" si="16"/>
        <v>0</v>
      </c>
    </row>
    <row r="582" spans="1:33" ht="38.25">
      <c r="A582" s="133" t="s">
        <v>6</v>
      </c>
      <c r="B582" s="133" t="s">
        <v>100</v>
      </c>
      <c r="C582" s="135" t="s">
        <v>91</v>
      </c>
      <c r="D582" s="135" t="s">
        <v>92</v>
      </c>
      <c r="E582" s="239" t="s">
        <v>239</v>
      </c>
      <c r="F582" s="134" t="s">
        <v>13</v>
      </c>
      <c r="G582" s="133" t="s">
        <v>121</v>
      </c>
      <c r="H582" s="133">
        <v>11679</v>
      </c>
      <c r="I582" s="133">
        <v>11414</v>
      </c>
      <c r="J582" s="133">
        <v>43602</v>
      </c>
      <c r="K582" s="133" t="s">
        <v>303</v>
      </c>
      <c r="L582" s="133">
        <v>832000662</v>
      </c>
      <c r="M582" s="133" t="s">
        <v>220</v>
      </c>
      <c r="N582" s="133">
        <v>72360</v>
      </c>
      <c r="O582" s="133">
        <v>2019</v>
      </c>
      <c r="P582" s="263">
        <v>274</v>
      </c>
      <c r="Q582" s="239" t="s">
        <v>451</v>
      </c>
      <c r="R582" s="240"/>
      <c r="S582" s="240"/>
      <c r="T582" s="244"/>
      <c r="U582" s="240"/>
      <c r="V582" s="241"/>
      <c r="W582" s="240"/>
      <c r="X582" s="283"/>
      <c r="Y582" s="255" t="s">
        <v>211</v>
      </c>
      <c r="Z582" s="251">
        <v>274</v>
      </c>
      <c r="AA582" s="247">
        <f t="shared" si="17"/>
        <v>0</v>
      </c>
      <c r="AB582" s="240" t="s">
        <v>212</v>
      </c>
      <c r="AF582">
        <v>274</v>
      </c>
      <c r="AG582" s="415">
        <f t="shared" ref="AG582:AG645" si="18">+AF582-P582</f>
        <v>0</v>
      </c>
    </row>
    <row r="583" spans="1:33">
      <c r="A583" s="133" t="s">
        <v>4</v>
      </c>
      <c r="B583" s="133" t="s">
        <v>260</v>
      </c>
      <c r="C583" s="133" t="s">
        <v>261</v>
      </c>
      <c r="D583" s="133" t="s">
        <v>292</v>
      </c>
      <c r="E583" s="239" t="s">
        <v>758</v>
      </c>
      <c r="F583" s="134" t="s">
        <v>759</v>
      </c>
      <c r="G583" s="133" t="s">
        <v>121</v>
      </c>
      <c r="H583" s="133">
        <v>8370</v>
      </c>
      <c r="I583" s="133">
        <v>11493</v>
      </c>
      <c r="J583" s="133">
        <v>43607</v>
      </c>
      <c r="K583" s="133" t="s">
        <v>760</v>
      </c>
      <c r="L583" s="133">
        <v>901143303</v>
      </c>
      <c r="M583" s="133" t="s">
        <v>296</v>
      </c>
      <c r="N583" s="133">
        <v>8035</v>
      </c>
      <c r="O583" s="133">
        <v>2019</v>
      </c>
      <c r="P583" s="263">
        <v>16469600</v>
      </c>
      <c r="Q583" s="239" t="s">
        <v>451</v>
      </c>
      <c r="R583" s="240"/>
      <c r="S583" s="240"/>
      <c r="T583" s="244"/>
      <c r="U583" s="240"/>
      <c r="V583" s="241"/>
      <c r="W583" s="240"/>
      <c r="X583" s="283"/>
      <c r="Y583" s="253"/>
      <c r="Z583" s="251"/>
      <c r="AA583" s="247">
        <f t="shared" ref="AA583:AA646" si="19">P583-X583-Z583</f>
        <v>16469600</v>
      </c>
      <c r="AB583" s="240" t="s">
        <v>761</v>
      </c>
      <c r="AF583">
        <v>16469600</v>
      </c>
      <c r="AG583" s="415">
        <f t="shared" si="18"/>
        <v>0</v>
      </c>
    </row>
    <row r="584" spans="1:33">
      <c r="A584" s="133" t="s">
        <v>4</v>
      </c>
      <c r="B584" s="133" t="s">
        <v>260</v>
      </c>
      <c r="C584" s="133" t="s">
        <v>261</v>
      </c>
      <c r="D584" s="133" t="s">
        <v>292</v>
      </c>
      <c r="E584" s="239" t="s">
        <v>758</v>
      </c>
      <c r="F584" s="134" t="s">
        <v>759</v>
      </c>
      <c r="G584" s="133" t="s">
        <v>121</v>
      </c>
      <c r="H584" s="133">
        <v>8370</v>
      </c>
      <c r="I584" s="133">
        <v>11494</v>
      </c>
      <c r="J584" s="133">
        <v>43607</v>
      </c>
      <c r="K584" s="133" t="s">
        <v>762</v>
      </c>
      <c r="L584" s="133">
        <v>830119276</v>
      </c>
      <c r="M584" s="133" t="s">
        <v>296</v>
      </c>
      <c r="N584" s="133">
        <v>8033</v>
      </c>
      <c r="O584" s="133">
        <v>2019</v>
      </c>
      <c r="P584" s="263">
        <v>17220000</v>
      </c>
      <c r="Q584" s="239" t="s">
        <v>451</v>
      </c>
      <c r="R584" s="240"/>
      <c r="S584" s="240"/>
      <c r="T584" s="244"/>
      <c r="U584" s="240"/>
      <c r="V584" s="241"/>
      <c r="W584" s="240"/>
      <c r="X584" s="283"/>
      <c r="Y584" s="253"/>
      <c r="Z584" s="251"/>
      <c r="AA584" s="247">
        <f t="shared" si="19"/>
        <v>17220000</v>
      </c>
      <c r="AB584" s="240" t="s">
        <v>298</v>
      </c>
      <c r="AF584">
        <v>17220000</v>
      </c>
      <c r="AG584" s="415">
        <f t="shared" si="18"/>
        <v>0</v>
      </c>
    </row>
    <row r="585" spans="1:33" ht="38.25">
      <c r="A585" s="133" t="s">
        <v>4</v>
      </c>
      <c r="B585" s="133" t="s">
        <v>260</v>
      </c>
      <c r="C585" s="133" t="s">
        <v>261</v>
      </c>
      <c r="D585" s="133" t="s">
        <v>292</v>
      </c>
      <c r="E585" s="239" t="s">
        <v>758</v>
      </c>
      <c r="F585" s="134" t="s">
        <v>759</v>
      </c>
      <c r="G585" s="133" t="s">
        <v>121</v>
      </c>
      <c r="H585" s="133">
        <v>8370</v>
      </c>
      <c r="I585" s="133">
        <v>11495</v>
      </c>
      <c r="J585" s="133">
        <v>43607</v>
      </c>
      <c r="K585" s="133" t="s">
        <v>299</v>
      </c>
      <c r="L585" s="133">
        <v>860505205</v>
      </c>
      <c r="M585" s="133" t="s">
        <v>296</v>
      </c>
      <c r="N585" s="133">
        <v>8034</v>
      </c>
      <c r="O585" s="133">
        <v>2019</v>
      </c>
      <c r="P585" s="263">
        <v>25761120</v>
      </c>
      <c r="Q585" s="239" t="s">
        <v>451</v>
      </c>
      <c r="R585" s="417">
        <v>2842</v>
      </c>
      <c r="S585" s="245">
        <v>44866</v>
      </c>
      <c r="T585" s="244">
        <v>3225</v>
      </c>
      <c r="U585" s="246">
        <v>44908</v>
      </c>
      <c r="V585" s="241">
        <v>3001056169</v>
      </c>
      <c r="W585" s="246">
        <v>44918</v>
      </c>
      <c r="X585" s="283">
        <v>12685400</v>
      </c>
      <c r="Y585" s="248" t="s">
        <v>271</v>
      </c>
      <c r="Z585" s="251">
        <v>13075720</v>
      </c>
      <c r="AA585" s="247">
        <f t="shared" si="19"/>
        <v>0</v>
      </c>
      <c r="AB585" s="240" t="s">
        <v>209</v>
      </c>
      <c r="AF585">
        <v>25761120</v>
      </c>
      <c r="AG585" s="415">
        <f t="shared" si="18"/>
        <v>0</v>
      </c>
    </row>
    <row r="586" spans="1:33" ht="38.25">
      <c r="A586" s="133" t="s">
        <v>4</v>
      </c>
      <c r="B586" s="133" t="s">
        <v>236</v>
      </c>
      <c r="C586" s="135" t="s">
        <v>91</v>
      </c>
      <c r="D586" s="135" t="s">
        <v>92</v>
      </c>
      <c r="E586" s="239" t="s">
        <v>304</v>
      </c>
      <c r="F586" s="134" t="s">
        <v>22</v>
      </c>
      <c r="G586" s="133" t="s">
        <v>121</v>
      </c>
      <c r="H586" s="133">
        <v>12202</v>
      </c>
      <c r="I586" s="133">
        <v>11637</v>
      </c>
      <c r="J586" s="133">
        <v>43616</v>
      </c>
      <c r="K586" s="133" t="s">
        <v>763</v>
      </c>
      <c r="L586" s="133">
        <v>52805241</v>
      </c>
      <c r="M586" s="133" t="s">
        <v>344</v>
      </c>
      <c r="N586" s="133">
        <v>4777</v>
      </c>
      <c r="O586" s="133">
        <v>2019</v>
      </c>
      <c r="P586" s="263">
        <v>306276</v>
      </c>
      <c r="Q586" s="239" t="s">
        <v>451</v>
      </c>
      <c r="R586" s="240"/>
      <c r="S586" s="240"/>
      <c r="T586" s="244"/>
      <c r="U586" s="240"/>
      <c r="V586" s="241"/>
      <c r="W586" s="240"/>
      <c r="X586" s="283"/>
      <c r="Y586" s="248" t="s">
        <v>138</v>
      </c>
      <c r="Z586" s="251">
        <v>306276</v>
      </c>
      <c r="AA586" s="247">
        <f t="shared" si="19"/>
        <v>0</v>
      </c>
      <c r="AB586" s="336" t="s">
        <v>246</v>
      </c>
      <c r="AF586">
        <v>306276</v>
      </c>
      <c r="AG586" s="415">
        <f t="shared" si="18"/>
        <v>0</v>
      </c>
    </row>
    <row r="587" spans="1:33" ht="38.25">
      <c r="A587" s="133" t="s">
        <v>6</v>
      </c>
      <c r="B587" s="133" t="s">
        <v>327</v>
      </c>
      <c r="C587" s="135" t="s">
        <v>91</v>
      </c>
      <c r="D587" s="135" t="s">
        <v>92</v>
      </c>
      <c r="E587" s="239" t="s">
        <v>328</v>
      </c>
      <c r="F587" s="134" t="s">
        <v>21</v>
      </c>
      <c r="G587" s="133" t="s">
        <v>121</v>
      </c>
      <c r="H587" s="133">
        <v>505</v>
      </c>
      <c r="I587" s="133">
        <v>11671</v>
      </c>
      <c r="J587" s="133">
        <v>43623</v>
      </c>
      <c r="K587" s="133" t="s">
        <v>764</v>
      </c>
      <c r="L587" s="133">
        <v>1019091963</v>
      </c>
      <c r="M587" s="133" t="s">
        <v>114</v>
      </c>
      <c r="N587" s="133">
        <v>8158</v>
      </c>
      <c r="O587" s="133">
        <v>2019</v>
      </c>
      <c r="P587" s="263">
        <v>728700</v>
      </c>
      <c r="Q587" s="239" t="s">
        <v>451</v>
      </c>
      <c r="R587" s="240"/>
      <c r="S587" s="240"/>
      <c r="T587" s="244"/>
      <c r="U587" s="240"/>
      <c r="V587" s="241"/>
      <c r="W587" s="240"/>
      <c r="X587" s="283"/>
      <c r="Y587" s="248" t="s">
        <v>211</v>
      </c>
      <c r="Z587" s="251">
        <v>728700</v>
      </c>
      <c r="AA587" s="247">
        <f t="shared" si="19"/>
        <v>0</v>
      </c>
      <c r="AB587" s="337" t="s">
        <v>212</v>
      </c>
      <c r="AF587">
        <v>728700</v>
      </c>
      <c r="AG587" s="415">
        <f t="shared" si="18"/>
        <v>0</v>
      </c>
    </row>
    <row r="588" spans="1:33">
      <c r="A588" s="133" t="s">
        <v>4</v>
      </c>
      <c r="B588" s="133" t="s">
        <v>236</v>
      </c>
      <c r="C588" s="133" t="s">
        <v>261</v>
      </c>
      <c r="D588" s="133" t="s">
        <v>262</v>
      </c>
      <c r="E588" s="239" t="s">
        <v>765</v>
      </c>
      <c r="F588" s="134" t="s">
        <v>766</v>
      </c>
      <c r="G588" s="133" t="s">
        <v>121</v>
      </c>
      <c r="H588" s="133">
        <v>11884</v>
      </c>
      <c r="I588" s="133">
        <v>11754</v>
      </c>
      <c r="J588" s="133">
        <v>43629</v>
      </c>
      <c r="K588" s="133" t="s">
        <v>767</v>
      </c>
      <c r="L588" s="133">
        <v>900971489</v>
      </c>
      <c r="M588" s="133" t="s">
        <v>344</v>
      </c>
      <c r="N588" s="133">
        <v>8202</v>
      </c>
      <c r="O588" s="133">
        <v>2019</v>
      </c>
      <c r="P588" s="263">
        <v>58992000</v>
      </c>
      <c r="Q588" s="239" t="s">
        <v>451</v>
      </c>
      <c r="R588" s="240"/>
      <c r="S588" s="240"/>
      <c r="T588" s="244"/>
      <c r="U588" s="240"/>
      <c r="V588" s="241"/>
      <c r="W588" s="240"/>
      <c r="X588" s="283"/>
      <c r="Y588" s="253"/>
      <c r="Z588" s="251"/>
      <c r="AA588" s="247">
        <f t="shared" si="19"/>
        <v>58992000</v>
      </c>
      <c r="AB588" s="240" t="s">
        <v>768</v>
      </c>
      <c r="AF588">
        <v>58992000</v>
      </c>
      <c r="AG588" s="415">
        <f t="shared" si="18"/>
        <v>0</v>
      </c>
    </row>
    <row r="589" spans="1:33">
      <c r="A589" s="133" t="s">
        <v>4</v>
      </c>
      <c r="B589" s="133" t="s">
        <v>260</v>
      </c>
      <c r="C589" s="135" t="s">
        <v>91</v>
      </c>
      <c r="D589" s="135" t="s">
        <v>92</v>
      </c>
      <c r="E589" s="239" t="s">
        <v>304</v>
      </c>
      <c r="F589" s="134" t="s">
        <v>22</v>
      </c>
      <c r="G589" s="133" t="s">
        <v>121</v>
      </c>
      <c r="H589" s="133">
        <v>12243</v>
      </c>
      <c r="I589" s="133">
        <v>11856</v>
      </c>
      <c r="J589" s="133">
        <v>43633</v>
      </c>
      <c r="K589" s="133" t="s">
        <v>769</v>
      </c>
      <c r="L589" s="133">
        <v>79669699</v>
      </c>
      <c r="M589" s="133" t="s">
        <v>123</v>
      </c>
      <c r="N589" s="133">
        <v>8220</v>
      </c>
      <c r="O589" s="133">
        <v>2019</v>
      </c>
      <c r="P589" s="263">
        <v>4182000</v>
      </c>
      <c r="Q589" s="239" t="s">
        <v>451</v>
      </c>
      <c r="R589" s="240"/>
      <c r="S589" s="240"/>
      <c r="T589" s="244"/>
      <c r="U589" s="240"/>
      <c r="V589" s="241"/>
      <c r="W589" s="240"/>
      <c r="X589" s="283"/>
      <c r="Y589" s="253"/>
      <c r="Z589" s="251"/>
      <c r="AA589" s="247">
        <f t="shared" si="19"/>
        <v>4182000</v>
      </c>
      <c r="AB589" s="340" t="s">
        <v>419</v>
      </c>
      <c r="AF589">
        <v>4182000</v>
      </c>
      <c r="AG589" s="415">
        <f t="shared" si="18"/>
        <v>0</v>
      </c>
    </row>
    <row r="590" spans="1:33" ht="38.25">
      <c r="A590" s="133" t="s">
        <v>6</v>
      </c>
      <c r="B590" s="133" t="s">
        <v>327</v>
      </c>
      <c r="C590" s="135" t="s">
        <v>91</v>
      </c>
      <c r="D590" s="135" t="s">
        <v>92</v>
      </c>
      <c r="E590" s="239" t="s">
        <v>770</v>
      </c>
      <c r="F590" s="134" t="s">
        <v>11</v>
      </c>
      <c r="G590" s="133" t="s">
        <v>121</v>
      </c>
      <c r="H590" s="133">
        <v>12230</v>
      </c>
      <c r="I590" s="133">
        <v>11996</v>
      </c>
      <c r="J590" s="133">
        <v>43636</v>
      </c>
      <c r="K590" s="133" t="s">
        <v>771</v>
      </c>
      <c r="L590" s="133">
        <v>860403137</v>
      </c>
      <c r="M590" s="133" t="s">
        <v>772</v>
      </c>
      <c r="N590" s="133">
        <v>8356</v>
      </c>
      <c r="O590" s="133">
        <v>2019</v>
      </c>
      <c r="P590" s="263">
        <v>12418378</v>
      </c>
      <c r="Q590" s="239" t="s">
        <v>451</v>
      </c>
      <c r="R590" s="240"/>
      <c r="S590" s="240"/>
      <c r="T590" s="244"/>
      <c r="U590" s="240"/>
      <c r="V590" s="241"/>
      <c r="W590" s="240"/>
      <c r="X590" s="283"/>
      <c r="Y590" s="302" t="s">
        <v>486</v>
      </c>
      <c r="Z590" s="251">
        <v>12418378</v>
      </c>
      <c r="AA590" s="247">
        <f t="shared" si="19"/>
        <v>0</v>
      </c>
      <c r="AB590" s="240" t="s">
        <v>487</v>
      </c>
      <c r="AF590">
        <v>12418378</v>
      </c>
      <c r="AG590" s="415">
        <f t="shared" si="18"/>
        <v>0</v>
      </c>
    </row>
    <row r="591" spans="1:33">
      <c r="A591" s="133" t="s">
        <v>6</v>
      </c>
      <c r="B591" s="133" t="s">
        <v>100</v>
      </c>
      <c r="C591" s="135" t="s">
        <v>91</v>
      </c>
      <c r="D591" s="135" t="s">
        <v>92</v>
      </c>
      <c r="E591" s="239" t="s">
        <v>239</v>
      </c>
      <c r="F591" s="134" t="s">
        <v>13</v>
      </c>
      <c r="G591" s="133" t="s">
        <v>103</v>
      </c>
      <c r="H591" s="133">
        <v>12180</v>
      </c>
      <c r="I591" s="133">
        <v>12234</v>
      </c>
      <c r="J591" s="133">
        <v>43642</v>
      </c>
      <c r="K591" s="133" t="s">
        <v>773</v>
      </c>
      <c r="L591" s="133">
        <v>1117506658</v>
      </c>
      <c r="M591" s="133" t="s">
        <v>123</v>
      </c>
      <c r="N591" s="133">
        <v>8736</v>
      </c>
      <c r="O591" s="133">
        <v>2019</v>
      </c>
      <c r="P591" s="263">
        <v>167233</v>
      </c>
      <c r="Q591" s="239" t="s">
        <v>451</v>
      </c>
      <c r="R591" s="244">
        <v>1091</v>
      </c>
      <c r="S591" s="246">
        <v>44700</v>
      </c>
      <c r="T591" s="244">
        <v>1091</v>
      </c>
      <c r="U591" s="246">
        <v>44700</v>
      </c>
      <c r="V591" s="241">
        <v>3000464115</v>
      </c>
      <c r="W591" s="246">
        <v>44733</v>
      </c>
      <c r="X591" s="283">
        <v>167233</v>
      </c>
      <c r="Y591" s="253"/>
      <c r="Z591" s="251"/>
      <c r="AA591" s="247">
        <f t="shared" si="19"/>
        <v>0</v>
      </c>
      <c r="AB591" s="240" t="s">
        <v>397</v>
      </c>
      <c r="AF591">
        <v>167233</v>
      </c>
      <c r="AG591" s="415">
        <f t="shared" si="18"/>
        <v>0</v>
      </c>
    </row>
    <row r="592" spans="1:33" ht="26.25">
      <c r="A592" s="133" t="s">
        <v>4</v>
      </c>
      <c r="B592" s="133" t="s">
        <v>236</v>
      </c>
      <c r="C592" s="135" t="s">
        <v>91</v>
      </c>
      <c r="D592" s="135" t="s">
        <v>92</v>
      </c>
      <c r="E592" s="239" t="s">
        <v>304</v>
      </c>
      <c r="F592" s="134" t="s">
        <v>22</v>
      </c>
      <c r="G592" s="133" t="s">
        <v>121</v>
      </c>
      <c r="H592" s="133">
        <v>12115</v>
      </c>
      <c r="I592" s="133">
        <v>12458</v>
      </c>
      <c r="J592" s="133">
        <v>43657</v>
      </c>
      <c r="K592" s="133" t="s">
        <v>774</v>
      </c>
      <c r="L592" s="133">
        <v>830145023</v>
      </c>
      <c r="M592" s="133" t="s">
        <v>296</v>
      </c>
      <c r="N592" s="133">
        <v>8824</v>
      </c>
      <c r="O592" s="133">
        <v>2019</v>
      </c>
      <c r="P592" s="263">
        <v>15</v>
      </c>
      <c r="Q592" s="239" t="s">
        <v>451</v>
      </c>
      <c r="R592" s="240"/>
      <c r="S592" s="240"/>
      <c r="T592" s="244"/>
      <c r="U592" s="240"/>
      <c r="V592" s="241"/>
      <c r="W592" s="240"/>
      <c r="X592" s="283"/>
      <c r="Y592" s="253"/>
      <c r="Z592" s="251"/>
      <c r="AA592" s="247">
        <f t="shared" si="19"/>
        <v>15</v>
      </c>
      <c r="AB592" s="336" t="s">
        <v>308</v>
      </c>
      <c r="AF592">
        <v>15</v>
      </c>
      <c r="AG592" s="415">
        <f t="shared" si="18"/>
        <v>0</v>
      </c>
    </row>
    <row r="593" spans="1:33">
      <c r="A593" s="133" t="s">
        <v>4</v>
      </c>
      <c r="B593" s="133" t="s">
        <v>260</v>
      </c>
      <c r="C593" s="135" t="s">
        <v>91</v>
      </c>
      <c r="D593" s="135" t="s">
        <v>92</v>
      </c>
      <c r="E593" s="239" t="s">
        <v>304</v>
      </c>
      <c r="F593" s="134" t="s">
        <v>22</v>
      </c>
      <c r="G593" s="133" t="s">
        <v>121</v>
      </c>
      <c r="H593" s="133">
        <v>11864</v>
      </c>
      <c r="I593" s="133">
        <v>12474</v>
      </c>
      <c r="J593" s="133">
        <v>43658</v>
      </c>
      <c r="K593" s="133" t="s">
        <v>418</v>
      </c>
      <c r="L593" s="133">
        <v>830135234</v>
      </c>
      <c r="M593" s="133" t="s">
        <v>344</v>
      </c>
      <c r="N593" s="133">
        <v>8833</v>
      </c>
      <c r="O593" s="133">
        <v>2019</v>
      </c>
      <c r="P593" s="263">
        <v>5900</v>
      </c>
      <c r="Q593" s="239" t="s">
        <v>451</v>
      </c>
      <c r="R593" s="240"/>
      <c r="S593" s="240"/>
      <c r="T593" s="244"/>
      <c r="U593" s="240"/>
      <c r="V593" s="241"/>
      <c r="W593" s="240"/>
      <c r="X593" s="283"/>
      <c r="Y593" s="253"/>
      <c r="Z593" s="251"/>
      <c r="AA593" s="247">
        <f t="shared" si="19"/>
        <v>5900</v>
      </c>
      <c r="AB593" s="340" t="s">
        <v>419</v>
      </c>
      <c r="AF593">
        <v>5900</v>
      </c>
      <c r="AG593" s="415">
        <f t="shared" si="18"/>
        <v>0</v>
      </c>
    </row>
    <row r="594" spans="1:33" ht="38.25">
      <c r="A594" s="133" t="s">
        <v>4</v>
      </c>
      <c r="B594" s="133" t="s">
        <v>236</v>
      </c>
      <c r="C594" s="133" t="s">
        <v>261</v>
      </c>
      <c r="D594" s="133" t="s">
        <v>262</v>
      </c>
      <c r="E594" s="239" t="s">
        <v>775</v>
      </c>
      <c r="F594" s="134" t="s">
        <v>776</v>
      </c>
      <c r="G594" s="133" t="s">
        <v>121</v>
      </c>
      <c r="H594" s="133">
        <v>11677</v>
      </c>
      <c r="I594" s="133">
        <v>12475</v>
      </c>
      <c r="J594" s="133">
        <v>43658</v>
      </c>
      <c r="K594" s="133" t="s">
        <v>777</v>
      </c>
      <c r="L594" s="133">
        <v>830001338</v>
      </c>
      <c r="M594" s="133" t="s">
        <v>415</v>
      </c>
      <c r="N594" s="133">
        <v>8840</v>
      </c>
      <c r="O594" s="133">
        <v>2019</v>
      </c>
      <c r="P594" s="263">
        <v>464968</v>
      </c>
      <c r="Q594" s="239" t="s">
        <v>451</v>
      </c>
      <c r="R594" s="240"/>
      <c r="S594" s="240"/>
      <c r="T594" s="244"/>
      <c r="U594" s="240"/>
      <c r="V594" s="241"/>
      <c r="W594" s="240"/>
      <c r="X594" s="283"/>
      <c r="Y594" s="248" t="s">
        <v>354</v>
      </c>
      <c r="Z594" s="251">
        <v>464968</v>
      </c>
      <c r="AA594" s="247">
        <f t="shared" si="19"/>
        <v>0</v>
      </c>
      <c r="AB594" s="240" t="s">
        <v>355</v>
      </c>
      <c r="AF594">
        <v>464968</v>
      </c>
      <c r="AG594" s="415">
        <f t="shared" si="18"/>
        <v>0</v>
      </c>
    </row>
    <row r="595" spans="1:33" ht="38.25">
      <c r="A595" s="133" t="s">
        <v>4</v>
      </c>
      <c r="B595" s="133" t="s">
        <v>236</v>
      </c>
      <c r="C595" s="135" t="s">
        <v>91</v>
      </c>
      <c r="D595" s="135" t="s">
        <v>92</v>
      </c>
      <c r="E595" s="239" t="s">
        <v>304</v>
      </c>
      <c r="F595" s="134" t="s">
        <v>22</v>
      </c>
      <c r="G595" s="133" t="s">
        <v>121</v>
      </c>
      <c r="H595" s="133">
        <v>12201</v>
      </c>
      <c r="I595" s="133">
        <v>12611</v>
      </c>
      <c r="J595" s="133">
        <v>43671</v>
      </c>
      <c r="K595" s="133" t="s">
        <v>778</v>
      </c>
      <c r="L595" s="133">
        <v>900782536</v>
      </c>
      <c r="M595" s="133" t="s">
        <v>156</v>
      </c>
      <c r="N595" s="133">
        <v>8783</v>
      </c>
      <c r="O595" s="133">
        <v>2019</v>
      </c>
      <c r="P595" s="263">
        <v>4197</v>
      </c>
      <c r="Q595" s="239" t="s">
        <v>451</v>
      </c>
      <c r="R595" s="240"/>
      <c r="S595" s="240"/>
      <c r="T595" s="244"/>
      <c r="U595" s="240"/>
      <c r="V595" s="241"/>
      <c r="W595" s="240"/>
      <c r="X595" s="283"/>
      <c r="Y595" s="248" t="s">
        <v>146</v>
      </c>
      <c r="Z595" s="251">
        <v>4197</v>
      </c>
      <c r="AA595" s="247">
        <f t="shared" si="19"/>
        <v>0</v>
      </c>
      <c r="AB595" s="240" t="s">
        <v>370</v>
      </c>
      <c r="AF595">
        <v>4197</v>
      </c>
      <c r="AG595" s="415">
        <f t="shared" si="18"/>
        <v>0</v>
      </c>
    </row>
    <row r="596" spans="1:33" ht="26.25">
      <c r="A596" s="133" t="s">
        <v>4</v>
      </c>
      <c r="B596" s="133" t="s">
        <v>90</v>
      </c>
      <c r="C596" s="135" t="s">
        <v>91</v>
      </c>
      <c r="D596" s="135" t="s">
        <v>92</v>
      </c>
      <c r="E596" s="239" t="s">
        <v>285</v>
      </c>
      <c r="F596" s="134" t="s">
        <v>18</v>
      </c>
      <c r="G596" s="133" t="s">
        <v>121</v>
      </c>
      <c r="H596" s="133">
        <v>11642</v>
      </c>
      <c r="I596" s="133">
        <v>12684</v>
      </c>
      <c r="J596" s="133">
        <v>43678</v>
      </c>
      <c r="K596" s="133" t="s">
        <v>779</v>
      </c>
      <c r="L596" s="133">
        <v>900515644</v>
      </c>
      <c r="M596" s="133" t="s">
        <v>344</v>
      </c>
      <c r="N596" s="133">
        <v>8836</v>
      </c>
      <c r="O596" s="133">
        <v>2019</v>
      </c>
      <c r="P596" s="263">
        <v>5676300</v>
      </c>
      <c r="Q596" s="239" t="s">
        <v>451</v>
      </c>
      <c r="R596" s="240"/>
      <c r="S596" s="240"/>
      <c r="T596" s="244"/>
      <c r="U596" s="240"/>
      <c r="V596" s="241"/>
      <c r="W596" s="240"/>
      <c r="X596" s="283"/>
      <c r="Y596" s="253"/>
      <c r="Z596" s="251"/>
      <c r="AA596" s="247">
        <f t="shared" si="19"/>
        <v>5676300</v>
      </c>
      <c r="AB596" s="282" t="s">
        <v>780</v>
      </c>
      <c r="AF596">
        <v>5676300</v>
      </c>
      <c r="AG596" s="415">
        <f t="shared" si="18"/>
        <v>0</v>
      </c>
    </row>
    <row r="597" spans="1:33" ht="26.25">
      <c r="A597" s="133" t="s">
        <v>4</v>
      </c>
      <c r="B597" s="133" t="s">
        <v>236</v>
      </c>
      <c r="C597" s="135" t="s">
        <v>91</v>
      </c>
      <c r="D597" s="135" t="s">
        <v>92</v>
      </c>
      <c r="E597" s="239" t="s">
        <v>304</v>
      </c>
      <c r="F597" s="134" t="s">
        <v>22</v>
      </c>
      <c r="G597" s="133" t="s">
        <v>121</v>
      </c>
      <c r="H597" s="133">
        <v>12475</v>
      </c>
      <c r="I597" s="133">
        <v>12692</v>
      </c>
      <c r="J597" s="133">
        <v>43679</v>
      </c>
      <c r="K597" s="133" t="s">
        <v>781</v>
      </c>
      <c r="L597" s="133">
        <v>901066392</v>
      </c>
      <c r="M597" s="133" t="s">
        <v>156</v>
      </c>
      <c r="N597" s="133">
        <v>5692</v>
      </c>
      <c r="O597" s="133">
        <v>2019</v>
      </c>
      <c r="P597" s="263">
        <v>100</v>
      </c>
      <c r="Q597" s="239" t="s">
        <v>451</v>
      </c>
      <c r="R597" s="240"/>
      <c r="S597" s="240"/>
      <c r="T597" s="244"/>
      <c r="U597" s="240"/>
      <c r="V597" s="241"/>
      <c r="W597" s="240"/>
      <c r="X597" s="283"/>
      <c r="Y597" s="253"/>
      <c r="Z597" s="251"/>
      <c r="AA597" s="247">
        <f t="shared" si="19"/>
        <v>100</v>
      </c>
      <c r="AB597" s="336" t="s">
        <v>782</v>
      </c>
      <c r="AF597">
        <v>100</v>
      </c>
      <c r="AG597" s="415">
        <f t="shared" si="18"/>
        <v>0</v>
      </c>
    </row>
    <row r="598" spans="1:33" ht="38.25">
      <c r="A598" s="133" t="s">
        <v>6</v>
      </c>
      <c r="B598" s="133" t="s">
        <v>100</v>
      </c>
      <c r="C598" s="135" t="s">
        <v>91</v>
      </c>
      <c r="D598" s="135" t="s">
        <v>92</v>
      </c>
      <c r="E598" s="239" t="s">
        <v>239</v>
      </c>
      <c r="F598" s="134" t="s">
        <v>13</v>
      </c>
      <c r="G598" s="133" t="s">
        <v>121</v>
      </c>
      <c r="H598" s="133">
        <v>12362</v>
      </c>
      <c r="I598" s="133">
        <v>12787</v>
      </c>
      <c r="J598" s="133">
        <v>43690</v>
      </c>
      <c r="K598" s="133" t="s">
        <v>783</v>
      </c>
      <c r="L598" s="133">
        <v>830122129</v>
      </c>
      <c r="M598" s="133" t="s">
        <v>96</v>
      </c>
      <c r="N598" s="133">
        <v>8015</v>
      </c>
      <c r="O598" s="133">
        <v>2019</v>
      </c>
      <c r="P598" s="263">
        <v>2</v>
      </c>
      <c r="Q598" s="239" t="s">
        <v>451</v>
      </c>
      <c r="R598" s="240"/>
      <c r="S598" s="240"/>
      <c r="T598" s="244"/>
      <c r="U598" s="240"/>
      <c r="V598" s="241"/>
      <c r="W598" s="240"/>
      <c r="X598" s="283"/>
      <c r="Y598" s="248" t="s">
        <v>384</v>
      </c>
      <c r="Z598" s="251">
        <v>2</v>
      </c>
      <c r="AA598" s="247">
        <f t="shared" si="19"/>
        <v>0</v>
      </c>
      <c r="AB598" s="240" t="s">
        <v>385</v>
      </c>
      <c r="AF598">
        <v>2</v>
      </c>
      <c r="AG598" s="415">
        <f t="shared" si="18"/>
        <v>0</v>
      </c>
    </row>
    <row r="599" spans="1:33">
      <c r="A599" s="133" t="s">
        <v>4</v>
      </c>
      <c r="B599" s="133" t="s">
        <v>260</v>
      </c>
      <c r="C599" s="135" t="s">
        <v>91</v>
      </c>
      <c r="D599" s="135" t="s">
        <v>92</v>
      </c>
      <c r="E599" s="239" t="s">
        <v>304</v>
      </c>
      <c r="F599" s="134" t="s">
        <v>22</v>
      </c>
      <c r="G599" s="133" t="s">
        <v>121</v>
      </c>
      <c r="H599" s="133">
        <v>12603</v>
      </c>
      <c r="I599" s="133">
        <v>12925</v>
      </c>
      <c r="J599" s="133">
        <v>43712</v>
      </c>
      <c r="K599" s="133" t="s">
        <v>738</v>
      </c>
      <c r="L599" s="133">
        <v>860066942</v>
      </c>
      <c r="M599" s="133" t="s">
        <v>114</v>
      </c>
      <c r="N599" s="133">
        <v>7629</v>
      </c>
      <c r="O599" s="133">
        <v>2019</v>
      </c>
      <c r="P599" s="263">
        <v>18416525</v>
      </c>
      <c r="Q599" s="239" t="s">
        <v>451</v>
      </c>
      <c r="R599" s="240">
        <v>1792</v>
      </c>
      <c r="S599" s="246">
        <v>44782</v>
      </c>
      <c r="T599" s="244">
        <v>2371</v>
      </c>
      <c r="U599" s="246">
        <v>44824</v>
      </c>
      <c r="V599" s="241">
        <v>3000838602</v>
      </c>
      <c r="W599" s="246">
        <v>44853</v>
      </c>
      <c r="X599" s="283">
        <v>18416525</v>
      </c>
      <c r="Y599" s="253"/>
      <c r="Z599" s="251"/>
      <c r="AA599" s="247">
        <f t="shared" si="19"/>
        <v>0</v>
      </c>
      <c r="AB599" s="340" t="s">
        <v>256</v>
      </c>
      <c r="AF599">
        <v>18416525</v>
      </c>
      <c r="AG599" s="415">
        <f t="shared" si="18"/>
        <v>0</v>
      </c>
    </row>
    <row r="600" spans="1:33" ht="38.25">
      <c r="A600" s="133" t="s">
        <v>4</v>
      </c>
      <c r="B600" s="133" t="s">
        <v>260</v>
      </c>
      <c r="C600" s="135" t="s">
        <v>91</v>
      </c>
      <c r="D600" s="135" t="s">
        <v>92</v>
      </c>
      <c r="E600" s="239" t="s">
        <v>304</v>
      </c>
      <c r="F600" s="134" t="s">
        <v>22</v>
      </c>
      <c r="G600" s="133" t="s">
        <v>121</v>
      </c>
      <c r="H600" s="133">
        <v>12606</v>
      </c>
      <c r="I600" s="133">
        <v>12927</v>
      </c>
      <c r="J600" s="133">
        <v>43712</v>
      </c>
      <c r="K600" s="133" t="s">
        <v>738</v>
      </c>
      <c r="L600" s="133">
        <v>860066942</v>
      </c>
      <c r="M600" s="133" t="s">
        <v>114</v>
      </c>
      <c r="N600" s="133">
        <v>7629</v>
      </c>
      <c r="O600" s="133">
        <v>2019</v>
      </c>
      <c r="P600" s="263">
        <v>6136100</v>
      </c>
      <c r="Q600" s="239" t="s">
        <v>451</v>
      </c>
      <c r="R600" s="240">
        <v>1792</v>
      </c>
      <c r="S600" s="246">
        <v>44782</v>
      </c>
      <c r="T600" s="244">
        <v>2371</v>
      </c>
      <c r="U600" s="246">
        <v>44824</v>
      </c>
      <c r="V600" s="241">
        <v>3000838602</v>
      </c>
      <c r="W600" s="246">
        <v>44853</v>
      </c>
      <c r="X600" s="283">
        <v>921520</v>
      </c>
      <c r="Y600" s="302" t="s">
        <v>486</v>
      </c>
      <c r="Z600" s="251">
        <v>5214580</v>
      </c>
      <c r="AA600" s="247">
        <f t="shared" si="19"/>
        <v>0</v>
      </c>
      <c r="AB600" s="240" t="s">
        <v>256</v>
      </c>
      <c r="AF600">
        <v>6136100</v>
      </c>
      <c r="AG600" s="415">
        <f t="shared" si="18"/>
        <v>0</v>
      </c>
    </row>
    <row r="601" spans="1:33">
      <c r="A601" s="133" t="s">
        <v>8</v>
      </c>
      <c r="B601" s="133" t="s">
        <v>148</v>
      </c>
      <c r="C601" s="135" t="s">
        <v>91</v>
      </c>
      <c r="D601" s="135" t="s">
        <v>92</v>
      </c>
      <c r="E601" s="239" t="s">
        <v>242</v>
      </c>
      <c r="F601" s="134" t="s">
        <v>15</v>
      </c>
      <c r="G601" s="133" t="s">
        <v>121</v>
      </c>
      <c r="H601" s="133">
        <v>12494</v>
      </c>
      <c r="I601" s="133">
        <v>13010</v>
      </c>
      <c r="J601" s="133">
        <v>43721</v>
      </c>
      <c r="K601" s="133" t="s">
        <v>275</v>
      </c>
      <c r="L601" s="133">
        <v>805000867</v>
      </c>
      <c r="M601" s="133" t="s">
        <v>276</v>
      </c>
      <c r="N601" s="133">
        <v>8900</v>
      </c>
      <c r="O601" s="133">
        <v>2019</v>
      </c>
      <c r="P601" s="263">
        <v>3952626</v>
      </c>
      <c r="Q601" s="239" t="s">
        <v>451</v>
      </c>
      <c r="R601" s="240">
        <v>1792</v>
      </c>
      <c r="S601" s="246">
        <v>44782</v>
      </c>
      <c r="T601" s="244">
        <v>2371</v>
      </c>
      <c r="U601" s="246">
        <v>44824</v>
      </c>
      <c r="V601" s="241">
        <v>3001030843</v>
      </c>
      <c r="W601" s="246">
        <v>44911</v>
      </c>
      <c r="X601" s="283">
        <v>3952626</v>
      </c>
      <c r="Y601" s="253"/>
      <c r="Z601" s="251"/>
      <c r="AA601" s="247">
        <f t="shared" si="19"/>
        <v>0</v>
      </c>
      <c r="AB601" s="240" t="s">
        <v>209</v>
      </c>
      <c r="AF601">
        <v>3952626</v>
      </c>
      <c r="AG601" s="415">
        <f t="shared" si="18"/>
        <v>0</v>
      </c>
    </row>
    <row r="602" spans="1:33" ht="38.25">
      <c r="A602" s="133" t="s">
        <v>4</v>
      </c>
      <c r="B602" s="133" t="s">
        <v>236</v>
      </c>
      <c r="C602" s="135" t="s">
        <v>91</v>
      </c>
      <c r="D602" s="135" t="s">
        <v>92</v>
      </c>
      <c r="E602" s="239" t="s">
        <v>304</v>
      </c>
      <c r="F602" s="134" t="s">
        <v>22</v>
      </c>
      <c r="G602" s="133" t="s">
        <v>121</v>
      </c>
      <c r="H602" s="133">
        <v>12471</v>
      </c>
      <c r="I602" s="133">
        <v>13055</v>
      </c>
      <c r="J602" s="133">
        <v>43726</v>
      </c>
      <c r="K602" s="133" t="s">
        <v>784</v>
      </c>
      <c r="L602" s="133">
        <v>899999061</v>
      </c>
      <c r="M602" s="133" t="s">
        <v>785</v>
      </c>
      <c r="N602" s="133">
        <v>123</v>
      </c>
      <c r="O602" s="133">
        <v>2019</v>
      </c>
      <c r="P602" s="263">
        <v>124736</v>
      </c>
      <c r="Q602" s="239" t="s">
        <v>451</v>
      </c>
      <c r="R602" s="240"/>
      <c r="S602" s="240"/>
      <c r="T602" s="244"/>
      <c r="U602" s="240"/>
      <c r="V602" s="241"/>
      <c r="W602" s="240"/>
      <c r="X602" s="283"/>
      <c r="Y602" s="248" t="s">
        <v>325</v>
      </c>
      <c r="Z602" s="251">
        <v>124736</v>
      </c>
      <c r="AA602" s="247">
        <f t="shared" si="19"/>
        <v>0</v>
      </c>
      <c r="AB602" s="340" t="s">
        <v>326</v>
      </c>
      <c r="AF602">
        <v>124736</v>
      </c>
      <c r="AG602" s="415">
        <f t="shared" si="18"/>
        <v>0</v>
      </c>
    </row>
    <row r="603" spans="1:33" ht="38.25">
      <c r="A603" s="133" t="s">
        <v>8</v>
      </c>
      <c r="B603" s="133" t="s">
        <v>148</v>
      </c>
      <c r="C603" s="135" t="s">
        <v>91</v>
      </c>
      <c r="D603" s="135" t="s">
        <v>92</v>
      </c>
      <c r="E603" s="239" t="s">
        <v>242</v>
      </c>
      <c r="F603" s="134" t="s">
        <v>15</v>
      </c>
      <c r="G603" s="133" t="s">
        <v>121</v>
      </c>
      <c r="H603" s="133">
        <v>12479</v>
      </c>
      <c r="I603" s="133">
        <v>13072</v>
      </c>
      <c r="J603" s="133">
        <v>43727</v>
      </c>
      <c r="K603" s="133" t="s">
        <v>356</v>
      </c>
      <c r="L603" s="133">
        <v>900127127</v>
      </c>
      <c r="M603" s="133" t="s">
        <v>220</v>
      </c>
      <c r="N603" s="133">
        <v>62930</v>
      </c>
      <c r="O603" s="133">
        <v>2019</v>
      </c>
      <c r="P603" s="263">
        <v>163118461</v>
      </c>
      <c r="Q603" s="239" t="s">
        <v>451</v>
      </c>
      <c r="R603" s="240">
        <v>1305</v>
      </c>
      <c r="S603" s="246">
        <v>44734</v>
      </c>
      <c r="T603" s="244">
        <v>1943</v>
      </c>
      <c r="U603" s="246">
        <v>44791</v>
      </c>
      <c r="V603" s="241">
        <v>3000667659</v>
      </c>
      <c r="W603" s="246">
        <v>44797</v>
      </c>
      <c r="X603" s="283">
        <v>36354712</v>
      </c>
      <c r="Y603" s="302" t="s">
        <v>486</v>
      </c>
      <c r="Z603" s="251">
        <v>126763749</v>
      </c>
      <c r="AA603" s="247">
        <f t="shared" si="19"/>
        <v>0</v>
      </c>
      <c r="AB603" s="390" t="s">
        <v>254</v>
      </c>
      <c r="AF603">
        <v>163118461</v>
      </c>
      <c r="AG603" s="415">
        <f t="shared" si="18"/>
        <v>0</v>
      </c>
    </row>
    <row r="604" spans="1:33">
      <c r="A604" s="133" t="s">
        <v>8</v>
      </c>
      <c r="B604" s="133" t="s">
        <v>148</v>
      </c>
      <c r="C604" s="135" t="s">
        <v>91</v>
      </c>
      <c r="D604" s="135" t="s">
        <v>92</v>
      </c>
      <c r="E604" s="239" t="s">
        <v>242</v>
      </c>
      <c r="F604" s="134" t="s">
        <v>15</v>
      </c>
      <c r="G604" s="133" t="s">
        <v>121</v>
      </c>
      <c r="H604" s="133">
        <v>13226</v>
      </c>
      <c r="I604" s="133">
        <v>13101</v>
      </c>
      <c r="J604" s="133">
        <v>43731</v>
      </c>
      <c r="K604" s="133" t="s">
        <v>275</v>
      </c>
      <c r="L604" s="133">
        <v>805000867</v>
      </c>
      <c r="M604" s="133" t="s">
        <v>276</v>
      </c>
      <c r="N604" s="133">
        <v>8282</v>
      </c>
      <c r="O604" s="133">
        <v>2019</v>
      </c>
      <c r="P604" s="263">
        <v>4973552</v>
      </c>
      <c r="Q604" s="239" t="s">
        <v>451</v>
      </c>
      <c r="R604" s="240"/>
      <c r="S604" s="240"/>
      <c r="T604" s="244"/>
      <c r="U604" s="240"/>
      <c r="V604" s="241"/>
      <c r="W604" s="240"/>
      <c r="X604" s="283"/>
      <c r="Y604" s="253"/>
      <c r="Z604" s="251"/>
      <c r="AA604" s="247">
        <f t="shared" si="19"/>
        <v>4973552</v>
      </c>
      <c r="AB604" s="240" t="s">
        <v>277</v>
      </c>
      <c r="AF604">
        <v>4973552</v>
      </c>
      <c r="AG604" s="415">
        <f t="shared" si="18"/>
        <v>0</v>
      </c>
    </row>
    <row r="605" spans="1:33">
      <c r="A605" s="133" t="s">
        <v>8</v>
      </c>
      <c r="B605" s="133" t="s">
        <v>148</v>
      </c>
      <c r="C605" s="135" t="s">
        <v>91</v>
      </c>
      <c r="D605" s="135" t="s">
        <v>92</v>
      </c>
      <c r="E605" s="239" t="s">
        <v>242</v>
      </c>
      <c r="F605" s="134" t="s">
        <v>15</v>
      </c>
      <c r="G605" s="133" t="s">
        <v>121</v>
      </c>
      <c r="H605" s="133">
        <v>13225</v>
      </c>
      <c r="I605" s="133">
        <v>13187</v>
      </c>
      <c r="J605" s="133">
        <v>43739</v>
      </c>
      <c r="K605" s="133" t="s">
        <v>786</v>
      </c>
      <c r="L605" s="133">
        <v>830085241</v>
      </c>
      <c r="M605" s="133" t="s">
        <v>220</v>
      </c>
      <c r="N605" s="133">
        <v>520</v>
      </c>
      <c r="O605" s="133">
        <v>2019</v>
      </c>
      <c r="P605" s="263">
        <v>85972</v>
      </c>
      <c r="Q605" s="239" t="s">
        <v>451</v>
      </c>
      <c r="R605" s="240"/>
      <c r="S605" s="240"/>
      <c r="T605" s="244"/>
      <c r="U605" s="240"/>
      <c r="V605" s="241"/>
      <c r="W605" s="240"/>
      <c r="X605" s="283"/>
      <c r="Y605" s="253"/>
      <c r="Z605" s="251"/>
      <c r="AA605" s="247">
        <f t="shared" si="19"/>
        <v>85972</v>
      </c>
      <c r="AB605" s="240" t="s">
        <v>277</v>
      </c>
      <c r="AF605">
        <v>85972</v>
      </c>
      <c r="AG605" s="415">
        <f t="shared" si="18"/>
        <v>0</v>
      </c>
    </row>
    <row r="606" spans="1:33" ht="51">
      <c r="A606" s="133" t="s">
        <v>4</v>
      </c>
      <c r="B606" s="133" t="s">
        <v>260</v>
      </c>
      <c r="C606" s="135" t="s">
        <v>91</v>
      </c>
      <c r="D606" s="135" t="s">
        <v>92</v>
      </c>
      <c r="E606" s="239" t="s">
        <v>304</v>
      </c>
      <c r="F606" s="134" t="s">
        <v>22</v>
      </c>
      <c r="G606" s="133" t="s">
        <v>121</v>
      </c>
      <c r="H606" s="133">
        <v>12605</v>
      </c>
      <c r="I606" s="133">
        <v>13220</v>
      </c>
      <c r="J606" s="133">
        <v>43741</v>
      </c>
      <c r="K606" s="133" t="s">
        <v>372</v>
      </c>
      <c r="L606" s="133">
        <v>860011153</v>
      </c>
      <c r="M606" s="133" t="s">
        <v>373</v>
      </c>
      <c r="N606" s="133">
        <v>1697</v>
      </c>
      <c r="O606" s="133">
        <v>2019</v>
      </c>
      <c r="P606" s="263">
        <v>2274400</v>
      </c>
      <c r="Q606" s="239" t="s">
        <v>451</v>
      </c>
      <c r="R606" s="240"/>
      <c r="S606" s="240"/>
      <c r="T606" s="244"/>
      <c r="U606" s="240"/>
      <c r="V606" s="241"/>
      <c r="W606" s="240"/>
      <c r="X606" s="283"/>
      <c r="Y606" s="248" t="s">
        <v>98</v>
      </c>
      <c r="Z606" s="251">
        <v>2274400</v>
      </c>
      <c r="AA606" s="247">
        <f t="shared" si="19"/>
        <v>0</v>
      </c>
      <c r="AB606" s="340" t="s">
        <v>632</v>
      </c>
      <c r="AF606">
        <v>2274400</v>
      </c>
      <c r="AG606" s="415">
        <f t="shared" si="18"/>
        <v>0</v>
      </c>
    </row>
    <row r="607" spans="1:33" ht="26.25">
      <c r="A607" s="133" t="s">
        <v>4</v>
      </c>
      <c r="B607" s="133" t="s">
        <v>236</v>
      </c>
      <c r="C607" s="135" t="s">
        <v>91</v>
      </c>
      <c r="D607" s="135" t="s">
        <v>92</v>
      </c>
      <c r="E607" s="239" t="s">
        <v>304</v>
      </c>
      <c r="F607" s="134" t="s">
        <v>22</v>
      </c>
      <c r="G607" s="133" t="s">
        <v>121</v>
      </c>
      <c r="H607" s="133">
        <v>14602</v>
      </c>
      <c r="I607" s="133">
        <v>13254</v>
      </c>
      <c r="J607" s="133">
        <v>43741</v>
      </c>
      <c r="K607" s="133" t="s">
        <v>787</v>
      </c>
      <c r="L607" s="133">
        <v>860522931</v>
      </c>
      <c r="M607" s="133" t="s">
        <v>415</v>
      </c>
      <c r="N607" s="133">
        <v>14191</v>
      </c>
      <c r="O607" s="133">
        <v>2019</v>
      </c>
      <c r="P607" s="284">
        <v>29159130</v>
      </c>
      <c r="Q607" s="239" t="s">
        <v>451</v>
      </c>
      <c r="R607" s="240"/>
      <c r="S607" s="240"/>
      <c r="T607" s="244"/>
      <c r="U607" s="240"/>
      <c r="V607" s="241"/>
      <c r="W607" s="240"/>
      <c r="X607" s="283"/>
      <c r="Y607" s="253"/>
      <c r="Z607" s="251"/>
      <c r="AA607" s="247">
        <f t="shared" si="19"/>
        <v>29159130</v>
      </c>
      <c r="AB607" s="336" t="s">
        <v>788</v>
      </c>
      <c r="AF607">
        <v>29159130</v>
      </c>
      <c r="AG607" s="415">
        <f t="shared" si="18"/>
        <v>0</v>
      </c>
    </row>
    <row r="608" spans="1:33">
      <c r="A608" s="133" t="s">
        <v>8</v>
      </c>
      <c r="B608" s="133" t="s">
        <v>148</v>
      </c>
      <c r="C608" s="135" t="s">
        <v>91</v>
      </c>
      <c r="D608" s="135" t="s">
        <v>92</v>
      </c>
      <c r="E608" s="239" t="s">
        <v>242</v>
      </c>
      <c r="F608" s="134" t="s">
        <v>15</v>
      </c>
      <c r="G608" s="133" t="s">
        <v>121</v>
      </c>
      <c r="H608" s="133">
        <v>12458</v>
      </c>
      <c r="I608" s="133">
        <v>13333</v>
      </c>
      <c r="J608" s="133">
        <v>43745</v>
      </c>
      <c r="K608" s="133" t="s">
        <v>789</v>
      </c>
      <c r="L608" s="133">
        <v>17068260</v>
      </c>
      <c r="M608" s="133" t="s">
        <v>296</v>
      </c>
      <c r="N608" s="133">
        <v>8907</v>
      </c>
      <c r="O608" s="133">
        <v>2019</v>
      </c>
      <c r="P608" s="263">
        <v>416</v>
      </c>
      <c r="Q608" s="239" t="s">
        <v>451</v>
      </c>
      <c r="R608" s="240"/>
      <c r="S608" s="240"/>
      <c r="T608" s="244"/>
      <c r="U608" s="240"/>
      <c r="V608" s="241"/>
      <c r="W608" s="240"/>
      <c r="X608" s="283"/>
      <c r="Y608" s="253"/>
      <c r="Z608" s="251"/>
      <c r="AA608" s="247">
        <f t="shared" si="19"/>
        <v>416</v>
      </c>
      <c r="AB608" s="332" t="s">
        <v>277</v>
      </c>
      <c r="AF608">
        <v>416</v>
      </c>
      <c r="AG608" s="415">
        <f t="shared" si="18"/>
        <v>0</v>
      </c>
    </row>
    <row r="609" spans="1:33" ht="38.25">
      <c r="A609" s="133" t="s">
        <v>6</v>
      </c>
      <c r="B609" s="133" t="s">
        <v>186</v>
      </c>
      <c r="C609" s="135" t="s">
        <v>91</v>
      </c>
      <c r="D609" s="135" t="s">
        <v>92</v>
      </c>
      <c r="E609" s="239" t="s">
        <v>248</v>
      </c>
      <c r="F609" s="134" t="s">
        <v>20</v>
      </c>
      <c r="G609" s="133" t="s">
        <v>121</v>
      </c>
      <c r="H609" s="133">
        <v>12760</v>
      </c>
      <c r="I609" s="133">
        <v>13630</v>
      </c>
      <c r="J609" s="133">
        <v>43754</v>
      </c>
      <c r="K609" s="133" t="s">
        <v>728</v>
      </c>
      <c r="L609" s="133">
        <v>51837328</v>
      </c>
      <c r="M609" s="133" t="s">
        <v>123</v>
      </c>
      <c r="N609" s="133">
        <v>650</v>
      </c>
      <c r="O609" s="133">
        <v>2019</v>
      </c>
      <c r="P609" s="263">
        <v>1153600</v>
      </c>
      <c r="Q609" s="239" t="s">
        <v>451</v>
      </c>
      <c r="R609" s="240"/>
      <c r="S609" s="240"/>
      <c r="T609" s="244"/>
      <c r="U609" s="240"/>
      <c r="V609" s="241"/>
      <c r="W609" s="240"/>
      <c r="X609" s="283"/>
      <c r="Y609" s="253"/>
      <c r="Z609" s="251"/>
      <c r="AA609" s="247">
        <f t="shared" si="19"/>
        <v>1153600</v>
      </c>
      <c r="AB609" s="345" t="s">
        <v>729</v>
      </c>
      <c r="AF609">
        <v>1153600</v>
      </c>
      <c r="AG609" s="415">
        <f t="shared" si="18"/>
        <v>0</v>
      </c>
    </row>
    <row r="610" spans="1:33" ht="26.25">
      <c r="A610" s="133" t="s">
        <v>4</v>
      </c>
      <c r="B610" s="133" t="s">
        <v>236</v>
      </c>
      <c r="C610" s="135" t="s">
        <v>91</v>
      </c>
      <c r="D610" s="135" t="s">
        <v>92</v>
      </c>
      <c r="E610" s="239" t="s">
        <v>304</v>
      </c>
      <c r="F610" s="134" t="s">
        <v>22</v>
      </c>
      <c r="G610" s="133" t="s">
        <v>121</v>
      </c>
      <c r="H610" s="133">
        <v>12379</v>
      </c>
      <c r="I610" s="133">
        <v>13810</v>
      </c>
      <c r="J610" s="133">
        <v>43760</v>
      </c>
      <c r="K610" s="133" t="s">
        <v>790</v>
      </c>
      <c r="L610" s="133">
        <v>830085106</v>
      </c>
      <c r="M610" s="133" t="s">
        <v>376</v>
      </c>
      <c r="N610" s="133">
        <v>8939</v>
      </c>
      <c r="O610" s="133">
        <v>2019</v>
      </c>
      <c r="P610" s="263">
        <v>385</v>
      </c>
      <c r="Q610" s="239" t="s">
        <v>451</v>
      </c>
      <c r="R610" s="240"/>
      <c r="S610" s="240"/>
      <c r="T610" s="244"/>
      <c r="U610" s="240"/>
      <c r="V610" s="241"/>
      <c r="W610" s="240"/>
      <c r="X610" s="283"/>
      <c r="Y610" s="253"/>
      <c r="Z610" s="251"/>
      <c r="AA610" s="247">
        <f t="shared" si="19"/>
        <v>385</v>
      </c>
      <c r="AB610" s="341" t="s">
        <v>310</v>
      </c>
      <c r="AF610">
        <v>385</v>
      </c>
      <c r="AG610" s="415">
        <f t="shared" si="18"/>
        <v>0</v>
      </c>
    </row>
    <row r="611" spans="1:33" ht="38.25">
      <c r="A611" s="133" t="s">
        <v>6</v>
      </c>
      <c r="B611" s="133" t="s">
        <v>100</v>
      </c>
      <c r="C611" s="135" t="s">
        <v>91</v>
      </c>
      <c r="D611" s="135" t="s">
        <v>92</v>
      </c>
      <c r="E611" s="239" t="s">
        <v>239</v>
      </c>
      <c r="F611" s="134" t="s">
        <v>13</v>
      </c>
      <c r="G611" s="133" t="s">
        <v>121</v>
      </c>
      <c r="H611" s="133">
        <v>12521</v>
      </c>
      <c r="I611" s="133">
        <v>13878</v>
      </c>
      <c r="J611" s="133">
        <v>43762</v>
      </c>
      <c r="K611" s="133" t="s">
        <v>791</v>
      </c>
      <c r="L611" s="133">
        <v>830098143</v>
      </c>
      <c r="M611" s="133" t="s">
        <v>296</v>
      </c>
      <c r="N611" s="133">
        <v>8942</v>
      </c>
      <c r="O611" s="133">
        <v>2019</v>
      </c>
      <c r="P611" s="263">
        <v>7792</v>
      </c>
      <c r="Q611" s="239" t="s">
        <v>451</v>
      </c>
      <c r="R611" s="240"/>
      <c r="S611" s="240"/>
      <c r="T611" s="244"/>
      <c r="U611" s="240"/>
      <c r="V611" s="241"/>
      <c r="W611" s="240"/>
      <c r="X611" s="283"/>
      <c r="Y611" s="248" t="s">
        <v>146</v>
      </c>
      <c r="Z611" s="251">
        <v>7792</v>
      </c>
      <c r="AA611" s="247">
        <f t="shared" si="19"/>
        <v>0</v>
      </c>
      <c r="AB611" s="240" t="s">
        <v>370</v>
      </c>
      <c r="AF611">
        <v>7792</v>
      </c>
      <c r="AG611" s="415">
        <f t="shared" si="18"/>
        <v>0</v>
      </c>
    </row>
    <row r="612" spans="1:33" ht="26.25">
      <c r="A612" s="133" t="s">
        <v>6</v>
      </c>
      <c r="B612" s="133" t="s">
        <v>341</v>
      </c>
      <c r="C612" s="135" t="s">
        <v>91</v>
      </c>
      <c r="D612" s="135" t="s">
        <v>92</v>
      </c>
      <c r="E612" s="239" t="s">
        <v>342</v>
      </c>
      <c r="F612" s="134" t="s">
        <v>5</v>
      </c>
      <c r="G612" s="133" t="s">
        <v>121</v>
      </c>
      <c r="H612" s="133">
        <v>12509</v>
      </c>
      <c r="I612" s="133">
        <v>14088</v>
      </c>
      <c r="J612" s="133">
        <v>43767</v>
      </c>
      <c r="K612" s="133" t="s">
        <v>792</v>
      </c>
      <c r="L612" s="133">
        <v>830123769</v>
      </c>
      <c r="M612" s="133" t="s">
        <v>376</v>
      </c>
      <c r="N612" s="133">
        <v>8935</v>
      </c>
      <c r="O612" s="133">
        <v>2019</v>
      </c>
      <c r="P612" s="263">
        <v>279969</v>
      </c>
      <c r="Q612" s="239" t="s">
        <v>451</v>
      </c>
      <c r="R612" s="240"/>
      <c r="S612" s="240"/>
      <c r="T612" s="244"/>
      <c r="U612" s="240"/>
      <c r="V612" s="241"/>
      <c r="W612" s="240"/>
      <c r="X612" s="283"/>
      <c r="Y612" s="253"/>
      <c r="Z612" s="251"/>
      <c r="AA612" s="247">
        <f t="shared" si="19"/>
        <v>279969</v>
      </c>
      <c r="AB612" s="282" t="s">
        <v>793</v>
      </c>
      <c r="AF612">
        <v>279969</v>
      </c>
      <c r="AG612" s="415">
        <f t="shared" si="18"/>
        <v>0</v>
      </c>
    </row>
    <row r="613" spans="1:33">
      <c r="A613" s="133" t="s">
        <v>6</v>
      </c>
      <c r="B613" s="133" t="s">
        <v>124</v>
      </c>
      <c r="C613" s="135" t="s">
        <v>91</v>
      </c>
      <c r="D613" s="135" t="s">
        <v>92</v>
      </c>
      <c r="E613" s="239" t="s">
        <v>311</v>
      </c>
      <c r="F613" s="134" t="s">
        <v>16</v>
      </c>
      <c r="G613" s="133" t="s">
        <v>312</v>
      </c>
      <c r="H613" s="133">
        <v>12516</v>
      </c>
      <c r="I613" s="133">
        <v>14089</v>
      </c>
      <c r="J613" s="133">
        <v>43767</v>
      </c>
      <c r="K613" s="133" t="s">
        <v>792</v>
      </c>
      <c r="L613" s="133">
        <v>830123769</v>
      </c>
      <c r="M613" s="133" t="s">
        <v>376</v>
      </c>
      <c r="N613" s="133">
        <v>8935</v>
      </c>
      <c r="O613" s="133">
        <v>2019</v>
      </c>
      <c r="P613" s="263">
        <v>47375</v>
      </c>
      <c r="Q613" s="239" t="s">
        <v>451</v>
      </c>
      <c r="R613" s="240"/>
      <c r="S613" s="240"/>
      <c r="T613" s="244"/>
      <c r="U613" s="240"/>
      <c r="V613" s="241"/>
      <c r="W613" s="240"/>
      <c r="X613" s="283"/>
      <c r="Y613" s="253"/>
      <c r="Z613" s="251"/>
      <c r="AA613" s="247">
        <f t="shared" si="19"/>
        <v>47375</v>
      </c>
      <c r="AB613" s="351" t="s">
        <v>657</v>
      </c>
      <c r="AF613">
        <v>47375</v>
      </c>
      <c r="AG613" s="415">
        <f t="shared" si="18"/>
        <v>0</v>
      </c>
    </row>
    <row r="614" spans="1:33">
      <c r="A614" s="133" t="s">
        <v>6</v>
      </c>
      <c r="B614" s="133" t="s">
        <v>186</v>
      </c>
      <c r="C614" s="135" t="s">
        <v>91</v>
      </c>
      <c r="D614" s="135" t="s">
        <v>92</v>
      </c>
      <c r="E614" s="239" t="s">
        <v>248</v>
      </c>
      <c r="F614" s="134" t="s">
        <v>20</v>
      </c>
      <c r="G614" s="133" t="s">
        <v>121</v>
      </c>
      <c r="H614" s="133">
        <v>12526</v>
      </c>
      <c r="I614" s="133">
        <v>14091</v>
      </c>
      <c r="J614" s="133">
        <v>43767</v>
      </c>
      <c r="K614" s="133" t="s">
        <v>792</v>
      </c>
      <c r="L614" s="133">
        <v>830123769</v>
      </c>
      <c r="M614" s="133" t="s">
        <v>376</v>
      </c>
      <c r="N614" s="133">
        <v>8935</v>
      </c>
      <c r="O614" s="133">
        <v>2019</v>
      </c>
      <c r="P614" s="263">
        <v>2832643</v>
      </c>
      <c r="Q614" s="239" t="s">
        <v>451</v>
      </c>
      <c r="R614" s="240"/>
      <c r="S614" s="240"/>
      <c r="T614" s="244"/>
      <c r="U614" s="240"/>
      <c r="V614" s="241"/>
      <c r="W614" s="240"/>
      <c r="X614" s="283"/>
      <c r="Y614" s="253"/>
      <c r="Z614" s="251"/>
      <c r="AA614" s="247">
        <f t="shared" si="19"/>
        <v>2832643</v>
      </c>
      <c r="AB614" s="329" t="s">
        <v>794</v>
      </c>
      <c r="AF614">
        <v>2832643</v>
      </c>
      <c r="AG614" s="415">
        <f t="shared" si="18"/>
        <v>0</v>
      </c>
    </row>
    <row r="615" spans="1:33" ht="38.25">
      <c r="A615" s="133" t="s">
        <v>4</v>
      </c>
      <c r="B615" s="133" t="s">
        <v>90</v>
      </c>
      <c r="C615" s="135" t="s">
        <v>91</v>
      </c>
      <c r="D615" s="135" t="s">
        <v>92</v>
      </c>
      <c r="E615" s="239" t="s">
        <v>285</v>
      </c>
      <c r="F615" s="134" t="s">
        <v>18</v>
      </c>
      <c r="G615" s="133" t="s">
        <v>121</v>
      </c>
      <c r="H615" s="133">
        <v>12510</v>
      </c>
      <c r="I615" s="133">
        <v>14133</v>
      </c>
      <c r="J615" s="133">
        <v>43768</v>
      </c>
      <c r="K615" s="133" t="s">
        <v>795</v>
      </c>
      <c r="L615" s="133">
        <v>19321988</v>
      </c>
      <c r="M615" s="133" t="s">
        <v>706</v>
      </c>
      <c r="N615" s="133">
        <v>8943</v>
      </c>
      <c r="O615" s="133">
        <v>2019</v>
      </c>
      <c r="P615" s="263">
        <v>312106835</v>
      </c>
      <c r="Q615" s="239" t="s">
        <v>451</v>
      </c>
      <c r="R615" s="240"/>
      <c r="S615" s="240"/>
      <c r="T615" s="244"/>
      <c r="U615" s="240"/>
      <c r="V615" s="241"/>
      <c r="W615" s="240"/>
      <c r="X615" s="283"/>
      <c r="Y615" s="248" t="s">
        <v>384</v>
      </c>
      <c r="Z615" s="251">
        <v>312106835</v>
      </c>
      <c r="AA615" s="247">
        <f t="shared" si="19"/>
        <v>0</v>
      </c>
      <c r="AB615" s="330" t="s">
        <v>385</v>
      </c>
      <c r="AF615">
        <v>312106835</v>
      </c>
      <c r="AG615" s="415">
        <f t="shared" si="18"/>
        <v>0</v>
      </c>
    </row>
    <row r="616" spans="1:33">
      <c r="A616" s="133" t="s">
        <v>8</v>
      </c>
      <c r="B616" s="133" t="s">
        <v>148</v>
      </c>
      <c r="C616" s="135" t="s">
        <v>91</v>
      </c>
      <c r="D616" s="135" t="s">
        <v>92</v>
      </c>
      <c r="E616" s="239" t="s">
        <v>242</v>
      </c>
      <c r="F616" s="134" t="s">
        <v>15</v>
      </c>
      <c r="G616" s="133" t="s">
        <v>121</v>
      </c>
      <c r="H616" s="133">
        <v>16044</v>
      </c>
      <c r="I616" s="133">
        <v>14617</v>
      </c>
      <c r="J616" s="133">
        <v>43777</v>
      </c>
      <c r="K616" s="133" t="s">
        <v>275</v>
      </c>
      <c r="L616" s="133">
        <v>805000867</v>
      </c>
      <c r="M616" s="133" t="s">
        <v>276</v>
      </c>
      <c r="N616" s="133">
        <v>8281</v>
      </c>
      <c r="O616" s="133">
        <v>2019</v>
      </c>
      <c r="P616" s="263">
        <v>1307114</v>
      </c>
      <c r="Q616" s="239" t="s">
        <v>451</v>
      </c>
      <c r="R616" s="240"/>
      <c r="S616" s="240"/>
      <c r="T616" s="244"/>
      <c r="U616" s="240"/>
      <c r="V616" s="241"/>
      <c r="W616" s="240"/>
      <c r="X616" s="283"/>
      <c r="Y616" s="253"/>
      <c r="Z616" s="251"/>
      <c r="AA616" s="247">
        <f t="shared" si="19"/>
        <v>1307114</v>
      </c>
      <c r="AB616" s="240" t="s">
        <v>277</v>
      </c>
      <c r="AF616">
        <v>1307114</v>
      </c>
      <c r="AG616" s="415">
        <f t="shared" si="18"/>
        <v>0</v>
      </c>
    </row>
    <row r="617" spans="1:33">
      <c r="A617" s="133" t="s">
        <v>4</v>
      </c>
      <c r="B617" s="133" t="s">
        <v>90</v>
      </c>
      <c r="C617" s="135" t="s">
        <v>91</v>
      </c>
      <c r="D617" s="135" t="s">
        <v>92</v>
      </c>
      <c r="E617" s="239" t="s">
        <v>285</v>
      </c>
      <c r="F617" s="134" t="s">
        <v>18</v>
      </c>
      <c r="G617" s="133" t="s">
        <v>312</v>
      </c>
      <c r="H617" s="133">
        <v>12825</v>
      </c>
      <c r="I617" s="133">
        <v>14879</v>
      </c>
      <c r="J617" s="133">
        <v>43787</v>
      </c>
      <c r="K617" s="133" t="s">
        <v>796</v>
      </c>
      <c r="L617" s="133">
        <v>860535490</v>
      </c>
      <c r="M617" s="133" t="s">
        <v>706</v>
      </c>
      <c r="N617" s="133">
        <v>8950</v>
      </c>
      <c r="O617" s="133">
        <v>2019</v>
      </c>
      <c r="P617" s="263">
        <v>372434522</v>
      </c>
      <c r="Q617" s="239" t="s">
        <v>451</v>
      </c>
      <c r="R617" s="240">
        <v>3301</v>
      </c>
      <c r="S617" s="240">
        <v>44918</v>
      </c>
      <c r="T617" s="244">
        <v>3301</v>
      </c>
      <c r="U617" s="240">
        <v>44918</v>
      </c>
      <c r="V617" s="241">
        <v>3001069189</v>
      </c>
      <c r="W617" s="240">
        <v>44921</v>
      </c>
      <c r="X617" s="283">
        <v>372434522</v>
      </c>
      <c r="Y617" s="253"/>
      <c r="Z617" s="251"/>
      <c r="AA617" s="247">
        <f t="shared" si="19"/>
        <v>0</v>
      </c>
      <c r="AB617" s="282" t="s">
        <v>209</v>
      </c>
      <c r="AF617">
        <v>372434522</v>
      </c>
      <c r="AG617" s="415">
        <f t="shared" si="18"/>
        <v>0</v>
      </c>
    </row>
    <row r="618" spans="1:33" ht="51.75">
      <c r="A618" s="133" t="s">
        <v>4</v>
      </c>
      <c r="B618" s="133" t="s">
        <v>90</v>
      </c>
      <c r="C618" s="135" t="s">
        <v>91</v>
      </c>
      <c r="D618" s="135" t="s">
        <v>92</v>
      </c>
      <c r="E618" s="239" t="s">
        <v>285</v>
      </c>
      <c r="F618" s="134" t="s">
        <v>18</v>
      </c>
      <c r="G618" s="133" t="s">
        <v>312</v>
      </c>
      <c r="H618" s="133">
        <v>12806</v>
      </c>
      <c r="I618" s="133">
        <v>15154</v>
      </c>
      <c r="J618" s="133">
        <v>43795</v>
      </c>
      <c r="K618" s="133" t="s">
        <v>797</v>
      </c>
      <c r="L618" s="133">
        <v>900916608</v>
      </c>
      <c r="M618" s="133" t="s">
        <v>798</v>
      </c>
      <c r="N618" s="133">
        <v>8958</v>
      </c>
      <c r="O618" s="133">
        <v>2019</v>
      </c>
      <c r="P618" s="263">
        <v>4334452</v>
      </c>
      <c r="Q618" s="239" t="s">
        <v>451</v>
      </c>
      <c r="R618" s="240">
        <v>3324</v>
      </c>
      <c r="S618" s="240">
        <v>44923</v>
      </c>
      <c r="T618" s="244">
        <v>3324</v>
      </c>
      <c r="U618" s="240">
        <v>44923</v>
      </c>
      <c r="V618" s="241"/>
      <c r="W618" s="240"/>
      <c r="X618" s="283"/>
      <c r="Y618" s="253"/>
      <c r="Z618" s="251"/>
      <c r="AA618" s="247">
        <f t="shared" si="19"/>
        <v>4334452</v>
      </c>
      <c r="AB618" s="282" t="s">
        <v>799</v>
      </c>
      <c r="AF618">
        <v>4334452</v>
      </c>
      <c r="AG618" s="415">
        <f t="shared" si="18"/>
        <v>0</v>
      </c>
    </row>
    <row r="619" spans="1:33" ht="51.75">
      <c r="A619" s="133" t="s">
        <v>4</v>
      </c>
      <c r="B619" s="133" t="s">
        <v>90</v>
      </c>
      <c r="C619" s="135" t="s">
        <v>91</v>
      </c>
      <c r="D619" s="135" t="s">
        <v>92</v>
      </c>
      <c r="E619" s="239" t="s">
        <v>285</v>
      </c>
      <c r="F619" s="134" t="s">
        <v>18</v>
      </c>
      <c r="G619" s="133" t="s">
        <v>312</v>
      </c>
      <c r="H619" s="133">
        <v>13011</v>
      </c>
      <c r="I619" s="133">
        <v>15155</v>
      </c>
      <c r="J619" s="133">
        <v>43795</v>
      </c>
      <c r="K619" s="133" t="s">
        <v>797</v>
      </c>
      <c r="L619" s="133">
        <v>900916608</v>
      </c>
      <c r="M619" s="133" t="s">
        <v>798</v>
      </c>
      <c r="N619" s="133">
        <v>8958</v>
      </c>
      <c r="O619" s="133">
        <v>2019</v>
      </c>
      <c r="P619" s="263">
        <v>44683100</v>
      </c>
      <c r="Q619" s="239" t="s">
        <v>451</v>
      </c>
      <c r="R619" s="240">
        <v>3324</v>
      </c>
      <c r="S619" s="240">
        <v>44923</v>
      </c>
      <c r="T619" s="244">
        <v>3324</v>
      </c>
      <c r="U619" s="240">
        <v>44923</v>
      </c>
      <c r="V619" s="241"/>
      <c r="W619" s="240"/>
      <c r="X619" s="283"/>
      <c r="Y619" s="253"/>
      <c r="Z619" s="251"/>
      <c r="AA619" s="247">
        <f t="shared" si="19"/>
        <v>44683100</v>
      </c>
      <c r="AB619" s="282" t="s">
        <v>799</v>
      </c>
      <c r="AF619">
        <v>44683100</v>
      </c>
      <c r="AG619" s="415">
        <f t="shared" si="18"/>
        <v>0</v>
      </c>
    </row>
    <row r="620" spans="1:33" ht="38.25">
      <c r="A620" s="133" t="s">
        <v>6</v>
      </c>
      <c r="B620" s="133" t="s">
        <v>124</v>
      </c>
      <c r="C620" s="135" t="s">
        <v>91</v>
      </c>
      <c r="D620" s="135" t="s">
        <v>92</v>
      </c>
      <c r="E620" s="239" t="s">
        <v>311</v>
      </c>
      <c r="F620" s="134" t="s">
        <v>16</v>
      </c>
      <c r="G620" s="133" t="s">
        <v>312</v>
      </c>
      <c r="H620" s="133">
        <v>12597</v>
      </c>
      <c r="I620" s="133">
        <v>15730</v>
      </c>
      <c r="J620" s="133">
        <v>43804</v>
      </c>
      <c r="K620" s="133" t="s">
        <v>800</v>
      </c>
      <c r="L620" s="133">
        <v>900197182</v>
      </c>
      <c r="M620" s="133" t="s">
        <v>376</v>
      </c>
      <c r="N620" s="133">
        <v>8961</v>
      </c>
      <c r="O620" s="133">
        <v>2019</v>
      </c>
      <c r="P620" s="263">
        <v>696831</v>
      </c>
      <c r="Q620" s="239" t="s">
        <v>451</v>
      </c>
      <c r="R620" s="240"/>
      <c r="S620" s="240"/>
      <c r="T620" s="244"/>
      <c r="U620" s="240"/>
      <c r="V620" s="241"/>
      <c r="W620" s="240"/>
      <c r="X620" s="283"/>
      <c r="Y620" s="248" t="s">
        <v>354</v>
      </c>
      <c r="Z620" s="251">
        <v>696831</v>
      </c>
      <c r="AA620" s="247">
        <f t="shared" si="19"/>
        <v>0</v>
      </c>
      <c r="AB620" s="240" t="s">
        <v>355</v>
      </c>
      <c r="AF620">
        <v>696831</v>
      </c>
      <c r="AG620" s="415">
        <f t="shared" si="18"/>
        <v>0</v>
      </c>
    </row>
    <row r="621" spans="1:33" ht="38.25">
      <c r="A621" s="133" t="s">
        <v>6</v>
      </c>
      <c r="B621" s="133" t="s">
        <v>227</v>
      </c>
      <c r="C621" s="135" t="s">
        <v>91</v>
      </c>
      <c r="D621" s="135" t="s">
        <v>92</v>
      </c>
      <c r="E621" s="239" t="s">
        <v>315</v>
      </c>
      <c r="F621" s="134" t="s">
        <v>19</v>
      </c>
      <c r="G621" s="133" t="s">
        <v>316</v>
      </c>
      <c r="H621" s="133">
        <v>12796</v>
      </c>
      <c r="I621" s="133">
        <v>15732</v>
      </c>
      <c r="J621" s="133">
        <v>43804</v>
      </c>
      <c r="K621" s="133" t="s">
        <v>800</v>
      </c>
      <c r="L621" s="133">
        <v>900197182</v>
      </c>
      <c r="M621" s="133" t="s">
        <v>376</v>
      </c>
      <c r="N621" s="133">
        <v>8961</v>
      </c>
      <c r="O621" s="133">
        <v>2019</v>
      </c>
      <c r="P621" s="263">
        <v>14690</v>
      </c>
      <c r="Q621" s="239" t="s">
        <v>451</v>
      </c>
      <c r="R621" s="240"/>
      <c r="S621" s="240"/>
      <c r="T621" s="244"/>
      <c r="U621" s="240"/>
      <c r="V621" s="241"/>
      <c r="W621" s="240"/>
      <c r="X621" s="283"/>
      <c r="Y621" s="248" t="s">
        <v>354</v>
      </c>
      <c r="Z621" s="251">
        <v>14690</v>
      </c>
      <c r="AA621" s="247">
        <f t="shared" si="19"/>
        <v>0</v>
      </c>
      <c r="AB621" s="332" t="s">
        <v>355</v>
      </c>
      <c r="AF621">
        <v>14690</v>
      </c>
      <c r="AG621" s="415">
        <f t="shared" si="18"/>
        <v>0</v>
      </c>
    </row>
    <row r="622" spans="1:33" ht="38.25">
      <c r="A622" s="133" t="s">
        <v>6</v>
      </c>
      <c r="B622" s="133" t="s">
        <v>186</v>
      </c>
      <c r="C622" s="135" t="s">
        <v>91</v>
      </c>
      <c r="D622" s="135" t="s">
        <v>92</v>
      </c>
      <c r="E622" s="239" t="s">
        <v>248</v>
      </c>
      <c r="F622" s="134" t="s">
        <v>20</v>
      </c>
      <c r="G622" s="133" t="s">
        <v>121</v>
      </c>
      <c r="H622" s="133">
        <v>12614</v>
      </c>
      <c r="I622" s="133">
        <v>15734</v>
      </c>
      <c r="J622" s="133">
        <v>43804</v>
      </c>
      <c r="K622" s="133" t="s">
        <v>800</v>
      </c>
      <c r="L622" s="133">
        <v>900197182</v>
      </c>
      <c r="M622" s="133" t="s">
        <v>376</v>
      </c>
      <c r="N622" s="133">
        <v>8961</v>
      </c>
      <c r="O622" s="133">
        <v>2019</v>
      </c>
      <c r="P622" s="263">
        <v>3777</v>
      </c>
      <c r="Q622" s="239" t="s">
        <v>451</v>
      </c>
      <c r="R622" s="240"/>
      <c r="S622" s="240"/>
      <c r="T622" s="244"/>
      <c r="U622" s="240"/>
      <c r="V622" s="241"/>
      <c r="W622" s="240"/>
      <c r="X622" s="283"/>
      <c r="Y622" s="248" t="s">
        <v>354</v>
      </c>
      <c r="Z622" s="251">
        <v>3777</v>
      </c>
      <c r="AA622" s="247">
        <f t="shared" si="19"/>
        <v>0</v>
      </c>
      <c r="AB622" s="329" t="s">
        <v>355</v>
      </c>
      <c r="AF622">
        <v>3777</v>
      </c>
      <c r="AG622" s="415">
        <f t="shared" si="18"/>
        <v>0</v>
      </c>
    </row>
    <row r="623" spans="1:33" ht="51">
      <c r="A623" s="133" t="s">
        <v>6</v>
      </c>
      <c r="B623" s="133" t="s">
        <v>341</v>
      </c>
      <c r="C623" s="135" t="s">
        <v>91</v>
      </c>
      <c r="D623" s="135" t="s">
        <v>92</v>
      </c>
      <c r="E623" s="239" t="s">
        <v>342</v>
      </c>
      <c r="F623" s="134" t="s">
        <v>5</v>
      </c>
      <c r="G623" s="133" t="s">
        <v>121</v>
      </c>
      <c r="H623" s="133">
        <v>12601</v>
      </c>
      <c r="I623" s="133">
        <v>15739</v>
      </c>
      <c r="J623" s="133">
        <v>43804</v>
      </c>
      <c r="K623" s="133" t="s">
        <v>801</v>
      </c>
      <c r="L623" s="133">
        <v>900303429</v>
      </c>
      <c r="M623" s="133" t="s">
        <v>376</v>
      </c>
      <c r="N623" s="133">
        <v>8963</v>
      </c>
      <c r="O623" s="133">
        <v>2019</v>
      </c>
      <c r="P623" s="263">
        <v>86</v>
      </c>
      <c r="Q623" s="239" t="s">
        <v>451</v>
      </c>
      <c r="R623" s="240"/>
      <c r="S623" s="240"/>
      <c r="T623" s="244"/>
      <c r="U623" s="240"/>
      <c r="V623" s="241"/>
      <c r="W623" s="240"/>
      <c r="X623" s="283"/>
      <c r="Y623" s="248" t="s">
        <v>98</v>
      </c>
      <c r="Z623" s="251">
        <v>86</v>
      </c>
      <c r="AA623" s="247">
        <f t="shared" si="19"/>
        <v>0</v>
      </c>
      <c r="AB623" s="282" t="s">
        <v>632</v>
      </c>
      <c r="AF623">
        <v>86</v>
      </c>
      <c r="AG623" s="415">
        <f t="shared" si="18"/>
        <v>0</v>
      </c>
    </row>
    <row r="624" spans="1:33" ht="51">
      <c r="A624" s="133" t="s">
        <v>6</v>
      </c>
      <c r="B624" s="133" t="s">
        <v>186</v>
      </c>
      <c r="C624" s="135" t="s">
        <v>91</v>
      </c>
      <c r="D624" s="135" t="s">
        <v>92</v>
      </c>
      <c r="E624" s="239" t="s">
        <v>248</v>
      </c>
      <c r="F624" s="134" t="s">
        <v>20</v>
      </c>
      <c r="G624" s="133" t="s">
        <v>121</v>
      </c>
      <c r="H624" s="133">
        <v>12614</v>
      </c>
      <c r="I624" s="133">
        <v>15740</v>
      </c>
      <c r="J624" s="133">
        <v>43804</v>
      </c>
      <c r="K624" s="133" t="s">
        <v>801</v>
      </c>
      <c r="L624" s="133">
        <v>900303429</v>
      </c>
      <c r="M624" s="133" t="s">
        <v>376</v>
      </c>
      <c r="N624" s="133">
        <v>8963</v>
      </c>
      <c r="O624" s="133">
        <v>2019</v>
      </c>
      <c r="P624" s="263">
        <v>24</v>
      </c>
      <c r="Q624" s="239" t="s">
        <v>451</v>
      </c>
      <c r="R624" s="240"/>
      <c r="S624" s="240"/>
      <c r="T624" s="244"/>
      <c r="U624" s="240"/>
      <c r="V624" s="241"/>
      <c r="W624" s="240"/>
      <c r="X624" s="283"/>
      <c r="Y624" s="248" t="s">
        <v>98</v>
      </c>
      <c r="Z624" s="251">
        <v>24</v>
      </c>
      <c r="AA624" s="247">
        <f t="shared" si="19"/>
        <v>0</v>
      </c>
      <c r="AB624" s="329" t="s">
        <v>632</v>
      </c>
      <c r="AF624">
        <v>24</v>
      </c>
      <c r="AG624" s="415">
        <f t="shared" si="18"/>
        <v>0</v>
      </c>
    </row>
    <row r="625" spans="1:33" ht="51">
      <c r="A625" s="133" t="s">
        <v>6</v>
      </c>
      <c r="B625" s="133" t="s">
        <v>124</v>
      </c>
      <c r="C625" s="135" t="s">
        <v>91</v>
      </c>
      <c r="D625" s="135" t="s">
        <v>92</v>
      </c>
      <c r="E625" s="239" t="s">
        <v>311</v>
      </c>
      <c r="F625" s="134" t="s">
        <v>16</v>
      </c>
      <c r="G625" s="133" t="s">
        <v>312</v>
      </c>
      <c r="H625" s="133">
        <v>12597</v>
      </c>
      <c r="I625" s="133">
        <v>15741</v>
      </c>
      <c r="J625" s="133">
        <v>43804</v>
      </c>
      <c r="K625" s="133" t="s">
        <v>801</v>
      </c>
      <c r="L625" s="133">
        <v>900303429</v>
      </c>
      <c r="M625" s="133" t="s">
        <v>376</v>
      </c>
      <c r="N625" s="133">
        <v>8963</v>
      </c>
      <c r="O625" s="133">
        <v>2019</v>
      </c>
      <c r="P625" s="263">
        <v>7900</v>
      </c>
      <c r="Q625" s="239" t="s">
        <v>451</v>
      </c>
      <c r="R625" s="240"/>
      <c r="S625" s="240"/>
      <c r="T625" s="244"/>
      <c r="U625" s="240"/>
      <c r="V625" s="241"/>
      <c r="W625" s="240"/>
      <c r="X625" s="283"/>
      <c r="Y625" s="248" t="s">
        <v>98</v>
      </c>
      <c r="Z625" s="251">
        <v>7900</v>
      </c>
      <c r="AA625" s="247">
        <f t="shared" si="19"/>
        <v>0</v>
      </c>
      <c r="AB625" s="327" t="s">
        <v>632</v>
      </c>
      <c r="AF625">
        <v>7900</v>
      </c>
      <c r="AG625" s="415">
        <f t="shared" si="18"/>
        <v>0</v>
      </c>
    </row>
    <row r="626" spans="1:33" ht="38.25">
      <c r="A626" s="133" t="s">
        <v>6</v>
      </c>
      <c r="B626" s="133" t="s">
        <v>341</v>
      </c>
      <c r="C626" s="135" t="s">
        <v>91</v>
      </c>
      <c r="D626" s="135" t="s">
        <v>92</v>
      </c>
      <c r="E626" s="239" t="s">
        <v>342</v>
      </c>
      <c r="F626" s="134" t="s">
        <v>5</v>
      </c>
      <c r="G626" s="133" t="s">
        <v>121</v>
      </c>
      <c r="H626" s="133">
        <v>12601</v>
      </c>
      <c r="I626" s="133">
        <v>15746</v>
      </c>
      <c r="J626" s="133">
        <v>43804</v>
      </c>
      <c r="K626" s="133" t="s">
        <v>762</v>
      </c>
      <c r="L626" s="133">
        <v>830119276</v>
      </c>
      <c r="M626" s="133" t="s">
        <v>376</v>
      </c>
      <c r="N626" s="133">
        <v>8962</v>
      </c>
      <c r="O626" s="133">
        <v>2019</v>
      </c>
      <c r="P626" s="263">
        <v>5511</v>
      </c>
      <c r="Q626" s="239" t="s">
        <v>451</v>
      </c>
      <c r="R626" s="240"/>
      <c r="S626" s="240"/>
      <c r="T626" s="244"/>
      <c r="U626" s="240"/>
      <c r="V626" s="241"/>
      <c r="W626" s="240"/>
      <c r="X626" s="283"/>
      <c r="Y626" s="248" t="s">
        <v>146</v>
      </c>
      <c r="Z626" s="251">
        <v>5511</v>
      </c>
      <c r="AA626" s="247">
        <f t="shared" si="19"/>
        <v>0</v>
      </c>
      <c r="AB626" s="240" t="s">
        <v>370</v>
      </c>
      <c r="AF626">
        <v>5511</v>
      </c>
      <c r="AG626" s="415">
        <f t="shared" si="18"/>
        <v>0</v>
      </c>
    </row>
    <row r="627" spans="1:33" ht="38.25">
      <c r="A627" s="133" t="s">
        <v>6</v>
      </c>
      <c r="B627" s="133" t="s">
        <v>227</v>
      </c>
      <c r="C627" s="135" t="s">
        <v>91</v>
      </c>
      <c r="D627" s="135" t="s">
        <v>92</v>
      </c>
      <c r="E627" s="239" t="s">
        <v>315</v>
      </c>
      <c r="F627" s="134" t="s">
        <v>19</v>
      </c>
      <c r="G627" s="133" t="s">
        <v>316</v>
      </c>
      <c r="H627" s="133">
        <v>12796</v>
      </c>
      <c r="I627" s="133">
        <v>15747</v>
      </c>
      <c r="J627" s="133">
        <v>43804</v>
      </c>
      <c r="K627" s="133" t="s">
        <v>762</v>
      </c>
      <c r="L627" s="133">
        <v>830119276</v>
      </c>
      <c r="M627" s="133" t="s">
        <v>376</v>
      </c>
      <c r="N627" s="133">
        <v>8962</v>
      </c>
      <c r="O627" s="133">
        <v>2019</v>
      </c>
      <c r="P627" s="263">
        <v>15550</v>
      </c>
      <c r="Q627" s="239" t="s">
        <v>451</v>
      </c>
      <c r="R627" s="240"/>
      <c r="S627" s="240"/>
      <c r="T627" s="244"/>
      <c r="U627" s="240"/>
      <c r="V627" s="241"/>
      <c r="W627" s="240"/>
      <c r="X627" s="283"/>
      <c r="Y627" s="248" t="s">
        <v>146</v>
      </c>
      <c r="Z627" s="251">
        <v>15550</v>
      </c>
      <c r="AA627" s="247">
        <f t="shared" si="19"/>
        <v>0</v>
      </c>
      <c r="AB627" s="240" t="s">
        <v>370</v>
      </c>
      <c r="AF627">
        <v>15550</v>
      </c>
      <c r="AG627" s="415">
        <f t="shared" si="18"/>
        <v>0</v>
      </c>
    </row>
    <row r="628" spans="1:33" ht="38.25">
      <c r="A628" s="133" t="s">
        <v>6</v>
      </c>
      <c r="B628" s="133" t="s">
        <v>124</v>
      </c>
      <c r="C628" s="135" t="s">
        <v>91</v>
      </c>
      <c r="D628" s="135" t="s">
        <v>92</v>
      </c>
      <c r="E628" s="239" t="s">
        <v>311</v>
      </c>
      <c r="F628" s="134" t="s">
        <v>16</v>
      </c>
      <c r="G628" s="133" t="s">
        <v>312</v>
      </c>
      <c r="H628" s="133">
        <v>12597</v>
      </c>
      <c r="I628" s="133">
        <v>15749</v>
      </c>
      <c r="J628" s="133">
        <v>43804</v>
      </c>
      <c r="K628" s="133" t="s">
        <v>762</v>
      </c>
      <c r="L628" s="133">
        <v>830119276</v>
      </c>
      <c r="M628" s="133" t="s">
        <v>376</v>
      </c>
      <c r="N628" s="133">
        <v>8962</v>
      </c>
      <c r="O628" s="133">
        <v>2019</v>
      </c>
      <c r="P628" s="263">
        <v>3883</v>
      </c>
      <c r="Q628" s="239" t="s">
        <v>451</v>
      </c>
      <c r="R628" s="240"/>
      <c r="S628" s="240"/>
      <c r="T628" s="244"/>
      <c r="U628" s="240"/>
      <c r="V628" s="241"/>
      <c r="W628" s="240"/>
      <c r="X628" s="283"/>
      <c r="Y628" s="248" t="s">
        <v>146</v>
      </c>
      <c r="Z628" s="251">
        <v>3883</v>
      </c>
      <c r="AA628" s="247">
        <f t="shared" si="19"/>
        <v>0</v>
      </c>
      <c r="AB628" s="332" t="s">
        <v>370</v>
      </c>
      <c r="AF628">
        <v>3883</v>
      </c>
      <c r="AG628" s="415">
        <f t="shared" si="18"/>
        <v>0</v>
      </c>
    </row>
    <row r="629" spans="1:33" ht="38.25">
      <c r="A629" s="133" t="s">
        <v>6</v>
      </c>
      <c r="B629" s="133" t="s">
        <v>186</v>
      </c>
      <c r="C629" s="135" t="s">
        <v>91</v>
      </c>
      <c r="D629" s="135" t="s">
        <v>92</v>
      </c>
      <c r="E629" s="239" t="s">
        <v>248</v>
      </c>
      <c r="F629" s="134" t="s">
        <v>20</v>
      </c>
      <c r="G629" s="133" t="s">
        <v>121</v>
      </c>
      <c r="H629" s="133">
        <v>12614</v>
      </c>
      <c r="I629" s="133">
        <v>15750</v>
      </c>
      <c r="J629" s="133">
        <v>43804</v>
      </c>
      <c r="K629" s="133" t="s">
        <v>762</v>
      </c>
      <c r="L629" s="133">
        <v>830119276</v>
      </c>
      <c r="M629" s="133" t="s">
        <v>376</v>
      </c>
      <c r="N629" s="133">
        <v>8962</v>
      </c>
      <c r="O629" s="133">
        <v>2019</v>
      </c>
      <c r="P629" s="263">
        <v>3632</v>
      </c>
      <c r="Q629" s="239" t="s">
        <v>451</v>
      </c>
      <c r="R629" s="240"/>
      <c r="S629" s="240"/>
      <c r="T629" s="244"/>
      <c r="U629" s="240"/>
      <c r="V629" s="241"/>
      <c r="W629" s="240"/>
      <c r="X629" s="283"/>
      <c r="Y629" s="248" t="s">
        <v>146</v>
      </c>
      <c r="Z629" s="251">
        <v>3632</v>
      </c>
      <c r="AA629" s="247">
        <f t="shared" si="19"/>
        <v>0</v>
      </c>
      <c r="AB629" s="329" t="s">
        <v>370</v>
      </c>
      <c r="AF629">
        <v>3632</v>
      </c>
      <c r="AG629" s="415">
        <f t="shared" si="18"/>
        <v>0</v>
      </c>
    </row>
    <row r="630" spans="1:33" ht="25.5">
      <c r="A630" s="133" t="s">
        <v>6</v>
      </c>
      <c r="B630" s="133" t="s">
        <v>186</v>
      </c>
      <c r="C630" s="135" t="s">
        <v>91</v>
      </c>
      <c r="D630" s="135" t="s">
        <v>92</v>
      </c>
      <c r="E630" s="239" t="s">
        <v>248</v>
      </c>
      <c r="F630" s="134" t="s">
        <v>20</v>
      </c>
      <c r="G630" s="133" t="s">
        <v>121</v>
      </c>
      <c r="H630" s="133">
        <v>12697</v>
      </c>
      <c r="I630" s="133">
        <v>16856</v>
      </c>
      <c r="J630" s="133">
        <v>43817</v>
      </c>
      <c r="K630" s="133" t="s">
        <v>802</v>
      </c>
      <c r="L630" s="133">
        <v>52243742</v>
      </c>
      <c r="M630" s="133" t="s">
        <v>114</v>
      </c>
      <c r="N630" s="133">
        <v>3755</v>
      </c>
      <c r="O630" s="133">
        <v>2019</v>
      </c>
      <c r="P630" s="263">
        <v>650667</v>
      </c>
      <c r="Q630" s="239" t="s">
        <v>451</v>
      </c>
      <c r="R630" s="240"/>
      <c r="S630" s="240"/>
      <c r="T630" s="244"/>
      <c r="U630" s="240"/>
      <c r="V630" s="241"/>
      <c r="W630" s="240"/>
      <c r="X630" s="283"/>
      <c r="Y630" s="253"/>
      <c r="Z630" s="251"/>
      <c r="AA630" s="247">
        <f t="shared" si="19"/>
        <v>650667</v>
      </c>
      <c r="AB630" s="326" t="s">
        <v>803</v>
      </c>
      <c r="AF630">
        <v>650667</v>
      </c>
      <c r="AG630" s="415">
        <f t="shared" si="18"/>
        <v>0</v>
      </c>
    </row>
    <row r="631" spans="1:33">
      <c r="A631" s="133" t="s">
        <v>4</v>
      </c>
      <c r="B631" s="133" t="s">
        <v>236</v>
      </c>
      <c r="C631" s="133" t="s">
        <v>261</v>
      </c>
      <c r="D631" s="133" t="s">
        <v>262</v>
      </c>
      <c r="E631" s="239" t="s">
        <v>804</v>
      </c>
      <c r="F631" s="134" t="s">
        <v>805</v>
      </c>
      <c r="G631" s="133" t="s">
        <v>121</v>
      </c>
      <c r="H631" s="133">
        <v>17419</v>
      </c>
      <c r="I631" s="133">
        <v>17067</v>
      </c>
      <c r="J631" s="133">
        <v>43819</v>
      </c>
      <c r="K631" s="133" t="s">
        <v>806</v>
      </c>
      <c r="L631" s="133">
        <v>900062917</v>
      </c>
      <c r="M631" s="133" t="s">
        <v>703</v>
      </c>
      <c r="N631" s="133">
        <v>3016</v>
      </c>
      <c r="O631" s="133">
        <v>2019</v>
      </c>
      <c r="P631" s="263">
        <v>16311056</v>
      </c>
      <c r="Q631" s="239" t="s">
        <v>451</v>
      </c>
      <c r="R631" s="240"/>
      <c r="S631" s="240"/>
      <c r="T631" s="244"/>
      <c r="U631" s="240"/>
      <c r="V631" s="241"/>
      <c r="W631" s="240"/>
      <c r="X631" s="283"/>
      <c r="Y631" s="253"/>
      <c r="Z631" s="251"/>
      <c r="AA631" s="247">
        <f t="shared" si="19"/>
        <v>16311056</v>
      </c>
      <c r="AB631" s="330" t="s">
        <v>807</v>
      </c>
      <c r="AF631">
        <v>16311056</v>
      </c>
      <c r="AG631" s="415">
        <f t="shared" si="18"/>
        <v>0</v>
      </c>
    </row>
    <row r="632" spans="1:33" ht="26.25">
      <c r="A632" s="133" t="s">
        <v>4</v>
      </c>
      <c r="B632" s="133" t="s">
        <v>236</v>
      </c>
      <c r="C632" s="135" t="s">
        <v>91</v>
      </c>
      <c r="D632" s="135" t="s">
        <v>92</v>
      </c>
      <c r="E632" s="239" t="s">
        <v>304</v>
      </c>
      <c r="F632" s="134" t="s">
        <v>22</v>
      </c>
      <c r="G632" s="133" t="s">
        <v>121</v>
      </c>
      <c r="H632" s="133">
        <v>11405</v>
      </c>
      <c r="I632" s="133">
        <v>17104</v>
      </c>
      <c r="J632" s="133">
        <v>43819</v>
      </c>
      <c r="K632" s="133" t="s">
        <v>808</v>
      </c>
      <c r="L632" s="133">
        <v>901148476</v>
      </c>
      <c r="M632" s="133" t="s">
        <v>344</v>
      </c>
      <c r="N632" s="133">
        <v>9208</v>
      </c>
      <c r="O632" s="133">
        <v>2019</v>
      </c>
      <c r="P632" s="263">
        <v>8090743</v>
      </c>
      <c r="Q632" s="239" t="s">
        <v>451</v>
      </c>
      <c r="R632" s="240"/>
      <c r="S632" s="240"/>
      <c r="T632" s="244"/>
      <c r="U632" s="240"/>
      <c r="V632" s="241"/>
      <c r="W632" s="240"/>
      <c r="X632" s="283"/>
      <c r="Y632" s="253"/>
      <c r="Z632" s="251"/>
      <c r="AA632" s="247">
        <f t="shared" si="19"/>
        <v>8090743</v>
      </c>
      <c r="AB632" s="336" t="s">
        <v>308</v>
      </c>
      <c r="AF632">
        <v>8090743</v>
      </c>
      <c r="AG632" s="415">
        <f t="shared" si="18"/>
        <v>0</v>
      </c>
    </row>
    <row r="633" spans="1:33" ht="26.25">
      <c r="A633" s="133" t="s">
        <v>4</v>
      </c>
      <c r="B633" s="133" t="s">
        <v>236</v>
      </c>
      <c r="C633" s="135" t="s">
        <v>91</v>
      </c>
      <c r="D633" s="135" t="s">
        <v>92</v>
      </c>
      <c r="E633" s="239" t="s">
        <v>304</v>
      </c>
      <c r="F633" s="134" t="s">
        <v>22</v>
      </c>
      <c r="G633" s="133" t="s">
        <v>121</v>
      </c>
      <c r="H633" s="133">
        <v>12801</v>
      </c>
      <c r="I633" s="133">
        <v>17466</v>
      </c>
      <c r="J633" s="133">
        <v>43823</v>
      </c>
      <c r="K633" s="133" t="s">
        <v>809</v>
      </c>
      <c r="L633" s="133">
        <v>901147649</v>
      </c>
      <c r="M633" s="133" t="s">
        <v>344</v>
      </c>
      <c r="N633" s="133">
        <v>9196</v>
      </c>
      <c r="O633" s="133">
        <v>2019</v>
      </c>
      <c r="P633" s="263">
        <v>14620400</v>
      </c>
      <c r="Q633" s="239" t="s">
        <v>451</v>
      </c>
      <c r="R633" s="240"/>
      <c r="S633" s="240"/>
      <c r="T633" s="244"/>
      <c r="U633" s="240"/>
      <c r="V633" s="240"/>
      <c r="W633" s="240"/>
      <c r="X633" s="283"/>
      <c r="Y633" s="253"/>
      <c r="Z633" s="251"/>
      <c r="AA633" s="247">
        <f t="shared" si="19"/>
        <v>14620400</v>
      </c>
      <c r="AB633" s="336" t="s">
        <v>810</v>
      </c>
      <c r="AF633">
        <v>14620400</v>
      </c>
      <c r="AG633" s="415">
        <f t="shared" si="18"/>
        <v>0</v>
      </c>
    </row>
    <row r="634" spans="1:33">
      <c r="A634" s="133" t="s">
        <v>4</v>
      </c>
      <c r="B634" s="133" t="s">
        <v>236</v>
      </c>
      <c r="C634" s="135" t="s">
        <v>91</v>
      </c>
      <c r="D634" s="135" t="s">
        <v>92</v>
      </c>
      <c r="E634" s="239" t="s">
        <v>304</v>
      </c>
      <c r="F634" s="134" t="s">
        <v>22</v>
      </c>
      <c r="G634" s="133" t="s">
        <v>312</v>
      </c>
      <c r="H634" s="133">
        <v>12800</v>
      </c>
      <c r="I634" s="133">
        <v>17468</v>
      </c>
      <c r="J634" s="133">
        <v>43823</v>
      </c>
      <c r="K634" s="133" t="s">
        <v>811</v>
      </c>
      <c r="L634" s="133">
        <v>900571380</v>
      </c>
      <c r="M634" s="133" t="s">
        <v>344</v>
      </c>
      <c r="N634" s="133">
        <v>9194</v>
      </c>
      <c r="O634" s="133">
        <v>2019</v>
      </c>
      <c r="P634" s="263">
        <v>279</v>
      </c>
      <c r="Q634" s="239" t="s">
        <v>451</v>
      </c>
      <c r="R634" s="240"/>
      <c r="S634" s="240"/>
      <c r="T634" s="244"/>
      <c r="U634" s="240"/>
      <c r="V634" s="240"/>
      <c r="W634" s="240"/>
      <c r="X634" s="283"/>
      <c r="Y634" s="253" t="s">
        <v>98</v>
      </c>
      <c r="Z634" s="251">
        <v>279</v>
      </c>
      <c r="AA634" s="247">
        <f t="shared" si="19"/>
        <v>0</v>
      </c>
      <c r="AB634" s="336" t="s">
        <v>632</v>
      </c>
      <c r="AF634">
        <v>279</v>
      </c>
      <c r="AG634" s="415">
        <f t="shared" si="18"/>
        <v>0</v>
      </c>
    </row>
    <row r="635" spans="1:33" ht="26.25">
      <c r="A635" s="133" t="s">
        <v>4</v>
      </c>
      <c r="B635" s="133" t="s">
        <v>236</v>
      </c>
      <c r="C635" s="135" t="s">
        <v>91</v>
      </c>
      <c r="D635" s="135" t="s">
        <v>92</v>
      </c>
      <c r="E635" s="239" t="s">
        <v>304</v>
      </c>
      <c r="F635" s="134" t="s">
        <v>22</v>
      </c>
      <c r="G635" s="133" t="s">
        <v>121</v>
      </c>
      <c r="H635" s="133">
        <v>12804</v>
      </c>
      <c r="I635" s="133">
        <v>17537</v>
      </c>
      <c r="J635" s="133">
        <v>43825</v>
      </c>
      <c r="K635" s="133" t="s">
        <v>812</v>
      </c>
      <c r="L635" s="133">
        <v>804006897</v>
      </c>
      <c r="M635" s="133" t="s">
        <v>344</v>
      </c>
      <c r="N635" s="133">
        <v>9148</v>
      </c>
      <c r="O635" s="133">
        <v>2019</v>
      </c>
      <c r="P635" s="263">
        <v>25144800</v>
      </c>
      <c r="Q635" s="239" t="s">
        <v>451</v>
      </c>
      <c r="R635" s="240"/>
      <c r="S635" s="240"/>
      <c r="T635" s="244"/>
      <c r="U635" s="240"/>
      <c r="V635" s="240"/>
      <c r="W635" s="240"/>
      <c r="X635" s="283"/>
      <c r="Y635" s="253"/>
      <c r="Z635" s="251"/>
      <c r="AA635" s="247">
        <f t="shared" si="19"/>
        <v>25144800</v>
      </c>
      <c r="AB635" s="336" t="s">
        <v>308</v>
      </c>
      <c r="AF635">
        <v>25144800</v>
      </c>
      <c r="AG635" s="415">
        <f t="shared" si="18"/>
        <v>0</v>
      </c>
    </row>
    <row r="636" spans="1:33" ht="26.25">
      <c r="A636" s="133" t="s">
        <v>4</v>
      </c>
      <c r="B636" s="133" t="s">
        <v>236</v>
      </c>
      <c r="C636" s="135" t="s">
        <v>91</v>
      </c>
      <c r="D636" s="135" t="s">
        <v>92</v>
      </c>
      <c r="E636" s="239" t="s">
        <v>304</v>
      </c>
      <c r="F636" s="134" t="s">
        <v>22</v>
      </c>
      <c r="G636" s="133" t="s">
        <v>121</v>
      </c>
      <c r="H636" s="133">
        <v>12802</v>
      </c>
      <c r="I636" s="133">
        <v>17558</v>
      </c>
      <c r="J636" s="133">
        <v>43825</v>
      </c>
      <c r="K636" s="133" t="s">
        <v>813</v>
      </c>
      <c r="L636" s="133">
        <v>900664297</v>
      </c>
      <c r="M636" s="133" t="s">
        <v>344</v>
      </c>
      <c r="N636" s="133">
        <v>9195</v>
      </c>
      <c r="O636" s="133">
        <v>2019</v>
      </c>
      <c r="P636" s="263">
        <v>1930928</v>
      </c>
      <c r="Q636" s="239" t="s">
        <v>451</v>
      </c>
      <c r="R636" s="240"/>
      <c r="S636" s="240"/>
      <c r="T636" s="244"/>
      <c r="U636" s="240"/>
      <c r="V636" s="240"/>
      <c r="W636" s="240"/>
      <c r="X636" s="283"/>
      <c r="Y636" s="253"/>
      <c r="Z636" s="251"/>
      <c r="AA636" s="247">
        <f t="shared" si="19"/>
        <v>1930928</v>
      </c>
      <c r="AB636" s="336" t="s">
        <v>814</v>
      </c>
      <c r="AF636">
        <v>1930928</v>
      </c>
      <c r="AG636" s="415">
        <f t="shared" si="18"/>
        <v>0</v>
      </c>
    </row>
    <row r="637" spans="1:33" ht="26.25">
      <c r="A637" s="133" t="s">
        <v>4</v>
      </c>
      <c r="B637" s="133" t="s">
        <v>236</v>
      </c>
      <c r="C637" s="135" t="s">
        <v>91</v>
      </c>
      <c r="D637" s="135" t="s">
        <v>92</v>
      </c>
      <c r="E637" s="239" t="s">
        <v>304</v>
      </c>
      <c r="F637" s="134" t="s">
        <v>22</v>
      </c>
      <c r="G637" s="133" t="s">
        <v>121</v>
      </c>
      <c r="H637" s="133">
        <v>17742</v>
      </c>
      <c r="I637" s="133">
        <v>17735</v>
      </c>
      <c r="J637" s="133">
        <v>43825</v>
      </c>
      <c r="K637" s="133" t="s">
        <v>815</v>
      </c>
      <c r="L637" s="133">
        <v>900019737</v>
      </c>
      <c r="M637" s="133" t="s">
        <v>415</v>
      </c>
      <c r="N637" s="133">
        <v>9162</v>
      </c>
      <c r="O637" s="133">
        <v>2019</v>
      </c>
      <c r="P637" s="263">
        <v>32</v>
      </c>
      <c r="Q637" s="239" t="s">
        <v>451</v>
      </c>
      <c r="R637" s="240"/>
      <c r="S637" s="240"/>
      <c r="T637" s="244"/>
      <c r="U637" s="240"/>
      <c r="V637" s="240"/>
      <c r="W637" s="240"/>
      <c r="X637" s="283"/>
      <c r="Y637" s="253"/>
      <c r="Z637" s="251"/>
      <c r="AA637" s="247">
        <f t="shared" si="19"/>
        <v>32</v>
      </c>
      <c r="AB637" s="336" t="s">
        <v>308</v>
      </c>
      <c r="AF637">
        <v>32</v>
      </c>
      <c r="AG637" s="415">
        <f t="shared" si="18"/>
        <v>0</v>
      </c>
    </row>
    <row r="638" spans="1:33" ht="38.25">
      <c r="A638" s="133" t="s">
        <v>4</v>
      </c>
      <c r="B638" s="133" t="s">
        <v>236</v>
      </c>
      <c r="C638" s="135" t="s">
        <v>91</v>
      </c>
      <c r="D638" s="135" t="s">
        <v>92</v>
      </c>
      <c r="E638" s="239" t="s">
        <v>304</v>
      </c>
      <c r="F638" s="134" t="s">
        <v>22</v>
      </c>
      <c r="G638" s="133" t="s">
        <v>121</v>
      </c>
      <c r="H638" s="133">
        <v>14457</v>
      </c>
      <c r="I638" s="133">
        <v>17811</v>
      </c>
      <c r="J638" s="133">
        <v>43826</v>
      </c>
      <c r="K638" s="133" t="s">
        <v>816</v>
      </c>
      <c r="L638" s="133">
        <v>830018476</v>
      </c>
      <c r="M638" s="133" t="s">
        <v>156</v>
      </c>
      <c r="N638" s="133">
        <v>9211</v>
      </c>
      <c r="O638" s="133">
        <v>2019</v>
      </c>
      <c r="P638" s="263">
        <v>16785526</v>
      </c>
      <c r="Q638" s="239" t="s">
        <v>451</v>
      </c>
      <c r="R638" s="240"/>
      <c r="S638" s="240"/>
      <c r="T638" s="244"/>
      <c r="U638" s="240"/>
      <c r="V638" s="240"/>
      <c r="W638" s="240"/>
      <c r="X638" s="283"/>
      <c r="Y638" s="248" t="s">
        <v>211</v>
      </c>
      <c r="Z638" s="251">
        <v>16785526</v>
      </c>
      <c r="AA638" s="247">
        <f t="shared" si="19"/>
        <v>0</v>
      </c>
      <c r="AB638" s="340" t="s">
        <v>212</v>
      </c>
      <c r="AF638">
        <v>16785526</v>
      </c>
      <c r="AG638" s="415">
        <f t="shared" si="18"/>
        <v>0</v>
      </c>
    </row>
    <row r="639" spans="1:33" ht="26.25">
      <c r="A639" s="133" t="s">
        <v>4</v>
      </c>
      <c r="B639" s="133" t="s">
        <v>236</v>
      </c>
      <c r="C639" s="135" t="s">
        <v>91</v>
      </c>
      <c r="D639" s="135" t="s">
        <v>92</v>
      </c>
      <c r="E639" s="239" t="s">
        <v>304</v>
      </c>
      <c r="F639" s="134" t="s">
        <v>22</v>
      </c>
      <c r="G639" s="133" t="s">
        <v>121</v>
      </c>
      <c r="H639" s="133">
        <v>14456</v>
      </c>
      <c r="I639" s="133">
        <v>17813</v>
      </c>
      <c r="J639" s="133">
        <v>43826</v>
      </c>
      <c r="K639" s="133" t="s">
        <v>817</v>
      </c>
      <c r="L639" s="133">
        <v>830053617</v>
      </c>
      <c r="M639" s="133" t="s">
        <v>344</v>
      </c>
      <c r="N639" s="133">
        <v>9209</v>
      </c>
      <c r="O639" s="133">
        <v>2019</v>
      </c>
      <c r="P639" s="263">
        <v>1054346</v>
      </c>
      <c r="Q639" s="239" t="s">
        <v>451</v>
      </c>
      <c r="R639" s="240"/>
      <c r="S639" s="240"/>
      <c r="T639" s="244"/>
      <c r="U639" s="240"/>
      <c r="V639" s="240"/>
      <c r="W639" s="240"/>
      <c r="X639" s="283"/>
      <c r="Y639" s="253"/>
      <c r="Z639" s="251"/>
      <c r="AA639" s="247">
        <f t="shared" si="19"/>
        <v>1054346</v>
      </c>
      <c r="AB639" s="336" t="s">
        <v>308</v>
      </c>
      <c r="AF639">
        <v>1054346</v>
      </c>
      <c r="AG639" s="415">
        <f t="shared" si="18"/>
        <v>0</v>
      </c>
    </row>
    <row r="640" spans="1:33" ht="26.25">
      <c r="A640" s="133" t="s">
        <v>4</v>
      </c>
      <c r="B640" s="133" t="s">
        <v>236</v>
      </c>
      <c r="C640" s="135" t="s">
        <v>91</v>
      </c>
      <c r="D640" s="135" t="s">
        <v>92</v>
      </c>
      <c r="E640" s="239" t="s">
        <v>304</v>
      </c>
      <c r="F640" s="134" t="s">
        <v>22</v>
      </c>
      <c r="G640" s="133" t="s">
        <v>121</v>
      </c>
      <c r="H640" s="133">
        <v>7519</v>
      </c>
      <c r="I640" s="133">
        <v>18057</v>
      </c>
      <c r="J640" s="133">
        <v>43830</v>
      </c>
      <c r="K640" s="133" t="s">
        <v>818</v>
      </c>
      <c r="L640" s="133">
        <v>860005289</v>
      </c>
      <c r="M640" s="133" t="s">
        <v>156</v>
      </c>
      <c r="N640" s="133">
        <v>9216</v>
      </c>
      <c r="O640" s="133">
        <v>2019</v>
      </c>
      <c r="P640" s="263">
        <v>2919000</v>
      </c>
      <c r="Q640" s="239" t="s">
        <v>451</v>
      </c>
      <c r="R640" s="240"/>
      <c r="S640" s="240"/>
      <c r="T640" s="244"/>
      <c r="U640" s="240"/>
      <c r="V640" s="240"/>
      <c r="W640" s="240"/>
      <c r="X640" s="283"/>
      <c r="Y640" s="253"/>
      <c r="Z640" s="251"/>
      <c r="AA640" s="247">
        <f t="shared" si="19"/>
        <v>2919000</v>
      </c>
      <c r="AB640" s="336" t="s">
        <v>308</v>
      </c>
      <c r="AF640">
        <v>2919000</v>
      </c>
      <c r="AG640" s="415">
        <f t="shared" si="18"/>
        <v>0</v>
      </c>
    </row>
    <row r="641" spans="1:33">
      <c r="A641" s="133" t="s">
        <v>8</v>
      </c>
      <c r="B641" s="133" t="s">
        <v>148</v>
      </c>
      <c r="C641" s="135" t="s">
        <v>91</v>
      </c>
      <c r="D641" s="135" t="s">
        <v>92</v>
      </c>
      <c r="E641" s="239" t="s">
        <v>242</v>
      </c>
      <c r="F641" s="134" t="s">
        <v>15</v>
      </c>
      <c r="G641" s="133" t="s">
        <v>121</v>
      </c>
      <c r="H641" s="133">
        <v>10</v>
      </c>
      <c r="I641" s="133">
        <v>14</v>
      </c>
      <c r="J641" s="133">
        <v>43466</v>
      </c>
      <c r="K641" s="133" t="s">
        <v>275</v>
      </c>
      <c r="L641" s="133">
        <v>805000867</v>
      </c>
      <c r="M641" s="133" t="s">
        <v>276</v>
      </c>
      <c r="N641" s="133">
        <v>8282</v>
      </c>
      <c r="O641" s="133">
        <v>2017</v>
      </c>
      <c r="P641" s="263">
        <v>26469256</v>
      </c>
      <c r="Q641" s="239" t="s">
        <v>451</v>
      </c>
      <c r="R641" s="240"/>
      <c r="S641" s="240"/>
      <c r="T641" s="244"/>
      <c r="U641" s="240"/>
      <c r="V641" s="240"/>
      <c r="W641" s="240"/>
      <c r="X641" s="283"/>
      <c r="Y641" s="253"/>
      <c r="Z641" s="251"/>
      <c r="AA641" s="247">
        <f t="shared" si="19"/>
        <v>26469256</v>
      </c>
      <c r="AB641" s="240" t="s">
        <v>277</v>
      </c>
      <c r="AF641">
        <v>26469256</v>
      </c>
      <c r="AG641" s="415">
        <f t="shared" si="18"/>
        <v>0</v>
      </c>
    </row>
    <row r="642" spans="1:33">
      <c r="A642" s="133" t="s">
        <v>8</v>
      </c>
      <c r="B642" s="133" t="s">
        <v>148</v>
      </c>
      <c r="C642" s="135" t="s">
        <v>91</v>
      </c>
      <c r="D642" s="135" t="s">
        <v>92</v>
      </c>
      <c r="E642" s="239" t="s">
        <v>242</v>
      </c>
      <c r="F642" s="134" t="s">
        <v>15</v>
      </c>
      <c r="G642" s="133" t="s">
        <v>121</v>
      </c>
      <c r="H642" s="133">
        <v>11</v>
      </c>
      <c r="I642" s="133">
        <v>15</v>
      </c>
      <c r="J642" s="133">
        <v>43466</v>
      </c>
      <c r="K642" s="133" t="s">
        <v>275</v>
      </c>
      <c r="L642" s="133">
        <v>805000867</v>
      </c>
      <c r="M642" s="133" t="s">
        <v>276</v>
      </c>
      <c r="N642" s="133">
        <v>8281</v>
      </c>
      <c r="O642" s="133">
        <v>2017</v>
      </c>
      <c r="P642" s="263">
        <v>3138188</v>
      </c>
      <c r="Q642" s="239" t="s">
        <v>451</v>
      </c>
      <c r="R642" s="240"/>
      <c r="S642" s="240"/>
      <c r="T642" s="244"/>
      <c r="U642" s="240"/>
      <c r="V642" s="240"/>
      <c r="W642" s="240"/>
      <c r="X642" s="283"/>
      <c r="Y642" s="253"/>
      <c r="Z642" s="251"/>
      <c r="AA642" s="247">
        <f t="shared" si="19"/>
        <v>3138188</v>
      </c>
      <c r="AB642" s="240" t="s">
        <v>277</v>
      </c>
      <c r="AF642">
        <v>3138188</v>
      </c>
      <c r="AG642" s="415">
        <f t="shared" si="18"/>
        <v>0</v>
      </c>
    </row>
    <row r="643" spans="1:33">
      <c r="A643" s="133" t="s">
        <v>8</v>
      </c>
      <c r="B643" s="133" t="s">
        <v>148</v>
      </c>
      <c r="C643" s="135" t="s">
        <v>91</v>
      </c>
      <c r="D643" s="135" t="s">
        <v>92</v>
      </c>
      <c r="E643" s="239" t="s">
        <v>242</v>
      </c>
      <c r="F643" s="134" t="s">
        <v>15</v>
      </c>
      <c r="G643" s="133" t="s">
        <v>121</v>
      </c>
      <c r="H643" s="133">
        <v>7</v>
      </c>
      <c r="I643" s="133">
        <v>18</v>
      </c>
      <c r="J643" s="133">
        <v>43466</v>
      </c>
      <c r="K643" s="133" t="s">
        <v>219</v>
      </c>
      <c r="L643" s="133">
        <v>860403972</v>
      </c>
      <c r="M643" s="133" t="s">
        <v>220</v>
      </c>
      <c r="N643" s="133">
        <v>70610</v>
      </c>
      <c r="O643" s="133">
        <v>2017</v>
      </c>
      <c r="P643" s="263">
        <v>128817462</v>
      </c>
      <c r="Q643" s="239" t="s">
        <v>451</v>
      </c>
      <c r="R643" s="240"/>
      <c r="S643" s="240"/>
      <c r="T643" s="244"/>
      <c r="U643" s="240"/>
      <c r="V643" s="240"/>
      <c r="W643" s="240"/>
      <c r="X643" s="283"/>
      <c r="Y643" s="253"/>
      <c r="Z643" s="251"/>
      <c r="AA643" s="247">
        <f t="shared" si="19"/>
        <v>128817462</v>
      </c>
      <c r="AB643" s="240" t="s">
        <v>158</v>
      </c>
      <c r="AF643">
        <v>128817462</v>
      </c>
      <c r="AG643" s="415">
        <f t="shared" si="18"/>
        <v>0</v>
      </c>
    </row>
    <row r="644" spans="1:33" ht="38.25">
      <c r="A644" s="133" t="s">
        <v>6</v>
      </c>
      <c r="B644" s="133" t="s">
        <v>100</v>
      </c>
      <c r="C644" s="135" t="s">
        <v>91</v>
      </c>
      <c r="D644" s="135" t="s">
        <v>92</v>
      </c>
      <c r="E644" s="239" t="s">
        <v>239</v>
      </c>
      <c r="F644" s="134" t="s">
        <v>13</v>
      </c>
      <c r="G644" s="133" t="s">
        <v>121</v>
      </c>
      <c r="H644" s="133">
        <v>81</v>
      </c>
      <c r="I644" s="133">
        <v>74</v>
      </c>
      <c r="J644" s="133">
        <v>43468</v>
      </c>
      <c r="K644" s="133" t="s">
        <v>819</v>
      </c>
      <c r="L644" s="133">
        <v>900469883</v>
      </c>
      <c r="M644" s="133" t="s">
        <v>96</v>
      </c>
      <c r="N644" s="133">
        <v>8006</v>
      </c>
      <c r="O644" s="133">
        <v>2018</v>
      </c>
      <c r="P644" s="263">
        <v>601824280</v>
      </c>
      <c r="Q644" s="239" t="s">
        <v>451</v>
      </c>
      <c r="R644" s="257">
        <v>1090</v>
      </c>
      <c r="S644" s="249">
        <v>44700</v>
      </c>
      <c r="T644" s="244">
        <v>1501</v>
      </c>
      <c r="U644" s="249">
        <v>44757</v>
      </c>
      <c r="V644" s="253">
        <v>3000630799</v>
      </c>
      <c r="W644" s="246">
        <v>44784</v>
      </c>
      <c r="X644" s="283">
        <v>21414039</v>
      </c>
      <c r="Y644" s="255" t="s">
        <v>354</v>
      </c>
      <c r="Z644" s="251">
        <v>580410241</v>
      </c>
      <c r="AA644" s="247">
        <f t="shared" si="19"/>
        <v>0</v>
      </c>
      <c r="AB644" s="390" t="s">
        <v>254</v>
      </c>
      <c r="AF644">
        <v>601824280</v>
      </c>
      <c r="AG644" s="415">
        <f t="shared" si="18"/>
        <v>0</v>
      </c>
    </row>
    <row r="645" spans="1:33" ht="38.25">
      <c r="A645" s="133" t="s">
        <v>4</v>
      </c>
      <c r="B645" s="133" t="s">
        <v>236</v>
      </c>
      <c r="C645" s="135" t="s">
        <v>91</v>
      </c>
      <c r="D645" s="135" t="s">
        <v>92</v>
      </c>
      <c r="E645" s="239" t="s">
        <v>304</v>
      </c>
      <c r="F645" s="134" t="s">
        <v>22</v>
      </c>
      <c r="G645" s="133" t="s">
        <v>121</v>
      </c>
      <c r="H645" s="133">
        <v>17</v>
      </c>
      <c r="I645" s="133">
        <v>95</v>
      </c>
      <c r="J645" s="133">
        <v>43468</v>
      </c>
      <c r="K645" s="133" t="s">
        <v>820</v>
      </c>
      <c r="L645" s="133">
        <v>900272781</v>
      </c>
      <c r="M645" s="133" t="s">
        <v>156</v>
      </c>
      <c r="N645" s="133">
        <v>8786</v>
      </c>
      <c r="O645" s="133">
        <v>2018</v>
      </c>
      <c r="P645" s="263">
        <v>64593617</v>
      </c>
      <c r="Q645" s="239" t="s">
        <v>451</v>
      </c>
      <c r="R645" s="240"/>
      <c r="S645" s="240"/>
      <c r="T645" s="244"/>
      <c r="U645" s="240"/>
      <c r="V645" s="240"/>
      <c r="W645" s="240"/>
      <c r="X645" s="283"/>
      <c r="Y645" s="248" t="s">
        <v>384</v>
      </c>
      <c r="Z645" s="251">
        <v>64593617</v>
      </c>
      <c r="AA645" s="247">
        <f t="shared" si="19"/>
        <v>0</v>
      </c>
      <c r="AB645" s="240" t="s">
        <v>385</v>
      </c>
      <c r="AF645">
        <v>64593617</v>
      </c>
      <c r="AG645" s="415">
        <f t="shared" si="18"/>
        <v>0</v>
      </c>
    </row>
    <row r="646" spans="1:33" ht="26.25">
      <c r="A646" s="133" t="s">
        <v>4</v>
      </c>
      <c r="B646" s="133" t="s">
        <v>236</v>
      </c>
      <c r="C646" s="135" t="s">
        <v>91</v>
      </c>
      <c r="D646" s="135" t="s">
        <v>92</v>
      </c>
      <c r="E646" s="239" t="s">
        <v>304</v>
      </c>
      <c r="F646" s="134" t="s">
        <v>22</v>
      </c>
      <c r="G646" s="133" t="s">
        <v>121</v>
      </c>
      <c r="H646" s="133">
        <v>17</v>
      </c>
      <c r="I646" s="133">
        <v>103</v>
      </c>
      <c r="J646" s="133">
        <v>43468</v>
      </c>
      <c r="K646" s="133" t="s">
        <v>358</v>
      </c>
      <c r="L646" s="133">
        <v>900152368</v>
      </c>
      <c r="M646" s="133" t="s">
        <v>156</v>
      </c>
      <c r="N646" s="133">
        <v>8780</v>
      </c>
      <c r="O646" s="133">
        <v>2018</v>
      </c>
      <c r="P646" s="263">
        <v>46357400</v>
      </c>
      <c r="Q646" s="239" t="s">
        <v>451</v>
      </c>
      <c r="R646" s="240"/>
      <c r="S646" s="240"/>
      <c r="T646" s="244"/>
      <c r="U646" s="240"/>
      <c r="V646" s="240"/>
      <c r="W646" s="240"/>
      <c r="X646" s="283"/>
      <c r="Y646" s="253"/>
      <c r="Z646" s="251"/>
      <c r="AA646" s="247">
        <f t="shared" si="19"/>
        <v>46357400</v>
      </c>
      <c r="AB646" s="336" t="s">
        <v>308</v>
      </c>
      <c r="AF646">
        <v>46357400</v>
      </c>
      <c r="AG646" s="415">
        <f t="shared" ref="AG646:AG709" si="20">+AF646-P646</f>
        <v>0</v>
      </c>
    </row>
    <row r="647" spans="1:33" ht="26.25">
      <c r="A647" s="133" t="s">
        <v>4</v>
      </c>
      <c r="B647" s="133" t="s">
        <v>236</v>
      </c>
      <c r="C647" s="135" t="s">
        <v>91</v>
      </c>
      <c r="D647" s="135" t="s">
        <v>92</v>
      </c>
      <c r="E647" s="239" t="s">
        <v>304</v>
      </c>
      <c r="F647" s="134" t="s">
        <v>22</v>
      </c>
      <c r="G647" s="133" t="s">
        <v>121</v>
      </c>
      <c r="H647" s="133">
        <v>17</v>
      </c>
      <c r="I647" s="133">
        <v>105</v>
      </c>
      <c r="J647" s="133">
        <v>43468</v>
      </c>
      <c r="K647" s="133" t="s">
        <v>821</v>
      </c>
      <c r="L647" s="133">
        <v>900257051</v>
      </c>
      <c r="M647" s="133" t="s">
        <v>156</v>
      </c>
      <c r="N647" s="133">
        <v>8781</v>
      </c>
      <c r="O647" s="133">
        <v>2018</v>
      </c>
      <c r="P647" s="263">
        <v>6804838</v>
      </c>
      <c r="Q647" s="239" t="s">
        <v>451</v>
      </c>
      <c r="R647" s="240"/>
      <c r="S647" s="240"/>
      <c r="T647" s="244"/>
      <c r="U647" s="240"/>
      <c r="V647" s="240"/>
      <c r="W647" s="240"/>
      <c r="X647" s="283"/>
      <c r="Y647" s="253"/>
      <c r="Z647" s="251"/>
      <c r="AA647" s="247">
        <f t="shared" ref="AA647:AA710" si="21">P647-X647-Z647</f>
        <v>6804838</v>
      </c>
      <c r="AB647" s="336" t="s">
        <v>308</v>
      </c>
      <c r="AF647">
        <v>6804838</v>
      </c>
      <c r="AG647" s="415">
        <f t="shared" si="20"/>
        <v>0</v>
      </c>
    </row>
    <row r="648" spans="1:33" ht="26.25">
      <c r="A648" s="133" t="s">
        <v>4</v>
      </c>
      <c r="B648" s="133" t="s">
        <v>236</v>
      </c>
      <c r="C648" s="135" t="s">
        <v>91</v>
      </c>
      <c r="D648" s="135" t="s">
        <v>92</v>
      </c>
      <c r="E648" s="239" t="s">
        <v>304</v>
      </c>
      <c r="F648" s="134" t="s">
        <v>22</v>
      </c>
      <c r="G648" s="133" t="s">
        <v>121</v>
      </c>
      <c r="H648" s="133">
        <v>17</v>
      </c>
      <c r="I648" s="133">
        <v>106</v>
      </c>
      <c r="J648" s="133">
        <v>43468</v>
      </c>
      <c r="K648" s="133" t="s">
        <v>822</v>
      </c>
      <c r="L648" s="133">
        <v>900590564</v>
      </c>
      <c r="M648" s="133" t="s">
        <v>156</v>
      </c>
      <c r="N648" s="133">
        <v>8784</v>
      </c>
      <c r="O648" s="133">
        <v>2018</v>
      </c>
      <c r="P648" s="263">
        <v>27</v>
      </c>
      <c r="Q648" s="239" t="s">
        <v>451</v>
      </c>
      <c r="R648" s="240"/>
      <c r="S648" s="240"/>
      <c r="T648" s="244"/>
      <c r="U648" s="240"/>
      <c r="V648" s="240"/>
      <c r="W648" s="240"/>
      <c r="X648" s="283"/>
      <c r="Y648" s="253"/>
      <c r="Z648" s="251"/>
      <c r="AA648" s="247">
        <f t="shared" si="21"/>
        <v>27</v>
      </c>
      <c r="AB648" s="336" t="s">
        <v>308</v>
      </c>
      <c r="AF648">
        <v>27</v>
      </c>
      <c r="AG648" s="415">
        <f t="shared" si="20"/>
        <v>0</v>
      </c>
    </row>
    <row r="649" spans="1:33" ht="26.25">
      <c r="A649" s="133" t="s">
        <v>4</v>
      </c>
      <c r="B649" s="133" t="s">
        <v>236</v>
      </c>
      <c r="C649" s="135" t="s">
        <v>91</v>
      </c>
      <c r="D649" s="135" t="s">
        <v>92</v>
      </c>
      <c r="E649" s="239" t="s">
        <v>304</v>
      </c>
      <c r="F649" s="134" t="s">
        <v>22</v>
      </c>
      <c r="G649" s="133" t="s">
        <v>121</v>
      </c>
      <c r="H649" s="133">
        <v>17</v>
      </c>
      <c r="I649" s="133">
        <v>109</v>
      </c>
      <c r="J649" s="133">
        <v>43468</v>
      </c>
      <c r="K649" s="133" t="s">
        <v>823</v>
      </c>
      <c r="L649" s="133">
        <v>80098951</v>
      </c>
      <c r="M649" s="133" t="s">
        <v>156</v>
      </c>
      <c r="N649" s="133">
        <v>8782</v>
      </c>
      <c r="O649" s="133">
        <v>2018</v>
      </c>
      <c r="P649" s="263">
        <v>94160408</v>
      </c>
      <c r="Q649" s="239" t="s">
        <v>451</v>
      </c>
      <c r="R649" s="240"/>
      <c r="S649" s="240"/>
      <c r="T649" s="244"/>
      <c r="U649" s="240"/>
      <c r="V649" s="240"/>
      <c r="W649" s="240"/>
      <c r="X649" s="283"/>
      <c r="Y649" s="253"/>
      <c r="Z649" s="251"/>
      <c r="AA649" s="247">
        <f t="shared" si="21"/>
        <v>94160408</v>
      </c>
      <c r="AB649" s="336" t="s">
        <v>308</v>
      </c>
      <c r="AF649">
        <v>94160408</v>
      </c>
      <c r="AG649" s="415">
        <f t="shared" si="20"/>
        <v>0</v>
      </c>
    </row>
    <row r="650" spans="1:33" ht="38.25">
      <c r="A650" s="133" t="s">
        <v>4</v>
      </c>
      <c r="B650" s="133" t="s">
        <v>90</v>
      </c>
      <c r="C650" s="135" t="s">
        <v>91</v>
      </c>
      <c r="D650" s="135" t="s">
        <v>92</v>
      </c>
      <c r="E650" s="239" t="s">
        <v>285</v>
      </c>
      <c r="F650" s="134" t="s">
        <v>18</v>
      </c>
      <c r="G650" s="133" t="s">
        <v>711</v>
      </c>
      <c r="H650" s="133">
        <v>87</v>
      </c>
      <c r="I650" s="133">
        <v>155</v>
      </c>
      <c r="J650" s="133">
        <v>43468</v>
      </c>
      <c r="K650" s="133" t="s">
        <v>824</v>
      </c>
      <c r="L650" s="133">
        <v>901224962</v>
      </c>
      <c r="M650" s="133" t="s">
        <v>706</v>
      </c>
      <c r="N650" s="133">
        <v>8940</v>
      </c>
      <c r="O650" s="133">
        <v>2018</v>
      </c>
      <c r="P650" s="263">
        <v>34344400</v>
      </c>
      <c r="Q650" s="239" t="s">
        <v>451</v>
      </c>
      <c r="R650" s="240"/>
      <c r="S650" s="240"/>
      <c r="T650" s="244"/>
      <c r="U650" s="240"/>
      <c r="V650" s="240"/>
      <c r="W650" s="240"/>
      <c r="X650" s="283"/>
      <c r="Y650" s="248" t="s">
        <v>384</v>
      </c>
      <c r="Z650" s="251">
        <v>34344400</v>
      </c>
      <c r="AA650" s="247">
        <f t="shared" si="21"/>
        <v>0</v>
      </c>
      <c r="AB650" s="240" t="s">
        <v>385</v>
      </c>
      <c r="AF650">
        <v>34344400</v>
      </c>
      <c r="AG650" s="415">
        <f t="shared" si="20"/>
        <v>0</v>
      </c>
    </row>
    <row r="651" spans="1:33">
      <c r="A651" s="133" t="s">
        <v>6</v>
      </c>
      <c r="B651" s="133" t="s">
        <v>124</v>
      </c>
      <c r="C651" s="135" t="s">
        <v>91</v>
      </c>
      <c r="D651" s="135" t="s">
        <v>92</v>
      </c>
      <c r="E651" s="239" t="s">
        <v>311</v>
      </c>
      <c r="F651" s="134" t="s">
        <v>16</v>
      </c>
      <c r="G651" s="133" t="s">
        <v>825</v>
      </c>
      <c r="H651" s="133">
        <v>12145</v>
      </c>
      <c r="I651" s="133">
        <v>11653</v>
      </c>
      <c r="J651" s="133">
        <v>43622</v>
      </c>
      <c r="K651" s="133" t="s">
        <v>677</v>
      </c>
      <c r="L651" s="133">
        <v>860007392</v>
      </c>
      <c r="M651" s="133" t="s">
        <v>96</v>
      </c>
      <c r="N651" s="133">
        <v>8426</v>
      </c>
      <c r="O651" s="133">
        <v>2019</v>
      </c>
      <c r="P651" s="263">
        <v>45318393</v>
      </c>
      <c r="Q651" s="239" t="s">
        <v>451</v>
      </c>
      <c r="R651" s="240"/>
      <c r="S651" s="240"/>
      <c r="T651" s="244"/>
      <c r="U651" s="240"/>
      <c r="V651" s="240"/>
      <c r="W651" s="240"/>
      <c r="X651" s="283"/>
      <c r="Y651" s="253"/>
      <c r="Z651" s="251"/>
      <c r="AA651" s="247">
        <f t="shared" si="21"/>
        <v>45318393</v>
      </c>
      <c r="AB651" s="240" t="s">
        <v>616</v>
      </c>
      <c r="AF651">
        <v>45318393</v>
      </c>
      <c r="AG651" s="415">
        <f t="shared" si="20"/>
        <v>0</v>
      </c>
    </row>
    <row r="652" spans="1:33">
      <c r="A652" s="133" t="s">
        <v>6</v>
      </c>
      <c r="B652" s="133" t="s">
        <v>100</v>
      </c>
      <c r="C652" s="135" t="s">
        <v>91</v>
      </c>
      <c r="D652" s="135" t="s">
        <v>92</v>
      </c>
      <c r="E652" s="239" t="s">
        <v>239</v>
      </c>
      <c r="F652" s="134" t="s">
        <v>13</v>
      </c>
      <c r="G652" s="133" t="s">
        <v>121</v>
      </c>
      <c r="H652" s="133">
        <v>12519</v>
      </c>
      <c r="I652" s="133">
        <v>14090</v>
      </c>
      <c r="J652" s="133">
        <v>43767</v>
      </c>
      <c r="K652" s="133" t="s">
        <v>792</v>
      </c>
      <c r="L652" s="133">
        <v>830123769</v>
      </c>
      <c r="M652" s="133" t="s">
        <v>376</v>
      </c>
      <c r="N652" s="133">
        <v>8935</v>
      </c>
      <c r="O652" s="133">
        <v>2019</v>
      </c>
      <c r="P652" s="263">
        <v>1346078</v>
      </c>
      <c r="Q652" s="239" t="s">
        <v>451</v>
      </c>
      <c r="R652" s="240"/>
      <c r="S652" s="240"/>
      <c r="T652" s="244"/>
      <c r="U652" s="240"/>
      <c r="V652" s="240"/>
      <c r="W652" s="240"/>
      <c r="X652" s="283"/>
      <c r="Y652" s="253"/>
      <c r="Z652" s="251"/>
      <c r="AA652" s="247">
        <f t="shared" si="21"/>
        <v>1346078</v>
      </c>
      <c r="AB652" s="240"/>
      <c r="AF652">
        <v>1346078</v>
      </c>
      <c r="AG652" s="415">
        <f t="shared" si="20"/>
        <v>0</v>
      </c>
    </row>
    <row r="653" spans="1:33" ht="51">
      <c r="A653" s="133" t="s">
        <v>6</v>
      </c>
      <c r="B653" s="133" t="s">
        <v>124</v>
      </c>
      <c r="C653" s="135" t="s">
        <v>91</v>
      </c>
      <c r="D653" s="135" t="s">
        <v>92</v>
      </c>
      <c r="E653" s="239" t="s">
        <v>311</v>
      </c>
      <c r="F653" s="134" t="s">
        <v>16</v>
      </c>
      <c r="G653" s="133" t="s">
        <v>347</v>
      </c>
      <c r="H653" s="133">
        <v>17729</v>
      </c>
      <c r="I653" s="133">
        <v>17919</v>
      </c>
      <c r="J653" s="133">
        <v>43826</v>
      </c>
      <c r="K653" s="133" t="s">
        <v>677</v>
      </c>
      <c r="L653" s="133">
        <v>860007392</v>
      </c>
      <c r="M653" s="133" t="s">
        <v>96</v>
      </c>
      <c r="N653" s="133">
        <v>8832</v>
      </c>
      <c r="O653" s="133">
        <v>2019</v>
      </c>
      <c r="P653" s="263">
        <v>43221203</v>
      </c>
      <c r="Q653" s="239" t="s">
        <v>451</v>
      </c>
      <c r="R653" s="240"/>
      <c r="S653" s="240"/>
      <c r="T653" s="244"/>
      <c r="U653" s="240"/>
      <c r="V653" s="240"/>
      <c r="W653" s="240"/>
      <c r="X653" s="283"/>
      <c r="Y653" s="248" t="s">
        <v>380</v>
      </c>
      <c r="Z653" s="251">
        <v>43221203</v>
      </c>
      <c r="AA653" s="247">
        <f t="shared" si="21"/>
        <v>0</v>
      </c>
      <c r="AB653" s="331" t="s">
        <v>553</v>
      </c>
      <c r="AF653">
        <v>43221203</v>
      </c>
      <c r="AG653" s="415">
        <f t="shared" si="20"/>
        <v>0</v>
      </c>
    </row>
    <row r="654" spans="1:33" ht="38.25">
      <c r="A654" s="133" t="s">
        <v>4</v>
      </c>
      <c r="B654" s="133" t="s">
        <v>90</v>
      </c>
      <c r="C654" s="135" t="s">
        <v>91</v>
      </c>
      <c r="D654" s="135" t="s">
        <v>92</v>
      </c>
      <c r="E654" s="239" t="s">
        <v>285</v>
      </c>
      <c r="F654" s="134" t="s">
        <v>18</v>
      </c>
      <c r="G654" s="133" t="s">
        <v>121</v>
      </c>
      <c r="H654" s="133">
        <v>87</v>
      </c>
      <c r="I654" s="133">
        <v>155</v>
      </c>
      <c r="J654" s="133">
        <v>43468</v>
      </c>
      <c r="K654" s="133" t="s">
        <v>824</v>
      </c>
      <c r="L654" s="133">
        <v>901224962</v>
      </c>
      <c r="M654" s="133" t="s">
        <v>706</v>
      </c>
      <c r="N654" s="133">
        <v>8940</v>
      </c>
      <c r="O654" s="133">
        <v>2018</v>
      </c>
      <c r="P654" s="263">
        <v>9754087</v>
      </c>
      <c r="Q654" s="239" t="s">
        <v>451</v>
      </c>
      <c r="R654" s="240"/>
      <c r="S654" s="240"/>
      <c r="T654" s="244"/>
      <c r="U654" s="240"/>
      <c r="V654" s="240"/>
      <c r="W654" s="240"/>
      <c r="X654" s="283"/>
      <c r="Y654" s="248" t="s">
        <v>384</v>
      </c>
      <c r="Z654" s="251">
        <v>9754087</v>
      </c>
      <c r="AA654" s="247">
        <f t="shared" si="21"/>
        <v>0</v>
      </c>
      <c r="AB654" s="240" t="s">
        <v>385</v>
      </c>
      <c r="AF654">
        <v>9754087</v>
      </c>
      <c r="AG654" s="415">
        <f t="shared" si="20"/>
        <v>0</v>
      </c>
    </row>
    <row r="655" spans="1:33">
      <c r="A655" s="133" t="s">
        <v>4</v>
      </c>
      <c r="B655" s="133" t="s">
        <v>236</v>
      </c>
      <c r="C655" s="135" t="s">
        <v>91</v>
      </c>
      <c r="D655" s="135" t="s">
        <v>92</v>
      </c>
      <c r="E655" s="239" t="s">
        <v>304</v>
      </c>
      <c r="F655" s="134" t="s">
        <v>22</v>
      </c>
      <c r="G655" s="133" t="s">
        <v>121</v>
      </c>
      <c r="H655" s="133">
        <v>11810</v>
      </c>
      <c r="I655" s="133">
        <v>10121</v>
      </c>
      <c r="J655" s="133">
        <v>43977</v>
      </c>
      <c r="K655" s="133" t="s">
        <v>826</v>
      </c>
      <c r="L655" s="133">
        <v>901181204</v>
      </c>
      <c r="M655" s="133" t="s">
        <v>156</v>
      </c>
      <c r="N655" s="133">
        <v>4769</v>
      </c>
      <c r="O655" s="133">
        <v>2020</v>
      </c>
      <c r="P655" s="264">
        <v>21131</v>
      </c>
      <c r="Q655" s="239" t="s">
        <v>827</v>
      </c>
      <c r="R655" s="240"/>
      <c r="S655" s="246"/>
      <c r="T655" s="244"/>
      <c r="U655" s="246"/>
      <c r="V655" s="240"/>
      <c r="W655" s="246"/>
      <c r="X655" s="283"/>
      <c r="Y655" s="253" t="s">
        <v>98</v>
      </c>
      <c r="Z655" s="251">
        <v>21131</v>
      </c>
      <c r="AA655" s="247">
        <f t="shared" si="21"/>
        <v>0</v>
      </c>
      <c r="AB655" s="336" t="s">
        <v>632</v>
      </c>
      <c r="AF655">
        <v>21131</v>
      </c>
      <c r="AG655" s="415">
        <f t="shared" si="20"/>
        <v>0</v>
      </c>
    </row>
    <row r="656" spans="1:33" ht="38.25">
      <c r="A656" s="133" t="s">
        <v>4</v>
      </c>
      <c r="B656" s="133" t="s">
        <v>90</v>
      </c>
      <c r="C656" s="135" t="s">
        <v>91</v>
      </c>
      <c r="D656" s="135" t="s">
        <v>92</v>
      </c>
      <c r="E656" s="239" t="s">
        <v>285</v>
      </c>
      <c r="F656" s="134" t="s">
        <v>18</v>
      </c>
      <c r="G656" s="133" t="s">
        <v>121</v>
      </c>
      <c r="H656" s="133">
        <v>5353</v>
      </c>
      <c r="I656" s="133">
        <v>10362</v>
      </c>
      <c r="J656" s="133">
        <v>43978</v>
      </c>
      <c r="K656" s="133" t="s">
        <v>753</v>
      </c>
      <c r="L656" s="133">
        <v>830037248</v>
      </c>
      <c r="M656" s="133" t="s">
        <v>366</v>
      </c>
      <c r="N656" s="133">
        <v>14696</v>
      </c>
      <c r="O656" s="133">
        <v>2020</v>
      </c>
      <c r="P656" s="264">
        <v>5911118</v>
      </c>
      <c r="Q656" s="239" t="s">
        <v>827</v>
      </c>
      <c r="R656" s="240"/>
      <c r="S656" s="246"/>
      <c r="T656" s="244"/>
      <c r="U656" s="246"/>
      <c r="V656" s="240"/>
      <c r="W656" s="246"/>
      <c r="X656" s="283"/>
      <c r="Y656" s="248" t="s">
        <v>354</v>
      </c>
      <c r="Z656" s="251">
        <v>5911118</v>
      </c>
      <c r="AA656" s="247">
        <f t="shared" si="21"/>
        <v>0</v>
      </c>
      <c r="AB656" s="240" t="s">
        <v>355</v>
      </c>
      <c r="AF656">
        <v>5911118</v>
      </c>
      <c r="AG656" s="415">
        <f t="shared" si="20"/>
        <v>0</v>
      </c>
    </row>
    <row r="657" spans="1:33" ht="38.25">
      <c r="A657" s="133" t="s">
        <v>4</v>
      </c>
      <c r="B657" s="133" t="s">
        <v>90</v>
      </c>
      <c r="C657" s="135" t="s">
        <v>91</v>
      </c>
      <c r="D657" s="135" t="s">
        <v>92</v>
      </c>
      <c r="E657" s="239" t="s">
        <v>285</v>
      </c>
      <c r="F657" s="134" t="s">
        <v>18</v>
      </c>
      <c r="G657" s="133" t="s">
        <v>121</v>
      </c>
      <c r="H657" s="133">
        <v>5428</v>
      </c>
      <c r="I657" s="133">
        <v>10386</v>
      </c>
      <c r="J657" s="133">
        <v>43978</v>
      </c>
      <c r="K657" s="133" t="s">
        <v>753</v>
      </c>
      <c r="L657" s="133">
        <v>830037248</v>
      </c>
      <c r="M657" s="133" t="s">
        <v>366</v>
      </c>
      <c r="N657" s="133">
        <v>14695</v>
      </c>
      <c r="O657" s="133">
        <v>2020</v>
      </c>
      <c r="P657" s="264">
        <v>632073</v>
      </c>
      <c r="Q657" s="239" t="s">
        <v>827</v>
      </c>
      <c r="R657" s="240"/>
      <c r="S657" s="246"/>
      <c r="T657" s="244"/>
      <c r="U657" s="246"/>
      <c r="V657" s="240"/>
      <c r="W657" s="246"/>
      <c r="X657" s="283"/>
      <c r="Y657" s="248" t="s">
        <v>354</v>
      </c>
      <c r="Z657" s="251">
        <v>632073</v>
      </c>
      <c r="AA657" s="247">
        <f t="shared" si="21"/>
        <v>0</v>
      </c>
      <c r="AB657" s="240" t="s">
        <v>355</v>
      </c>
      <c r="AF657">
        <v>632073</v>
      </c>
      <c r="AG657" s="415">
        <f t="shared" si="20"/>
        <v>0</v>
      </c>
    </row>
    <row r="658" spans="1:33" ht="38.25">
      <c r="A658" s="133" t="s">
        <v>4</v>
      </c>
      <c r="B658" s="133" t="s">
        <v>236</v>
      </c>
      <c r="C658" s="133" t="s">
        <v>261</v>
      </c>
      <c r="D658" s="133" t="s">
        <v>262</v>
      </c>
      <c r="E658" s="239" t="s">
        <v>775</v>
      </c>
      <c r="F658" s="134" t="s">
        <v>776</v>
      </c>
      <c r="G658" s="133" t="s">
        <v>121</v>
      </c>
      <c r="H658" s="133">
        <v>15128</v>
      </c>
      <c r="I658" s="133">
        <v>10476</v>
      </c>
      <c r="J658" s="133">
        <v>43979</v>
      </c>
      <c r="K658" s="133" t="s">
        <v>828</v>
      </c>
      <c r="L658" s="133">
        <v>901373456</v>
      </c>
      <c r="M658" s="133" t="s">
        <v>415</v>
      </c>
      <c r="N658" s="133">
        <v>6388</v>
      </c>
      <c r="O658" s="133">
        <v>2020</v>
      </c>
      <c r="P658" s="264">
        <v>1</v>
      </c>
      <c r="Q658" s="239" t="s">
        <v>827</v>
      </c>
      <c r="R658" s="240"/>
      <c r="S658" s="246"/>
      <c r="T658" s="244"/>
      <c r="U658" s="246"/>
      <c r="V658" s="240"/>
      <c r="W658" s="246"/>
      <c r="X658" s="283"/>
      <c r="Y658" s="248" t="s">
        <v>354</v>
      </c>
      <c r="Z658" s="251">
        <v>1</v>
      </c>
      <c r="AA658" s="247">
        <f t="shared" si="21"/>
        <v>0</v>
      </c>
      <c r="AB658" s="240" t="s">
        <v>355</v>
      </c>
      <c r="AF658">
        <v>1</v>
      </c>
      <c r="AG658" s="415">
        <f t="shared" si="20"/>
        <v>0</v>
      </c>
    </row>
    <row r="659" spans="1:33" ht="38.25">
      <c r="A659" s="133" t="s">
        <v>6</v>
      </c>
      <c r="B659" s="133" t="s">
        <v>100</v>
      </c>
      <c r="C659" s="135" t="s">
        <v>91</v>
      </c>
      <c r="D659" s="135" t="s">
        <v>92</v>
      </c>
      <c r="E659" s="239" t="s">
        <v>239</v>
      </c>
      <c r="F659" s="134" t="s">
        <v>13</v>
      </c>
      <c r="G659" s="133" t="s">
        <v>121</v>
      </c>
      <c r="H659" s="133">
        <v>11469</v>
      </c>
      <c r="I659" s="133">
        <v>10506</v>
      </c>
      <c r="J659" s="133">
        <v>43979</v>
      </c>
      <c r="K659" s="133" t="s">
        <v>829</v>
      </c>
      <c r="L659" s="133">
        <v>80913941</v>
      </c>
      <c r="M659" s="133" t="s">
        <v>123</v>
      </c>
      <c r="N659" s="133">
        <v>5429</v>
      </c>
      <c r="O659" s="133">
        <v>2020</v>
      </c>
      <c r="P659" s="264">
        <v>5729400</v>
      </c>
      <c r="Q659" s="239" t="s">
        <v>827</v>
      </c>
      <c r="R659" s="240"/>
      <c r="S659" s="246"/>
      <c r="T659" s="244"/>
      <c r="U659" s="246"/>
      <c r="V659" s="240"/>
      <c r="W659" s="246"/>
      <c r="X659" s="283"/>
      <c r="Y659" s="248" t="s">
        <v>354</v>
      </c>
      <c r="Z659" s="251">
        <v>5729400</v>
      </c>
      <c r="AA659" s="247">
        <f t="shared" si="21"/>
        <v>0</v>
      </c>
      <c r="AB659" s="240" t="s">
        <v>355</v>
      </c>
      <c r="AF659">
        <v>5729400</v>
      </c>
      <c r="AG659" s="415">
        <f t="shared" si="20"/>
        <v>0</v>
      </c>
    </row>
    <row r="660" spans="1:33">
      <c r="A660" s="133" t="s">
        <v>8</v>
      </c>
      <c r="B660" s="133" t="s">
        <v>148</v>
      </c>
      <c r="C660" s="135" t="s">
        <v>91</v>
      </c>
      <c r="D660" s="135" t="s">
        <v>92</v>
      </c>
      <c r="E660" s="239" t="s">
        <v>242</v>
      </c>
      <c r="F660" s="134" t="s">
        <v>15</v>
      </c>
      <c r="G660" s="133" t="s">
        <v>121</v>
      </c>
      <c r="H660" s="133">
        <v>15142</v>
      </c>
      <c r="I660" s="133">
        <v>11037</v>
      </c>
      <c r="J660" s="133">
        <v>43980</v>
      </c>
      <c r="K660" s="133" t="s">
        <v>830</v>
      </c>
      <c r="L660" s="133">
        <v>901282319</v>
      </c>
      <c r="M660" s="133" t="s">
        <v>798</v>
      </c>
      <c r="N660" s="133">
        <v>7876</v>
      </c>
      <c r="O660" s="133">
        <v>2020</v>
      </c>
      <c r="P660" s="264">
        <v>10620661</v>
      </c>
      <c r="Q660" s="239" t="s">
        <v>827</v>
      </c>
      <c r="R660" s="240"/>
      <c r="S660" s="246"/>
      <c r="T660" s="244"/>
      <c r="U660" s="246"/>
      <c r="V660" s="240"/>
      <c r="W660" s="246"/>
      <c r="X660" s="283"/>
      <c r="Y660" s="253"/>
      <c r="Z660" s="251"/>
      <c r="AA660" s="247">
        <f t="shared" si="21"/>
        <v>10620661</v>
      </c>
      <c r="AB660" s="240" t="s">
        <v>831</v>
      </c>
      <c r="AF660">
        <v>10620661</v>
      </c>
      <c r="AG660" s="415">
        <f t="shared" si="20"/>
        <v>0</v>
      </c>
    </row>
    <row r="661" spans="1:33" ht="38.25">
      <c r="A661" s="133" t="s">
        <v>4</v>
      </c>
      <c r="B661" s="133" t="s">
        <v>90</v>
      </c>
      <c r="C661" s="135" t="s">
        <v>91</v>
      </c>
      <c r="D661" s="135" t="s">
        <v>92</v>
      </c>
      <c r="E661" s="239" t="s">
        <v>285</v>
      </c>
      <c r="F661" s="134" t="s">
        <v>18</v>
      </c>
      <c r="G661" s="133" t="s">
        <v>121</v>
      </c>
      <c r="H661" s="133">
        <v>6500</v>
      </c>
      <c r="I661" s="133">
        <v>11458</v>
      </c>
      <c r="J661" s="133">
        <v>43981</v>
      </c>
      <c r="K661" s="133" t="s">
        <v>832</v>
      </c>
      <c r="L661" s="133">
        <v>830129423</v>
      </c>
      <c r="M661" s="133" t="s">
        <v>296</v>
      </c>
      <c r="N661" s="133">
        <v>5204</v>
      </c>
      <c r="O661" s="133">
        <v>2020</v>
      </c>
      <c r="P661" s="264">
        <v>935</v>
      </c>
      <c r="Q661" s="239" t="s">
        <v>827</v>
      </c>
      <c r="R661" s="240"/>
      <c r="S661" s="246"/>
      <c r="T661" s="244"/>
      <c r="U661" s="246"/>
      <c r="V661" s="240"/>
      <c r="W661" s="246"/>
      <c r="X661" s="283"/>
      <c r="Y661" s="248" t="s">
        <v>384</v>
      </c>
      <c r="Z661" s="251">
        <v>935</v>
      </c>
      <c r="AA661" s="247">
        <f t="shared" si="21"/>
        <v>0</v>
      </c>
      <c r="AB661" s="240" t="s">
        <v>385</v>
      </c>
      <c r="AF661">
        <v>935</v>
      </c>
      <c r="AG661" s="415">
        <f t="shared" si="20"/>
        <v>0</v>
      </c>
    </row>
    <row r="662" spans="1:33">
      <c r="A662" s="133" t="s">
        <v>8</v>
      </c>
      <c r="B662" s="133" t="s">
        <v>148</v>
      </c>
      <c r="C662" s="135" t="s">
        <v>91</v>
      </c>
      <c r="D662" s="135" t="s">
        <v>92</v>
      </c>
      <c r="E662" s="239" t="s">
        <v>242</v>
      </c>
      <c r="F662" s="134" t="s">
        <v>15</v>
      </c>
      <c r="G662" s="133" t="s">
        <v>121</v>
      </c>
      <c r="H662" s="133">
        <v>11512</v>
      </c>
      <c r="I662" s="133">
        <v>11535</v>
      </c>
      <c r="J662" s="133">
        <v>43981</v>
      </c>
      <c r="K662" s="133" t="s">
        <v>833</v>
      </c>
      <c r="L662" s="133">
        <v>41740108</v>
      </c>
      <c r="M662" s="133" t="s">
        <v>123</v>
      </c>
      <c r="N662" s="133">
        <v>5814</v>
      </c>
      <c r="O662" s="133">
        <v>2020</v>
      </c>
      <c r="P662" s="264">
        <v>10230400</v>
      </c>
      <c r="Q662" s="239" t="s">
        <v>827</v>
      </c>
      <c r="R662" s="240"/>
      <c r="S662" s="246"/>
      <c r="T662" s="244"/>
      <c r="U662" s="246"/>
      <c r="V662" s="240"/>
      <c r="W662" s="246"/>
      <c r="X662" s="283"/>
      <c r="Y662" s="253"/>
      <c r="Z662" s="251"/>
      <c r="AA662" s="247">
        <f t="shared" si="21"/>
        <v>10230400</v>
      </c>
      <c r="AB662" s="240" t="s">
        <v>456</v>
      </c>
      <c r="AF662">
        <v>10230400</v>
      </c>
      <c r="AG662" s="415">
        <f t="shared" si="20"/>
        <v>0</v>
      </c>
    </row>
    <row r="663" spans="1:33">
      <c r="A663" s="133" t="s">
        <v>8</v>
      </c>
      <c r="B663" s="133" t="s">
        <v>148</v>
      </c>
      <c r="C663" s="135" t="s">
        <v>91</v>
      </c>
      <c r="D663" s="135" t="s">
        <v>92</v>
      </c>
      <c r="E663" s="239" t="s">
        <v>242</v>
      </c>
      <c r="F663" s="134" t="s">
        <v>15</v>
      </c>
      <c r="G663" s="133" t="s">
        <v>121</v>
      </c>
      <c r="H663" s="133">
        <v>14920</v>
      </c>
      <c r="I663" s="133">
        <v>11551</v>
      </c>
      <c r="J663" s="133">
        <v>43981</v>
      </c>
      <c r="K663" s="133" t="s">
        <v>834</v>
      </c>
      <c r="L663" s="133">
        <v>52834392</v>
      </c>
      <c r="M663" s="133" t="s">
        <v>123</v>
      </c>
      <c r="N663" s="133">
        <v>3292</v>
      </c>
      <c r="O663" s="133">
        <v>2020</v>
      </c>
      <c r="P663" s="264">
        <v>205323</v>
      </c>
      <c r="Q663" s="239" t="s">
        <v>827</v>
      </c>
      <c r="R663" s="240"/>
      <c r="S663" s="246"/>
      <c r="T663" s="244"/>
      <c r="U663" s="246"/>
      <c r="V663" s="240"/>
      <c r="W663" s="246"/>
      <c r="X663" s="283"/>
      <c r="Y663" s="253"/>
      <c r="Z663" s="251"/>
      <c r="AA663" s="247">
        <f t="shared" si="21"/>
        <v>205323</v>
      </c>
      <c r="AB663" s="240" t="s">
        <v>456</v>
      </c>
      <c r="AF663">
        <v>205323</v>
      </c>
      <c r="AG663" s="415">
        <f t="shared" si="20"/>
        <v>0</v>
      </c>
    </row>
    <row r="664" spans="1:33" ht="26.25">
      <c r="A664" s="133" t="s">
        <v>4</v>
      </c>
      <c r="B664" s="133" t="s">
        <v>90</v>
      </c>
      <c r="C664" s="135" t="s">
        <v>91</v>
      </c>
      <c r="D664" s="135" t="s">
        <v>92</v>
      </c>
      <c r="E664" s="239" t="s">
        <v>285</v>
      </c>
      <c r="F664" s="134" t="s">
        <v>18</v>
      </c>
      <c r="G664" s="133" t="s">
        <v>121</v>
      </c>
      <c r="H664" s="133">
        <v>15135</v>
      </c>
      <c r="I664" s="133">
        <v>11569</v>
      </c>
      <c r="J664" s="133">
        <v>43981</v>
      </c>
      <c r="K664" s="133" t="s">
        <v>705</v>
      </c>
      <c r="L664" s="133">
        <v>901238084</v>
      </c>
      <c r="M664" s="133" t="s">
        <v>706</v>
      </c>
      <c r="N664" s="133">
        <v>9261</v>
      </c>
      <c r="O664" s="133">
        <v>2020</v>
      </c>
      <c r="P664" s="264">
        <v>60159278</v>
      </c>
      <c r="Q664" s="239" t="s">
        <v>827</v>
      </c>
      <c r="R664" s="240"/>
      <c r="S664" s="246"/>
      <c r="T664" s="244"/>
      <c r="U664" s="246"/>
      <c r="V664" s="240"/>
      <c r="W664" s="246"/>
      <c r="X664" s="283"/>
      <c r="Y664" s="253"/>
      <c r="Z664" s="251"/>
      <c r="AA664" s="247">
        <f t="shared" si="21"/>
        <v>60159278</v>
      </c>
      <c r="AB664" s="282" t="s">
        <v>707</v>
      </c>
      <c r="AF664">
        <v>60159278</v>
      </c>
      <c r="AG664" s="415">
        <f t="shared" si="20"/>
        <v>0</v>
      </c>
    </row>
    <row r="665" spans="1:33">
      <c r="A665" s="133" t="s">
        <v>8</v>
      </c>
      <c r="B665" s="133" t="s">
        <v>148</v>
      </c>
      <c r="C665" s="135" t="s">
        <v>91</v>
      </c>
      <c r="D665" s="135" t="s">
        <v>92</v>
      </c>
      <c r="E665" s="239" t="s">
        <v>242</v>
      </c>
      <c r="F665" s="134" t="s">
        <v>15</v>
      </c>
      <c r="G665" s="133" t="s">
        <v>121</v>
      </c>
      <c r="H665" s="133">
        <v>10436</v>
      </c>
      <c r="I665" s="133">
        <v>11573</v>
      </c>
      <c r="J665" s="133">
        <v>43981</v>
      </c>
      <c r="K665" s="133" t="s">
        <v>835</v>
      </c>
      <c r="L665" s="133">
        <v>33336027</v>
      </c>
      <c r="M665" s="133" t="s">
        <v>123</v>
      </c>
      <c r="N665" s="133">
        <v>7164</v>
      </c>
      <c r="O665" s="133">
        <v>2020</v>
      </c>
      <c r="P665" s="264">
        <v>26235834</v>
      </c>
      <c r="Q665" s="239" t="s">
        <v>827</v>
      </c>
      <c r="R665" s="240"/>
      <c r="S665" s="246"/>
      <c r="T665" s="244"/>
      <c r="U665" s="246"/>
      <c r="V665" s="240"/>
      <c r="W665" s="246"/>
      <c r="X665" s="283"/>
      <c r="Y665" s="253"/>
      <c r="Z665" s="251"/>
      <c r="AA665" s="247">
        <f t="shared" si="21"/>
        <v>26235834</v>
      </c>
      <c r="AB665" s="240" t="s">
        <v>456</v>
      </c>
      <c r="AF665">
        <v>26235834</v>
      </c>
      <c r="AG665" s="415">
        <f t="shared" si="20"/>
        <v>0</v>
      </c>
    </row>
    <row r="666" spans="1:33">
      <c r="A666" s="133" t="s">
        <v>8</v>
      </c>
      <c r="B666" s="133" t="s">
        <v>148</v>
      </c>
      <c r="C666" s="135" t="s">
        <v>91</v>
      </c>
      <c r="D666" s="135" t="s">
        <v>92</v>
      </c>
      <c r="E666" s="239" t="s">
        <v>242</v>
      </c>
      <c r="F666" s="134" t="s">
        <v>15</v>
      </c>
      <c r="G666" s="133" t="s">
        <v>121</v>
      </c>
      <c r="H666" s="133">
        <v>15140</v>
      </c>
      <c r="I666" s="133">
        <v>11752</v>
      </c>
      <c r="J666" s="133">
        <v>43982</v>
      </c>
      <c r="K666" s="133" t="s">
        <v>836</v>
      </c>
      <c r="L666" s="133">
        <v>901132100</v>
      </c>
      <c r="M666" s="133" t="s">
        <v>208</v>
      </c>
      <c r="N666" s="133">
        <v>8539</v>
      </c>
      <c r="O666" s="133">
        <v>2020</v>
      </c>
      <c r="P666" s="264">
        <v>127574034</v>
      </c>
      <c r="Q666" s="239" t="s">
        <v>827</v>
      </c>
      <c r="R666" s="240"/>
      <c r="S666" s="246"/>
      <c r="T666" s="244"/>
      <c r="U666" s="246"/>
      <c r="V666" s="240"/>
      <c r="W666" s="246"/>
      <c r="X666" s="283"/>
      <c r="Y666" s="253"/>
      <c r="Z666" s="251"/>
      <c r="AA666" s="247">
        <f t="shared" si="21"/>
        <v>127574034</v>
      </c>
      <c r="AB666" s="240" t="s">
        <v>277</v>
      </c>
      <c r="AF666">
        <v>127574034</v>
      </c>
      <c r="AG666" s="415">
        <f t="shared" si="20"/>
        <v>0</v>
      </c>
    </row>
    <row r="667" spans="1:33">
      <c r="A667" s="133" t="s">
        <v>8</v>
      </c>
      <c r="B667" s="133" t="s">
        <v>148</v>
      </c>
      <c r="C667" s="135" t="s">
        <v>91</v>
      </c>
      <c r="D667" s="135" t="s">
        <v>92</v>
      </c>
      <c r="E667" s="239" t="s">
        <v>242</v>
      </c>
      <c r="F667" s="134" t="s">
        <v>15</v>
      </c>
      <c r="G667" s="133" t="s">
        <v>121</v>
      </c>
      <c r="H667" s="133">
        <v>15144</v>
      </c>
      <c r="I667" s="133">
        <v>11971</v>
      </c>
      <c r="J667" s="133">
        <v>43982</v>
      </c>
      <c r="K667" s="133" t="s">
        <v>275</v>
      </c>
      <c r="L667" s="133">
        <v>805000867</v>
      </c>
      <c r="M667" s="133" t="s">
        <v>276</v>
      </c>
      <c r="N667" s="133">
        <v>3198</v>
      </c>
      <c r="O667" s="133">
        <v>2020</v>
      </c>
      <c r="P667" s="264">
        <v>1933823</v>
      </c>
      <c r="Q667" s="239" t="s">
        <v>827</v>
      </c>
      <c r="R667" s="417">
        <v>2842</v>
      </c>
      <c r="S667" s="245">
        <v>44866</v>
      </c>
      <c r="T667" s="244">
        <v>3225</v>
      </c>
      <c r="U667" s="246">
        <v>44908</v>
      </c>
      <c r="V667" s="240">
        <v>3001052705</v>
      </c>
      <c r="W667" s="246">
        <v>44917</v>
      </c>
      <c r="X667" s="283">
        <v>1933823</v>
      </c>
      <c r="Y667" s="253"/>
      <c r="Z667" s="251"/>
      <c r="AA667" s="247">
        <f t="shared" si="21"/>
        <v>0</v>
      </c>
      <c r="AB667" s="240" t="s">
        <v>209</v>
      </c>
      <c r="AF667">
        <v>1933823</v>
      </c>
      <c r="AG667" s="415">
        <f t="shared" si="20"/>
        <v>0</v>
      </c>
    </row>
    <row r="668" spans="1:33">
      <c r="A668" s="133" t="s">
        <v>4</v>
      </c>
      <c r="B668" s="133" t="s">
        <v>236</v>
      </c>
      <c r="C668" s="133" t="s">
        <v>261</v>
      </c>
      <c r="D668" s="133" t="s">
        <v>262</v>
      </c>
      <c r="E668" s="239" t="s">
        <v>739</v>
      </c>
      <c r="F668" s="134" t="s">
        <v>740</v>
      </c>
      <c r="G668" s="133" t="s">
        <v>121</v>
      </c>
      <c r="H668" s="133">
        <v>15047</v>
      </c>
      <c r="I668" s="133">
        <v>11988</v>
      </c>
      <c r="J668" s="133">
        <v>43982</v>
      </c>
      <c r="K668" s="133" t="s">
        <v>837</v>
      </c>
      <c r="L668" s="133">
        <v>800206442</v>
      </c>
      <c r="M668" s="133" t="s">
        <v>276</v>
      </c>
      <c r="N668" s="133">
        <v>7761</v>
      </c>
      <c r="O668" s="133">
        <v>2020</v>
      </c>
      <c r="P668" s="264">
        <v>1330301</v>
      </c>
      <c r="Q668" s="239" t="s">
        <v>827</v>
      </c>
      <c r="R668" s="240"/>
      <c r="S668" s="246"/>
      <c r="T668" s="244"/>
      <c r="U668" s="246"/>
      <c r="V668" s="240"/>
      <c r="W668" s="246"/>
      <c r="X668" s="283"/>
      <c r="Y668" s="253"/>
      <c r="Z668" s="251"/>
      <c r="AA668" s="247">
        <f t="shared" si="21"/>
        <v>1330301</v>
      </c>
      <c r="AB668" s="240" t="s">
        <v>838</v>
      </c>
      <c r="AF668">
        <v>1330301</v>
      </c>
      <c r="AG668" s="415">
        <f t="shared" si="20"/>
        <v>0</v>
      </c>
    </row>
    <row r="669" spans="1:33">
      <c r="A669" s="133" t="s">
        <v>4</v>
      </c>
      <c r="B669" s="133" t="s">
        <v>236</v>
      </c>
      <c r="C669" s="135" t="s">
        <v>91</v>
      </c>
      <c r="D669" s="135" t="s">
        <v>92</v>
      </c>
      <c r="E669" s="239" t="s">
        <v>304</v>
      </c>
      <c r="F669" s="134" t="s">
        <v>22</v>
      </c>
      <c r="G669" s="133" t="s">
        <v>121</v>
      </c>
      <c r="H669" s="133">
        <v>15123</v>
      </c>
      <c r="I669" s="133">
        <v>11993</v>
      </c>
      <c r="J669" s="133">
        <v>43982</v>
      </c>
      <c r="K669" s="133" t="s">
        <v>837</v>
      </c>
      <c r="L669" s="133">
        <v>800206442</v>
      </c>
      <c r="M669" s="133" t="s">
        <v>276</v>
      </c>
      <c r="N669" s="133">
        <v>7761</v>
      </c>
      <c r="O669" s="133">
        <v>2020</v>
      </c>
      <c r="P669" s="264">
        <v>36688290</v>
      </c>
      <c r="Q669" s="239" t="s">
        <v>827</v>
      </c>
      <c r="R669" s="240"/>
      <c r="S669" s="246"/>
      <c r="T669" s="244"/>
      <c r="U669" s="246"/>
      <c r="V669" s="240"/>
      <c r="W669" s="246"/>
      <c r="X669" s="283"/>
      <c r="Y669" s="253"/>
      <c r="Z669" s="251"/>
      <c r="AA669" s="247">
        <f t="shared" si="21"/>
        <v>36688290</v>
      </c>
      <c r="AB669" s="340" t="s">
        <v>839</v>
      </c>
      <c r="AF669">
        <v>36688290</v>
      </c>
      <c r="AG669" s="415">
        <f t="shared" si="20"/>
        <v>0</v>
      </c>
    </row>
    <row r="670" spans="1:33">
      <c r="A670" s="133" t="s">
        <v>4</v>
      </c>
      <c r="B670" s="133" t="s">
        <v>236</v>
      </c>
      <c r="C670" s="135" t="s">
        <v>91</v>
      </c>
      <c r="D670" s="135" t="s">
        <v>92</v>
      </c>
      <c r="E670" s="239" t="s">
        <v>304</v>
      </c>
      <c r="F670" s="134" t="s">
        <v>22</v>
      </c>
      <c r="G670" s="133" t="s">
        <v>121</v>
      </c>
      <c r="H670" s="133">
        <v>2776</v>
      </c>
      <c r="I670" s="133">
        <v>12</v>
      </c>
      <c r="J670" s="133">
        <v>43841</v>
      </c>
      <c r="K670" s="133" t="s">
        <v>840</v>
      </c>
      <c r="L670" s="133">
        <v>1069900329</v>
      </c>
      <c r="M670" s="133" t="s">
        <v>123</v>
      </c>
      <c r="N670" s="133">
        <v>7942</v>
      </c>
      <c r="O670" s="133">
        <v>2020</v>
      </c>
      <c r="P670" s="264">
        <v>106100</v>
      </c>
      <c r="Q670" s="239" t="s">
        <v>827</v>
      </c>
      <c r="R670" s="240"/>
      <c r="S670" s="246"/>
      <c r="T670" s="244"/>
      <c r="U670" s="246"/>
      <c r="V670" s="240"/>
      <c r="W670" s="246"/>
      <c r="X670" s="283"/>
      <c r="Y670" s="253"/>
      <c r="Z670" s="251"/>
      <c r="AA670" s="247">
        <f t="shared" si="21"/>
        <v>106100</v>
      </c>
      <c r="AB670" s="340" t="s">
        <v>419</v>
      </c>
      <c r="AF670">
        <v>106100</v>
      </c>
      <c r="AG670" s="415">
        <f t="shared" si="20"/>
        <v>0</v>
      </c>
    </row>
    <row r="671" spans="1:33">
      <c r="A671" s="133" t="s">
        <v>4</v>
      </c>
      <c r="B671" s="133" t="s">
        <v>236</v>
      </c>
      <c r="C671" s="133" t="s">
        <v>261</v>
      </c>
      <c r="D671" s="133" t="s">
        <v>262</v>
      </c>
      <c r="E671" s="239" t="s">
        <v>841</v>
      </c>
      <c r="F671" s="134" t="s">
        <v>842</v>
      </c>
      <c r="G671" s="133" t="s">
        <v>121</v>
      </c>
      <c r="H671" s="133">
        <v>10592</v>
      </c>
      <c r="I671" s="133">
        <v>12051</v>
      </c>
      <c r="J671" s="133">
        <v>43990</v>
      </c>
      <c r="K671" s="133" t="s">
        <v>843</v>
      </c>
      <c r="L671" s="133">
        <v>860002184</v>
      </c>
      <c r="M671" s="133" t="s">
        <v>844</v>
      </c>
      <c r="N671" s="133">
        <v>7766</v>
      </c>
      <c r="O671" s="133">
        <v>2020</v>
      </c>
      <c r="P671" s="264">
        <v>1</v>
      </c>
      <c r="Q671" s="239" t="s">
        <v>827</v>
      </c>
      <c r="R671" s="240"/>
      <c r="S671" s="246"/>
      <c r="T671" s="244"/>
      <c r="U671" s="246"/>
      <c r="V671" s="240"/>
      <c r="W671" s="246"/>
      <c r="X671" s="283"/>
      <c r="Y671" s="253"/>
      <c r="Z671" s="251"/>
      <c r="AA671" s="247">
        <f t="shared" si="21"/>
        <v>1</v>
      </c>
      <c r="AB671" s="240" t="s">
        <v>845</v>
      </c>
      <c r="AF671">
        <v>1</v>
      </c>
      <c r="AG671" s="415">
        <f t="shared" si="20"/>
        <v>0</v>
      </c>
    </row>
    <row r="672" spans="1:33">
      <c r="A672" s="133" t="s">
        <v>4</v>
      </c>
      <c r="B672" s="133" t="s">
        <v>260</v>
      </c>
      <c r="C672" s="133" t="s">
        <v>261</v>
      </c>
      <c r="D672" s="133" t="s">
        <v>262</v>
      </c>
      <c r="E672" s="239" t="s">
        <v>704</v>
      </c>
      <c r="F672" s="134" t="s">
        <v>264</v>
      </c>
      <c r="G672" s="133" t="s">
        <v>121</v>
      </c>
      <c r="H672" s="133">
        <v>9595</v>
      </c>
      <c r="I672" s="133">
        <v>12088</v>
      </c>
      <c r="J672" s="133">
        <v>43999</v>
      </c>
      <c r="K672" s="133" t="s">
        <v>738</v>
      </c>
      <c r="L672" s="133">
        <v>860066942</v>
      </c>
      <c r="M672" s="133" t="s">
        <v>156</v>
      </c>
      <c r="N672" s="133">
        <v>7613</v>
      </c>
      <c r="O672" s="133">
        <v>2020</v>
      </c>
      <c r="P672" s="264">
        <v>147590</v>
      </c>
      <c r="Q672" s="239" t="s">
        <v>827</v>
      </c>
      <c r="R672" s="240"/>
      <c r="S672" s="246"/>
      <c r="T672" s="244"/>
      <c r="U672" s="246"/>
      <c r="V672" s="240"/>
      <c r="W672" s="246"/>
      <c r="X672" s="283"/>
      <c r="Y672" s="253"/>
      <c r="Z672" s="251"/>
      <c r="AA672" s="247">
        <f t="shared" si="21"/>
        <v>147590</v>
      </c>
      <c r="AB672" s="240" t="s">
        <v>298</v>
      </c>
      <c r="AF672">
        <v>147590</v>
      </c>
      <c r="AG672" s="415">
        <f t="shared" si="20"/>
        <v>0</v>
      </c>
    </row>
    <row r="673" spans="1:33">
      <c r="A673" s="133" t="s">
        <v>4</v>
      </c>
      <c r="B673" s="133" t="s">
        <v>260</v>
      </c>
      <c r="C673" s="133" t="s">
        <v>261</v>
      </c>
      <c r="D673" s="133" t="s">
        <v>262</v>
      </c>
      <c r="E673" s="239" t="s">
        <v>715</v>
      </c>
      <c r="F673" s="134" t="s">
        <v>716</v>
      </c>
      <c r="G673" s="133" t="s">
        <v>121</v>
      </c>
      <c r="H673" s="133">
        <v>9605</v>
      </c>
      <c r="I673" s="133">
        <v>12089</v>
      </c>
      <c r="J673" s="133">
        <v>43999</v>
      </c>
      <c r="K673" s="133" t="s">
        <v>738</v>
      </c>
      <c r="L673" s="133">
        <v>860066942</v>
      </c>
      <c r="M673" s="133" t="s">
        <v>156</v>
      </c>
      <c r="N673" s="133">
        <v>7613</v>
      </c>
      <c r="O673" s="133">
        <v>2020</v>
      </c>
      <c r="P673" s="264">
        <v>2483</v>
      </c>
      <c r="Q673" s="239" t="s">
        <v>827</v>
      </c>
      <c r="R673" s="240"/>
      <c r="S673" s="246"/>
      <c r="T673" s="244"/>
      <c r="U673" s="246"/>
      <c r="V673" s="240"/>
      <c r="W673" s="246"/>
      <c r="X673" s="283"/>
      <c r="Y673" s="253"/>
      <c r="Z673" s="251"/>
      <c r="AA673" s="247">
        <f t="shared" si="21"/>
        <v>2483</v>
      </c>
      <c r="AB673" s="240" t="s">
        <v>298</v>
      </c>
      <c r="AF673">
        <v>2483</v>
      </c>
      <c r="AG673" s="415">
        <f t="shared" si="20"/>
        <v>0</v>
      </c>
    </row>
    <row r="674" spans="1:33">
      <c r="A674" s="133" t="s">
        <v>4</v>
      </c>
      <c r="B674" s="133" t="s">
        <v>260</v>
      </c>
      <c r="C674" s="135" t="s">
        <v>91</v>
      </c>
      <c r="D674" s="135" t="s">
        <v>846</v>
      </c>
      <c r="E674" s="239" t="s">
        <v>847</v>
      </c>
      <c r="F674" s="134" t="s">
        <v>848</v>
      </c>
      <c r="G674" s="133" t="s">
        <v>121</v>
      </c>
      <c r="H674" s="133">
        <v>15316</v>
      </c>
      <c r="I674" s="133">
        <v>12149</v>
      </c>
      <c r="J674" s="133">
        <v>44026</v>
      </c>
      <c r="K674" s="133" t="s">
        <v>849</v>
      </c>
      <c r="L674" s="133">
        <v>901390760</v>
      </c>
      <c r="M674" s="133" t="s">
        <v>220</v>
      </c>
      <c r="N674" s="133">
        <v>39175180</v>
      </c>
      <c r="O674" s="133">
        <v>2020</v>
      </c>
      <c r="P674" s="264">
        <v>23706260</v>
      </c>
      <c r="Q674" s="239" t="s">
        <v>827</v>
      </c>
      <c r="R674" s="240"/>
      <c r="S674" s="246"/>
      <c r="T674" s="244"/>
      <c r="U674" s="246"/>
      <c r="V674" s="240"/>
      <c r="W674" s="246"/>
      <c r="X674" s="283"/>
      <c r="Y674" s="253"/>
      <c r="Z674" s="251"/>
      <c r="AA674" s="247">
        <f t="shared" si="21"/>
        <v>23706260</v>
      </c>
      <c r="AB674" s="349" t="s">
        <v>850</v>
      </c>
      <c r="AF674">
        <v>23706260</v>
      </c>
      <c r="AG674" s="415">
        <f t="shared" si="20"/>
        <v>0</v>
      </c>
    </row>
    <row r="675" spans="1:33">
      <c r="A675" s="133" t="s">
        <v>6</v>
      </c>
      <c r="B675" s="133" t="s">
        <v>186</v>
      </c>
      <c r="C675" s="135" t="s">
        <v>91</v>
      </c>
      <c r="D675" s="135">
        <v>7771</v>
      </c>
      <c r="E675" s="239" t="s">
        <v>851</v>
      </c>
      <c r="F675" s="134" t="s">
        <v>852</v>
      </c>
      <c r="G675" s="133" t="s">
        <v>121</v>
      </c>
      <c r="H675" s="133">
        <v>16449</v>
      </c>
      <c r="I675" s="133">
        <v>12167</v>
      </c>
      <c r="J675" s="133">
        <v>44027</v>
      </c>
      <c r="K675" s="133" t="s">
        <v>853</v>
      </c>
      <c r="L675" s="133">
        <v>1090467653</v>
      </c>
      <c r="M675" s="133" t="s">
        <v>114</v>
      </c>
      <c r="N675" s="133">
        <v>181</v>
      </c>
      <c r="O675" s="133">
        <v>2020</v>
      </c>
      <c r="P675" s="264">
        <v>1256500</v>
      </c>
      <c r="Q675" s="239" t="s">
        <v>827</v>
      </c>
      <c r="R675" s="240"/>
      <c r="S675" s="246"/>
      <c r="T675" s="244"/>
      <c r="U675" s="246"/>
      <c r="V675" s="240"/>
      <c r="W675" s="246"/>
      <c r="X675" s="283"/>
      <c r="Y675" s="253"/>
      <c r="Z675" s="251"/>
      <c r="AA675" s="247">
        <f t="shared" si="21"/>
        <v>1256500</v>
      </c>
      <c r="AB675" s="333" t="s">
        <v>854</v>
      </c>
      <c r="AF675">
        <v>1256500</v>
      </c>
      <c r="AG675" s="415">
        <f t="shared" si="20"/>
        <v>0</v>
      </c>
    </row>
    <row r="676" spans="1:33">
      <c r="A676" s="133" t="s">
        <v>4</v>
      </c>
      <c r="B676" s="133" t="s">
        <v>236</v>
      </c>
      <c r="C676" s="133" t="s">
        <v>261</v>
      </c>
      <c r="D676" s="133" t="s">
        <v>262</v>
      </c>
      <c r="E676" s="239" t="s">
        <v>739</v>
      </c>
      <c r="F676" s="134" t="s">
        <v>740</v>
      </c>
      <c r="G676" s="133" t="s">
        <v>121</v>
      </c>
      <c r="H676" s="133">
        <v>15047</v>
      </c>
      <c r="I676" s="133">
        <v>12198</v>
      </c>
      <c r="J676" s="133">
        <v>44029</v>
      </c>
      <c r="K676" s="133" t="s">
        <v>855</v>
      </c>
      <c r="L676" s="133">
        <v>900466596</v>
      </c>
      <c r="M676" s="133" t="s">
        <v>220</v>
      </c>
      <c r="N676" s="133">
        <v>6139154626</v>
      </c>
      <c r="O676" s="133">
        <v>2020</v>
      </c>
      <c r="P676" s="264">
        <v>709387</v>
      </c>
      <c r="Q676" s="239" t="s">
        <v>827</v>
      </c>
      <c r="R676" s="240"/>
      <c r="S676" s="246"/>
      <c r="T676" s="244"/>
      <c r="U676" s="246"/>
      <c r="V676" s="240"/>
      <c r="W676" s="246"/>
      <c r="X676" s="283"/>
      <c r="Y676" s="253"/>
      <c r="Z676" s="251"/>
      <c r="AA676" s="247">
        <f t="shared" si="21"/>
        <v>709387</v>
      </c>
      <c r="AB676" s="357" t="s">
        <v>856</v>
      </c>
      <c r="AF676">
        <v>709387</v>
      </c>
      <c r="AG676" s="415">
        <f t="shared" si="20"/>
        <v>0</v>
      </c>
    </row>
    <row r="677" spans="1:33">
      <c r="A677" s="133" t="s">
        <v>6</v>
      </c>
      <c r="B677" s="133" t="s">
        <v>186</v>
      </c>
      <c r="C677" s="135" t="s">
        <v>91</v>
      </c>
      <c r="D677" s="135">
        <v>7771</v>
      </c>
      <c r="E677" s="239" t="s">
        <v>851</v>
      </c>
      <c r="F677" s="134" t="s">
        <v>852</v>
      </c>
      <c r="G677" s="133" t="s">
        <v>121</v>
      </c>
      <c r="H677" s="133">
        <v>16435</v>
      </c>
      <c r="I677" s="133">
        <v>12225</v>
      </c>
      <c r="J677" s="133">
        <v>44030</v>
      </c>
      <c r="K677" s="133" t="s">
        <v>857</v>
      </c>
      <c r="L677" s="133">
        <v>52796538</v>
      </c>
      <c r="M677" s="133" t="s">
        <v>114</v>
      </c>
      <c r="N677" s="133">
        <v>248</v>
      </c>
      <c r="O677" s="133">
        <v>2020</v>
      </c>
      <c r="P677" s="264">
        <v>417000</v>
      </c>
      <c r="Q677" s="239" t="s">
        <v>827</v>
      </c>
      <c r="R677" s="240"/>
      <c r="S677" s="246"/>
      <c r="T677" s="244"/>
      <c r="U677" s="246"/>
      <c r="V677" s="240"/>
      <c r="W677" s="246"/>
      <c r="X677" s="283"/>
      <c r="Y677" s="253"/>
      <c r="Z677" s="251"/>
      <c r="AA677" s="247">
        <f t="shared" si="21"/>
        <v>417000</v>
      </c>
      <c r="AB677" s="333" t="s">
        <v>858</v>
      </c>
      <c r="AF677">
        <v>417000</v>
      </c>
      <c r="AG677" s="415">
        <f t="shared" si="20"/>
        <v>0</v>
      </c>
    </row>
    <row r="678" spans="1:33" ht="38.25">
      <c r="A678" s="133" t="s">
        <v>8</v>
      </c>
      <c r="B678" s="133" t="s">
        <v>148</v>
      </c>
      <c r="C678" s="135" t="s">
        <v>91</v>
      </c>
      <c r="D678" s="135" t="s">
        <v>859</v>
      </c>
      <c r="E678" s="239" t="s">
        <v>860</v>
      </c>
      <c r="F678" s="134" t="s">
        <v>33</v>
      </c>
      <c r="G678" s="133" t="s">
        <v>121</v>
      </c>
      <c r="H678" s="133">
        <v>15194</v>
      </c>
      <c r="I678" s="133">
        <v>12386</v>
      </c>
      <c r="J678" s="133">
        <v>44036</v>
      </c>
      <c r="K678" s="133" t="s">
        <v>403</v>
      </c>
      <c r="L678" s="133">
        <v>830113724</v>
      </c>
      <c r="M678" s="133" t="s">
        <v>96</v>
      </c>
      <c r="N678" s="133">
        <v>7807</v>
      </c>
      <c r="O678" s="133">
        <v>2020</v>
      </c>
      <c r="P678" s="264">
        <v>8152708</v>
      </c>
      <c r="Q678" s="239" t="s">
        <v>827</v>
      </c>
      <c r="R678" s="240">
        <v>1305</v>
      </c>
      <c r="S678" s="246">
        <v>44734</v>
      </c>
      <c r="T678" s="244">
        <v>1943</v>
      </c>
      <c r="U678" s="246">
        <v>44791</v>
      </c>
      <c r="V678" s="253">
        <v>3001030220</v>
      </c>
      <c r="W678" s="246">
        <v>44911</v>
      </c>
      <c r="X678" s="283">
        <v>3999046</v>
      </c>
      <c r="Y678" s="302" t="s">
        <v>486</v>
      </c>
      <c r="Z678" s="251">
        <v>4153662</v>
      </c>
      <c r="AA678" s="247">
        <f t="shared" si="21"/>
        <v>0</v>
      </c>
      <c r="AB678" s="240" t="s">
        <v>209</v>
      </c>
      <c r="AF678">
        <v>8152708</v>
      </c>
      <c r="AG678" s="415">
        <f t="shared" si="20"/>
        <v>0</v>
      </c>
    </row>
    <row r="679" spans="1:33" ht="38.25">
      <c r="A679" s="133" t="s">
        <v>8</v>
      </c>
      <c r="B679" s="133" t="s">
        <v>148</v>
      </c>
      <c r="C679" s="135" t="s">
        <v>91</v>
      </c>
      <c r="D679" s="135" t="s">
        <v>859</v>
      </c>
      <c r="E679" s="239" t="s">
        <v>860</v>
      </c>
      <c r="F679" s="134" t="s">
        <v>33</v>
      </c>
      <c r="G679" s="133" t="s">
        <v>121</v>
      </c>
      <c r="H679" s="133">
        <v>15289</v>
      </c>
      <c r="I679" s="133">
        <v>12397</v>
      </c>
      <c r="J679" s="133">
        <v>44036</v>
      </c>
      <c r="K679" s="133" t="s">
        <v>861</v>
      </c>
      <c r="L679" s="133">
        <v>900295709</v>
      </c>
      <c r="M679" s="133" t="s">
        <v>96</v>
      </c>
      <c r="N679" s="133">
        <v>7823</v>
      </c>
      <c r="O679" s="133">
        <v>2020</v>
      </c>
      <c r="P679" s="264">
        <v>4606171</v>
      </c>
      <c r="Q679" s="239" t="s">
        <v>827</v>
      </c>
      <c r="R679" s="240"/>
      <c r="S679" s="246"/>
      <c r="T679" s="244"/>
      <c r="U679" s="246"/>
      <c r="V679" s="240"/>
      <c r="W679" s="246"/>
      <c r="X679" s="283"/>
      <c r="Y679" s="248" t="s">
        <v>146</v>
      </c>
      <c r="Z679" s="251">
        <v>4606171</v>
      </c>
      <c r="AA679" s="247">
        <f t="shared" si="21"/>
        <v>0</v>
      </c>
      <c r="AB679" s="240" t="s">
        <v>370</v>
      </c>
      <c r="AF679">
        <v>4606171</v>
      </c>
      <c r="AG679" s="415">
        <f t="shared" si="20"/>
        <v>0</v>
      </c>
    </row>
    <row r="680" spans="1:33" ht="77.25">
      <c r="A680" s="133" t="s">
        <v>10</v>
      </c>
      <c r="B680" s="133" t="s">
        <v>862</v>
      </c>
      <c r="C680" s="135" t="s">
        <v>91</v>
      </c>
      <c r="D680" s="135" t="s">
        <v>863</v>
      </c>
      <c r="E680" s="239" t="s">
        <v>864</v>
      </c>
      <c r="F680" s="134" t="s">
        <v>36</v>
      </c>
      <c r="G680" s="133" t="s">
        <v>121</v>
      </c>
      <c r="H680" s="133">
        <v>15246</v>
      </c>
      <c r="I680" s="133">
        <v>12577</v>
      </c>
      <c r="J680" s="133">
        <v>44039</v>
      </c>
      <c r="K680" s="133" t="s">
        <v>865</v>
      </c>
      <c r="L680" s="133">
        <v>830043969</v>
      </c>
      <c r="M680" s="133" t="s">
        <v>156</v>
      </c>
      <c r="N680" s="133">
        <v>8016</v>
      </c>
      <c r="O680" s="133">
        <v>2020</v>
      </c>
      <c r="P680" s="264">
        <v>44211870</v>
      </c>
      <c r="Q680" s="239" t="s">
        <v>827</v>
      </c>
      <c r="R680" s="240"/>
      <c r="S680" s="246"/>
      <c r="T680" s="244"/>
      <c r="U680" s="246"/>
      <c r="V680" s="240"/>
      <c r="W680" s="246"/>
      <c r="X680" s="283"/>
      <c r="Y680" s="253"/>
      <c r="Z680" s="251"/>
      <c r="AA680" s="247">
        <f t="shared" si="21"/>
        <v>44211870</v>
      </c>
      <c r="AB680" s="282" t="s">
        <v>866</v>
      </c>
      <c r="AF680">
        <v>44211870</v>
      </c>
      <c r="AG680" s="415">
        <f t="shared" si="20"/>
        <v>0</v>
      </c>
    </row>
    <row r="681" spans="1:33" ht="38.25">
      <c r="A681" s="133" t="s">
        <v>4</v>
      </c>
      <c r="B681" s="133" t="s">
        <v>260</v>
      </c>
      <c r="C681" s="135" t="s">
        <v>91</v>
      </c>
      <c r="D681" s="135" t="s">
        <v>846</v>
      </c>
      <c r="E681" s="239" t="s">
        <v>847</v>
      </c>
      <c r="F681" s="134" t="s">
        <v>848</v>
      </c>
      <c r="G681" s="133" t="s">
        <v>121</v>
      </c>
      <c r="H681" s="133">
        <v>19430</v>
      </c>
      <c r="I681" s="133">
        <v>12758</v>
      </c>
      <c r="J681" s="133">
        <v>44043</v>
      </c>
      <c r="K681" s="133" t="s">
        <v>867</v>
      </c>
      <c r="L681" s="133">
        <v>901081146</v>
      </c>
      <c r="M681" s="133" t="s">
        <v>156</v>
      </c>
      <c r="N681" s="133">
        <v>6974</v>
      </c>
      <c r="O681" s="133">
        <v>2020</v>
      </c>
      <c r="P681" s="264">
        <v>2</v>
      </c>
      <c r="Q681" s="239" t="s">
        <v>827</v>
      </c>
      <c r="R681" s="240"/>
      <c r="S681" s="246"/>
      <c r="T681" s="244"/>
      <c r="U681" s="246"/>
      <c r="V681" s="240"/>
      <c r="W681" s="246"/>
      <c r="X681" s="283"/>
      <c r="Y681" s="248" t="s">
        <v>138</v>
      </c>
      <c r="Z681" s="251">
        <v>2</v>
      </c>
      <c r="AA681" s="247">
        <f t="shared" si="21"/>
        <v>0</v>
      </c>
      <c r="AB681" s="240" t="s">
        <v>246</v>
      </c>
      <c r="AF681">
        <v>2</v>
      </c>
      <c r="AG681" s="415">
        <f t="shared" si="20"/>
        <v>0</v>
      </c>
    </row>
    <row r="682" spans="1:33">
      <c r="A682" s="133" t="s">
        <v>8</v>
      </c>
      <c r="B682" s="133" t="s">
        <v>148</v>
      </c>
      <c r="C682" s="135" t="s">
        <v>91</v>
      </c>
      <c r="D682" s="135" t="s">
        <v>859</v>
      </c>
      <c r="E682" s="239" t="s">
        <v>860</v>
      </c>
      <c r="F682" s="134" t="s">
        <v>33</v>
      </c>
      <c r="G682" s="133" t="s">
        <v>121</v>
      </c>
      <c r="H682" s="133">
        <v>15275</v>
      </c>
      <c r="I682" s="133">
        <v>12759</v>
      </c>
      <c r="J682" s="133">
        <v>44043</v>
      </c>
      <c r="K682" s="133" t="s">
        <v>868</v>
      </c>
      <c r="L682" s="133">
        <v>900188602</v>
      </c>
      <c r="M682" s="133" t="s">
        <v>798</v>
      </c>
      <c r="N682" s="133">
        <v>8278</v>
      </c>
      <c r="O682" s="133">
        <v>2020</v>
      </c>
      <c r="P682" s="264">
        <v>34241346</v>
      </c>
      <c r="Q682" s="239" t="s">
        <v>827</v>
      </c>
      <c r="R682" s="240">
        <v>1792</v>
      </c>
      <c r="S682" s="246">
        <v>44782</v>
      </c>
      <c r="T682" s="244">
        <v>2371</v>
      </c>
      <c r="U682" s="246">
        <v>44824</v>
      </c>
      <c r="V682" s="240">
        <v>3000841534</v>
      </c>
      <c r="W682" s="246">
        <v>44853</v>
      </c>
      <c r="X682" s="283">
        <v>34241346</v>
      </c>
      <c r="Y682" s="253"/>
      <c r="Z682" s="251"/>
      <c r="AA682" s="247">
        <f t="shared" si="21"/>
        <v>0</v>
      </c>
      <c r="AB682" s="332" t="s">
        <v>256</v>
      </c>
      <c r="AF682">
        <v>34241346</v>
      </c>
      <c r="AG682" s="415">
        <f t="shared" si="20"/>
        <v>0</v>
      </c>
    </row>
    <row r="683" spans="1:33">
      <c r="A683" s="133" t="s">
        <v>6</v>
      </c>
      <c r="B683" s="133" t="s">
        <v>186</v>
      </c>
      <c r="C683" s="135" t="s">
        <v>91</v>
      </c>
      <c r="D683" s="135">
        <v>7771</v>
      </c>
      <c r="E683" s="239" t="s">
        <v>851</v>
      </c>
      <c r="F683" s="134" t="s">
        <v>852</v>
      </c>
      <c r="G683" s="133" t="s">
        <v>121</v>
      </c>
      <c r="H683" s="133">
        <v>16478</v>
      </c>
      <c r="I683" s="133">
        <v>12855</v>
      </c>
      <c r="J683" s="133">
        <v>44047</v>
      </c>
      <c r="K683" s="133" t="s">
        <v>869</v>
      </c>
      <c r="L683" s="133">
        <v>80396405</v>
      </c>
      <c r="M683" s="133" t="s">
        <v>123</v>
      </c>
      <c r="N683" s="133">
        <v>8311</v>
      </c>
      <c r="O683" s="133">
        <v>2020</v>
      </c>
      <c r="P683" s="264">
        <v>2822133</v>
      </c>
      <c r="Q683" s="239" t="s">
        <v>827</v>
      </c>
      <c r="R683" s="240"/>
      <c r="S683" s="246"/>
      <c r="T683" s="244"/>
      <c r="U683" s="246"/>
      <c r="V683" s="240"/>
      <c r="W683" s="246"/>
      <c r="X683" s="283"/>
      <c r="Y683" s="253"/>
      <c r="Z683" s="251"/>
      <c r="AA683" s="247">
        <f t="shared" si="21"/>
        <v>2822133</v>
      </c>
      <c r="AB683" s="345" t="s">
        <v>277</v>
      </c>
      <c r="AF683">
        <v>2822133</v>
      </c>
      <c r="AG683" s="415">
        <f t="shared" si="20"/>
        <v>0</v>
      </c>
    </row>
    <row r="684" spans="1:33">
      <c r="A684" s="133" t="s">
        <v>12</v>
      </c>
      <c r="B684" s="133" t="s">
        <v>870</v>
      </c>
      <c r="C684" s="135" t="s">
        <v>91</v>
      </c>
      <c r="D684" s="135" t="s">
        <v>871</v>
      </c>
      <c r="E684" s="239" t="s">
        <v>872</v>
      </c>
      <c r="F684" s="134" t="s">
        <v>873</v>
      </c>
      <c r="G684" s="133" t="s">
        <v>121</v>
      </c>
      <c r="H684" s="133">
        <v>15934</v>
      </c>
      <c r="I684" s="133">
        <v>12859</v>
      </c>
      <c r="J684" s="133">
        <v>44047</v>
      </c>
      <c r="K684" s="133" t="s">
        <v>874</v>
      </c>
      <c r="L684" s="133">
        <v>80109930</v>
      </c>
      <c r="M684" s="133" t="s">
        <v>114</v>
      </c>
      <c r="N684" s="133">
        <v>8331</v>
      </c>
      <c r="O684" s="133">
        <v>2020</v>
      </c>
      <c r="P684" s="264">
        <v>1329900</v>
      </c>
      <c r="Q684" s="239" t="s">
        <v>827</v>
      </c>
      <c r="R684" s="240"/>
      <c r="S684" s="246"/>
      <c r="T684" s="244"/>
      <c r="U684" s="246"/>
      <c r="V684" s="240"/>
      <c r="W684" s="246"/>
      <c r="X684" s="283"/>
      <c r="Y684" s="253"/>
      <c r="Z684" s="251"/>
      <c r="AA684" s="247">
        <f t="shared" si="21"/>
        <v>1329900</v>
      </c>
      <c r="AB684" s="335" t="s">
        <v>875</v>
      </c>
      <c r="AF684">
        <v>1329900</v>
      </c>
      <c r="AG684" s="415">
        <f t="shared" si="20"/>
        <v>0</v>
      </c>
    </row>
    <row r="685" spans="1:33">
      <c r="A685" s="133" t="s">
        <v>12</v>
      </c>
      <c r="B685" s="133" t="s">
        <v>870</v>
      </c>
      <c r="C685" s="135" t="s">
        <v>91</v>
      </c>
      <c r="D685" s="135" t="s">
        <v>871</v>
      </c>
      <c r="E685" s="239" t="s">
        <v>872</v>
      </c>
      <c r="F685" s="134" t="s">
        <v>873</v>
      </c>
      <c r="G685" s="133" t="s">
        <v>121</v>
      </c>
      <c r="H685" s="133">
        <v>15859</v>
      </c>
      <c r="I685" s="133">
        <v>12869</v>
      </c>
      <c r="J685" s="133">
        <v>44047</v>
      </c>
      <c r="K685" s="133" t="s">
        <v>493</v>
      </c>
      <c r="L685" s="133">
        <v>1018447387</v>
      </c>
      <c r="M685" s="133" t="s">
        <v>123</v>
      </c>
      <c r="N685" s="133">
        <v>8357</v>
      </c>
      <c r="O685" s="133">
        <v>2020</v>
      </c>
      <c r="P685" s="264">
        <v>1144800</v>
      </c>
      <c r="Q685" s="239" t="s">
        <v>827</v>
      </c>
      <c r="R685" s="240"/>
      <c r="S685" s="246"/>
      <c r="T685" s="244"/>
      <c r="U685" s="246"/>
      <c r="V685" s="240"/>
      <c r="W685" s="246"/>
      <c r="X685" s="283"/>
      <c r="Y685" s="253"/>
      <c r="Z685" s="251"/>
      <c r="AA685" s="247">
        <f t="shared" si="21"/>
        <v>1144800</v>
      </c>
      <c r="AB685" s="282" t="s">
        <v>875</v>
      </c>
      <c r="AF685">
        <v>1144800</v>
      </c>
      <c r="AG685" s="415">
        <f t="shared" si="20"/>
        <v>0</v>
      </c>
    </row>
    <row r="686" spans="1:33">
      <c r="A686" s="133" t="s">
        <v>12</v>
      </c>
      <c r="B686" s="133" t="s">
        <v>870</v>
      </c>
      <c r="C686" s="135" t="s">
        <v>91</v>
      </c>
      <c r="D686" s="135" t="s">
        <v>871</v>
      </c>
      <c r="E686" s="239" t="s">
        <v>872</v>
      </c>
      <c r="F686" s="134" t="s">
        <v>873</v>
      </c>
      <c r="G686" s="133" t="s">
        <v>121</v>
      </c>
      <c r="H686" s="133">
        <v>15936</v>
      </c>
      <c r="I686" s="133">
        <v>12871</v>
      </c>
      <c r="J686" s="133">
        <v>44047</v>
      </c>
      <c r="K686" s="133" t="s">
        <v>876</v>
      </c>
      <c r="L686" s="133">
        <v>1010172604</v>
      </c>
      <c r="M686" s="133" t="s">
        <v>114</v>
      </c>
      <c r="N686" s="133">
        <v>8360</v>
      </c>
      <c r="O686" s="133">
        <v>2020</v>
      </c>
      <c r="P686" s="264">
        <v>1329900</v>
      </c>
      <c r="Q686" s="239" t="s">
        <v>827</v>
      </c>
      <c r="R686" s="240"/>
      <c r="S686" s="246"/>
      <c r="T686" s="244"/>
      <c r="U686" s="246"/>
      <c r="V686" s="240"/>
      <c r="W686" s="246"/>
      <c r="X686" s="283"/>
      <c r="Y686" s="253"/>
      <c r="Z686" s="251"/>
      <c r="AA686" s="247">
        <f t="shared" si="21"/>
        <v>1329900</v>
      </c>
      <c r="AB686" s="328" t="s">
        <v>875</v>
      </c>
      <c r="AF686">
        <v>1329900</v>
      </c>
      <c r="AG686" s="415">
        <f t="shared" si="20"/>
        <v>0</v>
      </c>
    </row>
    <row r="687" spans="1:33">
      <c r="A687" s="133" t="s">
        <v>6</v>
      </c>
      <c r="B687" s="133" t="s">
        <v>186</v>
      </c>
      <c r="C687" s="135" t="s">
        <v>91</v>
      </c>
      <c r="D687" s="135">
        <v>7771</v>
      </c>
      <c r="E687" s="239" t="s">
        <v>851</v>
      </c>
      <c r="F687" s="134" t="s">
        <v>852</v>
      </c>
      <c r="G687" s="133" t="s">
        <v>121</v>
      </c>
      <c r="H687" s="133">
        <v>16466</v>
      </c>
      <c r="I687" s="133">
        <v>13965</v>
      </c>
      <c r="J687" s="133">
        <v>44060</v>
      </c>
      <c r="K687" s="133" t="s">
        <v>620</v>
      </c>
      <c r="L687" s="133">
        <v>1016088529</v>
      </c>
      <c r="M687" s="133" t="s">
        <v>114</v>
      </c>
      <c r="N687" s="133">
        <v>9580</v>
      </c>
      <c r="O687" s="133">
        <v>2020</v>
      </c>
      <c r="P687" s="264">
        <v>167534</v>
      </c>
      <c r="Q687" s="239" t="s">
        <v>827</v>
      </c>
      <c r="R687" s="240"/>
      <c r="S687" s="246"/>
      <c r="T687" s="244"/>
      <c r="U687" s="246"/>
      <c r="V687" s="240"/>
      <c r="W687" s="246"/>
      <c r="X687" s="283"/>
      <c r="Y687" s="253"/>
      <c r="Z687" s="251"/>
      <c r="AA687" s="247">
        <f t="shared" si="21"/>
        <v>167534</v>
      </c>
      <c r="AB687" s="333" t="s">
        <v>858</v>
      </c>
      <c r="AF687">
        <v>167534</v>
      </c>
      <c r="AG687" s="415">
        <f t="shared" si="20"/>
        <v>0</v>
      </c>
    </row>
    <row r="688" spans="1:33">
      <c r="A688" s="133" t="s">
        <v>8</v>
      </c>
      <c r="B688" s="133" t="s">
        <v>148</v>
      </c>
      <c r="C688" s="135" t="s">
        <v>91</v>
      </c>
      <c r="D688" s="135" t="s">
        <v>92</v>
      </c>
      <c r="E688" s="239" t="s">
        <v>242</v>
      </c>
      <c r="F688" s="134" t="s">
        <v>15</v>
      </c>
      <c r="G688" s="133" t="s">
        <v>121</v>
      </c>
      <c r="H688" s="133">
        <v>1323</v>
      </c>
      <c r="I688" s="133">
        <v>14</v>
      </c>
      <c r="J688" s="133">
        <v>43845</v>
      </c>
      <c r="K688" s="133" t="s">
        <v>275</v>
      </c>
      <c r="L688" s="133">
        <v>805000867</v>
      </c>
      <c r="M688" s="133" t="s">
        <v>276</v>
      </c>
      <c r="N688" s="133">
        <v>8281</v>
      </c>
      <c r="O688" s="133">
        <v>2020</v>
      </c>
      <c r="P688" s="264">
        <v>2166034</v>
      </c>
      <c r="Q688" s="239" t="s">
        <v>827</v>
      </c>
      <c r="R688" s="240"/>
      <c r="S688" s="246"/>
      <c r="T688" s="244"/>
      <c r="U688" s="246"/>
      <c r="V688" s="240"/>
      <c r="W688" s="246"/>
      <c r="X688" s="283"/>
      <c r="Y688" s="253"/>
      <c r="Z688" s="251"/>
      <c r="AA688" s="247">
        <f t="shared" si="21"/>
        <v>2166034</v>
      </c>
      <c r="AB688" s="330" t="s">
        <v>277</v>
      </c>
      <c r="AF688">
        <v>2166034</v>
      </c>
      <c r="AG688" s="415">
        <f t="shared" si="20"/>
        <v>0</v>
      </c>
    </row>
    <row r="689" spans="1:33">
      <c r="A689" s="133" t="s">
        <v>4</v>
      </c>
      <c r="B689" s="133" t="s">
        <v>260</v>
      </c>
      <c r="C689" s="135" t="s">
        <v>91</v>
      </c>
      <c r="D689" s="135" t="s">
        <v>846</v>
      </c>
      <c r="E689" s="239" t="s">
        <v>847</v>
      </c>
      <c r="F689" s="134" t="s">
        <v>848</v>
      </c>
      <c r="G689" s="133" t="s">
        <v>121</v>
      </c>
      <c r="H689" s="133">
        <v>16796</v>
      </c>
      <c r="I689" s="133">
        <v>14819</v>
      </c>
      <c r="J689" s="133">
        <v>44065</v>
      </c>
      <c r="K689" s="133" t="s">
        <v>877</v>
      </c>
      <c r="L689" s="133">
        <v>52927435</v>
      </c>
      <c r="M689" s="133" t="s">
        <v>123</v>
      </c>
      <c r="N689" s="133">
        <v>10208</v>
      </c>
      <c r="O689" s="133">
        <v>2020</v>
      </c>
      <c r="P689" s="264">
        <v>109266</v>
      </c>
      <c r="Q689" s="239" t="s">
        <v>827</v>
      </c>
      <c r="R689" s="240"/>
      <c r="S689" s="246"/>
      <c r="T689" s="244"/>
      <c r="U689" s="246"/>
      <c r="V689" s="240"/>
      <c r="W689" s="246"/>
      <c r="X689" s="283"/>
      <c r="Y689" s="253"/>
      <c r="Z689" s="251"/>
      <c r="AA689" s="247">
        <f t="shared" si="21"/>
        <v>109266</v>
      </c>
      <c r="AB689" s="343" t="s">
        <v>878</v>
      </c>
      <c r="AF689">
        <v>109266</v>
      </c>
      <c r="AG689" s="415">
        <f t="shared" si="20"/>
        <v>0</v>
      </c>
    </row>
    <row r="690" spans="1:33">
      <c r="A690" s="133" t="s">
        <v>6</v>
      </c>
      <c r="B690" s="133" t="s">
        <v>124</v>
      </c>
      <c r="C690" s="135" t="s">
        <v>91</v>
      </c>
      <c r="D690" s="135" t="s">
        <v>879</v>
      </c>
      <c r="E690" s="239" t="s">
        <v>880</v>
      </c>
      <c r="F690" s="134" t="s">
        <v>881</v>
      </c>
      <c r="G690" s="133" t="s">
        <v>121</v>
      </c>
      <c r="H690" s="133">
        <v>16636</v>
      </c>
      <c r="I690" s="133">
        <v>15048</v>
      </c>
      <c r="J690" s="133">
        <v>44066</v>
      </c>
      <c r="K690" s="133" t="s">
        <v>882</v>
      </c>
      <c r="L690" s="133">
        <v>1022345658</v>
      </c>
      <c r="M690" s="133" t="s">
        <v>123</v>
      </c>
      <c r="N690" s="133">
        <v>10762</v>
      </c>
      <c r="O690" s="133">
        <v>2020</v>
      </c>
      <c r="P690" s="264">
        <v>4478933</v>
      </c>
      <c r="Q690" s="239" t="s">
        <v>827</v>
      </c>
      <c r="R690" s="240"/>
      <c r="S690" s="246"/>
      <c r="T690" s="244"/>
      <c r="U690" s="246"/>
      <c r="V690" s="240"/>
      <c r="W690" s="246"/>
      <c r="X690" s="283"/>
      <c r="Y690" s="253" t="s">
        <v>98</v>
      </c>
      <c r="Z690" s="251">
        <v>4478933</v>
      </c>
      <c r="AA690" s="247">
        <f t="shared" si="21"/>
        <v>0</v>
      </c>
      <c r="AB690" s="302" t="s">
        <v>632</v>
      </c>
      <c r="AF690">
        <v>4478933</v>
      </c>
      <c r="AG690" s="415">
        <f t="shared" si="20"/>
        <v>0</v>
      </c>
    </row>
    <row r="691" spans="1:33">
      <c r="A691" s="133" t="s">
        <v>6</v>
      </c>
      <c r="B691" s="133" t="s">
        <v>124</v>
      </c>
      <c r="C691" s="135" t="s">
        <v>91</v>
      </c>
      <c r="D691" s="135" t="s">
        <v>879</v>
      </c>
      <c r="E691" s="239" t="s">
        <v>880</v>
      </c>
      <c r="F691" s="134" t="s">
        <v>881</v>
      </c>
      <c r="G691" s="133" t="s">
        <v>121</v>
      </c>
      <c r="H691" s="133">
        <v>18824</v>
      </c>
      <c r="I691" s="133">
        <v>15065</v>
      </c>
      <c r="J691" s="133">
        <v>44066</v>
      </c>
      <c r="K691" s="133" t="s">
        <v>883</v>
      </c>
      <c r="L691" s="133">
        <v>80054839</v>
      </c>
      <c r="M691" s="133" t="s">
        <v>114</v>
      </c>
      <c r="N691" s="133">
        <v>10816</v>
      </c>
      <c r="O691" s="133">
        <v>2020</v>
      </c>
      <c r="P691" s="264">
        <v>1000800</v>
      </c>
      <c r="Q691" s="239" t="s">
        <v>827</v>
      </c>
      <c r="R691" s="240"/>
      <c r="S691" s="246"/>
      <c r="T691" s="244"/>
      <c r="U691" s="246"/>
      <c r="V691" s="240"/>
      <c r="W691" s="246"/>
      <c r="X691" s="283"/>
      <c r="Y691" s="253"/>
      <c r="Z691" s="251"/>
      <c r="AA691" s="247">
        <f t="shared" si="21"/>
        <v>1000800</v>
      </c>
      <c r="AB691" s="331" t="s">
        <v>884</v>
      </c>
      <c r="AF691">
        <v>1000800</v>
      </c>
      <c r="AG691" s="415">
        <f t="shared" si="20"/>
        <v>0</v>
      </c>
    </row>
    <row r="692" spans="1:33" ht="26.25">
      <c r="A692" s="133" t="s">
        <v>4</v>
      </c>
      <c r="B692" s="133" t="s">
        <v>260</v>
      </c>
      <c r="C692" s="135" t="s">
        <v>91</v>
      </c>
      <c r="D692" s="135" t="s">
        <v>846</v>
      </c>
      <c r="E692" s="239" t="s">
        <v>847</v>
      </c>
      <c r="F692" s="134" t="s">
        <v>848</v>
      </c>
      <c r="G692" s="133" t="s">
        <v>121</v>
      </c>
      <c r="H692" s="133">
        <v>16547</v>
      </c>
      <c r="I692" s="133">
        <v>15451</v>
      </c>
      <c r="J692" s="133">
        <v>44067</v>
      </c>
      <c r="K692" s="133" t="s">
        <v>500</v>
      </c>
      <c r="L692" s="133">
        <v>1013610594</v>
      </c>
      <c r="M692" s="133" t="s">
        <v>114</v>
      </c>
      <c r="N692" s="133">
        <v>11332</v>
      </c>
      <c r="O692" s="133">
        <v>2020</v>
      </c>
      <c r="P692" s="264">
        <v>4216333</v>
      </c>
      <c r="Q692" s="239" t="s">
        <v>827</v>
      </c>
      <c r="R692" s="240"/>
      <c r="S692" s="246"/>
      <c r="T692" s="244"/>
      <c r="U692" s="246"/>
      <c r="V692" s="240"/>
      <c r="W692" s="246"/>
      <c r="X692" s="283"/>
      <c r="Y692" s="253"/>
      <c r="Z692" s="251"/>
      <c r="AA692" s="247">
        <f t="shared" si="21"/>
        <v>4216333</v>
      </c>
      <c r="AB692" s="336" t="s">
        <v>308</v>
      </c>
      <c r="AF692">
        <v>4216333</v>
      </c>
      <c r="AG692" s="415">
        <f t="shared" si="20"/>
        <v>0</v>
      </c>
    </row>
    <row r="693" spans="1:33" ht="51">
      <c r="A693" s="133" t="s">
        <v>12</v>
      </c>
      <c r="B693" s="133" t="s">
        <v>870</v>
      </c>
      <c r="C693" s="135" t="s">
        <v>91</v>
      </c>
      <c r="D693" s="135" t="s">
        <v>871</v>
      </c>
      <c r="E693" s="239" t="s">
        <v>872</v>
      </c>
      <c r="F693" s="134" t="s">
        <v>873</v>
      </c>
      <c r="G693" s="133" t="s">
        <v>121</v>
      </c>
      <c r="H693" s="133">
        <v>19876</v>
      </c>
      <c r="I693" s="133">
        <v>15519</v>
      </c>
      <c r="J693" s="133">
        <v>44067</v>
      </c>
      <c r="K693" s="133" t="s">
        <v>885</v>
      </c>
      <c r="L693" s="133">
        <v>79307333</v>
      </c>
      <c r="M693" s="133" t="s">
        <v>123</v>
      </c>
      <c r="N693" s="133">
        <v>11160</v>
      </c>
      <c r="O693" s="133">
        <v>2020</v>
      </c>
      <c r="P693" s="264">
        <v>9910700</v>
      </c>
      <c r="Q693" s="239" t="s">
        <v>827</v>
      </c>
      <c r="R693" s="240"/>
      <c r="S693" s="246"/>
      <c r="T693" s="244"/>
      <c r="U693" s="246"/>
      <c r="V693" s="240"/>
      <c r="W693" s="246"/>
      <c r="X693" s="283"/>
      <c r="Y693" s="248" t="s">
        <v>98</v>
      </c>
      <c r="Z693" s="251">
        <v>9910700</v>
      </c>
      <c r="AA693" s="247">
        <f t="shared" si="21"/>
        <v>0</v>
      </c>
      <c r="AB693" s="282" t="s">
        <v>632</v>
      </c>
      <c r="AF693">
        <v>9910700</v>
      </c>
      <c r="AG693" s="415">
        <f t="shared" si="20"/>
        <v>0</v>
      </c>
    </row>
    <row r="694" spans="1:33" ht="51.75">
      <c r="A694" s="133" t="s">
        <v>4</v>
      </c>
      <c r="B694" s="133" t="s">
        <v>90</v>
      </c>
      <c r="C694" s="135" t="s">
        <v>91</v>
      </c>
      <c r="D694" s="135" t="s">
        <v>886</v>
      </c>
      <c r="E694" s="239" t="s">
        <v>887</v>
      </c>
      <c r="F694" s="134" t="s">
        <v>40</v>
      </c>
      <c r="G694" s="133" t="s">
        <v>121</v>
      </c>
      <c r="H694" s="133">
        <v>20968</v>
      </c>
      <c r="I694" s="133">
        <v>15713</v>
      </c>
      <c r="J694" s="133">
        <v>44067</v>
      </c>
      <c r="K694" s="133" t="s">
        <v>719</v>
      </c>
      <c r="L694" s="133">
        <v>901238256</v>
      </c>
      <c r="M694" s="133" t="s">
        <v>706</v>
      </c>
      <c r="N694" s="133">
        <v>9262</v>
      </c>
      <c r="O694" s="133">
        <v>2020</v>
      </c>
      <c r="P694" s="264">
        <v>55589146</v>
      </c>
      <c r="Q694" s="239" t="s">
        <v>827</v>
      </c>
      <c r="R694" s="240"/>
      <c r="S694" s="246"/>
      <c r="T694" s="244"/>
      <c r="U694" s="246"/>
      <c r="V694" s="240"/>
      <c r="W694" s="246"/>
      <c r="X694" s="283"/>
      <c r="Y694" s="253"/>
      <c r="Z694" s="251"/>
      <c r="AA694" s="247">
        <f t="shared" si="21"/>
        <v>55589146</v>
      </c>
      <c r="AB694" s="282" t="s">
        <v>720</v>
      </c>
      <c r="AF694">
        <v>55589146</v>
      </c>
      <c r="AG694" s="415">
        <f t="shared" si="20"/>
        <v>0</v>
      </c>
    </row>
    <row r="695" spans="1:33" ht="64.5">
      <c r="A695" s="133" t="s">
        <v>4</v>
      </c>
      <c r="B695" s="133" t="s">
        <v>90</v>
      </c>
      <c r="C695" s="135" t="s">
        <v>91</v>
      </c>
      <c r="D695" s="135" t="s">
        <v>886</v>
      </c>
      <c r="E695" s="239" t="s">
        <v>887</v>
      </c>
      <c r="F695" s="134" t="s">
        <v>40</v>
      </c>
      <c r="G695" s="133" t="s">
        <v>121</v>
      </c>
      <c r="H695" s="133">
        <v>20969</v>
      </c>
      <c r="I695" s="133">
        <v>15733</v>
      </c>
      <c r="J695" s="133">
        <v>44067</v>
      </c>
      <c r="K695" s="133" t="s">
        <v>888</v>
      </c>
      <c r="L695" s="133">
        <v>901239757</v>
      </c>
      <c r="M695" s="133" t="s">
        <v>208</v>
      </c>
      <c r="N695" s="133">
        <v>9272</v>
      </c>
      <c r="O695" s="133">
        <v>2020</v>
      </c>
      <c r="P695" s="264">
        <v>87740962</v>
      </c>
      <c r="Q695" s="239" t="s">
        <v>827</v>
      </c>
      <c r="R695" s="240"/>
      <c r="S695" s="246"/>
      <c r="T695" s="244"/>
      <c r="U695" s="246"/>
      <c r="V695" s="240"/>
      <c r="W695" s="246"/>
      <c r="X695" s="283"/>
      <c r="Y695" s="253"/>
      <c r="Z695" s="251"/>
      <c r="AA695" s="247">
        <f t="shared" si="21"/>
        <v>87740962</v>
      </c>
      <c r="AB695" s="282" t="s">
        <v>889</v>
      </c>
      <c r="AF695">
        <v>87740962</v>
      </c>
      <c r="AG695" s="415">
        <f t="shared" si="20"/>
        <v>0</v>
      </c>
    </row>
    <row r="696" spans="1:33" ht="38.25">
      <c r="A696" s="133" t="s">
        <v>4</v>
      </c>
      <c r="B696" s="133" t="s">
        <v>260</v>
      </c>
      <c r="C696" s="135" t="s">
        <v>91</v>
      </c>
      <c r="D696" s="135" t="s">
        <v>846</v>
      </c>
      <c r="E696" s="239" t="s">
        <v>847</v>
      </c>
      <c r="F696" s="134" t="s">
        <v>848</v>
      </c>
      <c r="G696" s="133" t="s">
        <v>121</v>
      </c>
      <c r="H696" s="133">
        <v>21151</v>
      </c>
      <c r="I696" s="133">
        <v>15882</v>
      </c>
      <c r="J696" s="133">
        <v>44067</v>
      </c>
      <c r="K696" s="133" t="s">
        <v>890</v>
      </c>
      <c r="L696" s="133">
        <v>51844031</v>
      </c>
      <c r="M696" s="133" t="s">
        <v>123</v>
      </c>
      <c r="N696" s="133">
        <v>11631</v>
      </c>
      <c r="O696" s="133">
        <v>2020</v>
      </c>
      <c r="P696" s="264">
        <v>40041667</v>
      </c>
      <c r="Q696" s="239" t="s">
        <v>827</v>
      </c>
      <c r="R696" s="240"/>
      <c r="S696" s="246"/>
      <c r="T696" s="244"/>
      <c r="U696" s="246"/>
      <c r="V696" s="240"/>
      <c r="W696" s="246"/>
      <c r="X696" s="283"/>
      <c r="Y696" s="248" t="s">
        <v>146</v>
      </c>
      <c r="Z696" s="251">
        <v>40041667</v>
      </c>
      <c r="AA696" s="247">
        <f t="shared" si="21"/>
        <v>0</v>
      </c>
      <c r="AB696" s="240" t="s">
        <v>370</v>
      </c>
      <c r="AF696">
        <v>40041667</v>
      </c>
      <c r="AG696" s="415">
        <f t="shared" si="20"/>
        <v>0</v>
      </c>
    </row>
    <row r="697" spans="1:33">
      <c r="A697" s="133" t="s">
        <v>8</v>
      </c>
      <c r="B697" s="133" t="s">
        <v>148</v>
      </c>
      <c r="C697" s="135" t="s">
        <v>91</v>
      </c>
      <c r="D697" s="135" t="s">
        <v>92</v>
      </c>
      <c r="E697" s="239" t="s">
        <v>242</v>
      </c>
      <c r="F697" s="134" t="s">
        <v>15</v>
      </c>
      <c r="G697" s="133" t="s">
        <v>121</v>
      </c>
      <c r="H697" s="133">
        <v>1339</v>
      </c>
      <c r="I697" s="133">
        <v>16</v>
      </c>
      <c r="J697" s="133">
        <v>43845</v>
      </c>
      <c r="K697" s="133" t="s">
        <v>830</v>
      </c>
      <c r="L697" s="133">
        <v>901282319</v>
      </c>
      <c r="M697" s="133" t="s">
        <v>798</v>
      </c>
      <c r="N697" s="133">
        <v>7876</v>
      </c>
      <c r="O697" s="133">
        <v>2020</v>
      </c>
      <c r="P697" s="264">
        <v>51646788</v>
      </c>
      <c r="Q697" s="239" t="s">
        <v>827</v>
      </c>
      <c r="R697" s="240"/>
      <c r="S697" s="246"/>
      <c r="T697" s="244"/>
      <c r="U697" s="246"/>
      <c r="V697" s="240"/>
      <c r="W697" s="246"/>
      <c r="X697" s="283"/>
      <c r="Y697" s="253"/>
      <c r="Z697" s="251"/>
      <c r="AA697" s="247">
        <f t="shared" si="21"/>
        <v>51646788</v>
      </c>
      <c r="AB697" s="240" t="s">
        <v>831</v>
      </c>
      <c r="AF697">
        <v>51646788</v>
      </c>
      <c r="AG697" s="415">
        <f t="shared" si="20"/>
        <v>0</v>
      </c>
    </row>
    <row r="698" spans="1:33">
      <c r="A698" s="133" t="s">
        <v>8</v>
      </c>
      <c r="B698" s="133" t="s">
        <v>148</v>
      </c>
      <c r="C698" s="135" t="s">
        <v>91</v>
      </c>
      <c r="D698" s="135" t="s">
        <v>859</v>
      </c>
      <c r="E698" s="239" t="s">
        <v>860</v>
      </c>
      <c r="F698" s="134" t="s">
        <v>33</v>
      </c>
      <c r="G698" s="133" t="s">
        <v>121</v>
      </c>
      <c r="H698" s="133">
        <v>21468</v>
      </c>
      <c r="I698" s="133">
        <v>16011</v>
      </c>
      <c r="J698" s="133">
        <v>44067</v>
      </c>
      <c r="K698" s="133" t="s">
        <v>891</v>
      </c>
      <c r="L698" s="133">
        <v>52874186</v>
      </c>
      <c r="M698" s="133" t="s">
        <v>123</v>
      </c>
      <c r="N698" s="133">
        <v>10856</v>
      </c>
      <c r="O698" s="133">
        <v>2020</v>
      </c>
      <c r="P698" s="264">
        <v>19307167</v>
      </c>
      <c r="Q698" s="239" t="s">
        <v>827</v>
      </c>
      <c r="R698" s="240"/>
      <c r="S698" s="246"/>
      <c r="T698" s="244"/>
      <c r="U698" s="246"/>
      <c r="V698" s="240"/>
      <c r="W698" s="246"/>
      <c r="X698" s="283"/>
      <c r="Y698" s="253"/>
      <c r="Z698" s="251"/>
      <c r="AA698" s="247">
        <f t="shared" si="21"/>
        <v>19307167</v>
      </c>
      <c r="AB698" s="332" t="s">
        <v>456</v>
      </c>
      <c r="AF698">
        <v>19307167</v>
      </c>
      <c r="AG698" s="415">
        <f t="shared" si="20"/>
        <v>0</v>
      </c>
    </row>
    <row r="699" spans="1:33">
      <c r="A699" s="133" t="s">
        <v>6</v>
      </c>
      <c r="B699" s="133" t="s">
        <v>186</v>
      </c>
      <c r="C699" s="135" t="s">
        <v>91</v>
      </c>
      <c r="D699" s="135">
        <v>7771</v>
      </c>
      <c r="E699" s="239" t="s">
        <v>851</v>
      </c>
      <c r="F699" s="134" t="s">
        <v>852</v>
      </c>
      <c r="G699" s="133" t="s">
        <v>121</v>
      </c>
      <c r="H699" s="133">
        <v>16472</v>
      </c>
      <c r="I699" s="133">
        <v>16094</v>
      </c>
      <c r="J699" s="133">
        <v>44068</v>
      </c>
      <c r="K699" s="133" t="s">
        <v>892</v>
      </c>
      <c r="L699" s="133">
        <v>1010234342</v>
      </c>
      <c r="M699" s="133" t="s">
        <v>123</v>
      </c>
      <c r="N699" s="133">
        <v>11192</v>
      </c>
      <c r="O699" s="133">
        <v>2020</v>
      </c>
      <c r="P699" s="264">
        <v>381600</v>
      </c>
      <c r="Q699" s="239" t="s">
        <v>827</v>
      </c>
      <c r="R699" s="240"/>
      <c r="S699" s="246"/>
      <c r="T699" s="244"/>
      <c r="U699" s="246"/>
      <c r="V699" s="240"/>
      <c r="W699" s="246"/>
      <c r="X699" s="283"/>
      <c r="Y699" s="253"/>
      <c r="Z699" s="251"/>
      <c r="AA699" s="247">
        <f t="shared" si="21"/>
        <v>381600</v>
      </c>
      <c r="AB699" s="333" t="s">
        <v>628</v>
      </c>
      <c r="AF699">
        <v>381600</v>
      </c>
      <c r="AG699" s="415">
        <f t="shared" si="20"/>
        <v>0</v>
      </c>
    </row>
    <row r="700" spans="1:33">
      <c r="A700" s="133" t="s">
        <v>12</v>
      </c>
      <c r="B700" s="133" t="s">
        <v>870</v>
      </c>
      <c r="C700" s="135" t="s">
        <v>91</v>
      </c>
      <c r="D700" s="135" t="s">
        <v>871</v>
      </c>
      <c r="E700" s="239" t="s">
        <v>872</v>
      </c>
      <c r="F700" s="134" t="s">
        <v>873</v>
      </c>
      <c r="G700" s="133" t="s">
        <v>121</v>
      </c>
      <c r="H700" s="133">
        <v>21679</v>
      </c>
      <c r="I700" s="133">
        <v>16167</v>
      </c>
      <c r="J700" s="133">
        <v>44068</v>
      </c>
      <c r="K700" s="133" t="s">
        <v>893</v>
      </c>
      <c r="L700" s="133">
        <v>1020738034</v>
      </c>
      <c r="M700" s="133" t="s">
        <v>123</v>
      </c>
      <c r="N700" s="133">
        <v>11137</v>
      </c>
      <c r="O700" s="133">
        <v>2020</v>
      </c>
      <c r="P700" s="264">
        <v>2822133</v>
      </c>
      <c r="Q700" s="239" t="s">
        <v>827</v>
      </c>
      <c r="R700" s="240"/>
      <c r="S700" s="246"/>
      <c r="T700" s="244"/>
      <c r="U700" s="246"/>
      <c r="V700" s="240"/>
      <c r="W700" s="246"/>
      <c r="X700" s="283"/>
      <c r="Y700" s="253"/>
      <c r="Z700" s="251"/>
      <c r="AA700" s="247">
        <f t="shared" si="21"/>
        <v>2822133</v>
      </c>
      <c r="AB700" s="358" t="s">
        <v>875</v>
      </c>
      <c r="AF700">
        <v>2822133</v>
      </c>
      <c r="AG700" s="415">
        <f t="shared" si="20"/>
        <v>0</v>
      </c>
    </row>
    <row r="701" spans="1:33">
      <c r="A701" s="133" t="s">
        <v>6</v>
      </c>
      <c r="B701" s="133" t="s">
        <v>186</v>
      </c>
      <c r="C701" s="135" t="s">
        <v>91</v>
      </c>
      <c r="D701" s="135">
        <v>7771</v>
      </c>
      <c r="E701" s="239" t="s">
        <v>851</v>
      </c>
      <c r="F701" s="134" t="s">
        <v>852</v>
      </c>
      <c r="G701" s="133" t="s">
        <v>121</v>
      </c>
      <c r="H701" s="133">
        <v>20410</v>
      </c>
      <c r="I701" s="133">
        <v>16198</v>
      </c>
      <c r="J701" s="133">
        <v>44068</v>
      </c>
      <c r="K701" s="133" t="s">
        <v>894</v>
      </c>
      <c r="L701" s="133">
        <v>1019129157</v>
      </c>
      <c r="M701" s="133" t="s">
        <v>114</v>
      </c>
      <c r="N701" s="133">
        <v>10549</v>
      </c>
      <c r="O701" s="133">
        <v>2020</v>
      </c>
      <c r="P701" s="264">
        <v>208500</v>
      </c>
      <c r="Q701" s="239" t="s">
        <v>827</v>
      </c>
      <c r="R701" s="240"/>
      <c r="S701" s="246"/>
      <c r="T701" s="244"/>
      <c r="U701" s="246"/>
      <c r="V701" s="240"/>
      <c r="W701" s="246"/>
      <c r="X701" s="283"/>
      <c r="Y701" s="253"/>
      <c r="Z701" s="251"/>
      <c r="AA701" s="247">
        <f t="shared" si="21"/>
        <v>208500</v>
      </c>
      <c r="AB701" s="333" t="s">
        <v>628</v>
      </c>
      <c r="AF701">
        <v>208500</v>
      </c>
      <c r="AG701" s="415">
        <f t="shared" si="20"/>
        <v>0</v>
      </c>
    </row>
    <row r="702" spans="1:33" ht="39">
      <c r="A702" s="133" t="s">
        <v>4</v>
      </c>
      <c r="B702" s="133" t="s">
        <v>90</v>
      </c>
      <c r="C702" s="135" t="s">
        <v>91</v>
      </c>
      <c r="D702" s="135" t="s">
        <v>92</v>
      </c>
      <c r="E702" s="239" t="s">
        <v>285</v>
      </c>
      <c r="F702" s="134" t="s">
        <v>18</v>
      </c>
      <c r="G702" s="133" t="s">
        <v>121</v>
      </c>
      <c r="H702" s="133">
        <v>10175</v>
      </c>
      <c r="I702" s="133">
        <v>16231</v>
      </c>
      <c r="J702" s="133">
        <v>44071</v>
      </c>
      <c r="K702" s="133" t="s">
        <v>895</v>
      </c>
      <c r="L702" s="133">
        <v>63323375</v>
      </c>
      <c r="M702" s="133" t="s">
        <v>208</v>
      </c>
      <c r="N702" s="133">
        <v>9273</v>
      </c>
      <c r="O702" s="133">
        <v>2020</v>
      </c>
      <c r="P702" s="264">
        <v>1921786</v>
      </c>
      <c r="Q702" s="239" t="s">
        <v>827</v>
      </c>
      <c r="R702" s="240"/>
      <c r="S702" s="246"/>
      <c r="T702" s="244"/>
      <c r="U702" s="246"/>
      <c r="V702" s="240"/>
      <c r="W702" s="246"/>
      <c r="X702" s="283"/>
      <c r="Y702" s="253"/>
      <c r="Z702" s="251"/>
      <c r="AA702" s="247">
        <f t="shared" si="21"/>
        <v>1921786</v>
      </c>
      <c r="AB702" s="335" t="s">
        <v>896</v>
      </c>
      <c r="AF702">
        <v>1921786</v>
      </c>
      <c r="AG702" s="415">
        <f t="shared" si="20"/>
        <v>0</v>
      </c>
    </row>
    <row r="703" spans="1:33" ht="39">
      <c r="A703" s="133" t="s">
        <v>4</v>
      </c>
      <c r="B703" s="133" t="s">
        <v>90</v>
      </c>
      <c r="C703" s="135" t="s">
        <v>91</v>
      </c>
      <c r="D703" s="135" t="s">
        <v>886</v>
      </c>
      <c r="E703" s="239" t="s">
        <v>887</v>
      </c>
      <c r="F703" s="134" t="s">
        <v>40</v>
      </c>
      <c r="G703" s="133" t="s">
        <v>121</v>
      </c>
      <c r="H703" s="133">
        <v>16955</v>
      </c>
      <c r="I703" s="133">
        <v>16232</v>
      </c>
      <c r="J703" s="133">
        <v>44071</v>
      </c>
      <c r="K703" s="133" t="s">
        <v>895</v>
      </c>
      <c r="L703" s="133">
        <v>63323375</v>
      </c>
      <c r="M703" s="133" t="s">
        <v>208</v>
      </c>
      <c r="N703" s="133">
        <v>9273</v>
      </c>
      <c r="O703" s="133">
        <v>2020</v>
      </c>
      <c r="P703" s="264">
        <v>86790476</v>
      </c>
      <c r="Q703" s="239" t="s">
        <v>827</v>
      </c>
      <c r="R703" s="240"/>
      <c r="S703" s="246"/>
      <c r="T703" s="244"/>
      <c r="U703" s="246"/>
      <c r="V703" s="240"/>
      <c r="W703" s="246"/>
      <c r="X703" s="283"/>
      <c r="Y703" s="253"/>
      <c r="Z703" s="251"/>
      <c r="AA703" s="247">
        <f t="shared" si="21"/>
        <v>86790476</v>
      </c>
      <c r="AB703" s="328" t="s">
        <v>896</v>
      </c>
      <c r="AF703">
        <v>86790476</v>
      </c>
      <c r="AG703" s="415">
        <f t="shared" si="20"/>
        <v>0</v>
      </c>
    </row>
    <row r="704" spans="1:33">
      <c r="A704" s="133" t="s">
        <v>6</v>
      </c>
      <c r="B704" s="133" t="s">
        <v>186</v>
      </c>
      <c r="C704" s="135" t="s">
        <v>91</v>
      </c>
      <c r="D704" s="135">
        <v>7771</v>
      </c>
      <c r="E704" s="239" t="s">
        <v>851</v>
      </c>
      <c r="F704" s="134" t="s">
        <v>852</v>
      </c>
      <c r="G704" s="133" t="s">
        <v>121</v>
      </c>
      <c r="H704" s="133">
        <v>19263</v>
      </c>
      <c r="I704" s="133">
        <v>16312</v>
      </c>
      <c r="J704" s="133">
        <v>44084</v>
      </c>
      <c r="K704" s="133" t="s">
        <v>897</v>
      </c>
      <c r="L704" s="133">
        <v>1030627866</v>
      </c>
      <c r="M704" s="133" t="s">
        <v>114</v>
      </c>
      <c r="N704" s="133">
        <v>12083</v>
      </c>
      <c r="O704" s="133">
        <v>2020</v>
      </c>
      <c r="P704" s="264">
        <v>83400</v>
      </c>
      <c r="Q704" s="239" t="s">
        <v>827</v>
      </c>
      <c r="R704" s="240"/>
      <c r="S704" s="246"/>
      <c r="T704" s="244"/>
      <c r="U704" s="246"/>
      <c r="V704" s="240"/>
      <c r="W704" s="246"/>
      <c r="X704" s="283"/>
      <c r="Y704" s="253"/>
      <c r="Z704" s="251"/>
      <c r="AA704" s="247">
        <f t="shared" si="21"/>
        <v>83400</v>
      </c>
      <c r="AB704" s="333" t="s">
        <v>858</v>
      </c>
      <c r="AF704">
        <v>83400</v>
      </c>
      <c r="AG704" s="415">
        <f t="shared" si="20"/>
        <v>0</v>
      </c>
    </row>
    <row r="705" spans="1:33">
      <c r="A705" s="133" t="s">
        <v>8</v>
      </c>
      <c r="B705" s="133" t="s">
        <v>148</v>
      </c>
      <c r="C705" s="135" t="s">
        <v>91</v>
      </c>
      <c r="D705" s="135" t="s">
        <v>859</v>
      </c>
      <c r="E705" s="239" t="s">
        <v>860</v>
      </c>
      <c r="F705" s="134" t="s">
        <v>33</v>
      </c>
      <c r="G705" s="133" t="s">
        <v>121</v>
      </c>
      <c r="H705" s="133">
        <v>21773</v>
      </c>
      <c r="I705" s="133">
        <v>16457</v>
      </c>
      <c r="J705" s="133">
        <v>44088</v>
      </c>
      <c r="K705" s="133" t="s">
        <v>275</v>
      </c>
      <c r="L705" s="133">
        <v>805000867</v>
      </c>
      <c r="M705" s="133" t="s">
        <v>276</v>
      </c>
      <c r="N705" s="133">
        <v>8282</v>
      </c>
      <c r="O705" s="133">
        <v>2020</v>
      </c>
      <c r="P705" s="264">
        <v>1386363</v>
      </c>
      <c r="Q705" s="239" t="s">
        <v>827</v>
      </c>
      <c r="R705" s="240"/>
      <c r="S705" s="246"/>
      <c r="T705" s="244"/>
      <c r="U705" s="246"/>
      <c r="V705" s="240"/>
      <c r="W705" s="246"/>
      <c r="X705" s="283"/>
      <c r="Y705" s="253"/>
      <c r="Z705" s="251"/>
      <c r="AA705" s="247">
        <f t="shared" si="21"/>
        <v>1386363</v>
      </c>
      <c r="AB705" s="330" t="s">
        <v>277</v>
      </c>
      <c r="AF705">
        <v>1386363</v>
      </c>
      <c r="AG705" s="415">
        <f t="shared" si="20"/>
        <v>0</v>
      </c>
    </row>
    <row r="706" spans="1:33">
      <c r="A706" s="133" t="s">
        <v>4</v>
      </c>
      <c r="B706" s="133" t="s">
        <v>260</v>
      </c>
      <c r="C706" s="135" t="s">
        <v>91</v>
      </c>
      <c r="D706" s="135" t="s">
        <v>846</v>
      </c>
      <c r="E706" s="239" t="s">
        <v>847</v>
      </c>
      <c r="F706" s="134" t="s">
        <v>848</v>
      </c>
      <c r="G706" s="133" t="s">
        <v>121</v>
      </c>
      <c r="H706" s="133">
        <v>21124</v>
      </c>
      <c r="I706" s="133">
        <v>16498</v>
      </c>
      <c r="J706" s="133">
        <v>44089</v>
      </c>
      <c r="K706" s="133" t="s">
        <v>898</v>
      </c>
      <c r="L706" s="133">
        <v>79758511</v>
      </c>
      <c r="M706" s="133" t="s">
        <v>123</v>
      </c>
      <c r="N706" s="133">
        <v>11096</v>
      </c>
      <c r="O706" s="133">
        <v>2020</v>
      </c>
      <c r="P706" s="264">
        <v>191000</v>
      </c>
      <c r="Q706" s="239" t="s">
        <v>827</v>
      </c>
      <c r="R706" s="240"/>
      <c r="S706" s="246"/>
      <c r="T706" s="244"/>
      <c r="U706" s="246"/>
      <c r="V706" s="240"/>
      <c r="W706" s="246"/>
      <c r="X706" s="283"/>
      <c r="Y706" s="253"/>
      <c r="Z706" s="251"/>
      <c r="AA706" s="247">
        <f t="shared" si="21"/>
        <v>191000</v>
      </c>
      <c r="AB706" s="340" t="s">
        <v>419</v>
      </c>
      <c r="AF706">
        <v>191000</v>
      </c>
      <c r="AG706" s="415">
        <f t="shared" si="20"/>
        <v>0</v>
      </c>
    </row>
    <row r="707" spans="1:33" ht="38.25">
      <c r="A707" s="133" t="s">
        <v>4</v>
      </c>
      <c r="B707" s="133" t="s">
        <v>260</v>
      </c>
      <c r="C707" s="135" t="s">
        <v>91</v>
      </c>
      <c r="D707" s="135" t="s">
        <v>846</v>
      </c>
      <c r="E707" s="239" t="s">
        <v>847</v>
      </c>
      <c r="F707" s="134" t="s">
        <v>848</v>
      </c>
      <c r="G707" s="133" t="s">
        <v>121</v>
      </c>
      <c r="H707" s="133">
        <v>15331</v>
      </c>
      <c r="I707" s="133">
        <v>16727</v>
      </c>
      <c r="J707" s="133">
        <v>44092</v>
      </c>
      <c r="K707" s="133" t="s">
        <v>784</v>
      </c>
      <c r="L707" s="133">
        <v>899999061</v>
      </c>
      <c r="M707" s="133" t="s">
        <v>785</v>
      </c>
      <c r="N707" s="133">
        <v>104</v>
      </c>
      <c r="O707" s="133">
        <v>2020</v>
      </c>
      <c r="P707" s="264">
        <v>2</v>
      </c>
      <c r="Q707" s="239" t="s">
        <v>827</v>
      </c>
      <c r="R707" s="240"/>
      <c r="S707" s="246"/>
      <c r="T707" s="244"/>
      <c r="U707" s="246"/>
      <c r="V707" s="240"/>
      <c r="W707" s="246"/>
      <c r="X707" s="283"/>
      <c r="Y707" s="248" t="s">
        <v>325</v>
      </c>
      <c r="Z707" s="251">
        <v>2</v>
      </c>
      <c r="AA707" s="247">
        <f t="shared" si="21"/>
        <v>0</v>
      </c>
      <c r="AB707" s="340" t="s">
        <v>326</v>
      </c>
      <c r="AF707">
        <v>2</v>
      </c>
      <c r="AG707" s="415">
        <f t="shared" si="20"/>
        <v>0</v>
      </c>
    </row>
    <row r="708" spans="1:33" ht="26.25">
      <c r="A708" s="133" t="s">
        <v>4</v>
      </c>
      <c r="B708" s="133" t="s">
        <v>260</v>
      </c>
      <c r="C708" s="135" t="s">
        <v>91</v>
      </c>
      <c r="D708" s="135" t="s">
        <v>846</v>
      </c>
      <c r="E708" s="239" t="s">
        <v>847</v>
      </c>
      <c r="F708" s="134" t="s">
        <v>848</v>
      </c>
      <c r="G708" s="133" t="s">
        <v>121</v>
      </c>
      <c r="H708" s="133">
        <v>21563</v>
      </c>
      <c r="I708" s="133">
        <v>16744</v>
      </c>
      <c r="J708" s="133">
        <v>44095</v>
      </c>
      <c r="K708" s="133" t="s">
        <v>275</v>
      </c>
      <c r="L708" s="133">
        <v>805000867</v>
      </c>
      <c r="M708" s="133" t="s">
        <v>276</v>
      </c>
      <c r="N708" s="133">
        <v>12345</v>
      </c>
      <c r="O708" s="133">
        <v>2020</v>
      </c>
      <c r="P708" s="264">
        <v>833749</v>
      </c>
      <c r="Q708" s="239" t="s">
        <v>827</v>
      </c>
      <c r="R708" s="240"/>
      <c r="S708" s="246"/>
      <c r="T708" s="244"/>
      <c r="U708" s="246"/>
      <c r="V708" s="240"/>
      <c r="W708" s="246"/>
      <c r="X708" s="283"/>
      <c r="Y708" s="253"/>
      <c r="Z708" s="251"/>
      <c r="AA708" s="247">
        <f t="shared" si="21"/>
        <v>833749</v>
      </c>
      <c r="AB708" s="336" t="s">
        <v>308</v>
      </c>
      <c r="AF708">
        <v>833749</v>
      </c>
      <c r="AG708" s="415">
        <f t="shared" si="20"/>
        <v>0</v>
      </c>
    </row>
    <row r="709" spans="1:33">
      <c r="A709" s="133" t="s">
        <v>4</v>
      </c>
      <c r="B709" s="133" t="s">
        <v>260</v>
      </c>
      <c r="C709" s="135" t="s">
        <v>91</v>
      </c>
      <c r="D709" s="135" t="s">
        <v>846</v>
      </c>
      <c r="E709" s="239" t="s">
        <v>847</v>
      </c>
      <c r="F709" s="134" t="s">
        <v>848</v>
      </c>
      <c r="G709" s="133" t="s">
        <v>121</v>
      </c>
      <c r="H709" s="133">
        <v>16874</v>
      </c>
      <c r="I709" s="133">
        <v>16819</v>
      </c>
      <c r="J709" s="133">
        <v>44096</v>
      </c>
      <c r="K709" s="133" t="s">
        <v>899</v>
      </c>
      <c r="L709" s="133">
        <v>52790381</v>
      </c>
      <c r="M709" s="133" t="s">
        <v>123</v>
      </c>
      <c r="N709" s="133">
        <v>12359</v>
      </c>
      <c r="O709" s="133">
        <v>2020</v>
      </c>
      <c r="P709" s="264">
        <v>573000</v>
      </c>
      <c r="Q709" s="239" t="s">
        <v>827</v>
      </c>
      <c r="R709" s="240"/>
      <c r="S709" s="246"/>
      <c r="T709" s="244"/>
      <c r="U709" s="246"/>
      <c r="V709" s="240"/>
      <c r="W709" s="246"/>
      <c r="X709" s="283"/>
      <c r="Y709" s="253"/>
      <c r="Z709" s="251"/>
      <c r="AA709" s="247">
        <f t="shared" si="21"/>
        <v>573000</v>
      </c>
      <c r="AB709" s="347" t="s">
        <v>419</v>
      </c>
      <c r="AF709">
        <v>573000</v>
      </c>
      <c r="AG709" s="415">
        <f t="shared" si="20"/>
        <v>0</v>
      </c>
    </row>
    <row r="710" spans="1:33">
      <c r="A710" s="133" t="s">
        <v>6</v>
      </c>
      <c r="B710" s="133" t="s">
        <v>186</v>
      </c>
      <c r="C710" s="135" t="s">
        <v>91</v>
      </c>
      <c r="D710" s="135">
        <v>7771</v>
      </c>
      <c r="E710" s="239" t="s">
        <v>851</v>
      </c>
      <c r="F710" s="134" t="s">
        <v>852</v>
      </c>
      <c r="G710" s="133" t="s">
        <v>121</v>
      </c>
      <c r="H710" s="133">
        <v>20039</v>
      </c>
      <c r="I710" s="133">
        <v>16885</v>
      </c>
      <c r="J710" s="133">
        <v>44096</v>
      </c>
      <c r="K710" s="133" t="s">
        <v>900</v>
      </c>
      <c r="L710" s="133">
        <v>1013638770</v>
      </c>
      <c r="M710" s="133" t="s">
        <v>114</v>
      </c>
      <c r="N710" s="133">
        <v>12443</v>
      </c>
      <c r="O710" s="133">
        <v>2020</v>
      </c>
      <c r="P710" s="264">
        <v>167533</v>
      </c>
      <c r="Q710" s="239" t="s">
        <v>827</v>
      </c>
      <c r="R710" s="240"/>
      <c r="S710" s="246"/>
      <c r="T710" s="244"/>
      <c r="U710" s="246"/>
      <c r="V710" s="240"/>
      <c r="W710" s="246"/>
      <c r="X710" s="283"/>
      <c r="Y710" s="253"/>
      <c r="Z710" s="251"/>
      <c r="AA710" s="247">
        <f t="shared" si="21"/>
        <v>167533</v>
      </c>
      <c r="AB710" s="333" t="s">
        <v>628</v>
      </c>
      <c r="AF710">
        <v>167533</v>
      </c>
      <c r="AG710" s="415">
        <f t="shared" ref="AG710:AG773" si="22">+AF710-P710</f>
        <v>0</v>
      </c>
    </row>
    <row r="711" spans="1:33">
      <c r="A711" s="133" t="s">
        <v>6</v>
      </c>
      <c r="B711" s="133" t="s">
        <v>186</v>
      </c>
      <c r="C711" s="135" t="s">
        <v>91</v>
      </c>
      <c r="D711" s="135">
        <v>7771</v>
      </c>
      <c r="E711" s="239" t="s">
        <v>851</v>
      </c>
      <c r="F711" s="134" t="s">
        <v>852</v>
      </c>
      <c r="G711" s="133" t="s">
        <v>121</v>
      </c>
      <c r="H711" s="133">
        <v>19449</v>
      </c>
      <c r="I711" s="133">
        <v>16961</v>
      </c>
      <c r="J711" s="133">
        <v>44099</v>
      </c>
      <c r="K711" s="133" t="s">
        <v>901</v>
      </c>
      <c r="L711" s="133">
        <v>52490738</v>
      </c>
      <c r="M711" s="133" t="s">
        <v>123</v>
      </c>
      <c r="N711" s="133">
        <v>10169</v>
      </c>
      <c r="O711" s="133">
        <v>2020</v>
      </c>
      <c r="P711" s="264">
        <v>4393000</v>
      </c>
      <c r="Q711" s="239" t="s">
        <v>827</v>
      </c>
      <c r="R711" s="240"/>
      <c r="S711" s="246"/>
      <c r="T711" s="244"/>
      <c r="U711" s="246"/>
      <c r="V711" s="240"/>
      <c r="W711" s="246"/>
      <c r="X711" s="283"/>
      <c r="Y711" s="253"/>
      <c r="Z711" s="251"/>
      <c r="AA711" s="247">
        <f t="shared" ref="AA711:AA774" si="23">P711-X711-Z711</f>
        <v>4393000</v>
      </c>
      <c r="AB711" s="333" t="s">
        <v>854</v>
      </c>
      <c r="AF711">
        <v>4393000</v>
      </c>
      <c r="AG711" s="415">
        <f t="shared" si="22"/>
        <v>0</v>
      </c>
    </row>
    <row r="712" spans="1:33">
      <c r="A712" s="133" t="s">
        <v>8</v>
      </c>
      <c r="B712" s="133" t="s">
        <v>148</v>
      </c>
      <c r="C712" s="135" t="s">
        <v>91</v>
      </c>
      <c r="D712" s="135" t="s">
        <v>859</v>
      </c>
      <c r="E712" s="239" t="s">
        <v>860</v>
      </c>
      <c r="F712" s="134" t="s">
        <v>33</v>
      </c>
      <c r="G712" s="133" t="s">
        <v>121</v>
      </c>
      <c r="H712" s="133">
        <v>21771</v>
      </c>
      <c r="I712" s="133">
        <v>17179</v>
      </c>
      <c r="J712" s="133">
        <v>44099</v>
      </c>
      <c r="K712" s="133" t="s">
        <v>356</v>
      </c>
      <c r="L712" s="133">
        <v>900127127</v>
      </c>
      <c r="M712" s="133" t="s">
        <v>220</v>
      </c>
      <c r="N712" s="133">
        <v>40406378</v>
      </c>
      <c r="O712" s="133">
        <v>2020</v>
      </c>
      <c r="P712" s="264">
        <v>390758312</v>
      </c>
      <c r="Q712" s="239" t="s">
        <v>827</v>
      </c>
      <c r="R712" s="240"/>
      <c r="S712" s="246"/>
      <c r="T712" s="244"/>
      <c r="U712" s="246"/>
      <c r="V712" s="240"/>
      <c r="W712" s="246"/>
      <c r="X712" s="283"/>
      <c r="Y712" s="253"/>
      <c r="Z712" s="251"/>
      <c r="AA712" s="247">
        <f t="shared" si="23"/>
        <v>390758312</v>
      </c>
      <c r="AB712" s="330" t="s">
        <v>277</v>
      </c>
      <c r="AF712">
        <v>390758312</v>
      </c>
      <c r="AG712" s="415">
        <f t="shared" si="22"/>
        <v>0</v>
      </c>
    </row>
    <row r="713" spans="1:33" ht="38.25">
      <c r="A713" s="133" t="s">
        <v>12</v>
      </c>
      <c r="B713" s="133" t="s">
        <v>870</v>
      </c>
      <c r="C713" s="135" t="s">
        <v>91</v>
      </c>
      <c r="D713" s="135" t="s">
        <v>871</v>
      </c>
      <c r="E713" s="239" t="s">
        <v>902</v>
      </c>
      <c r="F713" s="134" t="s">
        <v>873</v>
      </c>
      <c r="G713" s="133" t="s">
        <v>121</v>
      </c>
      <c r="H713" s="133">
        <v>16063</v>
      </c>
      <c r="I713" s="133">
        <v>17241</v>
      </c>
      <c r="J713" s="133">
        <v>44121</v>
      </c>
      <c r="K713" s="133" t="s">
        <v>903</v>
      </c>
      <c r="L713" s="133">
        <v>80098809</v>
      </c>
      <c r="M713" s="133" t="s">
        <v>114</v>
      </c>
      <c r="N713" s="133">
        <v>13030</v>
      </c>
      <c r="O713" s="133">
        <v>2020</v>
      </c>
      <c r="P713" s="264">
        <v>1</v>
      </c>
      <c r="Q713" s="239" t="s">
        <v>827</v>
      </c>
      <c r="R713" s="240"/>
      <c r="S713" s="246"/>
      <c r="T713" s="244"/>
      <c r="U713" s="246"/>
      <c r="V713" s="240"/>
      <c r="W713" s="246"/>
      <c r="X713" s="283"/>
      <c r="Y713" s="248" t="s">
        <v>211</v>
      </c>
      <c r="Z713" s="251">
        <v>1</v>
      </c>
      <c r="AA713" s="247">
        <f t="shared" si="23"/>
        <v>0</v>
      </c>
      <c r="AB713" s="359" t="s">
        <v>212</v>
      </c>
      <c r="AF713">
        <v>1</v>
      </c>
      <c r="AG713" s="415">
        <f t="shared" si="22"/>
        <v>0</v>
      </c>
    </row>
    <row r="714" spans="1:33">
      <c r="A714" s="133" t="s">
        <v>8</v>
      </c>
      <c r="B714" s="133" t="s">
        <v>148</v>
      </c>
      <c r="C714" s="135" t="s">
        <v>91</v>
      </c>
      <c r="D714" s="135" t="s">
        <v>859</v>
      </c>
      <c r="E714" s="239" t="s">
        <v>904</v>
      </c>
      <c r="F714" s="134" t="s">
        <v>33</v>
      </c>
      <c r="G714" s="133" t="s">
        <v>121</v>
      </c>
      <c r="H714" s="133">
        <v>22234</v>
      </c>
      <c r="I714" s="133">
        <v>17249</v>
      </c>
      <c r="J714" s="133">
        <v>44121</v>
      </c>
      <c r="K714" s="133" t="s">
        <v>905</v>
      </c>
      <c r="L714" s="133">
        <v>52875736</v>
      </c>
      <c r="M714" s="133" t="s">
        <v>123</v>
      </c>
      <c r="N714" s="133">
        <v>12718</v>
      </c>
      <c r="O714" s="133">
        <v>2020</v>
      </c>
      <c r="P714" s="264">
        <v>148534</v>
      </c>
      <c r="Q714" s="239" t="s">
        <v>827</v>
      </c>
      <c r="R714" s="240"/>
      <c r="S714" s="246"/>
      <c r="T714" s="244"/>
      <c r="U714" s="246"/>
      <c r="V714" s="240"/>
      <c r="W714" s="246"/>
      <c r="X714" s="283"/>
      <c r="Y714" s="253"/>
      <c r="Z714" s="251"/>
      <c r="AA714" s="247">
        <f t="shared" si="23"/>
        <v>148534</v>
      </c>
      <c r="AB714" s="240" t="s">
        <v>456</v>
      </c>
      <c r="AF714">
        <v>148534</v>
      </c>
      <c r="AG714" s="415">
        <f t="shared" si="22"/>
        <v>0</v>
      </c>
    </row>
    <row r="715" spans="1:33">
      <c r="A715" s="133" t="s">
        <v>8</v>
      </c>
      <c r="B715" s="133" t="s">
        <v>148</v>
      </c>
      <c r="C715" s="135" t="s">
        <v>91</v>
      </c>
      <c r="D715" s="135" t="s">
        <v>859</v>
      </c>
      <c r="E715" s="239" t="s">
        <v>904</v>
      </c>
      <c r="F715" s="134" t="s">
        <v>33</v>
      </c>
      <c r="G715" s="133" t="s">
        <v>121</v>
      </c>
      <c r="H715" s="133">
        <v>22309</v>
      </c>
      <c r="I715" s="133">
        <v>17552</v>
      </c>
      <c r="J715" s="133">
        <v>44123</v>
      </c>
      <c r="K715" s="133" t="s">
        <v>906</v>
      </c>
      <c r="L715" s="133">
        <v>1070949011</v>
      </c>
      <c r="M715" s="133" t="s">
        <v>123</v>
      </c>
      <c r="N715" s="133">
        <v>12895</v>
      </c>
      <c r="O715" s="133">
        <v>2020</v>
      </c>
      <c r="P715" s="264">
        <v>382000</v>
      </c>
      <c r="Q715" s="239" t="s">
        <v>827</v>
      </c>
      <c r="R715" s="240"/>
      <c r="S715" s="246"/>
      <c r="T715" s="244"/>
      <c r="U715" s="246"/>
      <c r="V715" s="240"/>
      <c r="W715" s="246"/>
      <c r="X715" s="283"/>
      <c r="Y715" s="253"/>
      <c r="Z715" s="251"/>
      <c r="AA715" s="247">
        <f t="shared" si="23"/>
        <v>382000</v>
      </c>
      <c r="AB715" s="240" t="s">
        <v>907</v>
      </c>
      <c r="AF715">
        <v>382000</v>
      </c>
      <c r="AG715" s="415">
        <f t="shared" si="22"/>
        <v>0</v>
      </c>
    </row>
    <row r="716" spans="1:33" ht="26.25">
      <c r="A716" s="133" t="s">
        <v>4</v>
      </c>
      <c r="B716" s="133" t="s">
        <v>260</v>
      </c>
      <c r="C716" s="135" t="s">
        <v>91</v>
      </c>
      <c r="D716" s="135" t="s">
        <v>846</v>
      </c>
      <c r="E716" s="239" t="s">
        <v>908</v>
      </c>
      <c r="F716" s="134" t="s">
        <v>848</v>
      </c>
      <c r="G716" s="133" t="s">
        <v>121</v>
      </c>
      <c r="H716" s="133">
        <v>18032</v>
      </c>
      <c r="I716" s="133">
        <v>17601</v>
      </c>
      <c r="J716" s="133">
        <v>44123</v>
      </c>
      <c r="K716" s="133" t="s">
        <v>909</v>
      </c>
      <c r="L716" s="133">
        <v>52099557</v>
      </c>
      <c r="M716" s="133" t="s">
        <v>123</v>
      </c>
      <c r="N716" s="133">
        <v>12890</v>
      </c>
      <c r="O716" s="133">
        <v>2020</v>
      </c>
      <c r="P716" s="264">
        <v>700200</v>
      </c>
      <c r="Q716" s="239" t="s">
        <v>827</v>
      </c>
      <c r="R716" s="240"/>
      <c r="S716" s="246"/>
      <c r="T716" s="244"/>
      <c r="U716" s="246"/>
      <c r="V716" s="240"/>
      <c r="W716" s="246"/>
      <c r="X716" s="283"/>
      <c r="Y716" s="253"/>
      <c r="Z716" s="251"/>
      <c r="AA716" s="247">
        <f t="shared" si="23"/>
        <v>700200</v>
      </c>
      <c r="AB716" s="349" t="s">
        <v>308</v>
      </c>
      <c r="AF716">
        <v>700200</v>
      </c>
      <c r="AG716" s="415">
        <f t="shared" si="22"/>
        <v>0</v>
      </c>
    </row>
    <row r="717" spans="1:33">
      <c r="A717" s="133" t="s">
        <v>6</v>
      </c>
      <c r="B717" s="133" t="s">
        <v>186</v>
      </c>
      <c r="C717" s="135" t="s">
        <v>91</v>
      </c>
      <c r="D717" s="135">
        <v>7771</v>
      </c>
      <c r="E717" s="239" t="s">
        <v>910</v>
      </c>
      <c r="F717" s="134" t="s">
        <v>852</v>
      </c>
      <c r="G717" s="133" t="s">
        <v>121</v>
      </c>
      <c r="H717" s="133">
        <v>19615</v>
      </c>
      <c r="I717" s="133">
        <v>17727</v>
      </c>
      <c r="J717" s="133">
        <v>44126</v>
      </c>
      <c r="K717" s="133" t="s">
        <v>911</v>
      </c>
      <c r="L717" s="133">
        <v>1019052561</v>
      </c>
      <c r="M717" s="133" t="s">
        <v>114</v>
      </c>
      <c r="N717" s="133">
        <v>12906</v>
      </c>
      <c r="O717" s="133">
        <v>2020</v>
      </c>
      <c r="P717" s="264">
        <v>12510000</v>
      </c>
      <c r="Q717" s="239" t="s">
        <v>827</v>
      </c>
      <c r="R717" s="240"/>
      <c r="S717" s="246"/>
      <c r="T717" s="244"/>
      <c r="U717" s="246"/>
      <c r="V717" s="240"/>
      <c r="W717" s="246"/>
      <c r="X717" s="283"/>
      <c r="Y717" s="253"/>
      <c r="Z717" s="251"/>
      <c r="AA717" s="247">
        <f t="shared" si="23"/>
        <v>12510000</v>
      </c>
      <c r="AB717" s="333" t="s">
        <v>628</v>
      </c>
      <c r="AF717">
        <v>12510000</v>
      </c>
      <c r="AG717" s="415">
        <f t="shared" si="22"/>
        <v>0</v>
      </c>
    </row>
    <row r="718" spans="1:33" ht="38.25">
      <c r="A718" s="133" t="s">
        <v>6</v>
      </c>
      <c r="B718" s="133" t="s">
        <v>124</v>
      </c>
      <c r="C718" s="135" t="s">
        <v>91</v>
      </c>
      <c r="D718" s="135" t="s">
        <v>879</v>
      </c>
      <c r="E718" s="239" t="s">
        <v>912</v>
      </c>
      <c r="F718" s="134" t="s">
        <v>881</v>
      </c>
      <c r="G718" s="133" t="s">
        <v>121</v>
      </c>
      <c r="H718" s="133">
        <v>21238</v>
      </c>
      <c r="I718" s="133">
        <v>17743</v>
      </c>
      <c r="J718" s="133">
        <v>44126</v>
      </c>
      <c r="K718" s="133" t="s">
        <v>913</v>
      </c>
      <c r="L718" s="133">
        <v>72171532</v>
      </c>
      <c r="M718" s="133" t="s">
        <v>123</v>
      </c>
      <c r="N718" s="133">
        <v>13164</v>
      </c>
      <c r="O718" s="133">
        <v>2020</v>
      </c>
      <c r="P718" s="264">
        <v>8169333</v>
      </c>
      <c r="Q718" s="239" t="s">
        <v>827</v>
      </c>
      <c r="R718" s="240"/>
      <c r="S718" s="246"/>
      <c r="T718" s="244"/>
      <c r="U718" s="246"/>
      <c r="V718" s="240"/>
      <c r="W718" s="246"/>
      <c r="X718" s="283"/>
      <c r="Y718" s="248" t="s">
        <v>146</v>
      </c>
      <c r="Z718" s="251">
        <v>8169333</v>
      </c>
      <c r="AA718" s="247">
        <f t="shared" si="23"/>
        <v>0</v>
      </c>
      <c r="AB718" s="330" t="s">
        <v>370</v>
      </c>
      <c r="AF718">
        <v>8169333</v>
      </c>
      <c r="AG718" s="415">
        <f t="shared" si="22"/>
        <v>0</v>
      </c>
    </row>
    <row r="719" spans="1:33" ht="77.25">
      <c r="A719" s="133" t="s">
        <v>10</v>
      </c>
      <c r="B719" s="133" t="s">
        <v>862</v>
      </c>
      <c r="C719" s="135" t="s">
        <v>91</v>
      </c>
      <c r="D719" s="135" t="s">
        <v>914</v>
      </c>
      <c r="E719" s="239" t="s">
        <v>915</v>
      </c>
      <c r="F719" s="134" t="s">
        <v>916</v>
      </c>
      <c r="G719" s="133" t="s">
        <v>121</v>
      </c>
      <c r="H719" s="133">
        <v>21747</v>
      </c>
      <c r="I719" s="133">
        <v>17842</v>
      </c>
      <c r="J719" s="133">
        <v>44127</v>
      </c>
      <c r="K719" s="133" t="s">
        <v>917</v>
      </c>
      <c r="L719" s="133">
        <v>860052155</v>
      </c>
      <c r="M719" s="133" t="s">
        <v>559</v>
      </c>
      <c r="N719" s="133">
        <v>12885</v>
      </c>
      <c r="O719" s="133">
        <v>2020</v>
      </c>
      <c r="P719" s="264">
        <v>22750000</v>
      </c>
      <c r="Q719" s="239" t="s">
        <v>827</v>
      </c>
      <c r="R719" s="240"/>
      <c r="S719" s="246"/>
      <c r="T719" s="244"/>
      <c r="U719" s="246"/>
      <c r="V719" s="240"/>
      <c r="W719" s="246"/>
      <c r="X719" s="283"/>
      <c r="Y719" s="253"/>
      <c r="Z719" s="251"/>
      <c r="AA719" s="247">
        <f t="shared" si="23"/>
        <v>22750000</v>
      </c>
      <c r="AB719" s="282" t="s">
        <v>918</v>
      </c>
      <c r="AF719">
        <v>22750000</v>
      </c>
      <c r="AG719" s="415">
        <f t="shared" si="22"/>
        <v>0</v>
      </c>
    </row>
    <row r="720" spans="1:33" ht="26.25">
      <c r="A720" s="133" t="s">
        <v>4</v>
      </c>
      <c r="B720" s="133" t="s">
        <v>260</v>
      </c>
      <c r="C720" s="135" t="s">
        <v>91</v>
      </c>
      <c r="D720" s="135" t="s">
        <v>846</v>
      </c>
      <c r="E720" s="239" t="s">
        <v>908</v>
      </c>
      <c r="F720" s="134" t="s">
        <v>848</v>
      </c>
      <c r="G720" s="133" t="s">
        <v>121</v>
      </c>
      <c r="H720" s="133">
        <v>21562</v>
      </c>
      <c r="I720" s="133">
        <v>17959</v>
      </c>
      <c r="J720" s="133">
        <v>44132</v>
      </c>
      <c r="K720" s="133" t="s">
        <v>919</v>
      </c>
      <c r="L720" s="133">
        <v>830141357</v>
      </c>
      <c r="M720" s="133" t="s">
        <v>220</v>
      </c>
      <c r="N720" s="133">
        <v>1234540652053</v>
      </c>
      <c r="O720" s="133">
        <v>2020</v>
      </c>
      <c r="P720" s="264">
        <v>12175</v>
      </c>
      <c r="Q720" s="239" t="s">
        <v>827</v>
      </c>
      <c r="R720" s="240"/>
      <c r="S720" s="246"/>
      <c r="T720" s="244"/>
      <c r="U720" s="246"/>
      <c r="V720" s="240"/>
      <c r="W720" s="246"/>
      <c r="X720" s="283"/>
      <c r="Y720" s="253"/>
      <c r="Z720" s="251"/>
      <c r="AA720" s="247">
        <f t="shared" si="23"/>
        <v>12175</v>
      </c>
      <c r="AB720" s="336" t="s">
        <v>310</v>
      </c>
      <c r="AF720">
        <v>12175</v>
      </c>
      <c r="AG720" s="415">
        <f t="shared" si="22"/>
        <v>0</v>
      </c>
    </row>
    <row r="721" spans="1:33">
      <c r="A721" s="133" t="s">
        <v>6</v>
      </c>
      <c r="B721" s="133" t="s">
        <v>920</v>
      </c>
      <c r="C721" s="135" t="s">
        <v>91</v>
      </c>
      <c r="D721" s="135">
        <v>7756</v>
      </c>
      <c r="E721" s="239" t="s">
        <v>921</v>
      </c>
      <c r="F721" s="134" t="s">
        <v>34</v>
      </c>
      <c r="G721" s="133" t="s">
        <v>121</v>
      </c>
      <c r="H721" s="133">
        <v>21145</v>
      </c>
      <c r="I721" s="133">
        <v>17973</v>
      </c>
      <c r="J721" s="133">
        <v>44133</v>
      </c>
      <c r="K721" s="133" t="s">
        <v>837</v>
      </c>
      <c r="L721" s="133">
        <v>800206442</v>
      </c>
      <c r="M721" s="133" t="s">
        <v>276</v>
      </c>
      <c r="N721" s="133">
        <v>13285</v>
      </c>
      <c r="O721" s="133">
        <v>2020</v>
      </c>
      <c r="P721" s="264">
        <v>1665</v>
      </c>
      <c r="Q721" s="239" t="s">
        <v>827</v>
      </c>
      <c r="R721" s="240"/>
      <c r="S721" s="246"/>
      <c r="T721" s="244"/>
      <c r="U721" s="246"/>
      <c r="V721" s="240"/>
      <c r="W721" s="246"/>
      <c r="X721" s="283"/>
      <c r="Y721" s="253"/>
      <c r="Z721" s="251"/>
      <c r="AA721" s="247">
        <f t="shared" si="23"/>
        <v>1665</v>
      </c>
      <c r="AB721" s="332" t="s">
        <v>922</v>
      </c>
      <c r="AF721">
        <v>1665</v>
      </c>
      <c r="AG721" s="415">
        <f t="shared" si="22"/>
        <v>0</v>
      </c>
    </row>
    <row r="722" spans="1:33">
      <c r="A722" s="133" t="s">
        <v>6</v>
      </c>
      <c r="B722" s="133" t="s">
        <v>186</v>
      </c>
      <c r="C722" s="135" t="s">
        <v>91</v>
      </c>
      <c r="D722" s="135">
        <v>7771</v>
      </c>
      <c r="E722" s="239" t="s">
        <v>910</v>
      </c>
      <c r="F722" s="134" t="s">
        <v>852</v>
      </c>
      <c r="G722" s="133" t="s">
        <v>121</v>
      </c>
      <c r="H722" s="133">
        <v>21168</v>
      </c>
      <c r="I722" s="133">
        <v>17974</v>
      </c>
      <c r="J722" s="133">
        <v>44133</v>
      </c>
      <c r="K722" s="133" t="s">
        <v>837</v>
      </c>
      <c r="L722" s="133">
        <v>800206442</v>
      </c>
      <c r="M722" s="133" t="s">
        <v>276</v>
      </c>
      <c r="N722" s="133">
        <v>13285</v>
      </c>
      <c r="O722" s="133">
        <v>2020</v>
      </c>
      <c r="P722" s="264">
        <v>170136</v>
      </c>
      <c r="Q722" s="239" t="s">
        <v>827</v>
      </c>
      <c r="R722" s="240"/>
      <c r="S722" s="246"/>
      <c r="T722" s="244"/>
      <c r="U722" s="246"/>
      <c r="V722" s="240"/>
      <c r="W722" s="246"/>
      <c r="X722" s="283"/>
      <c r="Y722" s="253"/>
      <c r="Z722" s="251"/>
      <c r="AA722" s="247">
        <f t="shared" si="23"/>
        <v>170136</v>
      </c>
      <c r="AB722" s="329" t="s">
        <v>923</v>
      </c>
      <c r="AF722">
        <v>170136</v>
      </c>
      <c r="AG722" s="415">
        <f t="shared" si="22"/>
        <v>0</v>
      </c>
    </row>
    <row r="723" spans="1:33" ht="77.25">
      <c r="A723" s="133" t="s">
        <v>10</v>
      </c>
      <c r="B723" s="133" t="s">
        <v>862</v>
      </c>
      <c r="C723" s="135" t="s">
        <v>91</v>
      </c>
      <c r="D723" s="135" t="s">
        <v>914</v>
      </c>
      <c r="E723" s="239" t="s">
        <v>915</v>
      </c>
      <c r="F723" s="134" t="s">
        <v>916</v>
      </c>
      <c r="G723" s="133" t="s">
        <v>121</v>
      </c>
      <c r="H723" s="133">
        <v>21365</v>
      </c>
      <c r="I723" s="133">
        <v>17975</v>
      </c>
      <c r="J723" s="133">
        <v>44133</v>
      </c>
      <c r="K723" s="133" t="s">
        <v>837</v>
      </c>
      <c r="L723" s="133">
        <v>800206442</v>
      </c>
      <c r="M723" s="133" t="s">
        <v>276</v>
      </c>
      <c r="N723" s="133">
        <v>13285</v>
      </c>
      <c r="O723" s="133">
        <v>2020</v>
      </c>
      <c r="P723" s="264">
        <v>91375</v>
      </c>
      <c r="Q723" s="239" t="s">
        <v>827</v>
      </c>
      <c r="R723" s="240"/>
      <c r="S723" s="246"/>
      <c r="T723" s="244"/>
      <c r="U723" s="246"/>
      <c r="V723" s="240"/>
      <c r="W723" s="246"/>
      <c r="X723" s="283"/>
      <c r="Y723" s="253"/>
      <c r="Z723" s="251"/>
      <c r="AA723" s="247">
        <f t="shared" si="23"/>
        <v>91375</v>
      </c>
      <c r="AB723" s="335" t="s">
        <v>918</v>
      </c>
      <c r="AF723">
        <v>91375</v>
      </c>
      <c r="AG723" s="415">
        <f t="shared" si="22"/>
        <v>0</v>
      </c>
    </row>
    <row r="724" spans="1:33" ht="26.25">
      <c r="A724" s="133" t="s">
        <v>6</v>
      </c>
      <c r="B724" s="133" t="s">
        <v>227</v>
      </c>
      <c r="C724" s="135" t="s">
        <v>91</v>
      </c>
      <c r="D724" s="135" t="s">
        <v>924</v>
      </c>
      <c r="E724" s="239" t="s">
        <v>925</v>
      </c>
      <c r="F724" s="134" t="s">
        <v>926</v>
      </c>
      <c r="G724" s="133" t="s">
        <v>121</v>
      </c>
      <c r="H724" s="133">
        <v>21395</v>
      </c>
      <c r="I724" s="133">
        <v>17976</v>
      </c>
      <c r="J724" s="133">
        <v>44133</v>
      </c>
      <c r="K724" s="133" t="s">
        <v>837</v>
      </c>
      <c r="L724" s="133">
        <v>800206442</v>
      </c>
      <c r="M724" s="133" t="s">
        <v>276</v>
      </c>
      <c r="N724" s="133">
        <v>13285</v>
      </c>
      <c r="O724" s="133">
        <v>2020</v>
      </c>
      <c r="P724" s="264">
        <v>596332</v>
      </c>
      <c r="Q724" s="239" t="s">
        <v>827</v>
      </c>
      <c r="R724" s="240"/>
      <c r="S724" s="246"/>
      <c r="T724" s="244"/>
      <c r="U724" s="246"/>
      <c r="V724" s="240"/>
      <c r="W724" s="246"/>
      <c r="X724" s="283"/>
      <c r="Y724" s="253"/>
      <c r="Z724" s="251"/>
      <c r="AA724" s="247">
        <f t="shared" si="23"/>
        <v>596332</v>
      </c>
      <c r="AB724" s="355" t="s">
        <v>927</v>
      </c>
      <c r="AF724">
        <v>596332</v>
      </c>
      <c r="AG724" s="415">
        <f t="shared" si="22"/>
        <v>0</v>
      </c>
    </row>
    <row r="725" spans="1:33" ht="51">
      <c r="A725" s="133" t="s">
        <v>4</v>
      </c>
      <c r="B725" s="133" t="s">
        <v>236</v>
      </c>
      <c r="C725" s="135" t="s">
        <v>91</v>
      </c>
      <c r="D725" s="135" t="s">
        <v>92</v>
      </c>
      <c r="E725" s="239" t="s">
        <v>304</v>
      </c>
      <c r="F725" s="134" t="s">
        <v>22</v>
      </c>
      <c r="G725" s="133" t="s">
        <v>121</v>
      </c>
      <c r="H725" s="133">
        <v>929</v>
      </c>
      <c r="I725" s="133">
        <v>1798</v>
      </c>
      <c r="J725" s="133">
        <v>43854</v>
      </c>
      <c r="K725" s="133" t="s">
        <v>372</v>
      </c>
      <c r="L725" s="133">
        <v>860011153</v>
      </c>
      <c r="M725" s="133" t="s">
        <v>373</v>
      </c>
      <c r="N725" s="133">
        <v>65</v>
      </c>
      <c r="O725" s="133">
        <v>2020</v>
      </c>
      <c r="P725" s="264">
        <v>3260200</v>
      </c>
      <c r="Q725" s="239" t="s">
        <v>827</v>
      </c>
      <c r="R725" s="240"/>
      <c r="S725" s="246"/>
      <c r="T725" s="244"/>
      <c r="U725" s="246"/>
      <c r="V725" s="240"/>
      <c r="W725" s="246"/>
      <c r="X725" s="283"/>
      <c r="Y725" s="248" t="s">
        <v>98</v>
      </c>
      <c r="Z725" s="251">
        <v>3260200</v>
      </c>
      <c r="AA725" s="247">
        <f t="shared" si="23"/>
        <v>0</v>
      </c>
      <c r="AB725" s="340" t="s">
        <v>632</v>
      </c>
      <c r="AF725">
        <v>3260200</v>
      </c>
      <c r="AG725" s="415">
        <f t="shared" si="22"/>
        <v>0</v>
      </c>
    </row>
    <row r="726" spans="1:33">
      <c r="A726" s="133" t="s">
        <v>6</v>
      </c>
      <c r="B726" s="133" t="s">
        <v>100</v>
      </c>
      <c r="C726" s="135" t="s">
        <v>91</v>
      </c>
      <c r="D726" s="135">
        <v>7744</v>
      </c>
      <c r="E726" s="239" t="s">
        <v>928</v>
      </c>
      <c r="F726" s="134" t="s">
        <v>28</v>
      </c>
      <c r="G726" s="133" t="s">
        <v>121</v>
      </c>
      <c r="H726" s="133">
        <v>21737</v>
      </c>
      <c r="I726" s="133">
        <v>17981</v>
      </c>
      <c r="J726" s="133">
        <v>44133</v>
      </c>
      <c r="K726" s="133" t="s">
        <v>837</v>
      </c>
      <c r="L726" s="133">
        <v>800206442</v>
      </c>
      <c r="M726" s="133" t="s">
        <v>276</v>
      </c>
      <c r="N726" s="133">
        <v>13285</v>
      </c>
      <c r="O726" s="133">
        <v>2020</v>
      </c>
      <c r="P726" s="264">
        <v>2000229</v>
      </c>
      <c r="Q726" s="239" t="s">
        <v>827</v>
      </c>
      <c r="R726" s="240"/>
      <c r="S726" s="246"/>
      <c r="T726" s="244"/>
      <c r="U726" s="246"/>
      <c r="V726" s="240"/>
      <c r="W726" s="246"/>
      <c r="X726" s="283"/>
      <c r="Y726" s="253"/>
      <c r="Z726" s="251"/>
      <c r="AA726" s="247">
        <f t="shared" si="23"/>
        <v>2000229</v>
      </c>
      <c r="AB726" s="240"/>
      <c r="AF726">
        <v>2000229</v>
      </c>
      <c r="AG726" s="415">
        <f t="shared" si="22"/>
        <v>0</v>
      </c>
    </row>
    <row r="727" spans="1:33" ht="26.25">
      <c r="A727" s="133" t="s">
        <v>4</v>
      </c>
      <c r="B727" s="133" t="s">
        <v>260</v>
      </c>
      <c r="C727" s="135" t="s">
        <v>91</v>
      </c>
      <c r="D727" s="135">
        <v>7748</v>
      </c>
      <c r="E727" s="239" t="s">
        <v>908</v>
      </c>
      <c r="F727" s="134" t="s">
        <v>848</v>
      </c>
      <c r="G727" s="133" t="s">
        <v>121</v>
      </c>
      <c r="H727" s="133">
        <v>21762</v>
      </c>
      <c r="I727" s="133">
        <v>17983</v>
      </c>
      <c r="J727" s="133">
        <v>44133</v>
      </c>
      <c r="K727" s="133" t="s">
        <v>837</v>
      </c>
      <c r="L727" s="133">
        <v>800206442</v>
      </c>
      <c r="M727" s="133" t="s">
        <v>276</v>
      </c>
      <c r="N727" s="133">
        <v>13285</v>
      </c>
      <c r="O727" s="133">
        <v>2020</v>
      </c>
      <c r="P727" s="264">
        <v>9152</v>
      </c>
      <c r="Q727" s="239" t="s">
        <v>827</v>
      </c>
      <c r="R727" s="240"/>
      <c r="S727" s="246"/>
      <c r="T727" s="244"/>
      <c r="U727" s="246"/>
      <c r="V727" s="240"/>
      <c r="W727" s="246"/>
      <c r="X727" s="283"/>
      <c r="Y727" s="253"/>
      <c r="Z727" s="251"/>
      <c r="AA727" s="247">
        <f t="shared" si="23"/>
        <v>9152</v>
      </c>
      <c r="AB727" s="336" t="s">
        <v>308</v>
      </c>
      <c r="AF727">
        <v>9152</v>
      </c>
      <c r="AG727" s="415">
        <f t="shared" si="22"/>
        <v>0</v>
      </c>
    </row>
    <row r="728" spans="1:33">
      <c r="A728" s="133" t="s">
        <v>4</v>
      </c>
      <c r="B728" s="133" t="s">
        <v>260</v>
      </c>
      <c r="C728" s="135" t="s">
        <v>91</v>
      </c>
      <c r="D728" s="135">
        <v>7748</v>
      </c>
      <c r="E728" s="239" t="s">
        <v>908</v>
      </c>
      <c r="F728" s="134" t="s">
        <v>848</v>
      </c>
      <c r="G728" s="133" t="s">
        <v>121</v>
      </c>
      <c r="H728" s="133">
        <v>21767</v>
      </c>
      <c r="I728" s="133">
        <v>17984</v>
      </c>
      <c r="J728" s="133">
        <v>44133</v>
      </c>
      <c r="K728" s="133" t="s">
        <v>837</v>
      </c>
      <c r="L728" s="133">
        <v>800206442</v>
      </c>
      <c r="M728" s="133" t="s">
        <v>276</v>
      </c>
      <c r="N728" s="133">
        <v>13285</v>
      </c>
      <c r="O728" s="133">
        <v>2020</v>
      </c>
      <c r="P728" s="264">
        <v>43563</v>
      </c>
      <c r="Q728" s="239" t="s">
        <v>827</v>
      </c>
      <c r="R728" s="240"/>
      <c r="S728" s="246"/>
      <c r="T728" s="244"/>
      <c r="U728" s="246"/>
      <c r="V728" s="240"/>
      <c r="W728" s="246"/>
      <c r="X728" s="283"/>
      <c r="Y728" s="253"/>
      <c r="Z728" s="251"/>
      <c r="AA728" s="247">
        <f t="shared" si="23"/>
        <v>43563</v>
      </c>
      <c r="AB728" s="340" t="s">
        <v>419</v>
      </c>
      <c r="AF728">
        <v>43563</v>
      </c>
      <c r="AG728" s="415">
        <f t="shared" si="22"/>
        <v>0</v>
      </c>
    </row>
    <row r="729" spans="1:33">
      <c r="A729" s="133" t="s">
        <v>6</v>
      </c>
      <c r="B729" s="133" t="s">
        <v>327</v>
      </c>
      <c r="C729" s="135" t="s">
        <v>91</v>
      </c>
      <c r="D729" s="135">
        <v>7740</v>
      </c>
      <c r="E729" s="239" t="s">
        <v>929</v>
      </c>
      <c r="F729" s="134" t="s">
        <v>930</v>
      </c>
      <c r="G729" s="133" t="s">
        <v>121</v>
      </c>
      <c r="H729" s="133">
        <v>21593</v>
      </c>
      <c r="I729" s="133">
        <v>17986</v>
      </c>
      <c r="J729" s="133">
        <v>44133</v>
      </c>
      <c r="K729" s="133" t="s">
        <v>837</v>
      </c>
      <c r="L729" s="133">
        <v>800206442</v>
      </c>
      <c r="M729" s="133" t="s">
        <v>276</v>
      </c>
      <c r="N729" s="133">
        <v>13285</v>
      </c>
      <c r="O729" s="133">
        <v>2020</v>
      </c>
      <c r="P729" s="264">
        <v>17091</v>
      </c>
      <c r="Q729" s="239" t="s">
        <v>827</v>
      </c>
      <c r="R729" s="240"/>
      <c r="S729" s="246"/>
      <c r="T729" s="244"/>
      <c r="U729" s="246"/>
      <c r="V729" s="240"/>
      <c r="W729" s="246"/>
      <c r="X729" s="283"/>
      <c r="Y729" s="253"/>
      <c r="Z729" s="251"/>
      <c r="AA729" s="247">
        <f t="shared" si="23"/>
        <v>17091</v>
      </c>
      <c r="AB729" s="337" t="s">
        <v>931</v>
      </c>
      <c r="AF729">
        <v>17091</v>
      </c>
      <c r="AG729" s="415">
        <f t="shared" si="22"/>
        <v>0</v>
      </c>
    </row>
    <row r="730" spans="1:33" ht="38.25">
      <c r="A730" s="133" t="s">
        <v>6</v>
      </c>
      <c r="B730" s="133" t="s">
        <v>100</v>
      </c>
      <c r="C730" s="135" t="s">
        <v>91</v>
      </c>
      <c r="D730" s="135" t="s">
        <v>92</v>
      </c>
      <c r="E730" s="239" t="s">
        <v>239</v>
      </c>
      <c r="F730" s="134" t="s">
        <v>13</v>
      </c>
      <c r="G730" s="133" t="s">
        <v>121</v>
      </c>
      <c r="H730" s="133">
        <v>3558</v>
      </c>
      <c r="I730" s="133">
        <v>1803</v>
      </c>
      <c r="J730" s="133">
        <v>43854</v>
      </c>
      <c r="K730" s="133" t="s">
        <v>932</v>
      </c>
      <c r="L730" s="133">
        <v>52361842</v>
      </c>
      <c r="M730" s="133" t="s">
        <v>114</v>
      </c>
      <c r="N730" s="133">
        <v>4921</v>
      </c>
      <c r="O730" s="133">
        <v>2020</v>
      </c>
      <c r="P730" s="264">
        <v>6873673</v>
      </c>
      <c r="Q730" s="239" t="s">
        <v>827</v>
      </c>
      <c r="R730" s="240"/>
      <c r="S730" s="246"/>
      <c r="T730" s="244"/>
      <c r="U730" s="246"/>
      <c r="V730" s="240"/>
      <c r="W730" s="246"/>
      <c r="X730" s="283"/>
      <c r="Y730" s="248" t="s">
        <v>486</v>
      </c>
      <c r="Z730" s="251">
        <v>6873673</v>
      </c>
      <c r="AA730" s="247">
        <f t="shared" si="23"/>
        <v>0</v>
      </c>
      <c r="AB730" s="240" t="s">
        <v>487</v>
      </c>
      <c r="AF730">
        <v>6873673</v>
      </c>
      <c r="AG730" s="415">
        <f t="shared" si="22"/>
        <v>0</v>
      </c>
    </row>
    <row r="731" spans="1:33">
      <c r="A731" s="133" t="s">
        <v>6</v>
      </c>
      <c r="B731" s="133" t="s">
        <v>124</v>
      </c>
      <c r="C731" s="135" t="s">
        <v>91</v>
      </c>
      <c r="D731" s="135">
        <v>7770</v>
      </c>
      <c r="E731" s="239" t="s">
        <v>912</v>
      </c>
      <c r="F731" s="134" t="s">
        <v>881</v>
      </c>
      <c r="G731" s="133" t="s">
        <v>121</v>
      </c>
      <c r="H731" s="133">
        <v>18859</v>
      </c>
      <c r="I731" s="133">
        <v>18045</v>
      </c>
      <c r="J731" s="133">
        <v>44135</v>
      </c>
      <c r="K731" s="133" t="s">
        <v>933</v>
      </c>
      <c r="L731" s="133">
        <v>1022966845</v>
      </c>
      <c r="M731" s="133" t="s">
        <v>114</v>
      </c>
      <c r="N731" s="133">
        <v>13115</v>
      </c>
      <c r="O731" s="133">
        <v>2020</v>
      </c>
      <c r="P731" s="264">
        <v>250200</v>
      </c>
      <c r="Q731" s="239" t="s">
        <v>827</v>
      </c>
      <c r="R731" s="240"/>
      <c r="S731" s="246"/>
      <c r="T731" s="244"/>
      <c r="U731" s="246"/>
      <c r="V731" s="240"/>
      <c r="W731" s="246"/>
      <c r="X731" s="283"/>
      <c r="Y731" s="253"/>
      <c r="Z731" s="251"/>
      <c r="AA731" s="247">
        <f t="shared" si="23"/>
        <v>250200</v>
      </c>
      <c r="AB731" s="302" t="s">
        <v>468</v>
      </c>
      <c r="AF731">
        <v>250200</v>
      </c>
      <c r="AG731" s="415">
        <f t="shared" si="22"/>
        <v>0</v>
      </c>
    </row>
    <row r="732" spans="1:33">
      <c r="A732" s="133" t="s">
        <v>6</v>
      </c>
      <c r="B732" s="133" t="s">
        <v>100</v>
      </c>
      <c r="C732" s="135" t="s">
        <v>91</v>
      </c>
      <c r="D732" s="135" t="s">
        <v>92</v>
      </c>
      <c r="E732" s="239" t="s">
        <v>239</v>
      </c>
      <c r="F732" s="134" t="s">
        <v>13</v>
      </c>
      <c r="G732" s="133" t="s">
        <v>121</v>
      </c>
      <c r="H732" s="133">
        <v>4833</v>
      </c>
      <c r="I732" s="133">
        <v>1807</v>
      </c>
      <c r="J732" s="133">
        <v>43854</v>
      </c>
      <c r="K732" s="133" t="s">
        <v>934</v>
      </c>
      <c r="L732" s="133">
        <v>1033682586</v>
      </c>
      <c r="M732" s="133" t="s">
        <v>114</v>
      </c>
      <c r="N732" s="133">
        <v>8086</v>
      </c>
      <c r="O732" s="133">
        <v>2020</v>
      </c>
      <c r="P732" s="264">
        <v>51967</v>
      </c>
      <c r="Q732" s="239" t="s">
        <v>827</v>
      </c>
      <c r="R732" s="255">
        <v>468</v>
      </c>
      <c r="S732" s="245">
        <v>44620</v>
      </c>
      <c r="T732" s="244">
        <v>1092</v>
      </c>
      <c r="U732" s="245">
        <v>44700</v>
      </c>
      <c r="V732" s="240">
        <v>3000464116</v>
      </c>
      <c r="W732" s="246">
        <v>44733</v>
      </c>
      <c r="X732" s="283">
        <v>51967</v>
      </c>
      <c r="Y732" s="253"/>
      <c r="Z732" s="251"/>
      <c r="AA732" s="247">
        <f t="shared" si="23"/>
        <v>0</v>
      </c>
      <c r="AB732" s="240" t="s">
        <v>397</v>
      </c>
      <c r="AF732">
        <v>51967</v>
      </c>
      <c r="AG732" s="415">
        <f t="shared" si="22"/>
        <v>0</v>
      </c>
    </row>
    <row r="733" spans="1:33" ht="38.25">
      <c r="A733" s="133" t="s">
        <v>6</v>
      </c>
      <c r="B733" s="133" t="s">
        <v>124</v>
      </c>
      <c r="C733" s="135" t="s">
        <v>91</v>
      </c>
      <c r="D733" s="135">
        <v>7770</v>
      </c>
      <c r="E733" s="239" t="s">
        <v>912</v>
      </c>
      <c r="F733" s="134" t="s">
        <v>881</v>
      </c>
      <c r="G733" s="133" t="s">
        <v>121</v>
      </c>
      <c r="H733" s="133">
        <v>17926</v>
      </c>
      <c r="I733" s="133">
        <v>18222</v>
      </c>
      <c r="J733" s="133">
        <v>44139</v>
      </c>
      <c r="K733" s="133" t="s">
        <v>935</v>
      </c>
      <c r="L733" s="133">
        <v>17354281</v>
      </c>
      <c r="M733" s="133" t="s">
        <v>123</v>
      </c>
      <c r="N733" s="133">
        <v>13392</v>
      </c>
      <c r="O733" s="133">
        <v>2020</v>
      </c>
      <c r="P733" s="264">
        <v>9741000</v>
      </c>
      <c r="Q733" s="239" t="s">
        <v>827</v>
      </c>
      <c r="R733" s="240"/>
      <c r="S733" s="246"/>
      <c r="T733" s="244"/>
      <c r="U733" s="246"/>
      <c r="V733" s="240"/>
      <c r="W733" s="246"/>
      <c r="X733" s="283"/>
      <c r="Y733" s="248" t="s">
        <v>146</v>
      </c>
      <c r="Z733" s="251">
        <v>9741000</v>
      </c>
      <c r="AA733" s="247">
        <f t="shared" si="23"/>
        <v>0</v>
      </c>
      <c r="AB733" s="240" t="s">
        <v>370</v>
      </c>
      <c r="AF733">
        <v>9741000</v>
      </c>
      <c r="AG733" s="415">
        <f t="shared" si="22"/>
        <v>0</v>
      </c>
    </row>
    <row r="734" spans="1:33">
      <c r="A734" s="133" t="s">
        <v>6</v>
      </c>
      <c r="B734" s="133" t="s">
        <v>327</v>
      </c>
      <c r="C734" s="135" t="s">
        <v>91</v>
      </c>
      <c r="D734" s="135">
        <v>7740</v>
      </c>
      <c r="E734" s="239" t="s">
        <v>929</v>
      </c>
      <c r="F734" s="134" t="s">
        <v>930</v>
      </c>
      <c r="G734" s="133" t="s">
        <v>121</v>
      </c>
      <c r="H734" s="133">
        <v>22429</v>
      </c>
      <c r="I734" s="133">
        <v>18602</v>
      </c>
      <c r="J734" s="133">
        <v>44144</v>
      </c>
      <c r="K734" s="133" t="s">
        <v>936</v>
      </c>
      <c r="L734" s="133">
        <v>1022399108</v>
      </c>
      <c r="M734" s="133" t="s">
        <v>123</v>
      </c>
      <c r="N734" s="133">
        <v>13953</v>
      </c>
      <c r="O734" s="133">
        <v>2020</v>
      </c>
      <c r="P734" s="264">
        <v>127200</v>
      </c>
      <c r="Q734" s="239" t="s">
        <v>827</v>
      </c>
      <c r="R734" s="240"/>
      <c r="S734" s="246"/>
      <c r="T734" s="244"/>
      <c r="U734" s="246"/>
      <c r="V734" s="240"/>
      <c r="W734" s="246"/>
      <c r="X734" s="283"/>
      <c r="Y734" s="253"/>
      <c r="Z734" s="251"/>
      <c r="AA734" s="247">
        <f t="shared" si="23"/>
        <v>127200</v>
      </c>
      <c r="AB734" s="301" t="s">
        <v>937</v>
      </c>
      <c r="AF734">
        <v>127200</v>
      </c>
      <c r="AG734" s="415">
        <f t="shared" si="22"/>
        <v>0</v>
      </c>
    </row>
    <row r="735" spans="1:33" ht="39">
      <c r="A735" s="133" t="s">
        <v>4</v>
      </c>
      <c r="B735" s="133" t="s">
        <v>90</v>
      </c>
      <c r="C735" s="135" t="s">
        <v>91</v>
      </c>
      <c r="D735" s="135">
        <v>7565</v>
      </c>
      <c r="E735" s="239" t="s">
        <v>938</v>
      </c>
      <c r="F735" s="134" t="s">
        <v>40</v>
      </c>
      <c r="G735" s="133" t="s">
        <v>121</v>
      </c>
      <c r="H735" s="133">
        <v>23861</v>
      </c>
      <c r="I735" s="133">
        <v>18735</v>
      </c>
      <c r="J735" s="133">
        <v>44145</v>
      </c>
      <c r="K735" s="133" t="s">
        <v>796</v>
      </c>
      <c r="L735" s="133">
        <v>860535490</v>
      </c>
      <c r="M735" s="133" t="s">
        <v>706</v>
      </c>
      <c r="N735" s="133">
        <v>8950</v>
      </c>
      <c r="O735" s="133">
        <v>2020</v>
      </c>
      <c r="P735" s="264">
        <v>67960240</v>
      </c>
      <c r="Q735" s="239" t="s">
        <v>827</v>
      </c>
      <c r="R735" s="240"/>
      <c r="S735" s="246"/>
      <c r="T735" s="244"/>
      <c r="U735" s="246"/>
      <c r="V735" s="240"/>
      <c r="W735" s="246"/>
      <c r="X735" s="283"/>
      <c r="Y735" s="253"/>
      <c r="Z735" s="251"/>
      <c r="AA735" s="247">
        <f t="shared" si="23"/>
        <v>67960240</v>
      </c>
      <c r="AB735" s="282" t="s">
        <v>939</v>
      </c>
      <c r="AF735">
        <v>67960240</v>
      </c>
      <c r="AG735" s="415">
        <f t="shared" si="22"/>
        <v>0</v>
      </c>
    </row>
    <row r="736" spans="1:33" ht="51.75">
      <c r="A736" s="133" t="s">
        <v>4</v>
      </c>
      <c r="B736" s="133" t="s">
        <v>90</v>
      </c>
      <c r="C736" s="135" t="s">
        <v>91</v>
      </c>
      <c r="D736" s="135">
        <v>7565</v>
      </c>
      <c r="E736" s="239" t="s">
        <v>938</v>
      </c>
      <c r="F736" s="134" t="s">
        <v>40</v>
      </c>
      <c r="G736" s="133" t="s">
        <v>121</v>
      </c>
      <c r="H736" s="133">
        <v>23862</v>
      </c>
      <c r="I736" s="133">
        <v>18758</v>
      </c>
      <c r="J736" s="133">
        <v>44145</v>
      </c>
      <c r="K736" s="133" t="s">
        <v>797</v>
      </c>
      <c r="L736" s="133">
        <v>900916608</v>
      </c>
      <c r="M736" s="133" t="s">
        <v>798</v>
      </c>
      <c r="N736" s="133">
        <v>8958</v>
      </c>
      <c r="O736" s="133">
        <v>2020</v>
      </c>
      <c r="P736" s="264">
        <v>17107835</v>
      </c>
      <c r="Q736" s="239" t="s">
        <v>827</v>
      </c>
      <c r="R736" s="240"/>
      <c r="S736" s="246"/>
      <c r="T736" s="244"/>
      <c r="U736" s="246"/>
      <c r="V736" s="240"/>
      <c r="W736" s="246"/>
      <c r="X736" s="283"/>
      <c r="Y736" s="253"/>
      <c r="Z736" s="251"/>
      <c r="AA736" s="247">
        <f t="shared" si="23"/>
        <v>17107835</v>
      </c>
      <c r="AB736" s="282" t="s">
        <v>799</v>
      </c>
      <c r="AF736">
        <v>17107835</v>
      </c>
      <c r="AG736" s="415">
        <f t="shared" si="22"/>
        <v>0</v>
      </c>
    </row>
    <row r="737" spans="1:33">
      <c r="A737" s="133" t="s">
        <v>6</v>
      </c>
      <c r="B737" s="133" t="s">
        <v>920</v>
      </c>
      <c r="C737" s="135" t="s">
        <v>91</v>
      </c>
      <c r="D737" s="135">
        <v>7756</v>
      </c>
      <c r="E737" s="239" t="s">
        <v>921</v>
      </c>
      <c r="F737" s="134" t="s">
        <v>34</v>
      </c>
      <c r="G737" s="133" t="s">
        <v>121</v>
      </c>
      <c r="H737" s="133">
        <v>21724</v>
      </c>
      <c r="I737" s="133">
        <v>18797</v>
      </c>
      <c r="J737" s="133">
        <v>44146</v>
      </c>
      <c r="K737" s="133" t="s">
        <v>275</v>
      </c>
      <c r="L737" s="133">
        <v>805000867</v>
      </c>
      <c r="M737" s="133" t="s">
        <v>276</v>
      </c>
      <c r="N737" s="133">
        <v>13781</v>
      </c>
      <c r="O737" s="133">
        <v>2020</v>
      </c>
      <c r="P737" s="264">
        <v>707</v>
      </c>
      <c r="Q737" s="239" t="s">
        <v>827</v>
      </c>
      <c r="R737" s="417">
        <v>2842</v>
      </c>
      <c r="S737" s="245">
        <v>44866</v>
      </c>
      <c r="T737" s="244">
        <v>3225</v>
      </c>
      <c r="U737" s="246">
        <v>44908</v>
      </c>
      <c r="V737" s="240">
        <v>3001060944</v>
      </c>
      <c r="W737" s="246">
        <v>44921</v>
      </c>
      <c r="X737" s="283">
        <v>707</v>
      </c>
      <c r="Y737" s="248"/>
      <c r="Z737" s="251">
        <v>0</v>
      </c>
      <c r="AA737" s="247">
        <f t="shared" si="23"/>
        <v>0</v>
      </c>
      <c r="AB737" s="282" t="s">
        <v>209</v>
      </c>
      <c r="AF737">
        <v>707</v>
      </c>
      <c r="AG737" s="415">
        <f t="shared" si="22"/>
        <v>0</v>
      </c>
    </row>
    <row r="738" spans="1:33">
      <c r="A738" s="133" t="s">
        <v>10</v>
      </c>
      <c r="B738" s="133" t="s">
        <v>862</v>
      </c>
      <c r="C738" s="135" t="s">
        <v>91</v>
      </c>
      <c r="D738" s="135">
        <v>7749</v>
      </c>
      <c r="E738" s="239" t="s">
        <v>915</v>
      </c>
      <c r="F738" s="134" t="s">
        <v>916</v>
      </c>
      <c r="G738" s="133" t="s">
        <v>121</v>
      </c>
      <c r="H738" s="133">
        <v>21740</v>
      </c>
      <c r="I738" s="133">
        <v>18798</v>
      </c>
      <c r="J738" s="133">
        <v>44146</v>
      </c>
      <c r="K738" s="133" t="s">
        <v>275</v>
      </c>
      <c r="L738" s="133">
        <v>805000867</v>
      </c>
      <c r="M738" s="133" t="s">
        <v>276</v>
      </c>
      <c r="N738" s="133">
        <v>13781</v>
      </c>
      <c r="O738" s="133">
        <v>2020</v>
      </c>
      <c r="P738" s="264">
        <v>9251</v>
      </c>
      <c r="Q738" s="239" t="s">
        <v>827</v>
      </c>
      <c r="R738" s="417">
        <v>2842</v>
      </c>
      <c r="S738" s="245">
        <v>44866</v>
      </c>
      <c r="T738" s="244">
        <v>3225</v>
      </c>
      <c r="U738" s="246">
        <v>44908</v>
      </c>
      <c r="V738" s="240">
        <v>3001060941</v>
      </c>
      <c r="W738" s="246">
        <v>44921</v>
      </c>
      <c r="X738" s="283">
        <v>9251</v>
      </c>
      <c r="Y738" s="248"/>
      <c r="Z738" s="251">
        <v>0</v>
      </c>
      <c r="AA738" s="247">
        <f t="shared" si="23"/>
        <v>0</v>
      </c>
      <c r="AB738" s="282" t="s">
        <v>209</v>
      </c>
      <c r="AF738">
        <v>9251</v>
      </c>
      <c r="AG738" s="415">
        <f t="shared" si="22"/>
        <v>0</v>
      </c>
    </row>
    <row r="739" spans="1:33">
      <c r="A739" s="133" t="s">
        <v>10</v>
      </c>
      <c r="B739" s="133" t="s">
        <v>232</v>
      </c>
      <c r="C739" s="135" t="s">
        <v>91</v>
      </c>
      <c r="D739" s="135">
        <v>7735</v>
      </c>
      <c r="E739" s="239" t="s">
        <v>940</v>
      </c>
      <c r="F739" s="134" t="s">
        <v>941</v>
      </c>
      <c r="G739" s="133" t="s">
        <v>121</v>
      </c>
      <c r="H739" s="133">
        <v>21743</v>
      </c>
      <c r="I739" s="133">
        <v>18799</v>
      </c>
      <c r="J739" s="133">
        <v>44146</v>
      </c>
      <c r="K739" s="133" t="s">
        <v>275</v>
      </c>
      <c r="L739" s="133">
        <v>805000867</v>
      </c>
      <c r="M739" s="133" t="s">
        <v>276</v>
      </c>
      <c r="N739" s="133">
        <v>13781</v>
      </c>
      <c r="O739" s="133">
        <v>2020</v>
      </c>
      <c r="P739" s="264">
        <v>7778</v>
      </c>
      <c r="Q739" s="239" t="s">
        <v>827</v>
      </c>
      <c r="R739" s="417">
        <v>2842</v>
      </c>
      <c r="S739" s="245">
        <v>44866</v>
      </c>
      <c r="T739" s="244">
        <v>3225</v>
      </c>
      <c r="U739" s="246">
        <v>44908</v>
      </c>
      <c r="V739" s="240">
        <v>3001060947</v>
      </c>
      <c r="W739" s="246">
        <v>44921</v>
      </c>
      <c r="X739" s="283">
        <v>7778</v>
      </c>
      <c r="Y739" s="248"/>
      <c r="Z739" s="251">
        <v>0</v>
      </c>
      <c r="AA739" s="247">
        <f t="shared" si="23"/>
        <v>0</v>
      </c>
      <c r="AB739" s="282" t="s">
        <v>209</v>
      </c>
      <c r="AF739">
        <v>7778</v>
      </c>
      <c r="AG739" s="415">
        <f t="shared" si="22"/>
        <v>0</v>
      </c>
    </row>
    <row r="740" spans="1:33">
      <c r="A740" s="133" t="s">
        <v>8</v>
      </c>
      <c r="B740" s="133" t="s">
        <v>148</v>
      </c>
      <c r="C740" s="135" t="s">
        <v>91</v>
      </c>
      <c r="D740" s="135">
        <v>7745</v>
      </c>
      <c r="E740" s="239" t="s">
        <v>904</v>
      </c>
      <c r="F740" s="134" t="s">
        <v>33</v>
      </c>
      <c r="G740" s="133" t="s">
        <v>121</v>
      </c>
      <c r="H740" s="133">
        <v>21763</v>
      </c>
      <c r="I740" s="133">
        <v>18800</v>
      </c>
      <c r="J740" s="133">
        <v>44146</v>
      </c>
      <c r="K740" s="133" t="s">
        <v>275</v>
      </c>
      <c r="L740" s="133">
        <v>805000867</v>
      </c>
      <c r="M740" s="133" t="s">
        <v>276</v>
      </c>
      <c r="N740" s="133">
        <v>13781</v>
      </c>
      <c r="O740" s="133">
        <v>2020</v>
      </c>
      <c r="P740" s="264">
        <v>648</v>
      </c>
      <c r="Q740" s="239" t="s">
        <v>827</v>
      </c>
      <c r="R740" s="417">
        <v>2842</v>
      </c>
      <c r="S740" s="245">
        <v>44866</v>
      </c>
      <c r="T740" s="244">
        <v>3225</v>
      </c>
      <c r="U740" s="246">
        <v>44908</v>
      </c>
      <c r="V740" s="240">
        <v>3001060918</v>
      </c>
      <c r="W740" s="246">
        <v>44921</v>
      </c>
      <c r="X740" s="283">
        <v>648</v>
      </c>
      <c r="Y740" s="248"/>
      <c r="Z740" s="251">
        <v>0</v>
      </c>
      <c r="AA740" s="247">
        <f t="shared" si="23"/>
        <v>0</v>
      </c>
      <c r="AB740" s="240" t="s">
        <v>209</v>
      </c>
      <c r="AF740">
        <v>648</v>
      </c>
      <c r="AG740" s="415">
        <f t="shared" si="22"/>
        <v>0</v>
      </c>
    </row>
    <row r="741" spans="1:33">
      <c r="A741" s="133" t="s">
        <v>4</v>
      </c>
      <c r="B741" s="133" t="s">
        <v>260</v>
      </c>
      <c r="C741" s="135" t="s">
        <v>91</v>
      </c>
      <c r="D741" s="135">
        <v>7748</v>
      </c>
      <c r="E741" s="239" t="s">
        <v>908</v>
      </c>
      <c r="F741" s="134" t="s">
        <v>848</v>
      </c>
      <c r="G741" s="133" t="s">
        <v>121</v>
      </c>
      <c r="H741" s="133">
        <v>21765</v>
      </c>
      <c r="I741" s="133">
        <v>18801</v>
      </c>
      <c r="J741" s="133">
        <v>44146</v>
      </c>
      <c r="K741" s="133" t="s">
        <v>275</v>
      </c>
      <c r="L741" s="133">
        <v>805000867</v>
      </c>
      <c r="M741" s="133" t="s">
        <v>276</v>
      </c>
      <c r="N741" s="133">
        <v>13781</v>
      </c>
      <c r="O741" s="133">
        <v>2020</v>
      </c>
      <c r="P741" s="264">
        <v>51167</v>
      </c>
      <c r="Q741" s="239" t="s">
        <v>827</v>
      </c>
      <c r="R741" s="240">
        <v>2842</v>
      </c>
      <c r="S741" s="246">
        <v>44866</v>
      </c>
      <c r="T741" s="244">
        <v>3225</v>
      </c>
      <c r="U741" s="246">
        <v>44908</v>
      </c>
      <c r="V741" s="240">
        <v>3001060925</v>
      </c>
      <c r="W741" s="246">
        <v>44921</v>
      </c>
      <c r="X741" s="283">
        <v>51167</v>
      </c>
      <c r="Y741" s="248"/>
      <c r="Z741" s="251">
        <v>0</v>
      </c>
      <c r="AA741" s="247">
        <f t="shared" si="23"/>
        <v>0</v>
      </c>
      <c r="AB741" s="340" t="s">
        <v>209</v>
      </c>
      <c r="AF741">
        <v>51167</v>
      </c>
      <c r="AG741" s="415">
        <f t="shared" si="22"/>
        <v>0</v>
      </c>
    </row>
    <row r="742" spans="1:33">
      <c r="A742" s="133" t="s">
        <v>4</v>
      </c>
      <c r="B742" s="133" t="s">
        <v>260</v>
      </c>
      <c r="C742" s="135" t="s">
        <v>91</v>
      </c>
      <c r="D742" s="135">
        <v>7748</v>
      </c>
      <c r="E742" s="239" t="s">
        <v>908</v>
      </c>
      <c r="F742" s="134" t="s">
        <v>848</v>
      </c>
      <c r="G742" s="133" t="s">
        <v>121</v>
      </c>
      <c r="H742" s="133">
        <v>21814</v>
      </c>
      <c r="I742" s="133">
        <v>18802</v>
      </c>
      <c r="J742" s="133">
        <v>44146</v>
      </c>
      <c r="K742" s="133" t="s">
        <v>275</v>
      </c>
      <c r="L742" s="133">
        <v>805000867</v>
      </c>
      <c r="M742" s="133" t="s">
        <v>276</v>
      </c>
      <c r="N742" s="133">
        <v>13781</v>
      </c>
      <c r="O742" s="133">
        <v>2020</v>
      </c>
      <c r="P742" s="264">
        <v>638</v>
      </c>
      <c r="Q742" s="239" t="s">
        <v>827</v>
      </c>
      <c r="R742" s="240">
        <v>2842</v>
      </c>
      <c r="S742" s="246">
        <v>44866</v>
      </c>
      <c r="T742" s="244">
        <v>3225</v>
      </c>
      <c r="U742" s="246">
        <v>44908</v>
      </c>
      <c r="V742" s="240">
        <v>3001060923</v>
      </c>
      <c r="W742" s="246">
        <v>44921</v>
      </c>
      <c r="X742" s="283">
        <v>638</v>
      </c>
      <c r="Y742" s="248"/>
      <c r="Z742" s="251">
        <v>0</v>
      </c>
      <c r="AA742" s="247">
        <f t="shared" si="23"/>
        <v>0</v>
      </c>
      <c r="AB742" s="349" t="s">
        <v>209</v>
      </c>
      <c r="AF742">
        <v>638</v>
      </c>
      <c r="AG742" s="415">
        <f t="shared" si="22"/>
        <v>0</v>
      </c>
    </row>
    <row r="743" spans="1:33">
      <c r="A743" s="133" t="s">
        <v>6</v>
      </c>
      <c r="B743" s="133" t="s">
        <v>186</v>
      </c>
      <c r="C743" s="135" t="s">
        <v>91</v>
      </c>
      <c r="D743" s="135">
        <v>7771</v>
      </c>
      <c r="E743" s="239" t="s">
        <v>910</v>
      </c>
      <c r="F743" s="134" t="s">
        <v>852</v>
      </c>
      <c r="G743" s="133" t="s">
        <v>121</v>
      </c>
      <c r="H743" s="133">
        <v>21990</v>
      </c>
      <c r="I743" s="133">
        <v>18803</v>
      </c>
      <c r="J743" s="133">
        <v>44146</v>
      </c>
      <c r="K743" s="133" t="s">
        <v>275</v>
      </c>
      <c r="L743" s="133">
        <v>805000867</v>
      </c>
      <c r="M743" s="133" t="s">
        <v>276</v>
      </c>
      <c r="N743" s="133">
        <v>13781</v>
      </c>
      <c r="O743" s="133">
        <v>2020</v>
      </c>
      <c r="P743" s="264">
        <v>5169</v>
      </c>
      <c r="Q743" s="239" t="s">
        <v>827</v>
      </c>
      <c r="R743" s="417">
        <v>2842</v>
      </c>
      <c r="S743" s="245">
        <v>44866</v>
      </c>
      <c r="T743" s="244">
        <v>3225</v>
      </c>
      <c r="U743" s="246">
        <v>44908</v>
      </c>
      <c r="V743" s="240">
        <v>3001060934</v>
      </c>
      <c r="W743" s="246">
        <v>44921</v>
      </c>
      <c r="X743" s="283">
        <v>5169</v>
      </c>
      <c r="Y743" s="248"/>
      <c r="Z743" s="251">
        <v>0</v>
      </c>
      <c r="AA743" s="247">
        <f t="shared" si="23"/>
        <v>0</v>
      </c>
      <c r="AB743" s="329" t="s">
        <v>209</v>
      </c>
      <c r="AF743">
        <v>5169</v>
      </c>
      <c r="AG743" s="415">
        <f t="shared" si="22"/>
        <v>0</v>
      </c>
    </row>
    <row r="744" spans="1:33">
      <c r="A744" s="133" t="s">
        <v>14</v>
      </c>
      <c r="B744" s="133" t="s">
        <v>942</v>
      </c>
      <c r="C744" s="135" t="s">
        <v>91</v>
      </c>
      <c r="D744" s="135">
        <v>7733</v>
      </c>
      <c r="E744" s="239" t="s">
        <v>943</v>
      </c>
      <c r="F744" s="134" t="s">
        <v>944</v>
      </c>
      <c r="G744" s="133" t="s">
        <v>121</v>
      </c>
      <c r="H744" s="133">
        <v>22055</v>
      </c>
      <c r="I744" s="133">
        <v>18804</v>
      </c>
      <c r="J744" s="133">
        <v>44146</v>
      </c>
      <c r="K744" s="133" t="s">
        <v>275</v>
      </c>
      <c r="L744" s="133">
        <v>805000867</v>
      </c>
      <c r="M744" s="133" t="s">
        <v>276</v>
      </c>
      <c r="N744" s="133">
        <v>13781</v>
      </c>
      <c r="O744" s="133">
        <v>2020</v>
      </c>
      <c r="P744" s="264">
        <v>4095</v>
      </c>
      <c r="Q744" s="239" t="s">
        <v>827</v>
      </c>
      <c r="R744" s="417">
        <v>2842</v>
      </c>
      <c r="S744" s="245">
        <v>44866</v>
      </c>
      <c r="T744" s="244">
        <v>3225</v>
      </c>
      <c r="U744" s="246">
        <v>44908</v>
      </c>
      <c r="V744" s="240">
        <v>3001060919</v>
      </c>
      <c r="W744" s="246">
        <v>44921</v>
      </c>
      <c r="X744" s="283">
        <v>4095</v>
      </c>
      <c r="Y744" s="248"/>
      <c r="Z744" s="251">
        <v>0</v>
      </c>
      <c r="AA744" s="247">
        <f t="shared" si="23"/>
        <v>0</v>
      </c>
      <c r="AB744" s="330" t="s">
        <v>209</v>
      </c>
      <c r="AF744">
        <v>4095</v>
      </c>
      <c r="AG744" s="415">
        <f t="shared" si="22"/>
        <v>0</v>
      </c>
    </row>
    <row r="745" spans="1:33">
      <c r="A745" s="133" t="s">
        <v>6</v>
      </c>
      <c r="B745" s="133" t="s">
        <v>327</v>
      </c>
      <c r="C745" s="135" t="s">
        <v>91</v>
      </c>
      <c r="D745" s="135">
        <v>7753</v>
      </c>
      <c r="E745" s="239" t="s">
        <v>945</v>
      </c>
      <c r="F745" s="134" t="s">
        <v>946</v>
      </c>
      <c r="G745" s="133" t="s">
        <v>121</v>
      </c>
      <c r="H745" s="133">
        <v>22003</v>
      </c>
      <c r="I745" s="133">
        <v>18805</v>
      </c>
      <c r="J745" s="133">
        <v>44146</v>
      </c>
      <c r="K745" s="133" t="s">
        <v>275</v>
      </c>
      <c r="L745" s="133">
        <v>805000867</v>
      </c>
      <c r="M745" s="133" t="s">
        <v>276</v>
      </c>
      <c r="N745" s="133">
        <v>13781</v>
      </c>
      <c r="O745" s="133">
        <v>2020</v>
      </c>
      <c r="P745" s="264">
        <v>241</v>
      </c>
      <c r="Q745" s="239" t="s">
        <v>827</v>
      </c>
      <c r="R745" s="417">
        <v>2842</v>
      </c>
      <c r="S745" s="245">
        <v>44866</v>
      </c>
      <c r="T745" s="244">
        <v>3225</v>
      </c>
      <c r="U745" s="246">
        <v>44908</v>
      </c>
      <c r="V745" s="240">
        <v>3001060945</v>
      </c>
      <c r="W745" s="246">
        <v>44921</v>
      </c>
      <c r="X745" s="283">
        <v>241</v>
      </c>
      <c r="Y745" s="248"/>
      <c r="Z745" s="251">
        <v>0</v>
      </c>
      <c r="AA745" s="247">
        <f t="shared" si="23"/>
        <v>0</v>
      </c>
      <c r="AB745" s="337" t="s">
        <v>209</v>
      </c>
      <c r="AF745">
        <v>241</v>
      </c>
      <c r="AG745" s="415">
        <f t="shared" si="22"/>
        <v>0</v>
      </c>
    </row>
    <row r="746" spans="1:33">
      <c r="A746" s="133" t="s">
        <v>6</v>
      </c>
      <c r="B746" s="133" t="s">
        <v>100</v>
      </c>
      <c r="C746" s="135" t="s">
        <v>91</v>
      </c>
      <c r="D746" s="135">
        <v>7744</v>
      </c>
      <c r="E746" s="239" t="s">
        <v>928</v>
      </c>
      <c r="F746" s="134" t="s">
        <v>28</v>
      </c>
      <c r="G746" s="133" t="s">
        <v>121</v>
      </c>
      <c r="H746" s="133">
        <v>22560</v>
      </c>
      <c r="I746" s="133">
        <v>18806</v>
      </c>
      <c r="J746" s="133">
        <v>44146</v>
      </c>
      <c r="K746" s="133" t="s">
        <v>275</v>
      </c>
      <c r="L746" s="133">
        <v>805000867</v>
      </c>
      <c r="M746" s="133" t="s">
        <v>276</v>
      </c>
      <c r="N746" s="133">
        <v>13781</v>
      </c>
      <c r="O746" s="133">
        <v>2020</v>
      </c>
      <c r="P746" s="264">
        <v>403340</v>
      </c>
      <c r="Q746" s="239" t="s">
        <v>827</v>
      </c>
      <c r="R746" s="417">
        <v>2842</v>
      </c>
      <c r="S746" s="245">
        <v>44866</v>
      </c>
      <c r="T746" s="244">
        <v>3225</v>
      </c>
      <c r="U746" s="246">
        <v>44908</v>
      </c>
      <c r="V746" s="240">
        <v>3001060926</v>
      </c>
      <c r="W746" s="246">
        <v>44921</v>
      </c>
      <c r="X746" s="283">
        <v>403340</v>
      </c>
      <c r="Y746" s="248"/>
      <c r="Z746" s="251">
        <v>0</v>
      </c>
      <c r="AA746" s="247">
        <f t="shared" si="23"/>
        <v>0</v>
      </c>
      <c r="AB746" s="240" t="s">
        <v>209</v>
      </c>
      <c r="AF746">
        <v>403340</v>
      </c>
      <c r="AG746" s="415">
        <f t="shared" si="22"/>
        <v>0</v>
      </c>
    </row>
    <row r="747" spans="1:33">
      <c r="A747" s="133" t="s">
        <v>12</v>
      </c>
      <c r="B747" s="133" t="s">
        <v>870</v>
      </c>
      <c r="C747" s="135" t="s">
        <v>91</v>
      </c>
      <c r="D747" s="135">
        <v>7741</v>
      </c>
      <c r="E747" s="239" t="s">
        <v>902</v>
      </c>
      <c r="F747" s="134" t="s">
        <v>873</v>
      </c>
      <c r="G747" s="133" t="s">
        <v>121</v>
      </c>
      <c r="H747" s="133">
        <v>22572</v>
      </c>
      <c r="I747" s="133">
        <v>18807</v>
      </c>
      <c r="J747" s="133">
        <v>44146</v>
      </c>
      <c r="K747" s="133" t="s">
        <v>275</v>
      </c>
      <c r="L747" s="133">
        <v>805000867</v>
      </c>
      <c r="M747" s="133" t="s">
        <v>276</v>
      </c>
      <c r="N747" s="133">
        <v>13781</v>
      </c>
      <c r="O747" s="133">
        <v>2020</v>
      </c>
      <c r="P747" s="264">
        <v>1090</v>
      </c>
      <c r="Q747" s="239" t="s">
        <v>827</v>
      </c>
      <c r="R747" s="417">
        <v>2842</v>
      </c>
      <c r="S747" s="245">
        <v>44866</v>
      </c>
      <c r="T747" s="244">
        <v>3225</v>
      </c>
      <c r="U747" s="246">
        <v>44908</v>
      </c>
      <c r="V747" s="240">
        <v>3001060929</v>
      </c>
      <c r="W747" s="246">
        <v>44921</v>
      </c>
      <c r="X747" s="283">
        <v>1090</v>
      </c>
      <c r="Y747" s="248"/>
      <c r="Z747" s="251">
        <v>0</v>
      </c>
      <c r="AA747" s="247">
        <f t="shared" si="23"/>
        <v>0</v>
      </c>
      <c r="AB747" s="282" t="s">
        <v>209</v>
      </c>
      <c r="AF747">
        <v>1090</v>
      </c>
      <c r="AG747" s="415">
        <f t="shared" si="22"/>
        <v>0</v>
      </c>
    </row>
    <row r="748" spans="1:33">
      <c r="A748" s="133" t="s">
        <v>6</v>
      </c>
      <c r="B748" s="133" t="s">
        <v>327</v>
      </c>
      <c r="C748" s="135" t="s">
        <v>91</v>
      </c>
      <c r="D748" s="135">
        <v>7740</v>
      </c>
      <c r="E748" s="239" t="s">
        <v>929</v>
      </c>
      <c r="F748" s="134" t="s">
        <v>930</v>
      </c>
      <c r="G748" s="133" t="s">
        <v>121</v>
      </c>
      <c r="H748" s="133">
        <v>22614</v>
      </c>
      <c r="I748" s="133">
        <v>18810</v>
      </c>
      <c r="J748" s="133">
        <v>44146</v>
      </c>
      <c r="K748" s="133" t="s">
        <v>275</v>
      </c>
      <c r="L748" s="133">
        <v>805000867</v>
      </c>
      <c r="M748" s="133" t="s">
        <v>276</v>
      </c>
      <c r="N748" s="133">
        <v>13781</v>
      </c>
      <c r="O748" s="133">
        <v>2020</v>
      </c>
      <c r="P748" s="264">
        <v>3546</v>
      </c>
      <c r="Q748" s="239" t="s">
        <v>827</v>
      </c>
      <c r="R748" s="417">
        <v>2842</v>
      </c>
      <c r="S748" s="245">
        <v>44866</v>
      </c>
      <c r="T748" s="244">
        <v>3225</v>
      </c>
      <c r="U748" s="246">
        <v>44908</v>
      </c>
      <c r="V748" s="240">
        <v>3001060946</v>
      </c>
      <c r="W748" s="246">
        <v>44921</v>
      </c>
      <c r="X748" s="283">
        <v>3546</v>
      </c>
      <c r="Y748" s="248"/>
      <c r="Z748" s="251">
        <v>0</v>
      </c>
      <c r="AA748" s="247">
        <f t="shared" si="23"/>
        <v>0</v>
      </c>
      <c r="AB748" s="337" t="s">
        <v>209</v>
      </c>
      <c r="AF748">
        <v>3546</v>
      </c>
      <c r="AG748" s="415">
        <f t="shared" si="22"/>
        <v>0</v>
      </c>
    </row>
    <row r="749" spans="1:33">
      <c r="A749" s="133" t="s">
        <v>6</v>
      </c>
      <c r="B749" s="133" t="s">
        <v>227</v>
      </c>
      <c r="C749" s="135" t="s">
        <v>91</v>
      </c>
      <c r="D749" s="135">
        <v>7757</v>
      </c>
      <c r="E749" s="239" t="s">
        <v>925</v>
      </c>
      <c r="F749" s="134" t="s">
        <v>926</v>
      </c>
      <c r="G749" s="133" t="s">
        <v>121</v>
      </c>
      <c r="H749" s="133">
        <v>22616</v>
      </c>
      <c r="I749" s="133">
        <v>18811</v>
      </c>
      <c r="J749" s="133">
        <v>44146</v>
      </c>
      <c r="K749" s="133" t="s">
        <v>275</v>
      </c>
      <c r="L749" s="133">
        <v>805000867</v>
      </c>
      <c r="M749" s="133" t="s">
        <v>276</v>
      </c>
      <c r="N749" s="133">
        <v>13781</v>
      </c>
      <c r="O749" s="133">
        <v>2020</v>
      </c>
      <c r="P749" s="264">
        <v>58539</v>
      </c>
      <c r="Q749" s="239" t="s">
        <v>827</v>
      </c>
      <c r="R749" s="417">
        <v>2842</v>
      </c>
      <c r="S749" s="245">
        <v>44866</v>
      </c>
      <c r="T749" s="244">
        <v>3225</v>
      </c>
      <c r="U749" s="246">
        <v>44908</v>
      </c>
      <c r="V749" s="240">
        <v>3001060938</v>
      </c>
      <c r="W749" s="246">
        <v>44921</v>
      </c>
      <c r="X749" s="283">
        <v>58539</v>
      </c>
      <c r="Y749" s="248"/>
      <c r="Z749" s="251">
        <v>0</v>
      </c>
      <c r="AA749" s="247">
        <f t="shared" si="23"/>
        <v>0</v>
      </c>
      <c r="AB749" s="356" t="s">
        <v>209</v>
      </c>
      <c r="AF749">
        <v>58539</v>
      </c>
      <c r="AG749" s="415">
        <f t="shared" si="22"/>
        <v>0</v>
      </c>
    </row>
    <row r="750" spans="1:33">
      <c r="A750" s="133" t="s">
        <v>6</v>
      </c>
      <c r="B750" s="133" t="s">
        <v>186</v>
      </c>
      <c r="C750" s="135" t="s">
        <v>91</v>
      </c>
      <c r="D750" s="135">
        <v>7771</v>
      </c>
      <c r="E750" s="239" t="s">
        <v>910</v>
      </c>
      <c r="F750" s="134" t="s">
        <v>852</v>
      </c>
      <c r="G750" s="133" t="s">
        <v>121</v>
      </c>
      <c r="H750" s="133">
        <v>19618</v>
      </c>
      <c r="I750" s="133">
        <v>18816</v>
      </c>
      <c r="J750" s="133">
        <v>44146</v>
      </c>
      <c r="K750" s="133" t="s">
        <v>947</v>
      </c>
      <c r="L750" s="133">
        <v>79833739</v>
      </c>
      <c r="M750" s="133" t="s">
        <v>114</v>
      </c>
      <c r="N750" s="133">
        <v>13736</v>
      </c>
      <c r="O750" s="133">
        <v>2020</v>
      </c>
      <c r="P750" s="264">
        <v>6672000</v>
      </c>
      <c r="Q750" s="239" t="s">
        <v>827</v>
      </c>
      <c r="R750" s="240"/>
      <c r="S750" s="246"/>
      <c r="T750" s="244"/>
      <c r="U750" s="246"/>
      <c r="V750" s="240"/>
      <c r="W750" s="246"/>
      <c r="X750" s="283"/>
      <c r="Y750" s="253"/>
      <c r="Z750" s="251"/>
      <c r="AA750" s="247">
        <f t="shared" si="23"/>
        <v>6672000</v>
      </c>
      <c r="AB750" s="333" t="s">
        <v>628</v>
      </c>
      <c r="AF750">
        <v>6672000</v>
      </c>
      <c r="AG750" s="415">
        <f t="shared" si="22"/>
        <v>0</v>
      </c>
    </row>
    <row r="751" spans="1:33" ht="38.25">
      <c r="A751" s="133" t="s">
        <v>10</v>
      </c>
      <c r="B751" s="133" t="s">
        <v>232</v>
      </c>
      <c r="C751" s="135" t="s">
        <v>91</v>
      </c>
      <c r="D751" s="135">
        <v>7735</v>
      </c>
      <c r="E751" s="239" t="s">
        <v>940</v>
      </c>
      <c r="F751" s="134" t="s">
        <v>941</v>
      </c>
      <c r="G751" s="133" t="s">
        <v>121</v>
      </c>
      <c r="H751" s="133">
        <v>22828</v>
      </c>
      <c r="I751" s="133">
        <v>19257</v>
      </c>
      <c r="J751" s="133">
        <v>44152</v>
      </c>
      <c r="K751" s="133" t="s">
        <v>948</v>
      </c>
      <c r="L751" s="133">
        <v>1121833015</v>
      </c>
      <c r="M751" s="133" t="s">
        <v>123</v>
      </c>
      <c r="N751" s="133">
        <v>14027</v>
      </c>
      <c r="O751" s="133">
        <v>2020</v>
      </c>
      <c r="P751" s="264">
        <v>4455500</v>
      </c>
      <c r="Q751" s="239" t="s">
        <v>827</v>
      </c>
      <c r="R751" s="240"/>
      <c r="S751" s="246"/>
      <c r="T751" s="244"/>
      <c r="U751" s="246"/>
      <c r="V751" s="240"/>
      <c r="W751" s="246"/>
      <c r="X751" s="283"/>
      <c r="Y751" s="248" t="s">
        <v>486</v>
      </c>
      <c r="Z751" s="251">
        <v>4455500</v>
      </c>
      <c r="AA751" s="247">
        <f t="shared" si="23"/>
        <v>0</v>
      </c>
      <c r="AB751" s="357" t="s">
        <v>487</v>
      </c>
      <c r="AF751">
        <v>4455500</v>
      </c>
      <c r="AG751" s="415">
        <f t="shared" si="22"/>
        <v>0</v>
      </c>
    </row>
    <row r="752" spans="1:33">
      <c r="A752" s="133" t="s">
        <v>6</v>
      </c>
      <c r="B752" s="133" t="s">
        <v>186</v>
      </c>
      <c r="C752" s="135" t="s">
        <v>91</v>
      </c>
      <c r="D752" s="135">
        <v>7771</v>
      </c>
      <c r="E752" s="239" t="s">
        <v>910</v>
      </c>
      <c r="F752" s="134" t="s">
        <v>852</v>
      </c>
      <c r="G752" s="133" t="s">
        <v>121</v>
      </c>
      <c r="H752" s="133">
        <v>19242</v>
      </c>
      <c r="I752" s="133">
        <v>19911</v>
      </c>
      <c r="J752" s="133">
        <v>44159</v>
      </c>
      <c r="K752" s="133" t="s">
        <v>949</v>
      </c>
      <c r="L752" s="133">
        <v>1031161361</v>
      </c>
      <c r="M752" s="133" t="s">
        <v>114</v>
      </c>
      <c r="N752" s="133">
        <v>14313</v>
      </c>
      <c r="O752" s="133">
        <v>2020</v>
      </c>
      <c r="P752" s="264">
        <v>335067</v>
      </c>
      <c r="Q752" s="239" t="s">
        <v>827</v>
      </c>
      <c r="R752" s="240"/>
      <c r="S752" s="246"/>
      <c r="T752" s="244"/>
      <c r="U752" s="246"/>
      <c r="V752" s="240"/>
      <c r="W752" s="246"/>
      <c r="X752" s="283"/>
      <c r="Y752" s="253"/>
      <c r="Z752" s="251"/>
      <c r="AA752" s="247">
        <f t="shared" si="23"/>
        <v>335067</v>
      </c>
      <c r="AB752" s="333" t="s">
        <v>628</v>
      </c>
      <c r="AF752">
        <v>335067</v>
      </c>
      <c r="AG752" s="415">
        <f t="shared" si="22"/>
        <v>0</v>
      </c>
    </row>
    <row r="753" spans="1:33">
      <c r="A753" s="133" t="s">
        <v>8</v>
      </c>
      <c r="B753" s="133" t="s">
        <v>148</v>
      </c>
      <c r="C753" s="135" t="s">
        <v>91</v>
      </c>
      <c r="D753" s="135">
        <v>7745</v>
      </c>
      <c r="E753" s="239" t="s">
        <v>904</v>
      </c>
      <c r="F753" s="134" t="s">
        <v>33</v>
      </c>
      <c r="G753" s="133" t="s">
        <v>121</v>
      </c>
      <c r="H753" s="133">
        <v>24546</v>
      </c>
      <c r="I753" s="133">
        <v>20200</v>
      </c>
      <c r="J753" s="133">
        <v>44163</v>
      </c>
      <c r="K753" s="133" t="s">
        <v>275</v>
      </c>
      <c r="L753" s="133">
        <v>805000867</v>
      </c>
      <c r="M753" s="133" t="s">
        <v>276</v>
      </c>
      <c r="N753" s="133">
        <v>8282</v>
      </c>
      <c r="O753" s="133">
        <v>2020</v>
      </c>
      <c r="P753" s="264">
        <v>15586</v>
      </c>
      <c r="Q753" s="239" t="s">
        <v>827</v>
      </c>
      <c r="R753" s="240"/>
      <c r="S753" s="246"/>
      <c r="T753" s="244"/>
      <c r="U753" s="246"/>
      <c r="V753" s="240"/>
      <c r="W753" s="246"/>
      <c r="X753" s="283"/>
      <c r="Y753" s="253"/>
      <c r="Z753" s="251"/>
      <c r="AA753" s="247">
        <f t="shared" si="23"/>
        <v>15586</v>
      </c>
      <c r="AB753" s="330" t="s">
        <v>277</v>
      </c>
      <c r="AF753">
        <v>15586</v>
      </c>
      <c r="AG753" s="415">
        <f t="shared" si="22"/>
        <v>0</v>
      </c>
    </row>
    <row r="754" spans="1:33">
      <c r="A754" s="133" t="s">
        <v>8</v>
      </c>
      <c r="B754" s="133" t="s">
        <v>148</v>
      </c>
      <c r="C754" s="135" t="s">
        <v>91</v>
      </c>
      <c r="D754" s="135">
        <v>7745</v>
      </c>
      <c r="E754" s="239" t="s">
        <v>904</v>
      </c>
      <c r="F754" s="134" t="s">
        <v>33</v>
      </c>
      <c r="G754" s="133" t="s">
        <v>121</v>
      </c>
      <c r="H754" s="133">
        <v>24554</v>
      </c>
      <c r="I754" s="133">
        <v>20201</v>
      </c>
      <c r="J754" s="133">
        <v>44163</v>
      </c>
      <c r="K754" s="133" t="s">
        <v>786</v>
      </c>
      <c r="L754" s="133">
        <v>830085241</v>
      </c>
      <c r="M754" s="133" t="s">
        <v>220</v>
      </c>
      <c r="N754" s="133" t="s">
        <v>950</v>
      </c>
      <c r="O754" s="133">
        <v>2020</v>
      </c>
      <c r="P754" s="264">
        <v>33719810</v>
      </c>
      <c r="Q754" s="239" t="s">
        <v>827</v>
      </c>
      <c r="R754" s="240"/>
      <c r="S754" s="246"/>
      <c r="T754" s="244"/>
      <c r="U754" s="246"/>
      <c r="V754" s="240"/>
      <c r="W754" s="246"/>
      <c r="X754" s="283"/>
      <c r="Y754" s="253"/>
      <c r="Z754" s="251"/>
      <c r="AA754" s="247">
        <f t="shared" si="23"/>
        <v>33719810</v>
      </c>
      <c r="AB754" s="240" t="s">
        <v>277</v>
      </c>
      <c r="AF754">
        <v>33719810</v>
      </c>
      <c r="AG754" s="415">
        <f t="shared" si="22"/>
        <v>0</v>
      </c>
    </row>
    <row r="755" spans="1:33">
      <c r="A755" s="133" t="s">
        <v>8</v>
      </c>
      <c r="B755" s="133" t="s">
        <v>148</v>
      </c>
      <c r="C755" s="135" t="s">
        <v>91</v>
      </c>
      <c r="D755" s="135">
        <v>7745</v>
      </c>
      <c r="E755" s="239" t="s">
        <v>904</v>
      </c>
      <c r="F755" s="134" t="s">
        <v>33</v>
      </c>
      <c r="G755" s="133" t="s">
        <v>121</v>
      </c>
      <c r="H755" s="133">
        <v>24562</v>
      </c>
      <c r="I755" s="133">
        <v>20224</v>
      </c>
      <c r="J755" s="133">
        <v>44163</v>
      </c>
      <c r="K755" s="133" t="s">
        <v>951</v>
      </c>
      <c r="L755" s="133">
        <v>890904478</v>
      </c>
      <c r="M755" s="133" t="s">
        <v>220</v>
      </c>
      <c r="N755" s="133">
        <v>8282300572000</v>
      </c>
      <c r="O755" s="133">
        <v>2020</v>
      </c>
      <c r="P755" s="264">
        <v>77516877</v>
      </c>
      <c r="Q755" s="239" t="s">
        <v>827</v>
      </c>
      <c r="R755" s="240"/>
      <c r="S755" s="246"/>
      <c r="T755" s="244"/>
      <c r="U755" s="246"/>
      <c r="V755" s="240"/>
      <c r="W755" s="246"/>
      <c r="X755" s="283"/>
      <c r="Y755" s="253"/>
      <c r="Z755" s="251"/>
      <c r="AA755" s="247">
        <f t="shared" si="23"/>
        <v>77516877</v>
      </c>
      <c r="AB755" s="240" t="s">
        <v>277</v>
      </c>
      <c r="AF755">
        <v>77516877</v>
      </c>
      <c r="AG755" s="415">
        <f t="shared" si="22"/>
        <v>0</v>
      </c>
    </row>
    <row r="756" spans="1:33" ht="39">
      <c r="A756" s="133" t="s">
        <v>10</v>
      </c>
      <c r="B756" s="133" t="s">
        <v>232</v>
      </c>
      <c r="C756" s="135" t="s">
        <v>91</v>
      </c>
      <c r="D756" s="135">
        <v>7735</v>
      </c>
      <c r="E756" s="239" t="s">
        <v>940</v>
      </c>
      <c r="F756" s="134" t="s">
        <v>941</v>
      </c>
      <c r="G756" s="133" t="s">
        <v>121</v>
      </c>
      <c r="H756" s="133">
        <v>16961</v>
      </c>
      <c r="I756" s="133">
        <v>20336</v>
      </c>
      <c r="J756" s="133">
        <v>44165</v>
      </c>
      <c r="K756" s="133" t="s">
        <v>952</v>
      </c>
      <c r="L756" s="133">
        <v>80225535</v>
      </c>
      <c r="M756" s="133" t="s">
        <v>123</v>
      </c>
      <c r="N756" s="133">
        <v>14387</v>
      </c>
      <c r="O756" s="133">
        <v>2020</v>
      </c>
      <c r="P756" s="264">
        <v>344533</v>
      </c>
      <c r="Q756" s="239" t="s">
        <v>827</v>
      </c>
      <c r="R756" s="240"/>
      <c r="S756" s="246"/>
      <c r="T756" s="244"/>
      <c r="U756" s="246"/>
      <c r="V756" s="240"/>
      <c r="W756" s="246"/>
      <c r="X756" s="283"/>
      <c r="Y756" s="253"/>
      <c r="Z756" s="251"/>
      <c r="AA756" s="247">
        <f t="shared" si="23"/>
        <v>344533</v>
      </c>
      <c r="AB756" s="282" t="s">
        <v>953</v>
      </c>
      <c r="AF756">
        <v>344533</v>
      </c>
      <c r="AG756" s="415">
        <f t="shared" si="22"/>
        <v>0</v>
      </c>
    </row>
    <row r="757" spans="1:33" ht="38.25">
      <c r="A757" s="133" t="s">
        <v>6</v>
      </c>
      <c r="B757" s="133" t="s">
        <v>920</v>
      </c>
      <c r="C757" s="135" t="s">
        <v>91</v>
      </c>
      <c r="D757" s="135">
        <v>7756</v>
      </c>
      <c r="E757" s="239" t="s">
        <v>921</v>
      </c>
      <c r="F757" s="134" t="s">
        <v>34</v>
      </c>
      <c r="G757" s="133" t="s">
        <v>121</v>
      </c>
      <c r="H757" s="133">
        <v>21723</v>
      </c>
      <c r="I757" s="133">
        <v>20349</v>
      </c>
      <c r="J757" s="133">
        <v>44165</v>
      </c>
      <c r="K757" s="133" t="s">
        <v>954</v>
      </c>
      <c r="L757" s="133">
        <v>900916649</v>
      </c>
      <c r="M757" s="133" t="s">
        <v>220</v>
      </c>
      <c r="N757" s="133">
        <v>137814110607</v>
      </c>
      <c r="O757" s="133">
        <v>2020</v>
      </c>
      <c r="P757" s="264">
        <v>262044</v>
      </c>
      <c r="Q757" s="239" t="s">
        <v>827</v>
      </c>
      <c r="R757" s="240"/>
      <c r="S757" s="246"/>
      <c r="T757" s="244"/>
      <c r="U757" s="246"/>
      <c r="V757" s="240"/>
      <c r="W757" s="246"/>
      <c r="X757" s="283"/>
      <c r="Y757" s="248" t="s">
        <v>325</v>
      </c>
      <c r="Z757" s="251">
        <v>262044</v>
      </c>
      <c r="AA757" s="247">
        <f t="shared" si="23"/>
        <v>0</v>
      </c>
      <c r="AB757" s="240" t="s">
        <v>326</v>
      </c>
      <c r="AF757">
        <v>262044</v>
      </c>
      <c r="AG757" s="415">
        <f t="shared" si="22"/>
        <v>0</v>
      </c>
    </row>
    <row r="758" spans="1:33" ht="38.25">
      <c r="A758" s="133" t="s">
        <v>10</v>
      </c>
      <c r="B758" s="133" t="s">
        <v>862</v>
      </c>
      <c r="C758" s="135" t="s">
        <v>91</v>
      </c>
      <c r="D758" s="135">
        <v>7749</v>
      </c>
      <c r="E758" s="239" t="s">
        <v>915</v>
      </c>
      <c r="F758" s="134" t="s">
        <v>916</v>
      </c>
      <c r="G758" s="133" t="s">
        <v>121</v>
      </c>
      <c r="H758" s="133">
        <v>21739</v>
      </c>
      <c r="I758" s="133">
        <v>20350</v>
      </c>
      <c r="J758" s="133">
        <v>44165</v>
      </c>
      <c r="K758" s="133" t="s">
        <v>954</v>
      </c>
      <c r="L758" s="133">
        <v>900916649</v>
      </c>
      <c r="M758" s="133" t="s">
        <v>220</v>
      </c>
      <c r="N758" s="133">
        <v>137814110307</v>
      </c>
      <c r="O758" s="133">
        <v>2020</v>
      </c>
      <c r="P758" s="264">
        <v>2598370</v>
      </c>
      <c r="Q758" s="239" t="s">
        <v>827</v>
      </c>
      <c r="R758" s="240"/>
      <c r="S758" s="246"/>
      <c r="T758" s="244"/>
      <c r="U758" s="246"/>
      <c r="V758" s="240"/>
      <c r="W758" s="246"/>
      <c r="X758" s="283"/>
      <c r="Y758" s="248" t="s">
        <v>325</v>
      </c>
      <c r="Z758" s="251">
        <v>2598370</v>
      </c>
      <c r="AA758" s="247">
        <f t="shared" si="23"/>
        <v>0</v>
      </c>
      <c r="AB758" s="282" t="s">
        <v>326</v>
      </c>
      <c r="AF758">
        <v>2598370</v>
      </c>
      <c r="AG758" s="415">
        <f t="shared" si="22"/>
        <v>0</v>
      </c>
    </row>
    <row r="759" spans="1:33" ht="38.25">
      <c r="A759" s="133" t="s">
        <v>10</v>
      </c>
      <c r="B759" s="133" t="s">
        <v>232</v>
      </c>
      <c r="C759" s="135" t="s">
        <v>91</v>
      </c>
      <c r="D759" s="135">
        <v>7735</v>
      </c>
      <c r="E759" s="239" t="s">
        <v>940</v>
      </c>
      <c r="F759" s="134" t="s">
        <v>941</v>
      </c>
      <c r="G759" s="133" t="s">
        <v>121</v>
      </c>
      <c r="H759" s="133">
        <v>21741</v>
      </c>
      <c r="I759" s="133">
        <v>20351</v>
      </c>
      <c r="J759" s="133">
        <v>44165</v>
      </c>
      <c r="K759" s="133" t="s">
        <v>954</v>
      </c>
      <c r="L759" s="133">
        <v>900916649</v>
      </c>
      <c r="M759" s="133" t="s">
        <v>220</v>
      </c>
      <c r="N759" s="133">
        <v>137814110607</v>
      </c>
      <c r="O759" s="133">
        <v>2020</v>
      </c>
      <c r="P759" s="264">
        <v>1459269</v>
      </c>
      <c r="Q759" s="239" t="s">
        <v>827</v>
      </c>
      <c r="R759" s="240"/>
      <c r="S759" s="246"/>
      <c r="T759" s="244"/>
      <c r="U759" s="246"/>
      <c r="V759" s="240"/>
      <c r="W759" s="246"/>
      <c r="X759" s="283"/>
      <c r="Y759" s="248" t="s">
        <v>325</v>
      </c>
      <c r="Z759" s="251">
        <v>1459269</v>
      </c>
      <c r="AA759" s="247">
        <f t="shared" si="23"/>
        <v>0</v>
      </c>
      <c r="AB759" s="360" t="s">
        <v>326</v>
      </c>
      <c r="AF759">
        <v>1459269</v>
      </c>
      <c r="AG759" s="415">
        <f t="shared" si="22"/>
        <v>0</v>
      </c>
    </row>
    <row r="760" spans="1:33" ht="38.25">
      <c r="A760" s="133" t="s">
        <v>6</v>
      </c>
      <c r="B760" s="133" t="s">
        <v>100</v>
      </c>
      <c r="C760" s="135" t="s">
        <v>91</v>
      </c>
      <c r="D760" s="135">
        <v>7744</v>
      </c>
      <c r="E760" s="239" t="s">
        <v>928</v>
      </c>
      <c r="F760" s="134" t="s">
        <v>28</v>
      </c>
      <c r="G760" s="133" t="s">
        <v>121</v>
      </c>
      <c r="H760" s="133">
        <v>21756</v>
      </c>
      <c r="I760" s="133">
        <v>20353</v>
      </c>
      <c r="J760" s="133">
        <v>44165</v>
      </c>
      <c r="K760" s="133" t="s">
        <v>954</v>
      </c>
      <c r="L760" s="133">
        <v>900916649</v>
      </c>
      <c r="M760" s="133" t="s">
        <v>220</v>
      </c>
      <c r="N760" s="133">
        <v>137814110607</v>
      </c>
      <c r="O760" s="133">
        <v>2020</v>
      </c>
      <c r="P760" s="264">
        <v>17196747</v>
      </c>
      <c r="Q760" s="239" t="s">
        <v>827</v>
      </c>
      <c r="R760" s="240"/>
      <c r="S760" s="246"/>
      <c r="T760" s="244"/>
      <c r="U760" s="246"/>
      <c r="V760" s="240"/>
      <c r="W760" s="246"/>
      <c r="X760" s="283"/>
      <c r="Y760" s="248" t="s">
        <v>325</v>
      </c>
      <c r="Z760" s="251">
        <v>17196747</v>
      </c>
      <c r="AA760" s="247">
        <f t="shared" si="23"/>
        <v>0</v>
      </c>
      <c r="AB760" s="240" t="s">
        <v>326</v>
      </c>
      <c r="AF760">
        <v>17196747</v>
      </c>
      <c r="AG760" s="415">
        <f t="shared" si="22"/>
        <v>0</v>
      </c>
    </row>
    <row r="761" spans="1:33" ht="38.25">
      <c r="A761" s="133" t="s">
        <v>6</v>
      </c>
      <c r="B761" s="133" t="s">
        <v>227</v>
      </c>
      <c r="C761" s="135" t="s">
        <v>91</v>
      </c>
      <c r="D761" s="135">
        <v>7757</v>
      </c>
      <c r="E761" s="239" t="s">
        <v>925</v>
      </c>
      <c r="F761" s="134" t="s">
        <v>926</v>
      </c>
      <c r="G761" s="133" t="s">
        <v>121</v>
      </c>
      <c r="H761" s="133">
        <v>21757</v>
      </c>
      <c r="I761" s="133">
        <v>20354</v>
      </c>
      <c r="J761" s="133">
        <v>44165</v>
      </c>
      <c r="K761" s="133" t="s">
        <v>954</v>
      </c>
      <c r="L761" s="133">
        <v>900916649</v>
      </c>
      <c r="M761" s="133" t="s">
        <v>220</v>
      </c>
      <c r="N761" s="133">
        <v>137814110607</v>
      </c>
      <c r="O761" s="133">
        <v>2020</v>
      </c>
      <c r="P761" s="264">
        <v>19778412</v>
      </c>
      <c r="Q761" s="239" t="s">
        <v>827</v>
      </c>
      <c r="R761" s="240"/>
      <c r="S761" s="246"/>
      <c r="T761" s="244"/>
      <c r="U761" s="246"/>
      <c r="V761" s="240"/>
      <c r="W761" s="246"/>
      <c r="X761" s="283"/>
      <c r="Y761" s="248" t="s">
        <v>325</v>
      </c>
      <c r="Z761" s="251">
        <v>19778412</v>
      </c>
      <c r="AA761" s="247">
        <f t="shared" si="23"/>
        <v>0</v>
      </c>
      <c r="AB761" s="355" t="s">
        <v>326</v>
      </c>
      <c r="AF761">
        <v>19778412</v>
      </c>
      <c r="AG761" s="415">
        <f t="shared" si="22"/>
        <v>0</v>
      </c>
    </row>
    <row r="762" spans="1:33" ht="38.25">
      <c r="A762" s="133" t="s">
        <v>8</v>
      </c>
      <c r="B762" s="133" t="s">
        <v>148</v>
      </c>
      <c r="C762" s="135" t="s">
        <v>91</v>
      </c>
      <c r="D762" s="135">
        <v>7745</v>
      </c>
      <c r="E762" s="239" t="s">
        <v>904</v>
      </c>
      <c r="F762" s="134" t="s">
        <v>33</v>
      </c>
      <c r="G762" s="133" t="s">
        <v>121</v>
      </c>
      <c r="H762" s="133">
        <v>21761</v>
      </c>
      <c r="I762" s="133">
        <v>20355</v>
      </c>
      <c r="J762" s="133">
        <v>44165</v>
      </c>
      <c r="K762" s="133" t="s">
        <v>954</v>
      </c>
      <c r="L762" s="133">
        <v>900916649</v>
      </c>
      <c r="M762" s="133" t="s">
        <v>220</v>
      </c>
      <c r="N762" s="133">
        <v>137814110607</v>
      </c>
      <c r="O762" s="133">
        <v>2020</v>
      </c>
      <c r="P762" s="264">
        <v>61160</v>
      </c>
      <c r="Q762" s="239" t="s">
        <v>827</v>
      </c>
      <c r="R762" s="240"/>
      <c r="S762" s="246"/>
      <c r="T762" s="244"/>
      <c r="U762" s="246"/>
      <c r="V762" s="240"/>
      <c r="W762" s="246"/>
      <c r="X762" s="283"/>
      <c r="Y762" s="248" t="s">
        <v>325</v>
      </c>
      <c r="Z762" s="251">
        <v>61160</v>
      </c>
      <c r="AA762" s="247">
        <f t="shared" si="23"/>
        <v>0</v>
      </c>
      <c r="AB762" s="240" t="s">
        <v>326</v>
      </c>
      <c r="AF762">
        <v>61160</v>
      </c>
      <c r="AG762" s="415">
        <f t="shared" si="22"/>
        <v>0</v>
      </c>
    </row>
    <row r="763" spans="1:33" ht="38.25">
      <c r="A763" s="133" t="s">
        <v>4</v>
      </c>
      <c r="B763" s="133" t="s">
        <v>260</v>
      </c>
      <c r="C763" s="135" t="s">
        <v>91</v>
      </c>
      <c r="D763" s="135">
        <v>7748</v>
      </c>
      <c r="E763" s="239" t="s">
        <v>908</v>
      </c>
      <c r="F763" s="134" t="s">
        <v>848</v>
      </c>
      <c r="G763" s="133" t="s">
        <v>121</v>
      </c>
      <c r="H763" s="133">
        <v>21768</v>
      </c>
      <c r="I763" s="133">
        <v>20356</v>
      </c>
      <c r="J763" s="133">
        <v>44165</v>
      </c>
      <c r="K763" s="133" t="s">
        <v>954</v>
      </c>
      <c r="L763" s="133">
        <v>900916649</v>
      </c>
      <c r="M763" s="133" t="s">
        <v>220</v>
      </c>
      <c r="N763" s="133">
        <v>137814110607</v>
      </c>
      <c r="O763" s="133">
        <v>2020</v>
      </c>
      <c r="P763" s="264">
        <v>1941952</v>
      </c>
      <c r="Q763" s="239" t="s">
        <v>827</v>
      </c>
      <c r="R763" s="240"/>
      <c r="S763" s="246"/>
      <c r="T763" s="244"/>
      <c r="U763" s="246"/>
      <c r="V763" s="240"/>
      <c r="W763" s="246"/>
      <c r="X763" s="283"/>
      <c r="Y763" s="248" t="s">
        <v>325</v>
      </c>
      <c r="Z763" s="251">
        <v>1941952</v>
      </c>
      <c r="AA763" s="247">
        <f t="shared" si="23"/>
        <v>0</v>
      </c>
      <c r="AB763" s="340" t="s">
        <v>326</v>
      </c>
      <c r="AF763">
        <v>1941952</v>
      </c>
      <c r="AG763" s="415">
        <f t="shared" si="22"/>
        <v>0</v>
      </c>
    </row>
    <row r="764" spans="1:33" ht="38.25">
      <c r="A764" s="133" t="s">
        <v>4</v>
      </c>
      <c r="B764" s="133" t="s">
        <v>260</v>
      </c>
      <c r="C764" s="135" t="s">
        <v>91</v>
      </c>
      <c r="D764" s="135">
        <v>7748</v>
      </c>
      <c r="E764" s="239" t="s">
        <v>908</v>
      </c>
      <c r="F764" s="134" t="s">
        <v>848</v>
      </c>
      <c r="G764" s="133" t="s">
        <v>121</v>
      </c>
      <c r="H764" s="133">
        <v>21893</v>
      </c>
      <c r="I764" s="133">
        <v>20357</v>
      </c>
      <c r="J764" s="133">
        <v>44165</v>
      </c>
      <c r="K764" s="133" t="s">
        <v>954</v>
      </c>
      <c r="L764" s="133">
        <v>900916649</v>
      </c>
      <c r="M764" s="133" t="s">
        <v>220</v>
      </c>
      <c r="N764" s="133">
        <v>137814110607</v>
      </c>
      <c r="O764" s="133">
        <v>2020</v>
      </c>
      <c r="P764" s="264">
        <v>3240</v>
      </c>
      <c r="Q764" s="239" t="s">
        <v>827</v>
      </c>
      <c r="R764" s="240"/>
      <c r="S764" s="246"/>
      <c r="T764" s="244"/>
      <c r="U764" s="246"/>
      <c r="V764" s="240"/>
      <c r="W764" s="246"/>
      <c r="X764" s="283"/>
      <c r="Y764" s="248" t="s">
        <v>325</v>
      </c>
      <c r="Z764" s="251">
        <v>3240</v>
      </c>
      <c r="AA764" s="247">
        <f t="shared" si="23"/>
        <v>0</v>
      </c>
      <c r="AB764" s="336" t="s">
        <v>326</v>
      </c>
      <c r="AF764">
        <v>3240</v>
      </c>
      <c r="AG764" s="415">
        <f t="shared" si="22"/>
        <v>0</v>
      </c>
    </row>
    <row r="765" spans="1:33">
      <c r="A765" s="133" t="s">
        <v>14</v>
      </c>
      <c r="B765" s="133" t="s">
        <v>942</v>
      </c>
      <c r="C765" s="135" t="s">
        <v>91</v>
      </c>
      <c r="D765" s="135">
        <v>7733</v>
      </c>
      <c r="E765" s="239" t="s">
        <v>943</v>
      </c>
      <c r="F765" s="134" t="s">
        <v>944</v>
      </c>
      <c r="G765" s="133" t="s">
        <v>121</v>
      </c>
      <c r="H765" s="133">
        <v>22039</v>
      </c>
      <c r="I765" s="133">
        <v>20358</v>
      </c>
      <c r="J765" s="133">
        <v>44165</v>
      </c>
      <c r="K765" s="133" t="s">
        <v>954</v>
      </c>
      <c r="L765" s="133">
        <v>900916649</v>
      </c>
      <c r="M765" s="133" t="s">
        <v>220</v>
      </c>
      <c r="N765" s="133">
        <v>137814110607</v>
      </c>
      <c r="O765" s="133">
        <v>2020</v>
      </c>
      <c r="P765" s="264">
        <v>297</v>
      </c>
      <c r="Q765" s="239" t="s">
        <v>827</v>
      </c>
      <c r="R765" s="240">
        <v>2842</v>
      </c>
      <c r="S765" s="246">
        <v>44866</v>
      </c>
      <c r="T765" s="244">
        <v>3225</v>
      </c>
      <c r="U765" s="246">
        <v>44908</v>
      </c>
      <c r="V765" s="240" t="s">
        <v>955</v>
      </c>
      <c r="W765" s="246">
        <v>44918</v>
      </c>
      <c r="X765" s="283">
        <v>297</v>
      </c>
      <c r="Y765" s="253"/>
      <c r="Z765" s="251"/>
      <c r="AA765" s="247">
        <f t="shared" si="23"/>
        <v>0</v>
      </c>
      <c r="AB765" s="240" t="s">
        <v>209</v>
      </c>
      <c r="AF765">
        <v>297</v>
      </c>
      <c r="AG765" s="415">
        <f t="shared" si="22"/>
        <v>0</v>
      </c>
    </row>
    <row r="766" spans="1:33" ht="38.25">
      <c r="A766" s="133" t="s">
        <v>14</v>
      </c>
      <c r="B766" s="133" t="s">
        <v>942</v>
      </c>
      <c r="C766" s="135" t="s">
        <v>91</v>
      </c>
      <c r="D766" s="135">
        <v>7733</v>
      </c>
      <c r="E766" s="239" t="s">
        <v>943</v>
      </c>
      <c r="F766" s="134" t="s">
        <v>944</v>
      </c>
      <c r="G766" s="133" t="s">
        <v>121</v>
      </c>
      <c r="H766" s="133">
        <v>22050</v>
      </c>
      <c r="I766" s="133">
        <v>20359</v>
      </c>
      <c r="J766" s="133">
        <v>44165</v>
      </c>
      <c r="K766" s="133" t="s">
        <v>954</v>
      </c>
      <c r="L766" s="133">
        <v>900916649</v>
      </c>
      <c r="M766" s="133" t="s">
        <v>220</v>
      </c>
      <c r="N766" s="133">
        <v>137814110607</v>
      </c>
      <c r="O766" s="133">
        <v>2020</v>
      </c>
      <c r="P766" s="264">
        <v>2608</v>
      </c>
      <c r="Q766" s="239" t="s">
        <v>827</v>
      </c>
      <c r="R766" s="240"/>
      <c r="S766" s="246"/>
      <c r="T766" s="244"/>
      <c r="U766" s="246"/>
      <c r="V766" s="240"/>
      <c r="W766" s="246"/>
      <c r="X766" s="283"/>
      <c r="Y766" s="248" t="s">
        <v>325</v>
      </c>
      <c r="Z766" s="251">
        <v>2608</v>
      </c>
      <c r="AA766" s="247">
        <f t="shared" si="23"/>
        <v>0</v>
      </c>
      <c r="AB766" s="240" t="s">
        <v>326</v>
      </c>
      <c r="AF766">
        <v>2608</v>
      </c>
      <c r="AG766" s="415">
        <f t="shared" si="22"/>
        <v>0</v>
      </c>
    </row>
    <row r="767" spans="1:33" ht="38.25">
      <c r="A767" s="133" t="s">
        <v>6</v>
      </c>
      <c r="B767" s="133" t="s">
        <v>327</v>
      </c>
      <c r="C767" s="135" t="s">
        <v>91</v>
      </c>
      <c r="D767" s="135">
        <v>7753</v>
      </c>
      <c r="E767" s="239" t="s">
        <v>945</v>
      </c>
      <c r="F767" s="134" t="s">
        <v>946</v>
      </c>
      <c r="G767" s="133" t="s">
        <v>121</v>
      </c>
      <c r="H767" s="133">
        <v>22001</v>
      </c>
      <c r="I767" s="133">
        <v>20360</v>
      </c>
      <c r="J767" s="133">
        <v>44165</v>
      </c>
      <c r="K767" s="133" t="s">
        <v>954</v>
      </c>
      <c r="L767" s="133">
        <v>900916649</v>
      </c>
      <c r="M767" s="133" t="s">
        <v>220</v>
      </c>
      <c r="N767" s="133">
        <v>137814110607</v>
      </c>
      <c r="O767" s="133">
        <v>2020</v>
      </c>
      <c r="P767" s="264">
        <v>57253</v>
      </c>
      <c r="Q767" s="239" t="s">
        <v>827</v>
      </c>
      <c r="R767" s="240"/>
      <c r="S767" s="246"/>
      <c r="T767" s="244"/>
      <c r="U767" s="246"/>
      <c r="V767" s="240"/>
      <c r="W767" s="246"/>
      <c r="X767" s="283"/>
      <c r="Y767" s="248" t="s">
        <v>325</v>
      </c>
      <c r="Z767" s="251">
        <v>57253</v>
      </c>
      <c r="AA767" s="247">
        <f t="shared" si="23"/>
        <v>0</v>
      </c>
      <c r="AB767" s="361" t="s">
        <v>326</v>
      </c>
      <c r="AF767">
        <v>57253</v>
      </c>
      <c r="AG767" s="415">
        <f t="shared" si="22"/>
        <v>0</v>
      </c>
    </row>
    <row r="768" spans="1:33" ht="38.25">
      <c r="A768" s="133" t="s">
        <v>6</v>
      </c>
      <c r="B768" s="133" t="s">
        <v>186</v>
      </c>
      <c r="C768" s="135" t="s">
        <v>91</v>
      </c>
      <c r="D768" s="135">
        <v>7771</v>
      </c>
      <c r="E768" s="239" t="s">
        <v>910</v>
      </c>
      <c r="F768" s="134" t="s">
        <v>852</v>
      </c>
      <c r="G768" s="133" t="s">
        <v>121</v>
      </c>
      <c r="H768" s="133">
        <v>22409</v>
      </c>
      <c r="I768" s="133">
        <v>20361</v>
      </c>
      <c r="J768" s="133">
        <v>44165</v>
      </c>
      <c r="K768" s="133" t="s">
        <v>954</v>
      </c>
      <c r="L768" s="133">
        <v>900916649</v>
      </c>
      <c r="M768" s="133" t="s">
        <v>220</v>
      </c>
      <c r="N768" s="133">
        <v>137814110607</v>
      </c>
      <c r="O768" s="133">
        <v>2020</v>
      </c>
      <c r="P768" s="264">
        <v>675</v>
      </c>
      <c r="Q768" s="239" t="s">
        <v>827</v>
      </c>
      <c r="R768" s="240"/>
      <c r="S768" s="246"/>
      <c r="T768" s="244"/>
      <c r="U768" s="246"/>
      <c r="V768" s="240"/>
      <c r="W768" s="246"/>
      <c r="X768" s="283"/>
      <c r="Y768" s="248" t="s">
        <v>325</v>
      </c>
      <c r="Z768" s="251">
        <v>675</v>
      </c>
      <c r="AA768" s="247">
        <f t="shared" si="23"/>
        <v>0</v>
      </c>
      <c r="AB768" s="329" t="s">
        <v>326</v>
      </c>
      <c r="AF768">
        <v>675</v>
      </c>
      <c r="AG768" s="415">
        <f t="shared" si="22"/>
        <v>0</v>
      </c>
    </row>
    <row r="769" spans="1:33" ht="38.25">
      <c r="A769" s="133" t="s">
        <v>12</v>
      </c>
      <c r="B769" s="133" t="s">
        <v>870</v>
      </c>
      <c r="C769" s="135" t="s">
        <v>91</v>
      </c>
      <c r="D769" s="135">
        <v>7741</v>
      </c>
      <c r="E769" s="239" t="s">
        <v>902</v>
      </c>
      <c r="F769" s="134" t="s">
        <v>873</v>
      </c>
      <c r="G769" s="133" t="s">
        <v>121</v>
      </c>
      <c r="H769" s="133">
        <v>22571</v>
      </c>
      <c r="I769" s="133">
        <v>20363</v>
      </c>
      <c r="J769" s="133">
        <v>44165</v>
      </c>
      <c r="K769" s="133" t="s">
        <v>954</v>
      </c>
      <c r="L769" s="133">
        <v>900916649</v>
      </c>
      <c r="M769" s="133" t="s">
        <v>220</v>
      </c>
      <c r="N769" s="133">
        <v>137814110607</v>
      </c>
      <c r="O769" s="133">
        <v>2020</v>
      </c>
      <c r="P769" s="264">
        <v>167905</v>
      </c>
      <c r="Q769" s="239" t="s">
        <v>827</v>
      </c>
      <c r="R769" s="240"/>
      <c r="S769" s="246"/>
      <c r="T769" s="244"/>
      <c r="U769" s="246"/>
      <c r="V769" s="240"/>
      <c r="W769" s="246"/>
      <c r="X769" s="283"/>
      <c r="Y769" s="248" t="s">
        <v>325</v>
      </c>
      <c r="Z769" s="251">
        <v>167905</v>
      </c>
      <c r="AA769" s="247">
        <f t="shared" si="23"/>
        <v>0</v>
      </c>
      <c r="AB769" s="335" t="s">
        <v>326</v>
      </c>
      <c r="AF769">
        <v>167905</v>
      </c>
      <c r="AG769" s="415">
        <f t="shared" si="22"/>
        <v>0</v>
      </c>
    </row>
    <row r="770" spans="1:33" ht="38.25">
      <c r="A770" s="133" t="s">
        <v>6</v>
      </c>
      <c r="B770" s="133" t="s">
        <v>327</v>
      </c>
      <c r="C770" s="135" t="s">
        <v>91</v>
      </c>
      <c r="D770" s="135">
        <v>7740</v>
      </c>
      <c r="E770" s="239" t="s">
        <v>929</v>
      </c>
      <c r="F770" s="134" t="s">
        <v>930</v>
      </c>
      <c r="G770" s="133" t="s">
        <v>121</v>
      </c>
      <c r="H770" s="133">
        <v>22607</v>
      </c>
      <c r="I770" s="133">
        <v>20365</v>
      </c>
      <c r="J770" s="133">
        <v>44165</v>
      </c>
      <c r="K770" s="133" t="s">
        <v>954</v>
      </c>
      <c r="L770" s="133">
        <v>900916649</v>
      </c>
      <c r="M770" s="133" t="s">
        <v>220</v>
      </c>
      <c r="N770" s="133">
        <v>137814110607</v>
      </c>
      <c r="O770" s="133">
        <v>2020</v>
      </c>
      <c r="P770" s="264">
        <v>390</v>
      </c>
      <c r="Q770" s="239" t="s">
        <v>827</v>
      </c>
      <c r="R770" s="240"/>
      <c r="S770" s="246"/>
      <c r="T770" s="244"/>
      <c r="U770" s="246"/>
      <c r="V770" s="240"/>
      <c r="W770" s="246"/>
      <c r="X770" s="283"/>
      <c r="Y770" s="248" t="s">
        <v>325</v>
      </c>
      <c r="Z770" s="251">
        <v>390</v>
      </c>
      <c r="AA770" s="247">
        <f t="shared" si="23"/>
        <v>0</v>
      </c>
      <c r="AB770" s="337" t="s">
        <v>326</v>
      </c>
      <c r="AF770">
        <v>390</v>
      </c>
      <c r="AG770" s="415">
        <f t="shared" si="22"/>
        <v>0</v>
      </c>
    </row>
    <row r="771" spans="1:33">
      <c r="A771" s="133" t="s">
        <v>4</v>
      </c>
      <c r="B771" s="133" t="s">
        <v>90</v>
      </c>
      <c r="C771" s="135" t="s">
        <v>91</v>
      </c>
      <c r="D771" s="135" t="s">
        <v>92</v>
      </c>
      <c r="E771" s="239" t="s">
        <v>285</v>
      </c>
      <c r="F771" s="134" t="s">
        <v>18</v>
      </c>
      <c r="G771" s="133" t="s">
        <v>121</v>
      </c>
      <c r="H771" s="133">
        <v>5501</v>
      </c>
      <c r="I771" s="133">
        <v>2050</v>
      </c>
      <c r="J771" s="133">
        <v>43854</v>
      </c>
      <c r="K771" s="133" t="s">
        <v>956</v>
      </c>
      <c r="L771" s="133">
        <v>88209480</v>
      </c>
      <c r="M771" s="133" t="s">
        <v>123</v>
      </c>
      <c r="N771" s="133">
        <v>984</v>
      </c>
      <c r="O771" s="133">
        <v>2020</v>
      </c>
      <c r="P771" s="264">
        <v>454866</v>
      </c>
      <c r="Q771" s="239" t="s">
        <v>827</v>
      </c>
      <c r="R771" s="241">
        <v>2083</v>
      </c>
      <c r="S771" s="249">
        <v>44802</v>
      </c>
      <c r="T771" s="244">
        <v>2642</v>
      </c>
      <c r="U771" s="249">
        <v>44846</v>
      </c>
      <c r="V771" s="253">
        <v>3000951551</v>
      </c>
      <c r="W771" s="246">
        <v>44889</v>
      </c>
      <c r="X771" s="283">
        <v>454866</v>
      </c>
      <c r="Y771" s="253"/>
      <c r="Z771" s="251"/>
      <c r="AA771" s="247">
        <f t="shared" si="23"/>
        <v>0</v>
      </c>
      <c r="AB771" s="282" t="s">
        <v>427</v>
      </c>
      <c r="AF771">
        <v>454866</v>
      </c>
      <c r="AG771" s="415">
        <f t="shared" si="22"/>
        <v>0</v>
      </c>
    </row>
    <row r="772" spans="1:33">
      <c r="A772" s="133" t="s">
        <v>6</v>
      </c>
      <c r="B772" s="133" t="s">
        <v>100</v>
      </c>
      <c r="C772" s="135" t="s">
        <v>91</v>
      </c>
      <c r="D772" s="135">
        <v>7744</v>
      </c>
      <c r="E772" s="239" t="s">
        <v>928</v>
      </c>
      <c r="F772" s="134" t="s">
        <v>28</v>
      </c>
      <c r="G772" s="133" t="s">
        <v>121</v>
      </c>
      <c r="H772" s="133">
        <v>26154</v>
      </c>
      <c r="I772" s="133">
        <v>20748</v>
      </c>
      <c r="J772" s="133">
        <v>44167</v>
      </c>
      <c r="K772" s="133" t="s">
        <v>957</v>
      </c>
      <c r="L772" s="133">
        <v>52381763</v>
      </c>
      <c r="M772" s="133" t="s">
        <v>114</v>
      </c>
      <c r="N772" s="133">
        <v>5676</v>
      </c>
      <c r="O772" s="133">
        <v>2020</v>
      </c>
      <c r="P772" s="264">
        <v>963600</v>
      </c>
      <c r="Q772" s="239" t="s">
        <v>827</v>
      </c>
      <c r="R772" s="244">
        <v>1337</v>
      </c>
      <c r="S772" s="245">
        <v>44740</v>
      </c>
      <c r="T772" s="244">
        <v>1949</v>
      </c>
      <c r="U772" s="245">
        <v>44792</v>
      </c>
      <c r="V772" s="240">
        <v>3000842180</v>
      </c>
      <c r="W772" s="246">
        <v>44854</v>
      </c>
      <c r="X772" s="283">
        <v>963600</v>
      </c>
      <c r="Y772" s="253"/>
      <c r="Z772" s="251"/>
      <c r="AA772" s="247">
        <f t="shared" si="23"/>
        <v>0</v>
      </c>
      <c r="AB772" s="240" t="s">
        <v>256</v>
      </c>
      <c r="AF772">
        <v>963600</v>
      </c>
      <c r="AG772" s="415">
        <f t="shared" si="22"/>
        <v>0</v>
      </c>
    </row>
    <row r="773" spans="1:33" ht="38.25">
      <c r="A773" s="133" t="s">
        <v>4</v>
      </c>
      <c r="B773" s="133" t="s">
        <v>90</v>
      </c>
      <c r="C773" s="135" t="s">
        <v>91</v>
      </c>
      <c r="D773" s="135">
        <v>7565</v>
      </c>
      <c r="E773" s="239" t="s">
        <v>938</v>
      </c>
      <c r="F773" s="134" t="s">
        <v>40</v>
      </c>
      <c r="G773" s="133" t="s">
        <v>121</v>
      </c>
      <c r="H773" s="133">
        <v>23247</v>
      </c>
      <c r="I773" s="133">
        <v>20826</v>
      </c>
      <c r="J773" s="133">
        <v>44168</v>
      </c>
      <c r="K773" s="133" t="s">
        <v>958</v>
      </c>
      <c r="L773" s="133">
        <v>79560039</v>
      </c>
      <c r="M773" s="133" t="s">
        <v>114</v>
      </c>
      <c r="N773" s="133">
        <v>3951</v>
      </c>
      <c r="O773" s="133">
        <v>2020</v>
      </c>
      <c r="P773" s="264">
        <v>2502000</v>
      </c>
      <c r="Q773" s="239" t="s">
        <v>827</v>
      </c>
      <c r="R773" s="240"/>
      <c r="S773" s="246"/>
      <c r="T773" s="244"/>
      <c r="U773" s="246"/>
      <c r="V773" s="240"/>
      <c r="W773" s="246"/>
      <c r="X773" s="283"/>
      <c r="Y773" s="248" t="s">
        <v>486</v>
      </c>
      <c r="Z773" s="251">
        <v>2502000</v>
      </c>
      <c r="AA773" s="247">
        <f t="shared" si="23"/>
        <v>0</v>
      </c>
      <c r="AB773" s="240" t="s">
        <v>487</v>
      </c>
      <c r="AF773">
        <v>2502000</v>
      </c>
      <c r="AG773" s="415">
        <f t="shared" si="22"/>
        <v>0</v>
      </c>
    </row>
    <row r="774" spans="1:33" ht="38.25">
      <c r="A774" s="133" t="s">
        <v>6</v>
      </c>
      <c r="B774" s="133" t="s">
        <v>920</v>
      </c>
      <c r="C774" s="135" t="s">
        <v>91</v>
      </c>
      <c r="D774" s="135">
        <v>7756</v>
      </c>
      <c r="E774" s="239" t="s">
        <v>921</v>
      </c>
      <c r="F774" s="134" t="s">
        <v>34</v>
      </c>
      <c r="G774" s="133" t="s">
        <v>121</v>
      </c>
      <c r="H774" s="133">
        <v>19831</v>
      </c>
      <c r="I774" s="133">
        <v>20882</v>
      </c>
      <c r="J774" s="133">
        <v>44169</v>
      </c>
      <c r="K774" s="133" t="s">
        <v>959</v>
      </c>
      <c r="L774" s="133">
        <v>80163320</v>
      </c>
      <c r="M774" s="133" t="s">
        <v>114</v>
      </c>
      <c r="N774" s="133">
        <v>14367</v>
      </c>
      <c r="O774" s="133">
        <v>2020</v>
      </c>
      <c r="P774" s="264">
        <v>7397533</v>
      </c>
      <c r="Q774" s="239" t="s">
        <v>827</v>
      </c>
      <c r="R774" s="244">
        <v>1337</v>
      </c>
      <c r="S774" s="245">
        <v>44740</v>
      </c>
      <c r="T774" s="244">
        <v>1949</v>
      </c>
      <c r="U774" s="245">
        <v>44792</v>
      </c>
      <c r="V774" s="240" t="s">
        <v>960</v>
      </c>
      <c r="W774" s="246">
        <v>44825</v>
      </c>
      <c r="X774" s="283">
        <v>2899033</v>
      </c>
      <c r="Y774" s="248" t="s">
        <v>138</v>
      </c>
      <c r="Z774" s="251">
        <v>4498500</v>
      </c>
      <c r="AA774" s="247">
        <f t="shared" si="23"/>
        <v>0</v>
      </c>
      <c r="AB774" s="240" t="s">
        <v>252</v>
      </c>
      <c r="AF774">
        <v>7397533</v>
      </c>
      <c r="AG774" s="415">
        <f t="shared" ref="AG774:AG837" si="24">+AF774-P774</f>
        <v>0</v>
      </c>
    </row>
    <row r="775" spans="1:33">
      <c r="A775" s="133" t="s">
        <v>6</v>
      </c>
      <c r="B775" s="133" t="s">
        <v>227</v>
      </c>
      <c r="C775" s="135" t="s">
        <v>91</v>
      </c>
      <c r="D775" s="135">
        <v>7757</v>
      </c>
      <c r="E775" s="239" t="s">
        <v>925</v>
      </c>
      <c r="F775" s="134" t="s">
        <v>926</v>
      </c>
      <c r="G775" s="133" t="s">
        <v>121</v>
      </c>
      <c r="H775" s="133">
        <v>22738</v>
      </c>
      <c r="I775" s="133">
        <v>20901</v>
      </c>
      <c r="J775" s="133">
        <v>44169</v>
      </c>
      <c r="K775" s="133" t="s">
        <v>961</v>
      </c>
      <c r="L775" s="133">
        <v>79963525</v>
      </c>
      <c r="M775" s="133" t="s">
        <v>114</v>
      </c>
      <c r="N775" s="133">
        <v>14559</v>
      </c>
      <c r="O775" s="133">
        <v>2020</v>
      </c>
      <c r="P775" s="264">
        <v>4142000</v>
      </c>
      <c r="Q775" s="239" t="s">
        <v>827</v>
      </c>
      <c r="R775" s="240"/>
      <c r="S775" s="246"/>
      <c r="T775" s="244"/>
      <c r="U775" s="246"/>
      <c r="V775" s="240"/>
      <c r="W775" s="246"/>
      <c r="X775" s="283"/>
      <c r="Y775" s="253"/>
      <c r="Z775" s="251"/>
      <c r="AA775" s="247">
        <f t="shared" ref="AA775:AA838" si="25">P775-X775-Z775</f>
        <v>4142000</v>
      </c>
      <c r="AB775" s="355" t="s">
        <v>962</v>
      </c>
      <c r="AF775">
        <v>4142000</v>
      </c>
      <c r="AG775" s="415">
        <f t="shared" si="24"/>
        <v>0</v>
      </c>
    </row>
    <row r="776" spans="1:33" ht="38.25">
      <c r="A776" s="133" t="s">
        <v>6</v>
      </c>
      <c r="B776" s="133" t="s">
        <v>327</v>
      </c>
      <c r="C776" s="135" t="s">
        <v>91</v>
      </c>
      <c r="D776" s="135">
        <v>7740</v>
      </c>
      <c r="E776" s="239" t="s">
        <v>929</v>
      </c>
      <c r="F776" s="134" t="s">
        <v>930</v>
      </c>
      <c r="G776" s="133" t="s">
        <v>121</v>
      </c>
      <c r="H776" s="133">
        <v>16081</v>
      </c>
      <c r="I776" s="133">
        <v>20905</v>
      </c>
      <c r="J776" s="133">
        <v>44169</v>
      </c>
      <c r="K776" s="133" t="s">
        <v>963</v>
      </c>
      <c r="L776" s="133">
        <v>80112821</v>
      </c>
      <c r="M776" s="133" t="s">
        <v>123</v>
      </c>
      <c r="N776" s="133">
        <v>14442</v>
      </c>
      <c r="O776" s="133">
        <v>2020</v>
      </c>
      <c r="P776" s="264">
        <v>4960800</v>
      </c>
      <c r="Q776" s="239" t="s">
        <v>827</v>
      </c>
      <c r="R776" s="240"/>
      <c r="S776" s="246"/>
      <c r="T776" s="244"/>
      <c r="U776" s="246"/>
      <c r="V776" s="240"/>
      <c r="W776" s="246"/>
      <c r="X776" s="283"/>
      <c r="Y776" s="248" t="s">
        <v>138</v>
      </c>
      <c r="Z776" s="251">
        <v>4960800</v>
      </c>
      <c r="AA776" s="247">
        <f t="shared" si="25"/>
        <v>0</v>
      </c>
      <c r="AB776" s="240" t="s">
        <v>246</v>
      </c>
      <c r="AF776">
        <v>4960800</v>
      </c>
      <c r="AG776" s="415">
        <f t="shared" si="24"/>
        <v>0</v>
      </c>
    </row>
    <row r="777" spans="1:33" ht="39">
      <c r="A777" s="133" t="s">
        <v>6</v>
      </c>
      <c r="B777" s="133" t="s">
        <v>920</v>
      </c>
      <c r="C777" s="135" t="s">
        <v>91</v>
      </c>
      <c r="D777" s="135">
        <v>7756</v>
      </c>
      <c r="E777" s="239" t="s">
        <v>921</v>
      </c>
      <c r="F777" s="134" t="s">
        <v>34</v>
      </c>
      <c r="G777" s="133" t="s">
        <v>121</v>
      </c>
      <c r="H777" s="133">
        <v>15789</v>
      </c>
      <c r="I777" s="133">
        <v>20966</v>
      </c>
      <c r="J777" s="133">
        <v>44170</v>
      </c>
      <c r="K777" s="133" t="s">
        <v>964</v>
      </c>
      <c r="L777" s="133">
        <v>1118843905</v>
      </c>
      <c r="M777" s="133" t="s">
        <v>114</v>
      </c>
      <c r="N777" s="133">
        <v>14408</v>
      </c>
      <c r="O777" s="133">
        <v>2020</v>
      </c>
      <c r="P777" s="264">
        <v>764500</v>
      </c>
      <c r="Q777" s="239" t="s">
        <v>827</v>
      </c>
      <c r="R777" s="240"/>
      <c r="S777" s="246"/>
      <c r="T777" s="244"/>
      <c r="U777" s="246"/>
      <c r="V777" s="240"/>
      <c r="W777" s="246"/>
      <c r="X777" s="283"/>
      <c r="Y777" s="253"/>
      <c r="Z777" s="251"/>
      <c r="AA777" s="247">
        <f t="shared" si="25"/>
        <v>764500</v>
      </c>
      <c r="AB777" s="328" t="s">
        <v>965</v>
      </c>
      <c r="AF777">
        <v>764500</v>
      </c>
      <c r="AG777" s="415">
        <f t="shared" si="24"/>
        <v>0</v>
      </c>
    </row>
    <row r="778" spans="1:33" ht="102">
      <c r="A778" s="133" t="s">
        <v>6</v>
      </c>
      <c r="B778" s="133" t="s">
        <v>186</v>
      </c>
      <c r="C778" s="135" t="s">
        <v>91</v>
      </c>
      <c r="D778" s="135">
        <v>7771</v>
      </c>
      <c r="E778" s="239" t="s">
        <v>910</v>
      </c>
      <c r="F778" s="134" t="s">
        <v>852</v>
      </c>
      <c r="G778" s="133" t="s">
        <v>121</v>
      </c>
      <c r="H778" s="133">
        <v>22983</v>
      </c>
      <c r="I778" s="133">
        <v>21023</v>
      </c>
      <c r="J778" s="133">
        <v>44171</v>
      </c>
      <c r="K778" s="133" t="s">
        <v>966</v>
      </c>
      <c r="L778" s="133">
        <v>1018420586</v>
      </c>
      <c r="M778" s="133" t="s">
        <v>123</v>
      </c>
      <c r="N778" s="133">
        <v>14614</v>
      </c>
      <c r="O778" s="133">
        <v>2020</v>
      </c>
      <c r="P778" s="264">
        <v>22920000</v>
      </c>
      <c r="Q778" s="239" t="s">
        <v>827</v>
      </c>
      <c r="R778" s="240"/>
      <c r="S778" s="246"/>
      <c r="T778" s="244"/>
      <c r="U778" s="246"/>
      <c r="V778" s="240"/>
      <c r="W778" s="246"/>
      <c r="X778" s="283"/>
      <c r="Y778" s="253"/>
      <c r="Z778" s="251"/>
      <c r="AA778" s="247">
        <f t="shared" si="25"/>
        <v>22920000</v>
      </c>
      <c r="AB778" s="345" t="s">
        <v>967</v>
      </c>
      <c r="AF778">
        <v>22920000</v>
      </c>
      <c r="AG778" s="415">
        <f t="shared" si="24"/>
        <v>0</v>
      </c>
    </row>
    <row r="779" spans="1:33" ht="38.25">
      <c r="A779" s="133" t="s">
        <v>4</v>
      </c>
      <c r="B779" s="133" t="s">
        <v>90</v>
      </c>
      <c r="C779" s="135" t="s">
        <v>91</v>
      </c>
      <c r="D779" s="135">
        <v>7565</v>
      </c>
      <c r="E779" s="239" t="s">
        <v>938</v>
      </c>
      <c r="F779" s="134" t="s">
        <v>40</v>
      </c>
      <c r="G779" s="133" t="s">
        <v>121</v>
      </c>
      <c r="H779" s="133">
        <v>22744</v>
      </c>
      <c r="I779" s="133">
        <v>21062</v>
      </c>
      <c r="J779" s="133">
        <v>44172</v>
      </c>
      <c r="K779" s="133" t="s">
        <v>753</v>
      </c>
      <c r="L779" s="133">
        <v>830037248</v>
      </c>
      <c r="M779" s="133" t="s">
        <v>366</v>
      </c>
      <c r="N779" s="133">
        <v>1987</v>
      </c>
      <c r="O779" s="133">
        <v>2020</v>
      </c>
      <c r="P779" s="264">
        <v>12640</v>
      </c>
      <c r="Q779" s="239" t="s">
        <v>827</v>
      </c>
      <c r="R779" s="240"/>
      <c r="S779" s="246"/>
      <c r="T779" s="244"/>
      <c r="U779" s="246"/>
      <c r="V779" s="240"/>
      <c r="W779" s="246"/>
      <c r="X779" s="283"/>
      <c r="Y779" s="248" t="s">
        <v>354</v>
      </c>
      <c r="Z779" s="251">
        <v>12640</v>
      </c>
      <c r="AA779" s="247">
        <f t="shared" si="25"/>
        <v>0</v>
      </c>
      <c r="AB779" s="330" t="s">
        <v>355</v>
      </c>
      <c r="AF779">
        <v>12640</v>
      </c>
      <c r="AG779" s="415">
        <f t="shared" si="24"/>
        <v>0</v>
      </c>
    </row>
    <row r="780" spans="1:33" ht="26.25">
      <c r="A780" s="133" t="s">
        <v>4</v>
      </c>
      <c r="B780" s="133" t="s">
        <v>90</v>
      </c>
      <c r="C780" s="135" t="s">
        <v>91</v>
      </c>
      <c r="D780" s="135">
        <v>7565</v>
      </c>
      <c r="E780" s="239" t="s">
        <v>938</v>
      </c>
      <c r="F780" s="134" t="s">
        <v>40</v>
      </c>
      <c r="G780" s="133" t="s">
        <v>121</v>
      </c>
      <c r="H780" s="133">
        <v>22477</v>
      </c>
      <c r="I780" s="133">
        <v>21069</v>
      </c>
      <c r="J780" s="133">
        <v>44172</v>
      </c>
      <c r="K780" s="133" t="s">
        <v>753</v>
      </c>
      <c r="L780" s="133">
        <v>830037248</v>
      </c>
      <c r="M780" s="133" t="s">
        <v>366</v>
      </c>
      <c r="N780" s="133">
        <v>1991</v>
      </c>
      <c r="O780" s="133">
        <v>2020</v>
      </c>
      <c r="P780" s="264">
        <v>6801664</v>
      </c>
      <c r="Q780" s="239" t="s">
        <v>827</v>
      </c>
      <c r="R780" s="240"/>
      <c r="S780" s="246"/>
      <c r="T780" s="244"/>
      <c r="U780" s="246"/>
      <c r="V780" s="240"/>
      <c r="W780" s="246"/>
      <c r="X780" s="283"/>
      <c r="Y780" s="253"/>
      <c r="Z780" s="251"/>
      <c r="AA780" s="247">
        <f t="shared" si="25"/>
        <v>6801664</v>
      </c>
      <c r="AB780" s="282" t="s">
        <v>367</v>
      </c>
      <c r="AF780">
        <v>6801664</v>
      </c>
      <c r="AG780" s="415">
        <f t="shared" si="24"/>
        <v>0</v>
      </c>
    </row>
    <row r="781" spans="1:33" ht="38.25">
      <c r="A781" s="133" t="s">
        <v>4</v>
      </c>
      <c r="B781" s="133" t="s">
        <v>90</v>
      </c>
      <c r="C781" s="135" t="s">
        <v>91</v>
      </c>
      <c r="D781" s="135">
        <v>7565</v>
      </c>
      <c r="E781" s="239" t="s">
        <v>938</v>
      </c>
      <c r="F781" s="134" t="s">
        <v>40</v>
      </c>
      <c r="G781" s="133" t="s">
        <v>121</v>
      </c>
      <c r="H781" s="133">
        <v>22746</v>
      </c>
      <c r="I781" s="133">
        <v>21087</v>
      </c>
      <c r="J781" s="133">
        <v>44172</v>
      </c>
      <c r="K781" s="133" t="s">
        <v>753</v>
      </c>
      <c r="L781" s="133">
        <v>830037248</v>
      </c>
      <c r="M781" s="133" t="s">
        <v>366</v>
      </c>
      <c r="N781" s="133">
        <v>1989</v>
      </c>
      <c r="O781" s="133">
        <v>2020</v>
      </c>
      <c r="P781" s="264">
        <v>1929</v>
      </c>
      <c r="Q781" s="239" t="s">
        <v>827</v>
      </c>
      <c r="R781" s="240"/>
      <c r="S781" s="246"/>
      <c r="T781" s="244"/>
      <c r="U781" s="246"/>
      <c r="V781" s="240"/>
      <c r="W781" s="246"/>
      <c r="X781" s="283"/>
      <c r="Y781" s="248" t="s">
        <v>354</v>
      </c>
      <c r="Z781" s="251">
        <v>1929</v>
      </c>
      <c r="AA781" s="247">
        <f t="shared" si="25"/>
        <v>0</v>
      </c>
      <c r="AB781" s="240" t="s">
        <v>355</v>
      </c>
      <c r="AF781">
        <v>1929</v>
      </c>
      <c r="AG781" s="415">
        <f t="shared" si="24"/>
        <v>0</v>
      </c>
    </row>
    <row r="782" spans="1:33">
      <c r="A782" s="133" t="s">
        <v>4</v>
      </c>
      <c r="B782" s="133" t="s">
        <v>260</v>
      </c>
      <c r="C782" s="135" t="s">
        <v>91</v>
      </c>
      <c r="D782" s="135">
        <v>7748</v>
      </c>
      <c r="E782" s="239" t="s">
        <v>908</v>
      </c>
      <c r="F782" s="134" t="s">
        <v>848</v>
      </c>
      <c r="G782" s="133" t="s">
        <v>121</v>
      </c>
      <c r="H782" s="133">
        <v>26028</v>
      </c>
      <c r="I782" s="133">
        <v>21099</v>
      </c>
      <c r="J782" s="133">
        <v>44172</v>
      </c>
      <c r="K782" s="133" t="s">
        <v>849</v>
      </c>
      <c r="L782" s="133">
        <v>901390760</v>
      </c>
      <c r="M782" s="133" t="s">
        <v>220</v>
      </c>
      <c r="N782" s="133">
        <v>776139175180</v>
      </c>
      <c r="O782" s="133">
        <v>2020</v>
      </c>
      <c r="P782" s="264">
        <v>77783732</v>
      </c>
      <c r="Q782" s="239" t="s">
        <v>827</v>
      </c>
      <c r="R782" s="240"/>
      <c r="S782" s="246"/>
      <c r="T782" s="244"/>
      <c r="U782" s="246"/>
      <c r="V782" s="240"/>
      <c r="W782" s="246"/>
      <c r="X782" s="283"/>
      <c r="Y782" s="253"/>
      <c r="Z782" s="251"/>
      <c r="AA782" s="247">
        <f t="shared" si="25"/>
        <v>77783732</v>
      </c>
      <c r="AB782" s="336" t="s">
        <v>850</v>
      </c>
      <c r="AF782">
        <v>77783732</v>
      </c>
      <c r="AG782" s="415">
        <f t="shared" si="24"/>
        <v>0</v>
      </c>
    </row>
    <row r="783" spans="1:33">
      <c r="A783" s="133" t="s">
        <v>4</v>
      </c>
      <c r="B783" s="133" t="s">
        <v>236</v>
      </c>
      <c r="C783" s="133" t="s">
        <v>261</v>
      </c>
      <c r="D783" s="133" t="s">
        <v>262</v>
      </c>
      <c r="E783" s="239" t="s">
        <v>968</v>
      </c>
      <c r="F783" s="134" t="s">
        <v>740</v>
      </c>
      <c r="G783" s="133" t="s">
        <v>121</v>
      </c>
      <c r="H783" s="133">
        <v>26040</v>
      </c>
      <c r="I783" s="133">
        <v>21100</v>
      </c>
      <c r="J783" s="133">
        <v>44172</v>
      </c>
      <c r="K783" s="133" t="s">
        <v>855</v>
      </c>
      <c r="L783" s="133">
        <v>900466596</v>
      </c>
      <c r="M783" s="133" t="s">
        <v>220</v>
      </c>
      <c r="N783" s="133">
        <v>39154626</v>
      </c>
      <c r="O783" s="133">
        <v>2020</v>
      </c>
      <c r="P783" s="264">
        <v>82</v>
      </c>
      <c r="Q783" s="239" t="s">
        <v>827</v>
      </c>
      <c r="R783" s="240"/>
      <c r="S783" s="246"/>
      <c r="T783" s="244"/>
      <c r="U783" s="246"/>
      <c r="V783" s="240"/>
      <c r="W783" s="246"/>
      <c r="X783" s="283"/>
      <c r="Y783" s="253"/>
      <c r="Z783" s="251"/>
      <c r="AA783" s="247">
        <f t="shared" si="25"/>
        <v>82</v>
      </c>
      <c r="AB783" s="240" t="s">
        <v>969</v>
      </c>
      <c r="AF783">
        <v>82</v>
      </c>
      <c r="AG783" s="415">
        <f t="shared" si="24"/>
        <v>0</v>
      </c>
    </row>
    <row r="784" spans="1:33" ht="38.25">
      <c r="A784" s="133" t="s">
        <v>6</v>
      </c>
      <c r="B784" s="133" t="s">
        <v>100</v>
      </c>
      <c r="C784" s="135" t="s">
        <v>91</v>
      </c>
      <c r="D784" s="135">
        <v>7744</v>
      </c>
      <c r="E784" s="239" t="s">
        <v>928</v>
      </c>
      <c r="F784" s="134" t="s">
        <v>28</v>
      </c>
      <c r="G784" s="133" t="s">
        <v>121</v>
      </c>
      <c r="H784" s="133">
        <v>26531</v>
      </c>
      <c r="I784" s="133">
        <v>21114</v>
      </c>
      <c r="J784" s="133">
        <v>44173</v>
      </c>
      <c r="K784" s="133" t="s">
        <v>970</v>
      </c>
      <c r="L784" s="133">
        <v>1012424458</v>
      </c>
      <c r="M784" s="133" t="s">
        <v>123</v>
      </c>
      <c r="N784" s="133">
        <v>5837</v>
      </c>
      <c r="O784" s="133">
        <v>2020</v>
      </c>
      <c r="P784" s="264">
        <v>5095592</v>
      </c>
      <c r="Q784" s="239" t="s">
        <v>827</v>
      </c>
      <c r="R784" s="240"/>
      <c r="S784" s="246"/>
      <c r="T784" s="244"/>
      <c r="U784" s="246"/>
      <c r="V784" s="240"/>
      <c r="W784" s="246"/>
      <c r="X784" s="283"/>
      <c r="Y784" s="248" t="s">
        <v>354</v>
      </c>
      <c r="Z784" s="251">
        <v>5095592</v>
      </c>
      <c r="AA784" s="247">
        <f t="shared" si="25"/>
        <v>0</v>
      </c>
      <c r="AB784" s="240" t="s">
        <v>355</v>
      </c>
      <c r="AF784">
        <v>5095592</v>
      </c>
      <c r="AG784" s="415">
        <f t="shared" si="24"/>
        <v>0</v>
      </c>
    </row>
    <row r="785" spans="1:33">
      <c r="A785" s="133" t="s">
        <v>6</v>
      </c>
      <c r="B785" s="133" t="s">
        <v>920</v>
      </c>
      <c r="C785" s="135" t="s">
        <v>91</v>
      </c>
      <c r="D785" s="135">
        <v>7756</v>
      </c>
      <c r="E785" s="239" t="s">
        <v>921</v>
      </c>
      <c r="F785" s="134" t="s">
        <v>34</v>
      </c>
      <c r="G785" s="133" t="s">
        <v>121</v>
      </c>
      <c r="H785" s="133">
        <v>21148</v>
      </c>
      <c r="I785" s="133">
        <v>21173</v>
      </c>
      <c r="J785" s="133">
        <v>44173</v>
      </c>
      <c r="K785" s="133" t="s">
        <v>954</v>
      </c>
      <c r="L785" s="133">
        <v>900916649</v>
      </c>
      <c r="M785" s="133" t="s">
        <v>220</v>
      </c>
      <c r="N785" s="133">
        <v>13285412014</v>
      </c>
      <c r="O785" s="133">
        <v>2020</v>
      </c>
      <c r="P785" s="264">
        <v>2472</v>
      </c>
      <c r="Q785" s="239" t="s">
        <v>827</v>
      </c>
      <c r="R785" s="240"/>
      <c r="S785" s="246"/>
      <c r="T785" s="244"/>
      <c r="U785" s="246"/>
      <c r="V785" s="240"/>
      <c r="W785" s="246"/>
      <c r="X785" s="283"/>
      <c r="Y785" s="253"/>
      <c r="Z785" s="251"/>
      <c r="AA785" s="247">
        <f t="shared" si="25"/>
        <v>2472</v>
      </c>
      <c r="AB785" s="332" t="s">
        <v>971</v>
      </c>
      <c r="AF785">
        <v>2472</v>
      </c>
      <c r="AG785" s="415">
        <f t="shared" si="24"/>
        <v>0</v>
      </c>
    </row>
    <row r="786" spans="1:33">
      <c r="A786" s="133" t="s">
        <v>6</v>
      </c>
      <c r="B786" s="133" t="s">
        <v>186</v>
      </c>
      <c r="C786" s="135" t="s">
        <v>91</v>
      </c>
      <c r="D786" s="135">
        <v>7771</v>
      </c>
      <c r="E786" s="239" t="s">
        <v>910</v>
      </c>
      <c r="F786" s="134" t="s">
        <v>852</v>
      </c>
      <c r="G786" s="133" t="s">
        <v>121</v>
      </c>
      <c r="H786" s="133">
        <v>21165</v>
      </c>
      <c r="I786" s="133">
        <v>21174</v>
      </c>
      <c r="J786" s="133">
        <v>44173</v>
      </c>
      <c r="K786" s="133" t="s">
        <v>954</v>
      </c>
      <c r="L786" s="133">
        <v>900916649</v>
      </c>
      <c r="M786" s="133" t="s">
        <v>220</v>
      </c>
      <c r="N786" s="133">
        <v>13285412014</v>
      </c>
      <c r="O786" s="133">
        <v>2020</v>
      </c>
      <c r="P786" s="264">
        <v>66614</v>
      </c>
      <c r="Q786" s="239" t="s">
        <v>827</v>
      </c>
      <c r="R786" s="240"/>
      <c r="S786" s="246"/>
      <c r="T786" s="244"/>
      <c r="U786" s="246"/>
      <c r="V786" s="240"/>
      <c r="W786" s="246"/>
      <c r="X786" s="283"/>
      <c r="Y786" s="253"/>
      <c r="Z786" s="251"/>
      <c r="AA786" s="247">
        <f t="shared" si="25"/>
        <v>66614</v>
      </c>
      <c r="AB786" s="329" t="s">
        <v>972</v>
      </c>
      <c r="AF786">
        <v>66614</v>
      </c>
      <c r="AG786" s="415">
        <f t="shared" si="24"/>
        <v>0</v>
      </c>
    </row>
    <row r="787" spans="1:33" ht="77.25">
      <c r="A787" s="133" t="s">
        <v>10</v>
      </c>
      <c r="B787" s="133" t="s">
        <v>862</v>
      </c>
      <c r="C787" s="135" t="s">
        <v>91</v>
      </c>
      <c r="D787" s="135">
        <v>7749</v>
      </c>
      <c r="E787" s="239" t="s">
        <v>915</v>
      </c>
      <c r="F787" s="134" t="s">
        <v>916</v>
      </c>
      <c r="G787" s="133" t="s">
        <v>121</v>
      </c>
      <c r="H787" s="133">
        <v>21298</v>
      </c>
      <c r="I787" s="133">
        <v>21175</v>
      </c>
      <c r="J787" s="133">
        <v>44173</v>
      </c>
      <c r="K787" s="133" t="s">
        <v>954</v>
      </c>
      <c r="L787" s="133">
        <v>900916649</v>
      </c>
      <c r="M787" s="133" t="s">
        <v>220</v>
      </c>
      <c r="N787" s="133">
        <v>13285412014</v>
      </c>
      <c r="O787" s="133">
        <v>2020</v>
      </c>
      <c r="P787" s="264">
        <v>266</v>
      </c>
      <c r="Q787" s="239" t="s">
        <v>827</v>
      </c>
      <c r="R787" s="240"/>
      <c r="S787" s="246"/>
      <c r="T787" s="244"/>
      <c r="U787" s="246"/>
      <c r="V787" s="240"/>
      <c r="W787" s="246"/>
      <c r="X787" s="283"/>
      <c r="Y787" s="253"/>
      <c r="Z787" s="251"/>
      <c r="AA787" s="247">
        <f t="shared" si="25"/>
        <v>266</v>
      </c>
      <c r="AB787" s="335" t="s">
        <v>918</v>
      </c>
      <c r="AF787">
        <v>266</v>
      </c>
      <c r="AG787" s="415">
        <f t="shared" si="24"/>
        <v>0</v>
      </c>
    </row>
    <row r="788" spans="1:33" ht="26.25">
      <c r="A788" s="133" t="s">
        <v>6</v>
      </c>
      <c r="B788" s="133" t="s">
        <v>227</v>
      </c>
      <c r="C788" s="135" t="s">
        <v>91</v>
      </c>
      <c r="D788" s="135">
        <v>7757</v>
      </c>
      <c r="E788" s="239" t="s">
        <v>925</v>
      </c>
      <c r="F788" s="134" t="s">
        <v>926</v>
      </c>
      <c r="G788" s="133" t="s">
        <v>121</v>
      </c>
      <c r="H788" s="133">
        <v>21388</v>
      </c>
      <c r="I788" s="133">
        <v>21176</v>
      </c>
      <c r="J788" s="133">
        <v>44173</v>
      </c>
      <c r="K788" s="133" t="s">
        <v>954</v>
      </c>
      <c r="L788" s="133">
        <v>900916649</v>
      </c>
      <c r="M788" s="133" t="s">
        <v>220</v>
      </c>
      <c r="N788" s="133">
        <v>13285412014</v>
      </c>
      <c r="O788" s="133">
        <v>2020</v>
      </c>
      <c r="P788" s="264">
        <v>9841</v>
      </c>
      <c r="Q788" s="239" t="s">
        <v>827</v>
      </c>
      <c r="R788" s="240"/>
      <c r="S788" s="246"/>
      <c r="T788" s="244"/>
      <c r="U788" s="246"/>
      <c r="V788" s="240"/>
      <c r="W788" s="246"/>
      <c r="X788" s="283"/>
      <c r="Y788" s="253"/>
      <c r="Z788" s="251"/>
      <c r="AA788" s="247">
        <f t="shared" si="25"/>
        <v>9841</v>
      </c>
      <c r="AB788" s="355" t="s">
        <v>927</v>
      </c>
      <c r="AF788">
        <v>9841</v>
      </c>
      <c r="AG788" s="415">
        <f t="shared" si="24"/>
        <v>0</v>
      </c>
    </row>
    <row r="789" spans="1:33">
      <c r="A789" s="133" t="s">
        <v>6</v>
      </c>
      <c r="B789" s="133" t="s">
        <v>327</v>
      </c>
      <c r="C789" s="135" t="s">
        <v>91</v>
      </c>
      <c r="D789" s="135">
        <v>7740</v>
      </c>
      <c r="E789" s="239" t="s">
        <v>929</v>
      </c>
      <c r="F789" s="134" t="s">
        <v>930</v>
      </c>
      <c r="G789" s="133" t="s">
        <v>121</v>
      </c>
      <c r="H789" s="133">
        <v>21598</v>
      </c>
      <c r="I789" s="133">
        <v>21180</v>
      </c>
      <c r="J789" s="133">
        <v>44173</v>
      </c>
      <c r="K789" s="133" t="s">
        <v>954</v>
      </c>
      <c r="L789" s="133">
        <v>900916649</v>
      </c>
      <c r="M789" s="133" t="s">
        <v>220</v>
      </c>
      <c r="N789" s="133">
        <v>13285412014</v>
      </c>
      <c r="O789" s="133">
        <v>2020</v>
      </c>
      <c r="P789" s="264">
        <v>52</v>
      </c>
      <c r="Q789" s="239" t="s">
        <v>827</v>
      </c>
      <c r="R789" s="240"/>
      <c r="S789" s="246"/>
      <c r="T789" s="244"/>
      <c r="U789" s="246"/>
      <c r="V789" s="240"/>
      <c r="W789" s="246"/>
      <c r="X789" s="283"/>
      <c r="Y789" s="253"/>
      <c r="Z789" s="251"/>
      <c r="AA789" s="247">
        <f t="shared" si="25"/>
        <v>52</v>
      </c>
      <c r="AB789" s="337" t="s">
        <v>931</v>
      </c>
      <c r="AF789">
        <v>52</v>
      </c>
      <c r="AG789" s="415">
        <f t="shared" si="24"/>
        <v>0</v>
      </c>
    </row>
    <row r="790" spans="1:33" ht="26.25">
      <c r="A790" s="133" t="s">
        <v>4</v>
      </c>
      <c r="B790" s="133" t="s">
        <v>260</v>
      </c>
      <c r="C790" s="135" t="s">
        <v>91</v>
      </c>
      <c r="D790" s="135">
        <v>7748</v>
      </c>
      <c r="E790" s="239" t="s">
        <v>908</v>
      </c>
      <c r="F790" s="134" t="s">
        <v>848</v>
      </c>
      <c r="G790" s="133" t="s">
        <v>121</v>
      </c>
      <c r="H790" s="133">
        <v>21764</v>
      </c>
      <c r="I790" s="133">
        <v>21182</v>
      </c>
      <c r="J790" s="133">
        <v>44173</v>
      </c>
      <c r="K790" s="133" t="s">
        <v>954</v>
      </c>
      <c r="L790" s="133">
        <v>900916649</v>
      </c>
      <c r="M790" s="133" t="s">
        <v>220</v>
      </c>
      <c r="N790" s="133">
        <v>13285412014</v>
      </c>
      <c r="O790" s="133">
        <v>2020</v>
      </c>
      <c r="P790" s="264">
        <v>15149</v>
      </c>
      <c r="Q790" s="239" t="s">
        <v>827</v>
      </c>
      <c r="R790" s="240"/>
      <c r="S790" s="246"/>
      <c r="T790" s="244"/>
      <c r="U790" s="246"/>
      <c r="V790" s="240"/>
      <c r="W790" s="246"/>
      <c r="X790" s="283"/>
      <c r="Y790" s="253"/>
      <c r="Z790" s="251"/>
      <c r="AA790" s="247">
        <f t="shared" si="25"/>
        <v>15149</v>
      </c>
      <c r="AB790" s="336" t="s">
        <v>310</v>
      </c>
      <c r="AF790">
        <v>15149</v>
      </c>
      <c r="AG790" s="415">
        <f t="shared" si="24"/>
        <v>0</v>
      </c>
    </row>
    <row r="791" spans="1:33">
      <c r="A791" s="133" t="s">
        <v>4</v>
      </c>
      <c r="B791" s="133" t="s">
        <v>260</v>
      </c>
      <c r="C791" s="135" t="s">
        <v>91</v>
      </c>
      <c r="D791" s="135">
        <v>7748</v>
      </c>
      <c r="E791" s="239" t="s">
        <v>908</v>
      </c>
      <c r="F791" s="134" t="s">
        <v>848</v>
      </c>
      <c r="G791" s="133" t="s">
        <v>121</v>
      </c>
      <c r="H791" s="133">
        <v>21766</v>
      </c>
      <c r="I791" s="133">
        <v>21183</v>
      </c>
      <c r="J791" s="133">
        <v>44173</v>
      </c>
      <c r="K791" s="133" t="s">
        <v>954</v>
      </c>
      <c r="L791" s="133">
        <v>900916649</v>
      </c>
      <c r="M791" s="133" t="s">
        <v>220</v>
      </c>
      <c r="N791" s="133">
        <v>13285412014</v>
      </c>
      <c r="O791" s="133">
        <v>2020</v>
      </c>
      <c r="P791" s="264">
        <v>6702</v>
      </c>
      <c r="Q791" s="239" t="s">
        <v>827</v>
      </c>
      <c r="R791" s="240"/>
      <c r="S791" s="246"/>
      <c r="T791" s="244"/>
      <c r="U791" s="246"/>
      <c r="V791" s="240"/>
      <c r="W791" s="246"/>
      <c r="X791" s="283"/>
      <c r="Y791" s="253"/>
      <c r="Z791" s="251"/>
      <c r="AA791" s="247">
        <f t="shared" si="25"/>
        <v>6702</v>
      </c>
      <c r="AB791" s="340" t="s">
        <v>419</v>
      </c>
      <c r="AF791">
        <v>6702</v>
      </c>
      <c r="AG791" s="415">
        <f t="shared" si="24"/>
        <v>0</v>
      </c>
    </row>
    <row r="792" spans="1:33" ht="51">
      <c r="A792" s="133" t="s">
        <v>12</v>
      </c>
      <c r="B792" s="133" t="s">
        <v>870</v>
      </c>
      <c r="C792" s="135" t="s">
        <v>91</v>
      </c>
      <c r="D792" s="135">
        <v>7741</v>
      </c>
      <c r="E792" s="239" t="s">
        <v>902</v>
      </c>
      <c r="F792" s="134" t="s">
        <v>873</v>
      </c>
      <c r="G792" s="133" t="s">
        <v>121</v>
      </c>
      <c r="H792" s="133">
        <v>22683</v>
      </c>
      <c r="I792" s="133">
        <v>21196</v>
      </c>
      <c r="J792" s="133">
        <v>44174</v>
      </c>
      <c r="K792" s="133" t="s">
        <v>973</v>
      </c>
      <c r="L792" s="133">
        <v>901328065</v>
      </c>
      <c r="M792" s="133" t="s">
        <v>415</v>
      </c>
      <c r="N792" s="133">
        <v>14550</v>
      </c>
      <c r="O792" s="133">
        <v>2020</v>
      </c>
      <c r="P792" s="264">
        <v>1</v>
      </c>
      <c r="Q792" s="239" t="s">
        <v>827</v>
      </c>
      <c r="R792" s="240"/>
      <c r="S792" s="246"/>
      <c r="T792" s="244"/>
      <c r="U792" s="246"/>
      <c r="V792" s="240"/>
      <c r="W792" s="246"/>
      <c r="X792" s="283"/>
      <c r="Y792" s="248" t="s">
        <v>380</v>
      </c>
      <c r="Z792" s="251">
        <v>1</v>
      </c>
      <c r="AA792" s="247">
        <f t="shared" si="25"/>
        <v>0</v>
      </c>
      <c r="AB792" s="362" t="s">
        <v>553</v>
      </c>
      <c r="AF792">
        <v>1</v>
      </c>
      <c r="AG792" s="415">
        <f t="shared" si="24"/>
        <v>0</v>
      </c>
    </row>
    <row r="793" spans="1:33">
      <c r="A793" s="133" t="s">
        <v>4</v>
      </c>
      <c r="B793" s="133" t="s">
        <v>260</v>
      </c>
      <c r="C793" s="135" t="s">
        <v>91</v>
      </c>
      <c r="D793" s="135">
        <v>7748</v>
      </c>
      <c r="E793" s="239" t="s">
        <v>908</v>
      </c>
      <c r="F793" s="134" t="s">
        <v>848</v>
      </c>
      <c r="G793" s="133" t="s">
        <v>121</v>
      </c>
      <c r="H793" s="133">
        <v>26023</v>
      </c>
      <c r="I793" s="133">
        <v>21340</v>
      </c>
      <c r="J793" s="133">
        <v>44175</v>
      </c>
      <c r="K793" s="133" t="s">
        <v>837</v>
      </c>
      <c r="L793" s="133">
        <v>800206442</v>
      </c>
      <c r="M793" s="133" t="s">
        <v>276</v>
      </c>
      <c r="N793" s="133">
        <v>7761</v>
      </c>
      <c r="O793" s="133">
        <v>2020</v>
      </c>
      <c r="P793" s="264">
        <v>2164211</v>
      </c>
      <c r="Q793" s="239" t="s">
        <v>827</v>
      </c>
      <c r="R793" s="240"/>
      <c r="S793" s="246"/>
      <c r="T793" s="244"/>
      <c r="U793" s="246"/>
      <c r="V793" s="240"/>
      <c r="W793" s="246"/>
      <c r="X793" s="283"/>
      <c r="Y793" s="253"/>
      <c r="Z793" s="251"/>
      <c r="AA793" s="247">
        <f t="shared" si="25"/>
        <v>2164211</v>
      </c>
      <c r="AB793" s="340" t="s">
        <v>974</v>
      </c>
      <c r="AF793">
        <v>2164211</v>
      </c>
      <c r="AG793" s="415">
        <f t="shared" si="24"/>
        <v>0</v>
      </c>
    </row>
    <row r="794" spans="1:33">
      <c r="A794" s="133" t="s">
        <v>4</v>
      </c>
      <c r="B794" s="133" t="s">
        <v>236</v>
      </c>
      <c r="C794" s="133" t="s">
        <v>261</v>
      </c>
      <c r="D794" s="133" t="s">
        <v>262</v>
      </c>
      <c r="E794" s="239" t="s">
        <v>968</v>
      </c>
      <c r="F794" s="134" t="s">
        <v>740</v>
      </c>
      <c r="G794" s="133" t="s">
        <v>121</v>
      </c>
      <c r="H794" s="133">
        <v>26037</v>
      </c>
      <c r="I794" s="133">
        <v>21341</v>
      </c>
      <c r="J794" s="133">
        <v>44175</v>
      </c>
      <c r="K794" s="133" t="s">
        <v>837</v>
      </c>
      <c r="L794" s="133">
        <v>800206442</v>
      </c>
      <c r="M794" s="133" t="s">
        <v>276</v>
      </c>
      <c r="N794" s="133">
        <v>7761</v>
      </c>
      <c r="O794" s="133">
        <v>2020</v>
      </c>
      <c r="P794" s="264">
        <v>15635</v>
      </c>
      <c r="Q794" s="239" t="s">
        <v>827</v>
      </c>
      <c r="R794" s="240"/>
      <c r="S794" s="246"/>
      <c r="T794" s="244"/>
      <c r="U794" s="246"/>
      <c r="V794" s="240"/>
      <c r="W794" s="246"/>
      <c r="X794" s="283"/>
      <c r="Y794" s="253"/>
      <c r="Z794" s="251"/>
      <c r="AA794" s="247">
        <f t="shared" si="25"/>
        <v>15635</v>
      </c>
      <c r="AB794" s="240" t="s">
        <v>838</v>
      </c>
      <c r="AF794">
        <v>15635</v>
      </c>
      <c r="AG794" s="415">
        <f t="shared" si="24"/>
        <v>0</v>
      </c>
    </row>
    <row r="795" spans="1:33">
      <c r="A795" s="133" t="s">
        <v>8</v>
      </c>
      <c r="B795" s="133" t="s">
        <v>148</v>
      </c>
      <c r="C795" s="135" t="s">
        <v>91</v>
      </c>
      <c r="D795" s="135">
        <v>7745</v>
      </c>
      <c r="E795" s="239" t="s">
        <v>904</v>
      </c>
      <c r="F795" s="134" t="s">
        <v>33</v>
      </c>
      <c r="G795" s="133" t="s">
        <v>121</v>
      </c>
      <c r="H795" s="133">
        <v>25852</v>
      </c>
      <c r="I795" s="133">
        <v>21379</v>
      </c>
      <c r="J795" s="133">
        <v>44175</v>
      </c>
      <c r="K795" s="133" t="s">
        <v>975</v>
      </c>
      <c r="L795" s="133">
        <v>1022952151</v>
      </c>
      <c r="M795" s="133" t="s">
        <v>114</v>
      </c>
      <c r="N795" s="133">
        <v>10570</v>
      </c>
      <c r="O795" s="133">
        <v>2020</v>
      </c>
      <c r="P795" s="264">
        <v>1</v>
      </c>
      <c r="Q795" s="239" t="s">
        <v>827</v>
      </c>
      <c r="R795" s="240"/>
      <c r="S795" s="246"/>
      <c r="T795" s="244"/>
      <c r="U795" s="246"/>
      <c r="V795" s="240"/>
      <c r="W795" s="246"/>
      <c r="X795" s="283"/>
      <c r="Y795" s="253"/>
      <c r="Z795" s="251"/>
      <c r="AA795" s="247">
        <f t="shared" si="25"/>
        <v>1</v>
      </c>
      <c r="AB795" s="240"/>
      <c r="AF795">
        <v>1</v>
      </c>
      <c r="AG795" s="415">
        <f t="shared" si="24"/>
        <v>0</v>
      </c>
    </row>
    <row r="796" spans="1:33">
      <c r="A796" s="133" t="s">
        <v>6</v>
      </c>
      <c r="B796" s="133" t="s">
        <v>100</v>
      </c>
      <c r="C796" s="135" t="s">
        <v>91</v>
      </c>
      <c r="D796" s="135">
        <v>7744</v>
      </c>
      <c r="E796" s="239" t="s">
        <v>928</v>
      </c>
      <c r="F796" s="134" t="s">
        <v>28</v>
      </c>
      <c r="G796" s="133" t="s">
        <v>121</v>
      </c>
      <c r="H796" s="133">
        <v>21440</v>
      </c>
      <c r="I796" s="133">
        <v>21485</v>
      </c>
      <c r="J796" s="133">
        <v>44176</v>
      </c>
      <c r="K796" s="133" t="s">
        <v>954</v>
      </c>
      <c r="L796" s="133">
        <v>900916649</v>
      </c>
      <c r="M796" s="133" t="s">
        <v>220</v>
      </c>
      <c r="N796" s="133">
        <v>13285412014</v>
      </c>
      <c r="O796" s="133">
        <v>2020</v>
      </c>
      <c r="P796" s="264">
        <v>18809</v>
      </c>
      <c r="Q796" s="239" t="s">
        <v>827</v>
      </c>
      <c r="R796" s="240"/>
      <c r="S796" s="246"/>
      <c r="T796" s="244"/>
      <c r="U796" s="246"/>
      <c r="V796" s="240"/>
      <c r="W796" s="246"/>
      <c r="X796" s="283"/>
      <c r="Y796" s="253"/>
      <c r="Z796" s="251"/>
      <c r="AA796" s="247">
        <f t="shared" si="25"/>
        <v>18809</v>
      </c>
      <c r="AB796" s="240"/>
      <c r="AF796">
        <v>18809</v>
      </c>
      <c r="AG796" s="415">
        <f t="shared" si="24"/>
        <v>0</v>
      </c>
    </row>
    <row r="797" spans="1:33">
      <c r="A797" s="133" t="s">
        <v>8</v>
      </c>
      <c r="B797" s="133" t="s">
        <v>148</v>
      </c>
      <c r="C797" s="135" t="s">
        <v>91</v>
      </c>
      <c r="D797" s="135">
        <v>7745</v>
      </c>
      <c r="E797" s="239" t="s">
        <v>904</v>
      </c>
      <c r="F797" s="134" t="s">
        <v>33</v>
      </c>
      <c r="G797" s="133" t="s">
        <v>121</v>
      </c>
      <c r="H797" s="133">
        <v>25572</v>
      </c>
      <c r="I797" s="133">
        <v>21591</v>
      </c>
      <c r="J797" s="133">
        <v>44179</v>
      </c>
      <c r="K797" s="133" t="s">
        <v>976</v>
      </c>
      <c r="L797" s="133">
        <v>52836805</v>
      </c>
      <c r="M797" s="133" t="s">
        <v>123</v>
      </c>
      <c r="N797" s="133">
        <v>10811</v>
      </c>
      <c r="O797" s="133">
        <v>2020</v>
      </c>
      <c r="P797" s="264">
        <v>2235000</v>
      </c>
      <c r="Q797" s="239" t="s">
        <v>827</v>
      </c>
      <c r="R797" s="240"/>
      <c r="S797" s="246"/>
      <c r="T797" s="244"/>
      <c r="U797" s="246"/>
      <c r="V797" s="240"/>
      <c r="W797" s="246"/>
      <c r="X797" s="283"/>
      <c r="Y797" s="253"/>
      <c r="Z797" s="251"/>
      <c r="AA797" s="247">
        <f t="shared" si="25"/>
        <v>2235000</v>
      </c>
      <c r="AB797" s="240" t="s">
        <v>456</v>
      </c>
      <c r="AF797">
        <v>2235000</v>
      </c>
      <c r="AG797" s="415">
        <f t="shared" si="24"/>
        <v>0</v>
      </c>
    </row>
    <row r="798" spans="1:33">
      <c r="A798" s="133" t="s">
        <v>8</v>
      </c>
      <c r="B798" s="133" t="s">
        <v>148</v>
      </c>
      <c r="C798" s="135" t="s">
        <v>91</v>
      </c>
      <c r="D798" s="135">
        <v>7745</v>
      </c>
      <c r="E798" s="239" t="s">
        <v>904</v>
      </c>
      <c r="F798" s="134" t="s">
        <v>33</v>
      </c>
      <c r="G798" s="133" t="s">
        <v>121</v>
      </c>
      <c r="H798" s="133">
        <v>27332</v>
      </c>
      <c r="I798" s="133">
        <v>21729</v>
      </c>
      <c r="J798" s="133">
        <v>44180</v>
      </c>
      <c r="K798" s="133" t="s">
        <v>977</v>
      </c>
      <c r="L798" s="133">
        <v>860007336</v>
      </c>
      <c r="M798" s="133" t="s">
        <v>415</v>
      </c>
      <c r="N798" s="133">
        <v>813952525</v>
      </c>
      <c r="O798" s="133">
        <v>2020</v>
      </c>
      <c r="P798" s="264">
        <v>177632119</v>
      </c>
      <c r="Q798" s="239" t="s">
        <v>827</v>
      </c>
      <c r="R798" s="240"/>
      <c r="S798" s="246"/>
      <c r="T798" s="244"/>
      <c r="U798" s="246"/>
      <c r="V798" s="240"/>
      <c r="W798" s="246"/>
      <c r="X798" s="283"/>
      <c r="Y798" s="253"/>
      <c r="Z798" s="251"/>
      <c r="AA798" s="247">
        <f t="shared" si="25"/>
        <v>177632119</v>
      </c>
      <c r="AB798" s="240" t="s">
        <v>277</v>
      </c>
      <c r="AF798">
        <v>177632119</v>
      </c>
      <c r="AG798" s="415">
        <f t="shared" si="24"/>
        <v>0</v>
      </c>
    </row>
    <row r="799" spans="1:33" ht="51">
      <c r="A799" s="133" t="s">
        <v>4</v>
      </c>
      <c r="B799" s="133" t="s">
        <v>260</v>
      </c>
      <c r="C799" s="135" t="s">
        <v>91</v>
      </c>
      <c r="D799" s="135">
        <v>7748</v>
      </c>
      <c r="E799" s="239" t="s">
        <v>908</v>
      </c>
      <c r="F799" s="134" t="s">
        <v>848</v>
      </c>
      <c r="G799" s="133" t="s">
        <v>121</v>
      </c>
      <c r="H799" s="133">
        <v>25308</v>
      </c>
      <c r="I799" s="133">
        <v>21732</v>
      </c>
      <c r="J799" s="133">
        <v>44180</v>
      </c>
      <c r="K799" s="133" t="s">
        <v>978</v>
      </c>
      <c r="L799" s="133">
        <v>52108056</v>
      </c>
      <c r="M799" s="133" t="s">
        <v>123</v>
      </c>
      <c r="N799" s="133">
        <v>8240</v>
      </c>
      <c r="O799" s="133">
        <v>2020</v>
      </c>
      <c r="P799" s="264">
        <v>1</v>
      </c>
      <c r="Q799" s="239" t="s">
        <v>827</v>
      </c>
      <c r="R799" s="240"/>
      <c r="S799" s="246"/>
      <c r="T799" s="244"/>
      <c r="U799" s="246"/>
      <c r="V799" s="240"/>
      <c r="W799" s="246"/>
      <c r="X799" s="283"/>
      <c r="Y799" s="248" t="s">
        <v>98</v>
      </c>
      <c r="Z799" s="251">
        <v>1</v>
      </c>
      <c r="AA799" s="247">
        <f t="shared" si="25"/>
        <v>0</v>
      </c>
      <c r="AB799" s="340" t="s">
        <v>632</v>
      </c>
      <c r="AF799">
        <v>1</v>
      </c>
      <c r="AG799" s="415">
        <f t="shared" si="24"/>
        <v>0</v>
      </c>
    </row>
    <row r="800" spans="1:33" ht="26.25">
      <c r="A800" s="133" t="s">
        <v>4</v>
      </c>
      <c r="B800" s="133" t="s">
        <v>260</v>
      </c>
      <c r="C800" s="135" t="s">
        <v>91</v>
      </c>
      <c r="D800" s="135">
        <v>7748</v>
      </c>
      <c r="E800" s="239" t="s">
        <v>908</v>
      </c>
      <c r="F800" s="134" t="s">
        <v>848</v>
      </c>
      <c r="G800" s="133" t="s">
        <v>121</v>
      </c>
      <c r="H800" s="133">
        <v>27825</v>
      </c>
      <c r="I800" s="133">
        <v>21815</v>
      </c>
      <c r="J800" s="133">
        <v>44181</v>
      </c>
      <c r="K800" s="133" t="s">
        <v>979</v>
      </c>
      <c r="L800" s="133">
        <v>900073254</v>
      </c>
      <c r="M800" s="133" t="s">
        <v>415</v>
      </c>
      <c r="N800" s="133">
        <v>4545</v>
      </c>
      <c r="O800" s="133">
        <v>2020</v>
      </c>
      <c r="P800" s="264">
        <v>19276369</v>
      </c>
      <c r="Q800" s="239" t="s">
        <v>827</v>
      </c>
      <c r="R800" s="240"/>
      <c r="S800" s="246"/>
      <c r="T800" s="244"/>
      <c r="U800" s="246"/>
      <c r="V800" s="240"/>
      <c r="W800" s="246"/>
      <c r="X800" s="283"/>
      <c r="Y800" s="253"/>
      <c r="Z800" s="251"/>
      <c r="AA800" s="247">
        <f t="shared" si="25"/>
        <v>19276369</v>
      </c>
      <c r="AB800" s="336" t="s">
        <v>308</v>
      </c>
      <c r="AF800">
        <v>19276369</v>
      </c>
      <c r="AG800" s="415">
        <f t="shared" si="24"/>
        <v>0</v>
      </c>
    </row>
    <row r="801" spans="1:33" ht="51">
      <c r="A801" s="133" t="s">
        <v>12</v>
      </c>
      <c r="B801" s="133" t="s">
        <v>870</v>
      </c>
      <c r="C801" s="135" t="s">
        <v>91</v>
      </c>
      <c r="D801" s="135">
        <v>7741</v>
      </c>
      <c r="E801" s="239" t="s">
        <v>902</v>
      </c>
      <c r="F801" s="134" t="s">
        <v>873</v>
      </c>
      <c r="G801" s="133" t="s">
        <v>121</v>
      </c>
      <c r="H801" s="133">
        <v>23896</v>
      </c>
      <c r="I801" s="133">
        <v>21817</v>
      </c>
      <c r="J801" s="133">
        <v>44181</v>
      </c>
      <c r="K801" s="133" t="s">
        <v>980</v>
      </c>
      <c r="L801" s="133">
        <v>1024489700</v>
      </c>
      <c r="M801" s="133" t="s">
        <v>123</v>
      </c>
      <c r="N801" s="133">
        <v>8347</v>
      </c>
      <c r="O801" s="133">
        <v>2020</v>
      </c>
      <c r="P801" s="264">
        <v>1</v>
      </c>
      <c r="Q801" s="239" t="s">
        <v>827</v>
      </c>
      <c r="R801" s="240"/>
      <c r="S801" s="246"/>
      <c r="T801" s="244"/>
      <c r="U801" s="246"/>
      <c r="V801" s="240"/>
      <c r="W801" s="246"/>
      <c r="X801" s="283"/>
      <c r="Y801" s="248" t="s">
        <v>380</v>
      </c>
      <c r="Z801" s="251">
        <v>1</v>
      </c>
      <c r="AA801" s="247">
        <f t="shared" si="25"/>
        <v>0</v>
      </c>
      <c r="AB801" s="363" t="s">
        <v>553</v>
      </c>
      <c r="AF801">
        <v>1</v>
      </c>
      <c r="AG801" s="415">
        <f t="shared" si="24"/>
        <v>0</v>
      </c>
    </row>
    <row r="802" spans="1:33" ht="51">
      <c r="A802" s="133" t="s">
        <v>4</v>
      </c>
      <c r="B802" s="133" t="s">
        <v>260</v>
      </c>
      <c r="C802" s="135" t="s">
        <v>91</v>
      </c>
      <c r="D802" s="135">
        <v>7748</v>
      </c>
      <c r="E802" s="239" t="s">
        <v>908</v>
      </c>
      <c r="F802" s="134" t="s">
        <v>848</v>
      </c>
      <c r="G802" s="133" t="s">
        <v>121</v>
      </c>
      <c r="H802" s="133">
        <v>27986</v>
      </c>
      <c r="I802" s="133">
        <v>21818</v>
      </c>
      <c r="J802" s="133">
        <v>44181</v>
      </c>
      <c r="K802" s="133" t="s">
        <v>981</v>
      </c>
      <c r="L802" s="133">
        <v>811044253</v>
      </c>
      <c r="M802" s="133" t="s">
        <v>415</v>
      </c>
      <c r="N802" s="133">
        <v>4547</v>
      </c>
      <c r="O802" s="133">
        <v>2020</v>
      </c>
      <c r="P802" s="264">
        <v>237192550</v>
      </c>
      <c r="Q802" s="239" t="s">
        <v>827</v>
      </c>
      <c r="R802" s="417">
        <v>2842</v>
      </c>
      <c r="S802" s="245">
        <v>44866</v>
      </c>
      <c r="T802" s="244">
        <v>3225</v>
      </c>
      <c r="U802" s="246">
        <v>44908</v>
      </c>
      <c r="V802" s="240">
        <v>3001049815</v>
      </c>
      <c r="W802" s="246">
        <v>44916</v>
      </c>
      <c r="X802" s="283">
        <v>184007916</v>
      </c>
      <c r="Y802" s="248" t="s">
        <v>380</v>
      </c>
      <c r="Z802" s="251">
        <v>53184634</v>
      </c>
      <c r="AA802" s="247">
        <f t="shared" si="25"/>
        <v>0</v>
      </c>
      <c r="AB802" s="336" t="s">
        <v>209</v>
      </c>
      <c r="AF802">
        <v>237192550</v>
      </c>
      <c r="AG802" s="415">
        <f t="shared" si="24"/>
        <v>0</v>
      </c>
    </row>
    <row r="803" spans="1:33" ht="38.25">
      <c r="A803" s="133" t="s">
        <v>4</v>
      </c>
      <c r="B803" s="133" t="s">
        <v>260</v>
      </c>
      <c r="C803" s="135" t="s">
        <v>91</v>
      </c>
      <c r="D803" s="135">
        <v>7748</v>
      </c>
      <c r="E803" s="239" t="s">
        <v>908</v>
      </c>
      <c r="F803" s="134" t="s">
        <v>848</v>
      </c>
      <c r="G803" s="133" t="s">
        <v>121</v>
      </c>
      <c r="H803" s="133">
        <v>28128</v>
      </c>
      <c r="I803" s="133">
        <v>21825</v>
      </c>
      <c r="J803" s="133">
        <v>44181</v>
      </c>
      <c r="K803" s="133" t="s">
        <v>982</v>
      </c>
      <c r="L803" s="133">
        <v>901081024</v>
      </c>
      <c r="M803" s="133" t="s">
        <v>156</v>
      </c>
      <c r="N803" s="133">
        <v>6958</v>
      </c>
      <c r="O803" s="133">
        <v>2020</v>
      </c>
      <c r="P803" s="264">
        <v>34235615</v>
      </c>
      <c r="Q803" s="239" t="s">
        <v>827</v>
      </c>
      <c r="R803" s="240"/>
      <c r="S803" s="246"/>
      <c r="T803" s="244"/>
      <c r="U803" s="246"/>
      <c r="V803" s="240"/>
      <c r="W803" s="246"/>
      <c r="X803" s="283"/>
      <c r="Y803" s="248" t="s">
        <v>384</v>
      </c>
      <c r="Z803" s="251">
        <v>34235615</v>
      </c>
      <c r="AA803" s="247">
        <f t="shared" si="25"/>
        <v>0</v>
      </c>
      <c r="AB803" s="240" t="s">
        <v>385</v>
      </c>
      <c r="AF803">
        <v>34235615</v>
      </c>
      <c r="AG803" s="415">
        <f t="shared" si="24"/>
        <v>0</v>
      </c>
    </row>
    <row r="804" spans="1:33" ht="26.25">
      <c r="A804" s="133" t="s">
        <v>4</v>
      </c>
      <c r="B804" s="133" t="s">
        <v>260</v>
      </c>
      <c r="C804" s="135" t="s">
        <v>91</v>
      </c>
      <c r="D804" s="135">
        <v>7748</v>
      </c>
      <c r="E804" s="239" t="s">
        <v>908</v>
      </c>
      <c r="F804" s="134" t="s">
        <v>848</v>
      </c>
      <c r="G804" s="133" t="s">
        <v>121</v>
      </c>
      <c r="H804" s="133">
        <v>28109</v>
      </c>
      <c r="I804" s="133">
        <v>21834</v>
      </c>
      <c r="J804" s="133">
        <v>44181</v>
      </c>
      <c r="K804" s="133" t="s">
        <v>979</v>
      </c>
      <c r="L804" s="133">
        <v>900073254</v>
      </c>
      <c r="M804" s="133" t="s">
        <v>415</v>
      </c>
      <c r="N804" s="133">
        <v>4546</v>
      </c>
      <c r="O804" s="133">
        <v>2020</v>
      </c>
      <c r="P804" s="264">
        <v>402601</v>
      </c>
      <c r="Q804" s="239" t="s">
        <v>827</v>
      </c>
      <c r="R804" s="240"/>
      <c r="S804" s="246"/>
      <c r="T804" s="244"/>
      <c r="U804" s="246"/>
      <c r="V804" s="240"/>
      <c r="W804" s="246"/>
      <c r="X804" s="283"/>
      <c r="Y804" s="253"/>
      <c r="Z804" s="251"/>
      <c r="AA804" s="247">
        <f t="shared" si="25"/>
        <v>402601</v>
      </c>
      <c r="AB804" s="336" t="s">
        <v>308</v>
      </c>
      <c r="AF804">
        <v>402601</v>
      </c>
      <c r="AG804" s="415">
        <f t="shared" si="24"/>
        <v>0</v>
      </c>
    </row>
    <row r="805" spans="1:33" ht="38.25">
      <c r="A805" s="133" t="s">
        <v>6</v>
      </c>
      <c r="B805" s="133" t="s">
        <v>327</v>
      </c>
      <c r="C805" s="135" t="s">
        <v>91</v>
      </c>
      <c r="D805" s="135">
        <v>7740</v>
      </c>
      <c r="E805" s="239" t="s">
        <v>929</v>
      </c>
      <c r="F805" s="134" t="s">
        <v>930</v>
      </c>
      <c r="G805" s="133" t="s">
        <v>121</v>
      </c>
      <c r="H805" s="133">
        <v>22430</v>
      </c>
      <c r="I805" s="133">
        <v>21853</v>
      </c>
      <c r="J805" s="133">
        <v>44181</v>
      </c>
      <c r="K805" s="133" t="s">
        <v>983</v>
      </c>
      <c r="L805" s="133">
        <v>1136880477</v>
      </c>
      <c r="M805" s="133" t="s">
        <v>123</v>
      </c>
      <c r="N805" s="133">
        <v>14579</v>
      </c>
      <c r="O805" s="133">
        <v>2020</v>
      </c>
      <c r="P805" s="264">
        <v>6741600</v>
      </c>
      <c r="Q805" s="239" t="s">
        <v>827</v>
      </c>
      <c r="R805" s="240"/>
      <c r="S805" s="246"/>
      <c r="T805" s="244"/>
      <c r="U805" s="246"/>
      <c r="V805" s="240"/>
      <c r="W805" s="246"/>
      <c r="X805" s="283"/>
      <c r="Y805" s="248" t="s">
        <v>138</v>
      </c>
      <c r="Z805" s="251">
        <v>6741600</v>
      </c>
      <c r="AA805" s="247">
        <f t="shared" si="25"/>
        <v>0</v>
      </c>
      <c r="AB805" s="337" t="s">
        <v>246</v>
      </c>
      <c r="AF805">
        <v>6741600</v>
      </c>
      <c r="AG805" s="415">
        <f t="shared" si="24"/>
        <v>0</v>
      </c>
    </row>
    <row r="806" spans="1:33">
      <c r="A806" s="133" t="s">
        <v>8</v>
      </c>
      <c r="B806" s="133" t="s">
        <v>148</v>
      </c>
      <c r="C806" s="135" t="s">
        <v>91</v>
      </c>
      <c r="D806" s="135">
        <v>7745</v>
      </c>
      <c r="E806" s="239" t="s">
        <v>904</v>
      </c>
      <c r="F806" s="134" t="s">
        <v>33</v>
      </c>
      <c r="G806" s="133" t="s">
        <v>121</v>
      </c>
      <c r="H806" s="133">
        <v>25600</v>
      </c>
      <c r="I806" s="133">
        <v>21882</v>
      </c>
      <c r="J806" s="133">
        <v>44182</v>
      </c>
      <c r="K806" s="133" t="s">
        <v>984</v>
      </c>
      <c r="L806" s="133">
        <v>1016043437</v>
      </c>
      <c r="M806" s="133" t="s">
        <v>123</v>
      </c>
      <c r="N806" s="133">
        <v>11124</v>
      </c>
      <c r="O806" s="133">
        <v>2020</v>
      </c>
      <c r="P806" s="264">
        <v>148534</v>
      </c>
      <c r="Q806" s="239" t="s">
        <v>827</v>
      </c>
      <c r="R806" s="240"/>
      <c r="S806" s="246"/>
      <c r="T806" s="244"/>
      <c r="U806" s="246"/>
      <c r="V806" s="240"/>
      <c r="W806" s="246"/>
      <c r="X806" s="283"/>
      <c r="Y806" s="253"/>
      <c r="Z806" s="251"/>
      <c r="AA806" s="247">
        <f t="shared" si="25"/>
        <v>148534</v>
      </c>
      <c r="AB806" s="240" t="s">
        <v>456</v>
      </c>
      <c r="AF806">
        <v>148534</v>
      </c>
      <c r="AG806" s="415">
        <f t="shared" si="24"/>
        <v>0</v>
      </c>
    </row>
    <row r="807" spans="1:33" ht="38.25">
      <c r="A807" s="133" t="s">
        <v>4</v>
      </c>
      <c r="B807" s="133" t="s">
        <v>260</v>
      </c>
      <c r="C807" s="135" t="s">
        <v>91</v>
      </c>
      <c r="D807" s="135">
        <v>7748</v>
      </c>
      <c r="E807" s="239" t="s">
        <v>908</v>
      </c>
      <c r="F807" s="134" t="s">
        <v>848</v>
      </c>
      <c r="G807" s="133" t="s">
        <v>121</v>
      </c>
      <c r="H807" s="133">
        <v>28079</v>
      </c>
      <c r="I807" s="133">
        <v>21900</v>
      </c>
      <c r="J807" s="133">
        <v>44182</v>
      </c>
      <c r="K807" s="133" t="s">
        <v>867</v>
      </c>
      <c r="L807" s="133">
        <v>901081146</v>
      </c>
      <c r="M807" s="133" t="s">
        <v>156</v>
      </c>
      <c r="N807" s="133">
        <v>6974</v>
      </c>
      <c r="O807" s="133">
        <v>2020</v>
      </c>
      <c r="P807" s="264">
        <v>8400818</v>
      </c>
      <c r="Q807" s="239" t="s">
        <v>827</v>
      </c>
      <c r="R807" s="240"/>
      <c r="S807" s="246"/>
      <c r="T807" s="244"/>
      <c r="U807" s="246"/>
      <c r="V807" s="240"/>
      <c r="W807" s="246"/>
      <c r="X807" s="283"/>
      <c r="Y807" s="248" t="s">
        <v>138</v>
      </c>
      <c r="Z807" s="251">
        <v>8400818</v>
      </c>
      <c r="AA807" s="247">
        <f t="shared" si="25"/>
        <v>0</v>
      </c>
      <c r="AB807" s="240" t="s">
        <v>246</v>
      </c>
      <c r="AF807">
        <v>8400818</v>
      </c>
      <c r="AG807" s="415">
        <f t="shared" si="24"/>
        <v>0</v>
      </c>
    </row>
    <row r="808" spans="1:33" ht="38.25">
      <c r="A808" s="133" t="s">
        <v>12</v>
      </c>
      <c r="B808" s="133" t="s">
        <v>870</v>
      </c>
      <c r="C808" s="135" t="s">
        <v>91</v>
      </c>
      <c r="D808" s="135">
        <v>7741</v>
      </c>
      <c r="E808" s="239" t="s">
        <v>902</v>
      </c>
      <c r="F808" s="134" t="s">
        <v>873</v>
      </c>
      <c r="G808" s="133" t="s">
        <v>121</v>
      </c>
      <c r="H808" s="133">
        <v>23902</v>
      </c>
      <c r="I808" s="133">
        <v>21915</v>
      </c>
      <c r="J808" s="133">
        <v>44182</v>
      </c>
      <c r="K808" s="133" t="s">
        <v>985</v>
      </c>
      <c r="L808" s="133">
        <v>1024546285</v>
      </c>
      <c r="M808" s="133" t="s">
        <v>123</v>
      </c>
      <c r="N808" s="133">
        <v>9802</v>
      </c>
      <c r="O808" s="133">
        <v>2020</v>
      </c>
      <c r="P808" s="264">
        <v>1</v>
      </c>
      <c r="Q808" s="239" t="s">
        <v>827</v>
      </c>
      <c r="R808" s="240"/>
      <c r="S808" s="246"/>
      <c r="T808" s="244"/>
      <c r="U808" s="246"/>
      <c r="V808" s="240"/>
      <c r="W808" s="246"/>
      <c r="X808" s="283"/>
      <c r="Y808" s="248" t="s">
        <v>211</v>
      </c>
      <c r="Z808" s="251">
        <v>1</v>
      </c>
      <c r="AA808" s="247">
        <f t="shared" si="25"/>
        <v>0</v>
      </c>
      <c r="AB808" s="364" t="s">
        <v>212</v>
      </c>
      <c r="AF808">
        <v>1</v>
      </c>
      <c r="AG808" s="415">
        <f t="shared" si="24"/>
        <v>0</v>
      </c>
    </row>
    <row r="809" spans="1:33" ht="38.25">
      <c r="A809" s="133" t="s">
        <v>12</v>
      </c>
      <c r="B809" s="133" t="s">
        <v>870</v>
      </c>
      <c r="C809" s="135" t="s">
        <v>91</v>
      </c>
      <c r="D809" s="135">
        <v>7741</v>
      </c>
      <c r="E809" s="239" t="s">
        <v>902</v>
      </c>
      <c r="F809" s="134" t="s">
        <v>873</v>
      </c>
      <c r="G809" s="133" t="s">
        <v>121</v>
      </c>
      <c r="H809" s="133">
        <v>23890</v>
      </c>
      <c r="I809" s="133">
        <v>21926</v>
      </c>
      <c r="J809" s="133">
        <v>44182</v>
      </c>
      <c r="K809" s="133" t="s">
        <v>986</v>
      </c>
      <c r="L809" s="133">
        <v>52848570</v>
      </c>
      <c r="M809" s="133" t="s">
        <v>114</v>
      </c>
      <c r="N809" s="133">
        <v>8709</v>
      </c>
      <c r="O809" s="133">
        <v>2020</v>
      </c>
      <c r="P809" s="264">
        <v>1</v>
      </c>
      <c r="Q809" s="239" t="s">
        <v>827</v>
      </c>
      <c r="R809" s="240"/>
      <c r="S809" s="246"/>
      <c r="T809" s="244"/>
      <c r="U809" s="246"/>
      <c r="V809" s="240"/>
      <c r="W809" s="246"/>
      <c r="X809" s="283"/>
      <c r="Y809" s="248" t="s">
        <v>987</v>
      </c>
      <c r="Z809" s="251">
        <v>1</v>
      </c>
      <c r="AA809" s="247">
        <f t="shared" si="25"/>
        <v>0</v>
      </c>
      <c r="AB809" s="359" t="s">
        <v>212</v>
      </c>
      <c r="AF809">
        <v>1</v>
      </c>
      <c r="AG809" s="415">
        <f t="shared" si="24"/>
        <v>0</v>
      </c>
    </row>
    <row r="810" spans="1:33" ht="51">
      <c r="A810" s="133" t="s">
        <v>8</v>
      </c>
      <c r="B810" s="133" t="s">
        <v>148</v>
      </c>
      <c r="C810" s="135" t="s">
        <v>91</v>
      </c>
      <c r="D810" s="135">
        <v>7745</v>
      </c>
      <c r="E810" s="239" t="s">
        <v>904</v>
      </c>
      <c r="F810" s="134" t="s">
        <v>33</v>
      </c>
      <c r="G810" s="133" t="s">
        <v>121</v>
      </c>
      <c r="H810" s="133">
        <v>27345</v>
      </c>
      <c r="I810" s="133">
        <v>21986</v>
      </c>
      <c r="J810" s="133">
        <v>44183</v>
      </c>
      <c r="K810" s="133" t="s">
        <v>988</v>
      </c>
      <c r="L810" s="133">
        <v>1030557988</v>
      </c>
      <c r="M810" s="133" t="s">
        <v>123</v>
      </c>
      <c r="N810" s="133">
        <v>11099</v>
      </c>
      <c r="O810" s="133">
        <v>2020</v>
      </c>
      <c r="P810" s="264">
        <v>148534</v>
      </c>
      <c r="Q810" s="239" t="s">
        <v>827</v>
      </c>
      <c r="R810" s="240"/>
      <c r="S810" s="246"/>
      <c r="T810" s="244"/>
      <c r="U810" s="246"/>
      <c r="V810" s="240"/>
      <c r="W810" s="246"/>
      <c r="X810" s="283"/>
      <c r="Y810" s="248" t="s">
        <v>267</v>
      </c>
      <c r="Z810" s="251">
        <v>148534</v>
      </c>
      <c r="AA810" s="247">
        <f t="shared" si="25"/>
        <v>0</v>
      </c>
      <c r="AB810" s="240" t="s">
        <v>268</v>
      </c>
      <c r="AF810">
        <v>148534</v>
      </c>
      <c r="AG810" s="415">
        <f t="shared" si="24"/>
        <v>0</v>
      </c>
    </row>
    <row r="811" spans="1:33" ht="38.25">
      <c r="A811" s="133" t="s">
        <v>8</v>
      </c>
      <c r="B811" s="133" t="s">
        <v>148</v>
      </c>
      <c r="C811" s="135" t="s">
        <v>91</v>
      </c>
      <c r="D811" s="135">
        <v>7745</v>
      </c>
      <c r="E811" s="239" t="s">
        <v>904</v>
      </c>
      <c r="F811" s="134" t="s">
        <v>33</v>
      </c>
      <c r="G811" s="133" t="s">
        <v>121</v>
      </c>
      <c r="H811" s="133">
        <v>28003</v>
      </c>
      <c r="I811" s="133">
        <v>22054</v>
      </c>
      <c r="J811" s="133">
        <v>44184</v>
      </c>
      <c r="K811" s="133" t="s">
        <v>675</v>
      </c>
      <c r="L811" s="133">
        <v>900403236</v>
      </c>
      <c r="M811" s="133" t="s">
        <v>96</v>
      </c>
      <c r="N811" s="133">
        <v>7774</v>
      </c>
      <c r="O811" s="133">
        <v>2020</v>
      </c>
      <c r="P811" s="264">
        <v>2207438</v>
      </c>
      <c r="Q811" s="239" t="s">
        <v>827</v>
      </c>
      <c r="R811" s="240"/>
      <c r="S811" s="246"/>
      <c r="T811" s="244"/>
      <c r="U811" s="246"/>
      <c r="V811" s="240"/>
      <c r="W811" s="246"/>
      <c r="X811" s="283"/>
      <c r="Y811" s="248" t="s">
        <v>354</v>
      </c>
      <c r="Z811" s="251">
        <v>2207438</v>
      </c>
      <c r="AA811" s="247">
        <f t="shared" si="25"/>
        <v>0</v>
      </c>
      <c r="AB811" s="240" t="s">
        <v>355</v>
      </c>
      <c r="AF811">
        <v>2207438</v>
      </c>
      <c r="AG811" s="415">
        <f t="shared" si="24"/>
        <v>0</v>
      </c>
    </row>
    <row r="812" spans="1:33">
      <c r="A812" s="133" t="s">
        <v>6</v>
      </c>
      <c r="B812" s="133" t="s">
        <v>124</v>
      </c>
      <c r="C812" s="135" t="s">
        <v>91</v>
      </c>
      <c r="D812" s="135">
        <v>7770</v>
      </c>
      <c r="E812" s="239" t="s">
        <v>912</v>
      </c>
      <c r="F812" s="134" t="s">
        <v>881</v>
      </c>
      <c r="G812" s="133" t="s">
        <v>121</v>
      </c>
      <c r="H812" s="133">
        <v>21283</v>
      </c>
      <c r="I812" s="133">
        <v>22083</v>
      </c>
      <c r="J812" s="133">
        <v>44185</v>
      </c>
      <c r="K812" s="133" t="s">
        <v>989</v>
      </c>
      <c r="L812" s="133">
        <v>28550692</v>
      </c>
      <c r="M812" s="133" t="s">
        <v>123</v>
      </c>
      <c r="N812" s="133">
        <v>14903</v>
      </c>
      <c r="O812" s="133">
        <v>2020</v>
      </c>
      <c r="P812" s="264">
        <v>17824000</v>
      </c>
      <c r="Q812" s="239" t="s">
        <v>827</v>
      </c>
      <c r="R812" s="240"/>
      <c r="S812" s="246"/>
      <c r="T812" s="244"/>
      <c r="U812" s="246"/>
      <c r="V812" s="240"/>
      <c r="W812" s="246"/>
      <c r="X812" s="283"/>
      <c r="Y812" s="253"/>
      <c r="Z812" s="251"/>
      <c r="AA812" s="247">
        <f t="shared" si="25"/>
        <v>17824000</v>
      </c>
      <c r="AB812" s="302" t="s">
        <v>990</v>
      </c>
      <c r="AF812">
        <v>17824000</v>
      </c>
      <c r="AG812" s="415">
        <f t="shared" si="24"/>
        <v>0</v>
      </c>
    </row>
    <row r="813" spans="1:33" ht="38.25">
      <c r="A813" s="133" t="s">
        <v>4</v>
      </c>
      <c r="B813" s="133" t="s">
        <v>260</v>
      </c>
      <c r="C813" s="135" t="s">
        <v>91</v>
      </c>
      <c r="D813" s="135">
        <v>7748</v>
      </c>
      <c r="E813" s="239" t="s">
        <v>908</v>
      </c>
      <c r="F813" s="134" t="s">
        <v>848</v>
      </c>
      <c r="G813" s="133" t="s">
        <v>121</v>
      </c>
      <c r="H813" s="133">
        <v>27831</v>
      </c>
      <c r="I813" s="133">
        <v>22095</v>
      </c>
      <c r="J813" s="133">
        <v>44185</v>
      </c>
      <c r="K813" s="133" t="s">
        <v>991</v>
      </c>
      <c r="L813" s="133">
        <v>860529319</v>
      </c>
      <c r="M813" s="133" t="s">
        <v>156</v>
      </c>
      <c r="N813" s="133">
        <v>4509</v>
      </c>
      <c r="O813" s="133">
        <v>2020</v>
      </c>
      <c r="P813" s="264">
        <v>43604</v>
      </c>
      <c r="Q813" s="239" t="s">
        <v>827</v>
      </c>
      <c r="R813" s="240"/>
      <c r="S813" s="246"/>
      <c r="T813" s="244"/>
      <c r="U813" s="246"/>
      <c r="V813" s="240"/>
      <c r="W813" s="246"/>
      <c r="X813" s="283"/>
      <c r="Y813" s="302" t="s">
        <v>486</v>
      </c>
      <c r="Z813" s="251">
        <v>43604</v>
      </c>
      <c r="AA813" s="247">
        <f t="shared" si="25"/>
        <v>0</v>
      </c>
      <c r="AB813" s="240" t="s">
        <v>487</v>
      </c>
      <c r="AF813">
        <v>43604</v>
      </c>
      <c r="AG813" s="415">
        <f t="shared" si="24"/>
        <v>0</v>
      </c>
    </row>
    <row r="814" spans="1:33" ht="38.25">
      <c r="A814" s="133" t="s">
        <v>4</v>
      </c>
      <c r="B814" s="133" t="s">
        <v>260</v>
      </c>
      <c r="C814" s="135" t="s">
        <v>91</v>
      </c>
      <c r="D814" s="135">
        <v>7748</v>
      </c>
      <c r="E814" s="239" t="s">
        <v>908</v>
      </c>
      <c r="F814" s="134" t="s">
        <v>848</v>
      </c>
      <c r="G814" s="133" t="s">
        <v>121</v>
      </c>
      <c r="H814" s="133">
        <v>27988</v>
      </c>
      <c r="I814" s="133">
        <v>22102</v>
      </c>
      <c r="J814" s="133">
        <v>44185</v>
      </c>
      <c r="K814" s="133" t="s">
        <v>992</v>
      </c>
      <c r="L814" s="133">
        <v>901382733</v>
      </c>
      <c r="M814" s="133" t="s">
        <v>156</v>
      </c>
      <c r="N814" s="133">
        <v>4525</v>
      </c>
      <c r="O814" s="133">
        <v>2020</v>
      </c>
      <c r="P814" s="264">
        <v>171354</v>
      </c>
      <c r="Q814" s="239" t="s">
        <v>827</v>
      </c>
      <c r="R814" s="240"/>
      <c r="S814" s="246"/>
      <c r="T814" s="244"/>
      <c r="U814" s="246"/>
      <c r="V814" s="240"/>
      <c r="W814" s="246"/>
      <c r="X814" s="283"/>
      <c r="Y814" s="248" t="s">
        <v>271</v>
      </c>
      <c r="Z814" s="251">
        <v>171354</v>
      </c>
      <c r="AA814" s="247">
        <f t="shared" si="25"/>
        <v>0</v>
      </c>
      <c r="AB814" s="336" t="s">
        <v>272</v>
      </c>
      <c r="AF814">
        <v>171354</v>
      </c>
      <c r="AG814" s="415">
        <f t="shared" si="24"/>
        <v>0</v>
      </c>
    </row>
    <row r="815" spans="1:33" ht="38.25">
      <c r="A815" s="133" t="s">
        <v>4</v>
      </c>
      <c r="B815" s="133" t="s">
        <v>260</v>
      </c>
      <c r="C815" s="135" t="s">
        <v>91</v>
      </c>
      <c r="D815" s="135">
        <v>7748</v>
      </c>
      <c r="E815" s="239" t="s">
        <v>908</v>
      </c>
      <c r="F815" s="134" t="s">
        <v>848</v>
      </c>
      <c r="G815" s="133" t="s">
        <v>121</v>
      </c>
      <c r="H815" s="133">
        <v>27942</v>
      </c>
      <c r="I815" s="133">
        <v>22104</v>
      </c>
      <c r="J815" s="133">
        <v>44185</v>
      </c>
      <c r="K815" s="133" t="s">
        <v>993</v>
      </c>
      <c r="L815" s="133">
        <v>800103851</v>
      </c>
      <c r="M815" s="133" t="s">
        <v>156</v>
      </c>
      <c r="N815" s="133">
        <v>4507</v>
      </c>
      <c r="O815" s="133">
        <v>2020</v>
      </c>
      <c r="P815" s="264">
        <v>52317816</v>
      </c>
      <c r="Q815" s="239" t="s">
        <v>827</v>
      </c>
      <c r="R815" s="240"/>
      <c r="S815" s="246"/>
      <c r="T815" s="244"/>
      <c r="U815" s="246"/>
      <c r="V815" s="240"/>
      <c r="W815" s="246"/>
      <c r="X815" s="283"/>
      <c r="Y815" s="248" t="s">
        <v>486</v>
      </c>
      <c r="Z815" s="251">
        <v>52317816</v>
      </c>
      <c r="AA815" s="247">
        <f t="shared" si="25"/>
        <v>0</v>
      </c>
      <c r="AB815" s="240" t="s">
        <v>487</v>
      </c>
      <c r="AF815">
        <v>52317816</v>
      </c>
      <c r="AG815" s="415">
        <f t="shared" si="24"/>
        <v>0</v>
      </c>
    </row>
    <row r="816" spans="1:33" ht="38.25">
      <c r="A816" s="133" t="s">
        <v>4</v>
      </c>
      <c r="B816" s="133" t="s">
        <v>236</v>
      </c>
      <c r="C816" s="133" t="s">
        <v>261</v>
      </c>
      <c r="D816" s="133" t="s">
        <v>262</v>
      </c>
      <c r="E816" s="239" t="s">
        <v>994</v>
      </c>
      <c r="F816" s="134" t="s">
        <v>995</v>
      </c>
      <c r="G816" s="133" t="s">
        <v>121</v>
      </c>
      <c r="H816" s="133">
        <v>28816</v>
      </c>
      <c r="I816" s="133">
        <v>22105</v>
      </c>
      <c r="J816" s="133">
        <v>44185</v>
      </c>
      <c r="K816" s="133" t="s">
        <v>993</v>
      </c>
      <c r="L816" s="133">
        <v>800103851</v>
      </c>
      <c r="M816" s="133" t="s">
        <v>156</v>
      </c>
      <c r="N816" s="133">
        <v>4507</v>
      </c>
      <c r="O816" s="133">
        <v>2020</v>
      </c>
      <c r="P816" s="264">
        <v>8299325</v>
      </c>
      <c r="Q816" s="239" t="s">
        <v>827</v>
      </c>
      <c r="R816" s="240"/>
      <c r="S816" s="246"/>
      <c r="T816" s="244"/>
      <c r="U816" s="246"/>
      <c r="V816" s="240"/>
      <c r="W816" s="246"/>
      <c r="X816" s="283"/>
      <c r="Y816" s="248" t="s">
        <v>486</v>
      </c>
      <c r="Z816" s="251">
        <v>8299325</v>
      </c>
      <c r="AA816" s="247">
        <f t="shared" si="25"/>
        <v>0</v>
      </c>
      <c r="AB816" s="240" t="s">
        <v>487</v>
      </c>
      <c r="AF816">
        <v>8299325</v>
      </c>
      <c r="AG816" s="415">
        <f t="shared" si="24"/>
        <v>0</v>
      </c>
    </row>
    <row r="817" spans="1:33" ht="25.5">
      <c r="A817" s="133" t="s">
        <v>4</v>
      </c>
      <c r="B817" s="133" t="s">
        <v>260</v>
      </c>
      <c r="C817" s="135" t="s">
        <v>91</v>
      </c>
      <c r="D817" s="135">
        <v>7748</v>
      </c>
      <c r="E817" s="239" t="s">
        <v>908</v>
      </c>
      <c r="F817" s="134" t="s">
        <v>848</v>
      </c>
      <c r="G817" s="133" t="s">
        <v>121</v>
      </c>
      <c r="H817" s="133">
        <v>28074</v>
      </c>
      <c r="I817" s="133">
        <v>22112</v>
      </c>
      <c r="J817" s="133">
        <v>44185</v>
      </c>
      <c r="K817" s="133" t="s">
        <v>996</v>
      </c>
      <c r="L817" s="133">
        <v>901382812</v>
      </c>
      <c r="M817" s="133" t="s">
        <v>156</v>
      </c>
      <c r="N817" s="133">
        <v>4538</v>
      </c>
      <c r="O817" s="133">
        <v>2020</v>
      </c>
      <c r="P817" s="264">
        <v>93746886</v>
      </c>
      <c r="Q817" s="239" t="s">
        <v>827</v>
      </c>
      <c r="R817" s="240"/>
      <c r="S817" s="246"/>
      <c r="T817" s="244"/>
      <c r="U817" s="246"/>
      <c r="V817" s="240"/>
      <c r="W817" s="246"/>
      <c r="X817" s="283"/>
      <c r="Y817" s="253"/>
      <c r="Z817" s="251"/>
      <c r="AA817" s="247">
        <f t="shared" si="25"/>
        <v>93746886</v>
      </c>
      <c r="AB817" s="340" t="s">
        <v>997</v>
      </c>
      <c r="AF817">
        <v>93746886</v>
      </c>
      <c r="AG817" s="415">
        <f t="shared" si="24"/>
        <v>0</v>
      </c>
    </row>
    <row r="818" spans="1:33">
      <c r="A818" s="133" t="s">
        <v>4</v>
      </c>
      <c r="B818" s="133" t="s">
        <v>260</v>
      </c>
      <c r="C818" s="135" t="s">
        <v>91</v>
      </c>
      <c r="D818" s="135">
        <v>7748</v>
      </c>
      <c r="E818" s="239" t="s">
        <v>908</v>
      </c>
      <c r="F818" s="134" t="s">
        <v>848</v>
      </c>
      <c r="G818" s="133" t="s">
        <v>121</v>
      </c>
      <c r="H818" s="133">
        <v>27828</v>
      </c>
      <c r="I818" s="133">
        <v>22113</v>
      </c>
      <c r="J818" s="133">
        <v>44185</v>
      </c>
      <c r="K818" s="133" t="s">
        <v>998</v>
      </c>
      <c r="L818" s="133">
        <v>800209088</v>
      </c>
      <c r="M818" s="133" t="s">
        <v>156</v>
      </c>
      <c r="N818" s="133">
        <v>4508</v>
      </c>
      <c r="O818" s="133">
        <v>2020</v>
      </c>
      <c r="P818" s="264">
        <v>90093455</v>
      </c>
      <c r="Q818" s="239" t="s">
        <v>827</v>
      </c>
      <c r="R818" s="240"/>
      <c r="S818" s="246"/>
      <c r="T818" s="244"/>
      <c r="U818" s="246"/>
      <c r="V818" s="240"/>
      <c r="W818" s="246"/>
      <c r="X818" s="283"/>
      <c r="Y818" s="253"/>
      <c r="Z818" s="251"/>
      <c r="AA818" s="247">
        <f t="shared" si="25"/>
        <v>90093455</v>
      </c>
      <c r="AB818" s="340" t="s">
        <v>850</v>
      </c>
      <c r="AF818">
        <v>90093455</v>
      </c>
      <c r="AG818" s="415">
        <f t="shared" si="24"/>
        <v>0</v>
      </c>
    </row>
    <row r="819" spans="1:33">
      <c r="A819" s="133" t="s">
        <v>4</v>
      </c>
      <c r="B819" s="133" t="s">
        <v>236</v>
      </c>
      <c r="C819" s="133" t="s">
        <v>261</v>
      </c>
      <c r="D819" s="133" t="s">
        <v>262</v>
      </c>
      <c r="E819" s="239" t="s">
        <v>994</v>
      </c>
      <c r="F819" s="134" t="s">
        <v>995</v>
      </c>
      <c r="G819" s="133" t="s">
        <v>121</v>
      </c>
      <c r="H819" s="133">
        <v>28817</v>
      </c>
      <c r="I819" s="133">
        <v>22115</v>
      </c>
      <c r="J819" s="133">
        <v>44185</v>
      </c>
      <c r="K819" s="133" t="s">
        <v>996</v>
      </c>
      <c r="L819" s="133">
        <v>901382812</v>
      </c>
      <c r="M819" s="133" t="s">
        <v>156</v>
      </c>
      <c r="N819" s="133">
        <v>4538</v>
      </c>
      <c r="O819" s="133">
        <v>2020</v>
      </c>
      <c r="P819" s="264">
        <v>578423</v>
      </c>
      <c r="Q819" s="239" t="s">
        <v>827</v>
      </c>
      <c r="R819" s="240"/>
      <c r="S819" s="246"/>
      <c r="T819" s="244"/>
      <c r="U819" s="246"/>
      <c r="V819" s="240"/>
      <c r="W819" s="246"/>
      <c r="X819" s="283"/>
      <c r="Y819" s="253"/>
      <c r="Z819" s="251"/>
      <c r="AA819" s="247">
        <f t="shared" si="25"/>
        <v>578423</v>
      </c>
      <c r="AB819" s="240" t="s">
        <v>999</v>
      </c>
      <c r="AF819">
        <v>578423</v>
      </c>
      <c r="AG819" s="415">
        <f t="shared" si="24"/>
        <v>0</v>
      </c>
    </row>
    <row r="820" spans="1:33" ht="38.25">
      <c r="A820" s="133" t="s">
        <v>6</v>
      </c>
      <c r="B820" s="133" t="s">
        <v>327</v>
      </c>
      <c r="C820" s="135" t="s">
        <v>91</v>
      </c>
      <c r="D820" s="135">
        <v>7740</v>
      </c>
      <c r="E820" s="239" t="s">
        <v>929</v>
      </c>
      <c r="F820" s="134" t="s">
        <v>930</v>
      </c>
      <c r="G820" s="133" t="s">
        <v>121</v>
      </c>
      <c r="H820" s="133">
        <v>16075</v>
      </c>
      <c r="I820" s="133">
        <v>22121</v>
      </c>
      <c r="J820" s="133">
        <v>44186</v>
      </c>
      <c r="K820" s="133" t="s">
        <v>1000</v>
      </c>
      <c r="L820" s="133">
        <v>1094958690</v>
      </c>
      <c r="M820" s="133" t="s">
        <v>123</v>
      </c>
      <c r="N820" s="133">
        <v>14838</v>
      </c>
      <c r="O820" s="133">
        <v>2020</v>
      </c>
      <c r="P820" s="264">
        <v>3561600</v>
      </c>
      <c r="Q820" s="239" t="s">
        <v>827</v>
      </c>
      <c r="R820" s="240"/>
      <c r="S820" s="246"/>
      <c r="T820" s="244"/>
      <c r="U820" s="246"/>
      <c r="V820" s="240"/>
      <c r="W820" s="246"/>
      <c r="X820" s="283"/>
      <c r="Y820" s="248" t="s">
        <v>325</v>
      </c>
      <c r="Z820" s="251">
        <v>3561600</v>
      </c>
      <c r="AA820" s="247">
        <f t="shared" si="25"/>
        <v>0</v>
      </c>
      <c r="AB820" s="337" t="s">
        <v>326</v>
      </c>
      <c r="AF820">
        <v>3561600</v>
      </c>
      <c r="AG820" s="415">
        <f t="shared" si="24"/>
        <v>0</v>
      </c>
    </row>
    <row r="821" spans="1:33" ht="38.25">
      <c r="A821" s="133" t="s">
        <v>8</v>
      </c>
      <c r="B821" s="133" t="s">
        <v>148</v>
      </c>
      <c r="C821" s="135" t="s">
        <v>91</v>
      </c>
      <c r="D821" s="135">
        <v>7745</v>
      </c>
      <c r="E821" s="239" t="s">
        <v>904</v>
      </c>
      <c r="F821" s="134" t="s">
        <v>33</v>
      </c>
      <c r="G821" s="133" t="s">
        <v>121</v>
      </c>
      <c r="H821" s="133">
        <v>28931</v>
      </c>
      <c r="I821" s="133">
        <v>22133</v>
      </c>
      <c r="J821" s="133">
        <v>44186</v>
      </c>
      <c r="K821" s="133" t="s">
        <v>861</v>
      </c>
      <c r="L821" s="133">
        <v>900295709</v>
      </c>
      <c r="M821" s="133" t="s">
        <v>96</v>
      </c>
      <c r="N821" s="133">
        <v>7823</v>
      </c>
      <c r="O821" s="133">
        <v>2020</v>
      </c>
      <c r="P821" s="264">
        <v>4866685</v>
      </c>
      <c r="Q821" s="239" t="s">
        <v>827</v>
      </c>
      <c r="R821" s="240"/>
      <c r="S821" s="246"/>
      <c r="T821" s="244"/>
      <c r="U821" s="246"/>
      <c r="V821" s="240"/>
      <c r="W821" s="246"/>
      <c r="X821" s="283"/>
      <c r="Y821" s="248" t="s">
        <v>146</v>
      </c>
      <c r="Z821" s="251">
        <v>4866685</v>
      </c>
      <c r="AA821" s="247">
        <f t="shared" si="25"/>
        <v>0</v>
      </c>
      <c r="AB821" s="240" t="s">
        <v>370</v>
      </c>
      <c r="AF821">
        <v>4866685</v>
      </c>
      <c r="AG821" s="415">
        <f t="shared" si="24"/>
        <v>0</v>
      </c>
    </row>
    <row r="822" spans="1:33" ht="38.25">
      <c r="A822" s="133" t="s">
        <v>8</v>
      </c>
      <c r="B822" s="133" t="s">
        <v>148</v>
      </c>
      <c r="C822" s="135" t="s">
        <v>91</v>
      </c>
      <c r="D822" s="135">
        <v>7745</v>
      </c>
      <c r="E822" s="239" t="s">
        <v>904</v>
      </c>
      <c r="F822" s="134" t="s">
        <v>33</v>
      </c>
      <c r="G822" s="133" t="s">
        <v>121</v>
      </c>
      <c r="H822" s="133">
        <v>27982</v>
      </c>
      <c r="I822" s="133">
        <v>22142</v>
      </c>
      <c r="J822" s="133">
        <v>44186</v>
      </c>
      <c r="K822" s="133" t="s">
        <v>371</v>
      </c>
      <c r="L822" s="133">
        <v>900381580</v>
      </c>
      <c r="M822" s="133" t="s">
        <v>96</v>
      </c>
      <c r="N822" s="133">
        <v>7843</v>
      </c>
      <c r="O822" s="133">
        <v>2020</v>
      </c>
      <c r="P822" s="264">
        <v>382032</v>
      </c>
      <c r="Q822" s="239" t="s">
        <v>827</v>
      </c>
      <c r="R822" s="240"/>
      <c r="S822" s="246"/>
      <c r="T822" s="244"/>
      <c r="U822" s="246"/>
      <c r="V822" s="240"/>
      <c r="W822" s="246"/>
      <c r="X822" s="283"/>
      <c r="Y822" s="248" t="s">
        <v>146</v>
      </c>
      <c r="Z822" s="251">
        <v>382032</v>
      </c>
      <c r="AA822" s="247">
        <f t="shared" si="25"/>
        <v>0</v>
      </c>
      <c r="AB822" s="240" t="s">
        <v>370</v>
      </c>
      <c r="AF822">
        <v>382032</v>
      </c>
      <c r="AG822" s="415">
        <f t="shared" si="24"/>
        <v>0</v>
      </c>
    </row>
    <row r="823" spans="1:33" ht="38.25">
      <c r="A823" s="133" t="s">
        <v>8</v>
      </c>
      <c r="B823" s="133" t="s">
        <v>148</v>
      </c>
      <c r="C823" s="135" t="s">
        <v>91</v>
      </c>
      <c r="D823" s="135">
        <v>7745</v>
      </c>
      <c r="E823" s="239" t="s">
        <v>904</v>
      </c>
      <c r="F823" s="134" t="s">
        <v>33</v>
      </c>
      <c r="G823" s="133" t="s">
        <v>121</v>
      </c>
      <c r="H823" s="133">
        <v>28041</v>
      </c>
      <c r="I823" s="133">
        <v>22160</v>
      </c>
      <c r="J823" s="133">
        <v>44186</v>
      </c>
      <c r="K823" s="133" t="s">
        <v>371</v>
      </c>
      <c r="L823" s="133">
        <v>900381580</v>
      </c>
      <c r="M823" s="133" t="s">
        <v>96</v>
      </c>
      <c r="N823" s="133">
        <v>7821</v>
      </c>
      <c r="O823" s="133">
        <v>2020</v>
      </c>
      <c r="P823" s="264">
        <v>2140044</v>
      </c>
      <c r="Q823" s="239" t="s">
        <v>827</v>
      </c>
      <c r="R823" s="240"/>
      <c r="S823" s="246"/>
      <c r="T823" s="244"/>
      <c r="U823" s="246"/>
      <c r="V823" s="240"/>
      <c r="W823" s="246"/>
      <c r="X823" s="283"/>
      <c r="Y823" s="248" t="s">
        <v>146</v>
      </c>
      <c r="Z823" s="251">
        <v>2140044</v>
      </c>
      <c r="AA823" s="247">
        <f t="shared" si="25"/>
        <v>0</v>
      </c>
      <c r="AB823" s="240" t="s">
        <v>370</v>
      </c>
      <c r="AF823">
        <v>2140044</v>
      </c>
      <c r="AG823" s="415">
        <f t="shared" si="24"/>
        <v>0</v>
      </c>
    </row>
    <row r="824" spans="1:33" ht="38.25">
      <c r="A824" s="133" t="s">
        <v>8</v>
      </c>
      <c r="B824" s="133" t="s">
        <v>148</v>
      </c>
      <c r="C824" s="135" t="s">
        <v>91</v>
      </c>
      <c r="D824" s="135">
        <v>7745</v>
      </c>
      <c r="E824" s="239" t="s">
        <v>904</v>
      </c>
      <c r="F824" s="134" t="s">
        <v>33</v>
      </c>
      <c r="G824" s="133" t="s">
        <v>121</v>
      </c>
      <c r="H824" s="133">
        <v>28933</v>
      </c>
      <c r="I824" s="133">
        <v>22161</v>
      </c>
      <c r="J824" s="133">
        <v>44186</v>
      </c>
      <c r="K824" s="133" t="s">
        <v>381</v>
      </c>
      <c r="L824" s="133">
        <v>900067669</v>
      </c>
      <c r="M824" s="133" t="s">
        <v>96</v>
      </c>
      <c r="N824" s="133">
        <v>7861</v>
      </c>
      <c r="O824" s="133">
        <v>2020</v>
      </c>
      <c r="P824" s="264">
        <v>13456199</v>
      </c>
      <c r="Q824" s="239" t="s">
        <v>827</v>
      </c>
      <c r="R824" s="240">
        <v>1305</v>
      </c>
      <c r="S824" s="246">
        <v>44734</v>
      </c>
      <c r="T824" s="244">
        <v>1943</v>
      </c>
      <c r="U824" s="246">
        <v>44791</v>
      </c>
      <c r="V824" s="253">
        <v>3000763418</v>
      </c>
      <c r="W824" s="246">
        <v>44827</v>
      </c>
      <c r="X824" s="283">
        <v>3995611</v>
      </c>
      <c r="Y824" s="248" t="s">
        <v>486</v>
      </c>
      <c r="Z824" s="251">
        <v>9460588</v>
      </c>
      <c r="AA824" s="247">
        <f t="shared" si="25"/>
        <v>0</v>
      </c>
      <c r="AB824" s="240" t="s">
        <v>252</v>
      </c>
      <c r="AF824">
        <v>13456199</v>
      </c>
      <c r="AG824" s="415">
        <f t="shared" si="24"/>
        <v>0</v>
      </c>
    </row>
    <row r="825" spans="1:33">
      <c r="A825" s="133" t="s">
        <v>8</v>
      </c>
      <c r="B825" s="133" t="s">
        <v>148</v>
      </c>
      <c r="C825" s="135" t="s">
        <v>91</v>
      </c>
      <c r="D825" s="135">
        <v>7745</v>
      </c>
      <c r="E825" s="239" t="s">
        <v>904</v>
      </c>
      <c r="F825" s="134" t="s">
        <v>33</v>
      </c>
      <c r="G825" s="133" t="s">
        <v>121</v>
      </c>
      <c r="H825" s="133">
        <v>23267</v>
      </c>
      <c r="I825" s="133">
        <v>22249</v>
      </c>
      <c r="J825" s="133">
        <v>44187</v>
      </c>
      <c r="K825" s="133" t="s">
        <v>1001</v>
      </c>
      <c r="L825" s="133">
        <v>901167097</v>
      </c>
      <c r="M825" s="133" t="s">
        <v>296</v>
      </c>
      <c r="N825" s="133">
        <v>14964</v>
      </c>
      <c r="O825" s="133">
        <v>2020</v>
      </c>
      <c r="P825" s="264">
        <v>2</v>
      </c>
      <c r="Q825" s="239" t="s">
        <v>827</v>
      </c>
      <c r="R825" s="240"/>
      <c r="S825" s="246"/>
      <c r="T825" s="244"/>
      <c r="U825" s="246"/>
      <c r="V825" s="240"/>
      <c r="W825" s="246"/>
      <c r="X825" s="283"/>
      <c r="Y825" s="253"/>
      <c r="Z825" s="251"/>
      <c r="AA825" s="247">
        <f t="shared" si="25"/>
        <v>2</v>
      </c>
      <c r="AB825" s="240" t="s">
        <v>277</v>
      </c>
      <c r="AF825">
        <v>2</v>
      </c>
      <c r="AG825" s="415">
        <f t="shared" si="24"/>
        <v>0</v>
      </c>
    </row>
    <row r="826" spans="1:33" ht="38.25">
      <c r="A826" s="133" t="s">
        <v>8</v>
      </c>
      <c r="B826" s="133" t="s">
        <v>148</v>
      </c>
      <c r="C826" s="135" t="s">
        <v>91</v>
      </c>
      <c r="D826" s="135">
        <v>7745</v>
      </c>
      <c r="E826" s="239" t="s">
        <v>904</v>
      </c>
      <c r="F826" s="134" t="s">
        <v>33</v>
      </c>
      <c r="G826" s="133" t="s">
        <v>121</v>
      </c>
      <c r="H826" s="133">
        <v>28936</v>
      </c>
      <c r="I826" s="133">
        <v>22258</v>
      </c>
      <c r="J826" s="133">
        <v>44187</v>
      </c>
      <c r="K826" s="133" t="s">
        <v>1002</v>
      </c>
      <c r="L826" s="133">
        <v>830068106</v>
      </c>
      <c r="M826" s="133" t="s">
        <v>96</v>
      </c>
      <c r="N826" s="133">
        <v>7817</v>
      </c>
      <c r="O826" s="133">
        <v>2020</v>
      </c>
      <c r="P826" s="264">
        <v>13887951</v>
      </c>
      <c r="Q826" s="239" t="s">
        <v>827</v>
      </c>
      <c r="R826" s="255">
        <v>468</v>
      </c>
      <c r="S826" s="245">
        <v>44620</v>
      </c>
      <c r="T826" s="244">
        <v>1092</v>
      </c>
      <c r="U826" s="245">
        <v>44700</v>
      </c>
      <c r="V826" s="240">
        <v>3001049638</v>
      </c>
      <c r="W826" s="246">
        <v>44916</v>
      </c>
      <c r="X826" s="283">
        <v>7121072</v>
      </c>
      <c r="Y826" s="248" t="s">
        <v>146</v>
      </c>
      <c r="Z826" s="251">
        <v>6766879</v>
      </c>
      <c r="AA826" s="247">
        <f t="shared" si="25"/>
        <v>0</v>
      </c>
      <c r="AB826" s="240" t="s">
        <v>209</v>
      </c>
      <c r="AF826">
        <v>13887951</v>
      </c>
      <c r="AG826" s="415">
        <f t="shared" si="24"/>
        <v>0</v>
      </c>
    </row>
    <row r="827" spans="1:33">
      <c r="A827" s="133" t="s">
        <v>6</v>
      </c>
      <c r="B827" s="133" t="s">
        <v>100</v>
      </c>
      <c r="C827" s="135" t="s">
        <v>91</v>
      </c>
      <c r="D827" s="135" t="s">
        <v>92</v>
      </c>
      <c r="E827" s="239" t="s">
        <v>239</v>
      </c>
      <c r="F827" s="134" t="s">
        <v>13</v>
      </c>
      <c r="G827" s="133" t="s">
        <v>121</v>
      </c>
      <c r="H827" s="133">
        <v>2758</v>
      </c>
      <c r="I827" s="133">
        <v>2228</v>
      </c>
      <c r="J827" s="133">
        <v>43855</v>
      </c>
      <c r="K827" s="133" t="s">
        <v>1003</v>
      </c>
      <c r="L827" s="133">
        <v>36280007</v>
      </c>
      <c r="M827" s="133" t="s">
        <v>123</v>
      </c>
      <c r="N827" s="133">
        <v>4933</v>
      </c>
      <c r="O827" s="133">
        <v>2020</v>
      </c>
      <c r="P827" s="264">
        <v>12360000</v>
      </c>
      <c r="Q827" s="239" t="s">
        <v>827</v>
      </c>
      <c r="R827" s="240"/>
      <c r="S827" s="246"/>
      <c r="T827" s="244"/>
      <c r="U827" s="246"/>
      <c r="V827" s="240"/>
      <c r="W827" s="246"/>
      <c r="X827" s="283"/>
      <c r="Y827" s="253"/>
      <c r="Z827" s="251"/>
      <c r="AA827" s="247">
        <f t="shared" si="25"/>
        <v>12360000</v>
      </c>
      <c r="AB827" s="240"/>
      <c r="AF827">
        <v>12360000</v>
      </c>
      <c r="AG827" s="415">
        <f t="shared" si="24"/>
        <v>0</v>
      </c>
    </row>
    <row r="828" spans="1:33" ht="38.25">
      <c r="A828" s="133" t="s">
        <v>6</v>
      </c>
      <c r="B828" s="133" t="s">
        <v>327</v>
      </c>
      <c r="C828" s="135" t="s">
        <v>91</v>
      </c>
      <c r="D828" s="135">
        <v>7740</v>
      </c>
      <c r="E828" s="239" t="s">
        <v>929</v>
      </c>
      <c r="F828" s="134" t="s">
        <v>930</v>
      </c>
      <c r="G828" s="133" t="s">
        <v>121</v>
      </c>
      <c r="H828" s="133">
        <v>16077</v>
      </c>
      <c r="I828" s="133">
        <v>22312</v>
      </c>
      <c r="J828" s="133">
        <v>44187</v>
      </c>
      <c r="K828" s="133" t="s">
        <v>1004</v>
      </c>
      <c r="L828" s="133">
        <v>1023907191</v>
      </c>
      <c r="M828" s="133" t="s">
        <v>123</v>
      </c>
      <c r="N828" s="133">
        <v>14864</v>
      </c>
      <c r="O828" s="133">
        <v>2020</v>
      </c>
      <c r="P828" s="264">
        <v>3688800</v>
      </c>
      <c r="Q828" s="239" t="s">
        <v>827</v>
      </c>
      <c r="R828" s="240"/>
      <c r="S828" s="246"/>
      <c r="T828" s="244"/>
      <c r="U828" s="246"/>
      <c r="V828" s="240"/>
      <c r="W828" s="246"/>
      <c r="X828" s="283"/>
      <c r="Y828" s="248" t="s">
        <v>146</v>
      </c>
      <c r="Z828" s="251">
        <v>3688800</v>
      </c>
      <c r="AA828" s="247">
        <f t="shared" si="25"/>
        <v>0</v>
      </c>
      <c r="AB828" s="240" t="s">
        <v>370</v>
      </c>
      <c r="AF828">
        <v>3688800</v>
      </c>
      <c r="AG828" s="415">
        <f t="shared" si="24"/>
        <v>0</v>
      </c>
    </row>
    <row r="829" spans="1:33">
      <c r="A829" s="133" t="s">
        <v>8</v>
      </c>
      <c r="B829" s="133" t="s">
        <v>148</v>
      </c>
      <c r="C829" s="135" t="s">
        <v>91</v>
      </c>
      <c r="D829" s="135">
        <v>7745</v>
      </c>
      <c r="E829" s="239" t="s">
        <v>904</v>
      </c>
      <c r="F829" s="134" t="s">
        <v>33</v>
      </c>
      <c r="G829" s="133" t="s">
        <v>121</v>
      </c>
      <c r="H829" s="133">
        <v>27343</v>
      </c>
      <c r="I829" s="133">
        <v>22333</v>
      </c>
      <c r="J829" s="133">
        <v>44187</v>
      </c>
      <c r="K829" s="133" t="s">
        <v>1005</v>
      </c>
      <c r="L829" s="133">
        <v>56074835</v>
      </c>
      <c r="M829" s="133" t="s">
        <v>123</v>
      </c>
      <c r="N829" s="133">
        <v>11115</v>
      </c>
      <c r="O829" s="133">
        <v>2020</v>
      </c>
      <c r="P829" s="264">
        <v>148534</v>
      </c>
      <c r="Q829" s="239" t="s">
        <v>827</v>
      </c>
      <c r="R829" s="240"/>
      <c r="S829" s="246"/>
      <c r="T829" s="244"/>
      <c r="U829" s="246"/>
      <c r="V829" s="240"/>
      <c r="W829" s="246"/>
      <c r="X829" s="283"/>
      <c r="Y829" s="253"/>
      <c r="Z829" s="251"/>
      <c r="AA829" s="247">
        <f t="shared" si="25"/>
        <v>148534</v>
      </c>
      <c r="AB829" s="240" t="s">
        <v>456</v>
      </c>
      <c r="AF829">
        <v>148534</v>
      </c>
      <c r="AG829" s="415">
        <f t="shared" si="24"/>
        <v>0</v>
      </c>
    </row>
    <row r="830" spans="1:33">
      <c r="A830" s="133" t="s">
        <v>4</v>
      </c>
      <c r="B830" s="133" t="s">
        <v>90</v>
      </c>
      <c r="C830" s="135" t="s">
        <v>91</v>
      </c>
      <c r="D830" s="135">
        <v>7565</v>
      </c>
      <c r="E830" s="239" t="s">
        <v>938</v>
      </c>
      <c r="F830" s="134" t="s">
        <v>40</v>
      </c>
      <c r="G830" s="133" t="s">
        <v>121</v>
      </c>
      <c r="H830" s="133">
        <v>22559</v>
      </c>
      <c r="I830" s="133">
        <v>22342</v>
      </c>
      <c r="J830" s="133">
        <v>44187</v>
      </c>
      <c r="K830" s="133" t="s">
        <v>1006</v>
      </c>
      <c r="L830" s="133">
        <v>901161207</v>
      </c>
      <c r="M830" s="133" t="s">
        <v>344</v>
      </c>
      <c r="N830" s="133">
        <v>14619</v>
      </c>
      <c r="O830" s="133">
        <v>2020</v>
      </c>
      <c r="P830" s="264">
        <v>10077253</v>
      </c>
      <c r="Q830" s="239" t="s">
        <v>827</v>
      </c>
      <c r="R830" s="240">
        <v>1305</v>
      </c>
      <c r="S830" s="246">
        <v>44734</v>
      </c>
      <c r="T830" s="244">
        <v>1943</v>
      </c>
      <c r="U830" s="246">
        <v>44791</v>
      </c>
      <c r="V830" s="240" t="s">
        <v>1007</v>
      </c>
      <c r="W830" s="246">
        <v>44798</v>
      </c>
      <c r="X830" s="283">
        <v>10077253</v>
      </c>
      <c r="Y830" s="253"/>
      <c r="Z830" s="251"/>
      <c r="AA830" s="247">
        <f t="shared" si="25"/>
        <v>0</v>
      </c>
      <c r="AB830" s="394" t="s">
        <v>254</v>
      </c>
      <c r="AF830">
        <v>10077253</v>
      </c>
      <c r="AG830" s="415">
        <f t="shared" si="24"/>
        <v>0</v>
      </c>
    </row>
    <row r="831" spans="1:33">
      <c r="A831" s="133" t="s">
        <v>4</v>
      </c>
      <c r="B831" s="133" t="s">
        <v>260</v>
      </c>
      <c r="C831" s="135" t="s">
        <v>91</v>
      </c>
      <c r="D831" s="135">
        <v>7748</v>
      </c>
      <c r="E831" s="239" t="s">
        <v>908</v>
      </c>
      <c r="F831" s="134" t="s">
        <v>848</v>
      </c>
      <c r="G831" s="133" t="s">
        <v>121</v>
      </c>
      <c r="H831" s="133">
        <v>25710</v>
      </c>
      <c r="I831" s="133">
        <v>22352</v>
      </c>
      <c r="J831" s="133">
        <v>44187</v>
      </c>
      <c r="K831" s="133" t="s">
        <v>1008</v>
      </c>
      <c r="L831" s="133">
        <v>51708908</v>
      </c>
      <c r="M831" s="133" t="s">
        <v>123</v>
      </c>
      <c r="N831" s="133">
        <v>8211</v>
      </c>
      <c r="O831" s="133">
        <v>2020</v>
      </c>
      <c r="P831" s="264">
        <v>164693</v>
      </c>
      <c r="Q831" s="239" t="s">
        <v>827</v>
      </c>
      <c r="R831" s="240"/>
      <c r="S831" s="246"/>
      <c r="T831" s="244"/>
      <c r="U831" s="246"/>
      <c r="V831" s="240"/>
      <c r="W831" s="246"/>
      <c r="X831" s="283"/>
      <c r="Y831" s="253"/>
      <c r="Z831" s="251"/>
      <c r="AA831" s="247">
        <f t="shared" si="25"/>
        <v>164693</v>
      </c>
      <c r="AB831" s="340" t="s">
        <v>419</v>
      </c>
      <c r="AF831">
        <v>164693</v>
      </c>
      <c r="AG831" s="415">
        <f t="shared" si="24"/>
        <v>0</v>
      </c>
    </row>
    <row r="832" spans="1:33" ht="102">
      <c r="A832" s="133" t="s">
        <v>12</v>
      </c>
      <c r="B832" s="133" t="s">
        <v>870</v>
      </c>
      <c r="C832" s="135" t="s">
        <v>91</v>
      </c>
      <c r="D832" s="135">
        <v>7741</v>
      </c>
      <c r="E832" s="239" t="s">
        <v>902</v>
      </c>
      <c r="F832" s="134" t="s">
        <v>873</v>
      </c>
      <c r="G832" s="133" t="s">
        <v>121</v>
      </c>
      <c r="H832" s="133">
        <v>23852</v>
      </c>
      <c r="I832" s="133">
        <v>22366</v>
      </c>
      <c r="J832" s="133">
        <v>44187</v>
      </c>
      <c r="K832" s="133" t="s">
        <v>1009</v>
      </c>
      <c r="L832" s="133">
        <v>53103590</v>
      </c>
      <c r="M832" s="133" t="s">
        <v>123</v>
      </c>
      <c r="N832" s="133">
        <v>8217</v>
      </c>
      <c r="O832" s="133">
        <v>2020</v>
      </c>
      <c r="P832" s="264">
        <v>2822134</v>
      </c>
      <c r="Q832" s="239" t="s">
        <v>827</v>
      </c>
      <c r="R832" s="240"/>
      <c r="S832" s="246"/>
      <c r="T832" s="244"/>
      <c r="U832" s="246"/>
      <c r="V832" s="240"/>
      <c r="W832" s="246"/>
      <c r="X832" s="283"/>
      <c r="Y832" s="253"/>
      <c r="Z832" s="251"/>
      <c r="AA832" s="247">
        <f t="shared" si="25"/>
        <v>2822134</v>
      </c>
      <c r="AB832" s="342" t="s">
        <v>1010</v>
      </c>
      <c r="AF832">
        <v>2822134</v>
      </c>
      <c r="AG832" s="415">
        <f t="shared" si="24"/>
        <v>0</v>
      </c>
    </row>
    <row r="833" spans="1:33" ht="38.25">
      <c r="A833" s="133" t="s">
        <v>8</v>
      </c>
      <c r="B833" s="133" t="s">
        <v>148</v>
      </c>
      <c r="C833" s="135" t="s">
        <v>91</v>
      </c>
      <c r="D833" s="135">
        <v>7745</v>
      </c>
      <c r="E833" s="239" t="s">
        <v>904</v>
      </c>
      <c r="F833" s="134" t="s">
        <v>33</v>
      </c>
      <c r="G833" s="133" t="s">
        <v>121</v>
      </c>
      <c r="H833" s="133">
        <v>28067</v>
      </c>
      <c r="I833" s="133">
        <v>22404</v>
      </c>
      <c r="J833" s="133">
        <v>44188</v>
      </c>
      <c r="K833" s="133" t="s">
        <v>1002</v>
      </c>
      <c r="L833" s="133">
        <v>830068106</v>
      </c>
      <c r="M833" s="133" t="s">
        <v>96</v>
      </c>
      <c r="N833" s="133">
        <v>7777</v>
      </c>
      <c r="O833" s="133">
        <v>2020</v>
      </c>
      <c r="P833" s="264">
        <v>1870786</v>
      </c>
      <c r="Q833" s="239" t="s">
        <v>827</v>
      </c>
      <c r="R833" s="240"/>
      <c r="S833" s="246"/>
      <c r="T833" s="244"/>
      <c r="U833" s="246"/>
      <c r="V833" s="240"/>
      <c r="W833" s="246"/>
      <c r="X833" s="283"/>
      <c r="Y833" s="248" t="s">
        <v>384</v>
      </c>
      <c r="Z833" s="251">
        <v>1870786</v>
      </c>
      <c r="AA833" s="247">
        <f t="shared" si="25"/>
        <v>0</v>
      </c>
      <c r="AB833" s="240" t="s">
        <v>385</v>
      </c>
      <c r="AF833">
        <v>1870786</v>
      </c>
      <c r="AG833" s="415">
        <f t="shared" si="24"/>
        <v>0</v>
      </c>
    </row>
    <row r="834" spans="1:33" ht="38.25">
      <c r="A834" s="133" t="s">
        <v>8</v>
      </c>
      <c r="B834" s="133" t="s">
        <v>148</v>
      </c>
      <c r="C834" s="135" t="s">
        <v>91</v>
      </c>
      <c r="D834" s="135">
        <v>7745</v>
      </c>
      <c r="E834" s="239" t="s">
        <v>904</v>
      </c>
      <c r="F834" s="134" t="s">
        <v>33</v>
      </c>
      <c r="G834" s="133" t="s">
        <v>121</v>
      </c>
      <c r="H834" s="133">
        <v>28934</v>
      </c>
      <c r="I834" s="133">
        <v>22405</v>
      </c>
      <c r="J834" s="133">
        <v>44188</v>
      </c>
      <c r="K834" s="133" t="s">
        <v>394</v>
      </c>
      <c r="L834" s="133">
        <v>830505154</v>
      </c>
      <c r="M834" s="133" t="s">
        <v>96</v>
      </c>
      <c r="N834" s="133">
        <v>7781</v>
      </c>
      <c r="O834" s="133">
        <v>2020</v>
      </c>
      <c r="P834" s="264">
        <v>10749427</v>
      </c>
      <c r="Q834" s="239" t="s">
        <v>827</v>
      </c>
      <c r="R834" s="243">
        <v>871</v>
      </c>
      <c r="S834" s="249">
        <v>44659</v>
      </c>
      <c r="T834" s="244">
        <v>1307</v>
      </c>
      <c r="U834" s="249">
        <v>44734</v>
      </c>
      <c r="V834" s="253">
        <v>3000764744</v>
      </c>
      <c r="W834" s="246">
        <v>44827</v>
      </c>
      <c r="X834" s="283">
        <v>6174750</v>
      </c>
      <c r="Y834" s="248" t="s">
        <v>384</v>
      </c>
      <c r="Z834" s="251">
        <v>4574677</v>
      </c>
      <c r="AA834" s="247">
        <f t="shared" si="25"/>
        <v>0</v>
      </c>
      <c r="AB834" s="240" t="s">
        <v>252</v>
      </c>
      <c r="AF834">
        <v>10749427</v>
      </c>
      <c r="AG834" s="415">
        <f t="shared" si="24"/>
        <v>0</v>
      </c>
    </row>
    <row r="835" spans="1:33" ht="38.25">
      <c r="A835" s="133" t="s">
        <v>8</v>
      </c>
      <c r="B835" s="133" t="s">
        <v>148</v>
      </c>
      <c r="C835" s="135" t="s">
        <v>91</v>
      </c>
      <c r="D835" s="135">
        <v>7745</v>
      </c>
      <c r="E835" s="239" t="s">
        <v>904</v>
      </c>
      <c r="F835" s="134" t="s">
        <v>33</v>
      </c>
      <c r="G835" s="133" t="s">
        <v>121</v>
      </c>
      <c r="H835" s="133">
        <v>28155</v>
      </c>
      <c r="I835" s="133">
        <v>22406</v>
      </c>
      <c r="J835" s="133">
        <v>44188</v>
      </c>
      <c r="K835" s="133" t="s">
        <v>403</v>
      </c>
      <c r="L835" s="133">
        <v>830113724</v>
      </c>
      <c r="M835" s="133" t="s">
        <v>96</v>
      </c>
      <c r="N835" s="133">
        <v>7860</v>
      </c>
      <c r="O835" s="133">
        <v>2020</v>
      </c>
      <c r="P835" s="264">
        <v>1884850</v>
      </c>
      <c r="Q835" s="239" t="s">
        <v>827</v>
      </c>
      <c r="R835" s="240"/>
      <c r="S835" s="246"/>
      <c r="T835" s="244"/>
      <c r="U835" s="246"/>
      <c r="V835" s="240"/>
      <c r="W835" s="246"/>
      <c r="X835" s="283"/>
      <c r="Y835" s="248" t="s">
        <v>138</v>
      </c>
      <c r="Z835" s="251">
        <v>1884850</v>
      </c>
      <c r="AA835" s="247">
        <f t="shared" si="25"/>
        <v>0</v>
      </c>
      <c r="AB835" s="240" t="s">
        <v>246</v>
      </c>
      <c r="AF835">
        <v>1884850</v>
      </c>
      <c r="AG835" s="415">
        <f t="shared" si="24"/>
        <v>0</v>
      </c>
    </row>
    <row r="836" spans="1:33">
      <c r="A836" s="133" t="s">
        <v>8</v>
      </c>
      <c r="B836" s="133" t="s">
        <v>148</v>
      </c>
      <c r="C836" s="135" t="s">
        <v>91</v>
      </c>
      <c r="D836" s="135">
        <v>7745</v>
      </c>
      <c r="E836" s="239" t="s">
        <v>904</v>
      </c>
      <c r="F836" s="134" t="s">
        <v>33</v>
      </c>
      <c r="G836" s="133" t="s">
        <v>121</v>
      </c>
      <c r="H836" s="133">
        <v>27338</v>
      </c>
      <c r="I836" s="133">
        <v>22496</v>
      </c>
      <c r="J836" s="133">
        <v>44188</v>
      </c>
      <c r="K836" s="133" t="s">
        <v>1011</v>
      </c>
      <c r="L836" s="133">
        <v>52583318</v>
      </c>
      <c r="M836" s="133" t="s">
        <v>123</v>
      </c>
      <c r="N836" s="133">
        <v>11485</v>
      </c>
      <c r="O836" s="133">
        <v>2020</v>
      </c>
      <c r="P836" s="264">
        <v>148534</v>
      </c>
      <c r="Q836" s="239" t="s">
        <v>827</v>
      </c>
      <c r="R836" s="240"/>
      <c r="S836" s="246"/>
      <c r="T836" s="244"/>
      <c r="U836" s="246"/>
      <c r="V836" s="240"/>
      <c r="W836" s="246"/>
      <c r="X836" s="283"/>
      <c r="Y836" s="253"/>
      <c r="Z836" s="251"/>
      <c r="AA836" s="247">
        <f t="shared" si="25"/>
        <v>148534</v>
      </c>
      <c r="AB836" s="240" t="s">
        <v>456</v>
      </c>
      <c r="AF836">
        <v>148534</v>
      </c>
      <c r="AG836" s="415">
        <f t="shared" si="24"/>
        <v>0</v>
      </c>
    </row>
    <row r="837" spans="1:33" ht="38.25">
      <c r="A837" s="133" t="s">
        <v>6</v>
      </c>
      <c r="B837" s="133" t="s">
        <v>327</v>
      </c>
      <c r="C837" s="135" t="s">
        <v>91</v>
      </c>
      <c r="D837" s="135">
        <v>7740</v>
      </c>
      <c r="E837" s="239" t="s">
        <v>929</v>
      </c>
      <c r="F837" s="134" t="s">
        <v>930</v>
      </c>
      <c r="G837" s="133" t="s">
        <v>121</v>
      </c>
      <c r="H837" s="133">
        <v>20954</v>
      </c>
      <c r="I837" s="133">
        <v>22497</v>
      </c>
      <c r="J837" s="133">
        <v>44188</v>
      </c>
      <c r="K837" s="133" t="s">
        <v>1012</v>
      </c>
      <c r="L837" s="133">
        <v>1022326680</v>
      </c>
      <c r="M837" s="133" t="s">
        <v>123</v>
      </c>
      <c r="N837" s="133">
        <v>14895</v>
      </c>
      <c r="O837" s="133">
        <v>2020</v>
      </c>
      <c r="P837" s="264">
        <v>6535467</v>
      </c>
      <c r="Q837" s="239" t="s">
        <v>827</v>
      </c>
      <c r="R837" s="240"/>
      <c r="S837" s="246"/>
      <c r="T837" s="244"/>
      <c r="U837" s="246"/>
      <c r="V837" s="240"/>
      <c r="W837" s="246"/>
      <c r="X837" s="283"/>
      <c r="Y837" s="248" t="s">
        <v>138</v>
      </c>
      <c r="Z837" s="251">
        <v>6535467</v>
      </c>
      <c r="AA837" s="247">
        <f t="shared" si="25"/>
        <v>0</v>
      </c>
      <c r="AB837" s="337" t="s">
        <v>246</v>
      </c>
      <c r="AF837">
        <v>6535467</v>
      </c>
      <c r="AG837" s="415">
        <f t="shared" si="24"/>
        <v>0</v>
      </c>
    </row>
    <row r="838" spans="1:33">
      <c r="A838" s="133" t="s">
        <v>8</v>
      </c>
      <c r="B838" s="133" t="s">
        <v>148</v>
      </c>
      <c r="C838" s="135" t="s">
        <v>91</v>
      </c>
      <c r="D838" s="135">
        <v>7745</v>
      </c>
      <c r="E838" s="239" t="s">
        <v>904</v>
      </c>
      <c r="F838" s="134" t="s">
        <v>33</v>
      </c>
      <c r="G838" s="133" t="s">
        <v>121</v>
      </c>
      <c r="H838" s="133">
        <v>27334</v>
      </c>
      <c r="I838" s="133">
        <v>22504</v>
      </c>
      <c r="J838" s="133">
        <v>44188</v>
      </c>
      <c r="K838" s="133" t="s">
        <v>1013</v>
      </c>
      <c r="L838" s="133">
        <v>1097035438</v>
      </c>
      <c r="M838" s="133" t="s">
        <v>114</v>
      </c>
      <c r="N838" s="133">
        <v>10813</v>
      </c>
      <c r="O838" s="133">
        <v>2020</v>
      </c>
      <c r="P838" s="264">
        <v>109000</v>
      </c>
      <c r="Q838" s="239" t="s">
        <v>827</v>
      </c>
      <c r="R838" s="240"/>
      <c r="S838" s="246"/>
      <c r="T838" s="244"/>
      <c r="U838" s="246"/>
      <c r="V838" s="240"/>
      <c r="W838" s="246"/>
      <c r="X838" s="283"/>
      <c r="Y838" s="253"/>
      <c r="Z838" s="251"/>
      <c r="AA838" s="247">
        <f t="shared" si="25"/>
        <v>109000</v>
      </c>
      <c r="AB838" s="240" t="s">
        <v>456</v>
      </c>
      <c r="AF838">
        <v>109000</v>
      </c>
      <c r="AG838" s="415">
        <f t="shared" ref="AG838:AG901" si="26">+AF838-P838</f>
        <v>0</v>
      </c>
    </row>
    <row r="839" spans="1:33" ht="38.25">
      <c r="A839" s="133" t="s">
        <v>12</v>
      </c>
      <c r="B839" s="133" t="s">
        <v>870</v>
      </c>
      <c r="C839" s="135" t="s">
        <v>91</v>
      </c>
      <c r="D839" s="135">
        <v>7741</v>
      </c>
      <c r="E839" s="239" t="s">
        <v>902</v>
      </c>
      <c r="F839" s="134" t="s">
        <v>873</v>
      </c>
      <c r="G839" s="133" t="s">
        <v>121</v>
      </c>
      <c r="H839" s="133">
        <v>27638</v>
      </c>
      <c r="I839" s="133">
        <v>22506</v>
      </c>
      <c r="J839" s="133">
        <v>44188</v>
      </c>
      <c r="K839" s="133" t="s">
        <v>1014</v>
      </c>
      <c r="L839" s="133">
        <v>53167271</v>
      </c>
      <c r="M839" s="133" t="s">
        <v>123</v>
      </c>
      <c r="N839" s="133">
        <v>10753</v>
      </c>
      <c r="O839" s="133">
        <v>2020</v>
      </c>
      <c r="P839" s="264">
        <v>1</v>
      </c>
      <c r="Q839" s="239" t="s">
        <v>827</v>
      </c>
      <c r="R839" s="240"/>
      <c r="S839" s="246"/>
      <c r="T839" s="244"/>
      <c r="U839" s="246"/>
      <c r="V839" s="240"/>
      <c r="W839" s="246"/>
      <c r="X839" s="283"/>
      <c r="Y839" s="248" t="s">
        <v>211</v>
      </c>
      <c r="Z839" s="251">
        <v>1</v>
      </c>
      <c r="AA839" s="247">
        <f t="shared" ref="AA839:AA902" si="27">P839-X839-Z839</f>
        <v>0</v>
      </c>
      <c r="AB839" s="363" t="s">
        <v>212</v>
      </c>
      <c r="AF839">
        <v>1</v>
      </c>
      <c r="AG839" s="415">
        <f t="shared" si="26"/>
        <v>0</v>
      </c>
    </row>
    <row r="840" spans="1:33" ht="64.5">
      <c r="A840" s="133" t="s">
        <v>10</v>
      </c>
      <c r="B840" s="133" t="s">
        <v>862</v>
      </c>
      <c r="C840" s="135" t="s">
        <v>91</v>
      </c>
      <c r="D840" s="135">
        <v>7730</v>
      </c>
      <c r="E840" s="239" t="s">
        <v>1015</v>
      </c>
      <c r="F840" s="134" t="s">
        <v>36</v>
      </c>
      <c r="G840" s="133" t="s">
        <v>121</v>
      </c>
      <c r="H840" s="133">
        <v>16875</v>
      </c>
      <c r="I840" s="133">
        <v>22543</v>
      </c>
      <c r="J840" s="133">
        <v>44188</v>
      </c>
      <c r="K840" s="133" t="s">
        <v>1016</v>
      </c>
      <c r="L840" s="133">
        <v>1018434253</v>
      </c>
      <c r="M840" s="133" t="s">
        <v>114</v>
      </c>
      <c r="N840" s="133">
        <v>14984</v>
      </c>
      <c r="O840" s="133">
        <v>2020</v>
      </c>
      <c r="P840" s="264">
        <v>3960900</v>
      </c>
      <c r="Q840" s="239" t="s">
        <v>827</v>
      </c>
      <c r="R840" s="240"/>
      <c r="S840" s="246"/>
      <c r="T840" s="244"/>
      <c r="U840" s="246"/>
      <c r="V840" s="240"/>
      <c r="W840" s="246"/>
      <c r="X840" s="283"/>
      <c r="Y840" s="253"/>
      <c r="Z840" s="251"/>
      <c r="AA840" s="247">
        <f t="shared" si="27"/>
        <v>3960900</v>
      </c>
      <c r="AB840" s="282" t="s">
        <v>1017</v>
      </c>
      <c r="AF840">
        <v>3960900</v>
      </c>
      <c r="AG840" s="415">
        <f t="shared" si="26"/>
        <v>0</v>
      </c>
    </row>
    <row r="841" spans="1:33">
      <c r="A841" s="133" t="s">
        <v>8</v>
      </c>
      <c r="B841" s="133" t="s">
        <v>148</v>
      </c>
      <c r="C841" s="135" t="s">
        <v>91</v>
      </c>
      <c r="D841" s="135">
        <v>7745</v>
      </c>
      <c r="E841" s="239" t="s">
        <v>904</v>
      </c>
      <c r="F841" s="134" t="s">
        <v>33</v>
      </c>
      <c r="G841" s="133" t="s">
        <v>121</v>
      </c>
      <c r="H841" s="133">
        <v>27336</v>
      </c>
      <c r="I841" s="133">
        <v>22559</v>
      </c>
      <c r="J841" s="133">
        <v>44188</v>
      </c>
      <c r="K841" s="133" t="s">
        <v>1018</v>
      </c>
      <c r="L841" s="133">
        <v>1023925610</v>
      </c>
      <c r="M841" s="133" t="s">
        <v>123</v>
      </c>
      <c r="N841" s="133">
        <v>11425</v>
      </c>
      <c r="O841" s="133">
        <v>2020</v>
      </c>
      <c r="P841" s="264">
        <v>148533</v>
      </c>
      <c r="Q841" s="239" t="s">
        <v>827</v>
      </c>
      <c r="R841" s="240"/>
      <c r="S841" s="246"/>
      <c r="T841" s="244"/>
      <c r="U841" s="246"/>
      <c r="V841" s="240"/>
      <c r="W841" s="246"/>
      <c r="X841" s="283"/>
      <c r="Y841" s="253"/>
      <c r="Z841" s="251"/>
      <c r="AA841" s="247">
        <f t="shared" si="27"/>
        <v>148533</v>
      </c>
      <c r="AB841" s="240" t="s">
        <v>456</v>
      </c>
      <c r="AF841">
        <v>148533</v>
      </c>
      <c r="AG841" s="415">
        <f t="shared" si="26"/>
        <v>0</v>
      </c>
    </row>
    <row r="842" spans="1:33">
      <c r="A842" s="133" t="s">
        <v>8</v>
      </c>
      <c r="B842" s="133" t="s">
        <v>148</v>
      </c>
      <c r="C842" s="135" t="s">
        <v>91</v>
      </c>
      <c r="D842" s="135">
        <v>7745</v>
      </c>
      <c r="E842" s="239" t="s">
        <v>904</v>
      </c>
      <c r="F842" s="134" t="s">
        <v>33</v>
      </c>
      <c r="G842" s="133" t="s">
        <v>121</v>
      </c>
      <c r="H842" s="133">
        <v>27388</v>
      </c>
      <c r="I842" s="133">
        <v>22588</v>
      </c>
      <c r="J842" s="133">
        <v>44189</v>
      </c>
      <c r="K842" s="133" t="s">
        <v>1019</v>
      </c>
      <c r="L842" s="133">
        <v>1032416970</v>
      </c>
      <c r="M842" s="133" t="s">
        <v>123</v>
      </c>
      <c r="N842" s="133">
        <v>10871</v>
      </c>
      <c r="O842" s="133">
        <v>2020</v>
      </c>
      <c r="P842" s="264">
        <v>233400</v>
      </c>
      <c r="Q842" s="239" t="s">
        <v>827</v>
      </c>
      <c r="R842" s="240"/>
      <c r="S842" s="246"/>
      <c r="T842" s="244"/>
      <c r="U842" s="246"/>
      <c r="V842" s="240"/>
      <c r="W842" s="246"/>
      <c r="X842" s="283"/>
      <c r="Y842" s="253"/>
      <c r="Z842" s="251"/>
      <c r="AA842" s="247">
        <f t="shared" si="27"/>
        <v>233400</v>
      </c>
      <c r="AB842" s="240" t="s">
        <v>456</v>
      </c>
      <c r="AF842">
        <v>233400</v>
      </c>
      <c r="AG842" s="415">
        <f t="shared" si="26"/>
        <v>0</v>
      </c>
    </row>
    <row r="843" spans="1:33" ht="38.25">
      <c r="A843" s="133" t="s">
        <v>6</v>
      </c>
      <c r="B843" s="133" t="s">
        <v>327</v>
      </c>
      <c r="C843" s="135" t="s">
        <v>91</v>
      </c>
      <c r="D843" s="135">
        <v>7740</v>
      </c>
      <c r="E843" s="239" t="s">
        <v>929</v>
      </c>
      <c r="F843" s="134" t="s">
        <v>930</v>
      </c>
      <c r="G843" s="133" t="s">
        <v>121</v>
      </c>
      <c r="H843" s="133">
        <v>16091</v>
      </c>
      <c r="I843" s="133">
        <v>22596</v>
      </c>
      <c r="J843" s="133">
        <v>44189</v>
      </c>
      <c r="K843" s="133" t="s">
        <v>1020</v>
      </c>
      <c r="L843" s="133">
        <v>1020729899</v>
      </c>
      <c r="M843" s="133" t="s">
        <v>123</v>
      </c>
      <c r="N843" s="133">
        <v>14986</v>
      </c>
      <c r="O843" s="133">
        <v>2020</v>
      </c>
      <c r="P843" s="264">
        <v>1399200</v>
      </c>
      <c r="Q843" s="239" t="s">
        <v>827</v>
      </c>
      <c r="R843" s="240"/>
      <c r="S843" s="246"/>
      <c r="T843" s="244"/>
      <c r="U843" s="246"/>
      <c r="V843" s="240"/>
      <c r="W843" s="246"/>
      <c r="X843" s="283"/>
      <c r="Y843" s="248" t="s">
        <v>146</v>
      </c>
      <c r="Z843" s="251">
        <v>1399200</v>
      </c>
      <c r="AA843" s="247">
        <f t="shared" si="27"/>
        <v>0</v>
      </c>
      <c r="AB843" s="240" t="s">
        <v>370</v>
      </c>
      <c r="AF843">
        <v>1399200</v>
      </c>
      <c r="AG843" s="415">
        <f t="shared" si="26"/>
        <v>0</v>
      </c>
    </row>
    <row r="844" spans="1:33" ht="26.25">
      <c r="A844" s="133" t="s">
        <v>4</v>
      </c>
      <c r="B844" s="133" t="s">
        <v>260</v>
      </c>
      <c r="C844" s="135" t="s">
        <v>91</v>
      </c>
      <c r="D844" s="135">
        <v>7748</v>
      </c>
      <c r="E844" s="239" t="s">
        <v>908</v>
      </c>
      <c r="F844" s="134" t="s">
        <v>848</v>
      </c>
      <c r="G844" s="133" t="s">
        <v>121</v>
      </c>
      <c r="H844" s="133">
        <v>27819</v>
      </c>
      <c r="I844" s="133">
        <v>22599</v>
      </c>
      <c r="J844" s="133">
        <v>44189</v>
      </c>
      <c r="K844" s="133" t="s">
        <v>275</v>
      </c>
      <c r="L844" s="133">
        <v>805000867</v>
      </c>
      <c r="M844" s="133" t="s">
        <v>276</v>
      </c>
      <c r="N844" s="133">
        <v>14940</v>
      </c>
      <c r="O844" s="133">
        <v>2020</v>
      </c>
      <c r="P844" s="264">
        <v>16834397</v>
      </c>
      <c r="Q844" s="239" t="s">
        <v>827</v>
      </c>
      <c r="R844" s="240"/>
      <c r="S844" s="246"/>
      <c r="T844" s="244"/>
      <c r="U844" s="246"/>
      <c r="V844" s="240"/>
      <c r="W844" s="246"/>
      <c r="X844" s="283"/>
      <c r="Y844" s="253"/>
      <c r="Z844" s="251"/>
      <c r="AA844" s="247">
        <f t="shared" si="27"/>
        <v>16834397</v>
      </c>
      <c r="AB844" s="336" t="s">
        <v>308</v>
      </c>
      <c r="AF844">
        <v>16834397</v>
      </c>
      <c r="AG844" s="415">
        <f t="shared" si="26"/>
        <v>0</v>
      </c>
    </row>
    <row r="845" spans="1:33">
      <c r="A845" s="133" t="s">
        <v>4</v>
      </c>
      <c r="B845" s="133" t="s">
        <v>260</v>
      </c>
      <c r="C845" s="135" t="s">
        <v>91</v>
      </c>
      <c r="D845" s="135">
        <v>7748</v>
      </c>
      <c r="E845" s="239" t="s">
        <v>908</v>
      </c>
      <c r="F845" s="134" t="s">
        <v>848</v>
      </c>
      <c r="G845" s="133" t="s">
        <v>121</v>
      </c>
      <c r="H845" s="133">
        <v>25694</v>
      </c>
      <c r="I845" s="133">
        <v>22600</v>
      </c>
      <c r="J845" s="133">
        <v>44189</v>
      </c>
      <c r="K845" s="133" t="s">
        <v>1021</v>
      </c>
      <c r="L845" s="133">
        <v>80856940</v>
      </c>
      <c r="M845" s="133" t="s">
        <v>123</v>
      </c>
      <c r="N845" s="133">
        <v>9777</v>
      </c>
      <c r="O845" s="133">
        <v>2020</v>
      </c>
      <c r="P845" s="264">
        <v>97454</v>
      </c>
      <c r="Q845" s="239" t="s">
        <v>827</v>
      </c>
      <c r="R845" s="240"/>
      <c r="S845" s="246"/>
      <c r="T845" s="244"/>
      <c r="U845" s="246"/>
      <c r="V845" s="240"/>
      <c r="W845" s="246"/>
      <c r="X845" s="283"/>
      <c r="Y845" s="253"/>
      <c r="Z845" s="251"/>
      <c r="AA845" s="247">
        <f t="shared" si="27"/>
        <v>97454</v>
      </c>
      <c r="AB845" s="340" t="s">
        <v>419</v>
      </c>
      <c r="AF845">
        <v>97454</v>
      </c>
      <c r="AG845" s="415">
        <f t="shared" si="26"/>
        <v>0</v>
      </c>
    </row>
    <row r="846" spans="1:33">
      <c r="A846" s="133" t="s">
        <v>4</v>
      </c>
      <c r="B846" s="133" t="s">
        <v>260</v>
      </c>
      <c r="C846" s="135" t="s">
        <v>91</v>
      </c>
      <c r="D846" s="135">
        <v>7748</v>
      </c>
      <c r="E846" s="239" t="s">
        <v>908</v>
      </c>
      <c r="F846" s="134" t="s">
        <v>848</v>
      </c>
      <c r="G846" s="133" t="s">
        <v>121</v>
      </c>
      <c r="H846" s="133">
        <v>25713</v>
      </c>
      <c r="I846" s="133">
        <v>22633</v>
      </c>
      <c r="J846" s="133">
        <v>44189</v>
      </c>
      <c r="K846" s="133" t="s">
        <v>1022</v>
      </c>
      <c r="L846" s="133">
        <v>1010163886</v>
      </c>
      <c r="M846" s="133" t="s">
        <v>123</v>
      </c>
      <c r="N846" s="133">
        <v>8941</v>
      </c>
      <c r="O846" s="133">
        <v>2020</v>
      </c>
      <c r="P846" s="264">
        <v>88420</v>
      </c>
      <c r="Q846" s="239" t="s">
        <v>827</v>
      </c>
      <c r="R846" s="240"/>
      <c r="S846" s="246"/>
      <c r="T846" s="244"/>
      <c r="U846" s="246"/>
      <c r="V846" s="240"/>
      <c r="W846" s="246"/>
      <c r="X846" s="283"/>
      <c r="Y846" s="253"/>
      <c r="Z846" s="251"/>
      <c r="AA846" s="247">
        <f t="shared" si="27"/>
        <v>88420</v>
      </c>
      <c r="AB846" s="340" t="s">
        <v>419</v>
      </c>
      <c r="AF846">
        <v>88420</v>
      </c>
      <c r="AG846" s="415">
        <f t="shared" si="26"/>
        <v>0</v>
      </c>
    </row>
    <row r="847" spans="1:33">
      <c r="A847" s="133" t="s">
        <v>8</v>
      </c>
      <c r="B847" s="133" t="s">
        <v>148</v>
      </c>
      <c r="C847" s="135" t="s">
        <v>91</v>
      </c>
      <c r="D847" s="135">
        <v>7745</v>
      </c>
      <c r="E847" s="239" t="s">
        <v>904</v>
      </c>
      <c r="F847" s="134" t="s">
        <v>33</v>
      </c>
      <c r="G847" s="133" t="s">
        <v>121</v>
      </c>
      <c r="H847" s="133">
        <v>27387</v>
      </c>
      <c r="I847" s="133">
        <v>22650</v>
      </c>
      <c r="J847" s="133">
        <v>44189</v>
      </c>
      <c r="K847" s="133" t="s">
        <v>1023</v>
      </c>
      <c r="L847" s="133">
        <v>52365565</v>
      </c>
      <c r="M847" s="133" t="s">
        <v>114</v>
      </c>
      <c r="N847" s="133">
        <v>11306</v>
      </c>
      <c r="O847" s="133">
        <v>2020</v>
      </c>
      <c r="P847" s="264">
        <v>268667</v>
      </c>
      <c r="Q847" s="239" t="s">
        <v>827</v>
      </c>
      <c r="R847" s="240"/>
      <c r="S847" s="246"/>
      <c r="T847" s="244"/>
      <c r="U847" s="246"/>
      <c r="V847" s="240"/>
      <c r="W847" s="246"/>
      <c r="X847" s="283"/>
      <c r="Y847" s="253"/>
      <c r="Z847" s="251"/>
      <c r="AA847" s="247">
        <f t="shared" si="27"/>
        <v>268667</v>
      </c>
      <c r="AB847" s="240" t="s">
        <v>456</v>
      </c>
      <c r="AF847">
        <v>268667</v>
      </c>
      <c r="AG847" s="415">
        <f t="shared" si="26"/>
        <v>0</v>
      </c>
    </row>
    <row r="848" spans="1:33" ht="25.5">
      <c r="A848" s="133" t="s">
        <v>6</v>
      </c>
      <c r="B848" s="133" t="s">
        <v>327</v>
      </c>
      <c r="C848" s="135" t="s">
        <v>91</v>
      </c>
      <c r="D848" s="135">
        <v>7740</v>
      </c>
      <c r="E848" s="239" t="s">
        <v>929</v>
      </c>
      <c r="F848" s="134" t="s">
        <v>930</v>
      </c>
      <c r="G848" s="133" t="s">
        <v>121</v>
      </c>
      <c r="H848" s="133">
        <v>22437</v>
      </c>
      <c r="I848" s="133">
        <v>22653</v>
      </c>
      <c r="J848" s="133">
        <v>44189</v>
      </c>
      <c r="K848" s="133" t="s">
        <v>1024</v>
      </c>
      <c r="L848" s="133">
        <v>1026260563</v>
      </c>
      <c r="M848" s="133" t="s">
        <v>123</v>
      </c>
      <c r="N848" s="133">
        <v>14427</v>
      </c>
      <c r="O848" s="133">
        <v>2020</v>
      </c>
      <c r="P848" s="264">
        <v>4098633</v>
      </c>
      <c r="Q848" s="239" t="s">
        <v>827</v>
      </c>
      <c r="R848" s="240"/>
      <c r="S848" s="246"/>
      <c r="T848" s="244"/>
      <c r="U848" s="246"/>
      <c r="V848" s="240"/>
      <c r="W848" s="246"/>
      <c r="X848" s="283"/>
      <c r="Y848" s="253"/>
      <c r="Z848" s="251"/>
      <c r="AA848" s="247">
        <f t="shared" si="27"/>
        <v>4098633</v>
      </c>
      <c r="AB848" s="337" t="s">
        <v>1025</v>
      </c>
      <c r="AF848">
        <v>4098633</v>
      </c>
      <c r="AG848" s="415">
        <f t="shared" si="26"/>
        <v>0</v>
      </c>
    </row>
    <row r="849" spans="1:33">
      <c r="A849" s="133" t="s">
        <v>4</v>
      </c>
      <c r="B849" s="133" t="s">
        <v>260</v>
      </c>
      <c r="C849" s="135" t="s">
        <v>91</v>
      </c>
      <c r="D849" s="135">
        <v>7748</v>
      </c>
      <c r="E849" s="239" t="s">
        <v>908</v>
      </c>
      <c r="F849" s="134" t="s">
        <v>848</v>
      </c>
      <c r="G849" s="133" t="s">
        <v>121</v>
      </c>
      <c r="H849" s="133">
        <v>22775</v>
      </c>
      <c r="I849" s="133">
        <v>22695</v>
      </c>
      <c r="J849" s="133">
        <v>44190</v>
      </c>
      <c r="K849" s="133" t="s">
        <v>1026</v>
      </c>
      <c r="L849" s="133">
        <v>80858247</v>
      </c>
      <c r="M849" s="133" t="s">
        <v>114</v>
      </c>
      <c r="N849" s="133">
        <v>15009</v>
      </c>
      <c r="O849" s="133">
        <v>2020</v>
      </c>
      <c r="P849" s="264">
        <v>13080000</v>
      </c>
      <c r="Q849" s="239" t="s">
        <v>827</v>
      </c>
      <c r="R849" s="240"/>
      <c r="S849" s="246"/>
      <c r="T849" s="244"/>
      <c r="U849" s="246"/>
      <c r="V849" s="240"/>
      <c r="W849" s="246"/>
      <c r="X849" s="283"/>
      <c r="Y849" s="253"/>
      <c r="Z849" s="251"/>
      <c r="AA849" s="247">
        <f t="shared" si="27"/>
        <v>13080000</v>
      </c>
      <c r="AB849" s="340" t="s">
        <v>419</v>
      </c>
      <c r="AF849">
        <v>13080000</v>
      </c>
      <c r="AG849" s="415">
        <f t="shared" si="26"/>
        <v>0</v>
      </c>
    </row>
    <row r="850" spans="1:33">
      <c r="A850" s="133" t="s">
        <v>8</v>
      </c>
      <c r="B850" s="133" t="s">
        <v>148</v>
      </c>
      <c r="C850" s="135" t="s">
        <v>91</v>
      </c>
      <c r="D850" s="135">
        <v>7745</v>
      </c>
      <c r="E850" s="239" t="s">
        <v>904</v>
      </c>
      <c r="F850" s="134" t="s">
        <v>33</v>
      </c>
      <c r="G850" s="133" t="s">
        <v>121</v>
      </c>
      <c r="H850" s="133">
        <v>29207</v>
      </c>
      <c r="I850" s="133">
        <v>22728</v>
      </c>
      <c r="J850" s="133">
        <v>44190</v>
      </c>
      <c r="K850" s="133" t="s">
        <v>1027</v>
      </c>
      <c r="L850" s="133">
        <v>33214111</v>
      </c>
      <c r="M850" s="133" t="s">
        <v>123</v>
      </c>
      <c r="N850" s="133">
        <v>11540</v>
      </c>
      <c r="O850" s="133">
        <v>2020</v>
      </c>
      <c r="P850" s="264">
        <v>148534</v>
      </c>
      <c r="Q850" s="239" t="s">
        <v>827</v>
      </c>
      <c r="R850" s="240"/>
      <c r="S850" s="246"/>
      <c r="T850" s="244"/>
      <c r="U850" s="246"/>
      <c r="V850" s="240"/>
      <c r="W850" s="246"/>
      <c r="X850" s="283"/>
      <c r="Y850" s="253"/>
      <c r="Z850" s="251"/>
      <c r="AA850" s="247">
        <f t="shared" si="27"/>
        <v>148534</v>
      </c>
      <c r="AB850" s="240" t="s">
        <v>456</v>
      </c>
      <c r="AF850">
        <v>148534</v>
      </c>
      <c r="AG850" s="415">
        <f t="shared" si="26"/>
        <v>0</v>
      </c>
    </row>
    <row r="851" spans="1:33">
      <c r="A851" s="133" t="s">
        <v>6</v>
      </c>
      <c r="B851" s="133" t="s">
        <v>327</v>
      </c>
      <c r="C851" s="135" t="s">
        <v>91</v>
      </c>
      <c r="D851" s="135">
        <v>7740</v>
      </c>
      <c r="E851" s="239" t="s">
        <v>929</v>
      </c>
      <c r="F851" s="134" t="s">
        <v>930</v>
      </c>
      <c r="G851" s="133" t="s">
        <v>121</v>
      </c>
      <c r="H851" s="133">
        <v>16097</v>
      </c>
      <c r="I851" s="133">
        <v>22825</v>
      </c>
      <c r="J851" s="133">
        <v>44192</v>
      </c>
      <c r="K851" s="133" t="s">
        <v>1028</v>
      </c>
      <c r="L851" s="133">
        <v>1020753180</v>
      </c>
      <c r="M851" s="133" t="s">
        <v>123</v>
      </c>
      <c r="N851" s="133">
        <v>14819</v>
      </c>
      <c r="O851" s="133">
        <v>2020</v>
      </c>
      <c r="P851" s="264">
        <v>7504800</v>
      </c>
      <c r="Q851" s="239" t="s">
        <v>827</v>
      </c>
      <c r="R851" s="240"/>
      <c r="S851" s="246"/>
      <c r="T851" s="244"/>
      <c r="U851" s="246"/>
      <c r="V851" s="240"/>
      <c r="W851" s="246"/>
      <c r="X851" s="283"/>
      <c r="Y851" s="253"/>
      <c r="Z851" s="251"/>
      <c r="AA851" s="247">
        <f t="shared" si="27"/>
        <v>7504800</v>
      </c>
      <c r="AB851" s="337" t="s">
        <v>1029</v>
      </c>
      <c r="AF851">
        <v>7504800</v>
      </c>
      <c r="AG851" s="415">
        <f t="shared" si="26"/>
        <v>0</v>
      </c>
    </row>
    <row r="852" spans="1:33">
      <c r="A852" s="133" t="s">
        <v>4</v>
      </c>
      <c r="B852" s="133" t="s">
        <v>260</v>
      </c>
      <c r="C852" s="135" t="s">
        <v>91</v>
      </c>
      <c r="D852" s="135">
        <v>7748</v>
      </c>
      <c r="E852" s="239" t="s">
        <v>908</v>
      </c>
      <c r="F852" s="134" t="s">
        <v>848</v>
      </c>
      <c r="G852" s="133" t="s">
        <v>121</v>
      </c>
      <c r="H852" s="133">
        <v>25396</v>
      </c>
      <c r="I852" s="133">
        <v>22835</v>
      </c>
      <c r="J852" s="133">
        <v>44192</v>
      </c>
      <c r="K852" s="133" t="s">
        <v>1030</v>
      </c>
      <c r="L852" s="133">
        <v>79709788</v>
      </c>
      <c r="M852" s="133" t="s">
        <v>114</v>
      </c>
      <c r="N852" s="133">
        <v>9439</v>
      </c>
      <c r="O852" s="133">
        <v>2020</v>
      </c>
      <c r="P852" s="264">
        <v>19930</v>
      </c>
      <c r="Q852" s="239" t="s">
        <v>827</v>
      </c>
      <c r="R852" s="240">
        <v>1305</v>
      </c>
      <c r="S852" s="246">
        <v>44734</v>
      </c>
      <c r="T852" s="244">
        <v>1943</v>
      </c>
      <c r="U852" s="246">
        <v>44791</v>
      </c>
      <c r="V852" s="240" t="s">
        <v>1031</v>
      </c>
      <c r="W852" s="246">
        <v>44824</v>
      </c>
      <c r="X852" s="283">
        <v>19930</v>
      </c>
      <c r="Y852" s="253"/>
      <c r="Z852" s="251"/>
      <c r="AA852" s="247">
        <f t="shared" si="27"/>
        <v>0</v>
      </c>
      <c r="AB852" s="336" t="s">
        <v>252</v>
      </c>
      <c r="AF852">
        <v>19930</v>
      </c>
      <c r="AG852" s="415">
        <f t="shared" si="26"/>
        <v>0</v>
      </c>
    </row>
    <row r="853" spans="1:33" ht="39">
      <c r="A853" s="133" t="s">
        <v>4</v>
      </c>
      <c r="B853" s="133" t="s">
        <v>90</v>
      </c>
      <c r="C853" s="135" t="s">
        <v>91</v>
      </c>
      <c r="D853" s="135">
        <v>7565</v>
      </c>
      <c r="E853" s="239" t="s">
        <v>938</v>
      </c>
      <c r="F853" s="134" t="s">
        <v>40</v>
      </c>
      <c r="G853" s="133" t="s">
        <v>121</v>
      </c>
      <c r="H853" s="133">
        <v>27271</v>
      </c>
      <c r="I853" s="133">
        <v>22847</v>
      </c>
      <c r="J853" s="133">
        <v>44192</v>
      </c>
      <c r="K853" s="133" t="s">
        <v>1032</v>
      </c>
      <c r="L853" s="133">
        <v>800032297</v>
      </c>
      <c r="M853" s="133" t="s">
        <v>206</v>
      </c>
      <c r="N853" s="133">
        <v>1644</v>
      </c>
      <c r="O853" s="133">
        <v>2020</v>
      </c>
      <c r="P853" s="264">
        <v>5454294</v>
      </c>
      <c r="Q853" s="239" t="s">
        <v>827</v>
      </c>
      <c r="R853" s="240"/>
      <c r="S853" s="246"/>
      <c r="T853" s="244"/>
      <c r="U853" s="246"/>
      <c r="V853" s="240"/>
      <c r="W853" s="246"/>
      <c r="X853" s="283"/>
      <c r="Y853" s="253"/>
      <c r="Z853" s="251"/>
      <c r="AA853" s="247">
        <f t="shared" si="27"/>
        <v>5454294</v>
      </c>
      <c r="AB853" s="282" t="s">
        <v>1033</v>
      </c>
      <c r="AF853">
        <v>5454294</v>
      </c>
      <c r="AG853" s="415">
        <f t="shared" si="26"/>
        <v>0</v>
      </c>
    </row>
    <row r="854" spans="1:33" ht="38.25">
      <c r="A854" s="133" t="s">
        <v>6</v>
      </c>
      <c r="B854" s="133" t="s">
        <v>100</v>
      </c>
      <c r="C854" s="135" t="s">
        <v>91</v>
      </c>
      <c r="D854" s="135">
        <v>7744</v>
      </c>
      <c r="E854" s="239" t="s">
        <v>928</v>
      </c>
      <c r="F854" s="134" t="s">
        <v>28</v>
      </c>
      <c r="G854" s="133" t="s">
        <v>121</v>
      </c>
      <c r="H854" s="133">
        <v>29144</v>
      </c>
      <c r="I854" s="133">
        <v>22894</v>
      </c>
      <c r="J854" s="133">
        <v>44192</v>
      </c>
      <c r="K854" s="133" t="s">
        <v>1034</v>
      </c>
      <c r="L854" s="133">
        <v>1024466443</v>
      </c>
      <c r="M854" s="133" t="s">
        <v>123</v>
      </c>
      <c r="N854" s="133">
        <v>11689</v>
      </c>
      <c r="O854" s="133">
        <v>2020</v>
      </c>
      <c r="P854" s="264">
        <v>127200</v>
      </c>
      <c r="Q854" s="239" t="s">
        <v>827</v>
      </c>
      <c r="R854" s="240"/>
      <c r="S854" s="246"/>
      <c r="T854" s="244"/>
      <c r="U854" s="246"/>
      <c r="V854" s="240"/>
      <c r="W854" s="246"/>
      <c r="X854" s="283"/>
      <c r="Y854" s="248" t="s">
        <v>384</v>
      </c>
      <c r="Z854" s="251">
        <v>127200</v>
      </c>
      <c r="AA854" s="247">
        <f t="shared" si="27"/>
        <v>0</v>
      </c>
      <c r="AB854" s="240" t="s">
        <v>385</v>
      </c>
      <c r="AF854">
        <v>127200</v>
      </c>
      <c r="AG854" s="415">
        <f t="shared" si="26"/>
        <v>0</v>
      </c>
    </row>
    <row r="855" spans="1:33">
      <c r="A855" s="133" t="s">
        <v>4</v>
      </c>
      <c r="B855" s="133" t="s">
        <v>260</v>
      </c>
      <c r="C855" s="135" t="s">
        <v>91</v>
      </c>
      <c r="D855" s="135">
        <v>7748</v>
      </c>
      <c r="E855" s="239" t="s">
        <v>908</v>
      </c>
      <c r="F855" s="134" t="s">
        <v>848</v>
      </c>
      <c r="G855" s="133" t="s">
        <v>121</v>
      </c>
      <c r="H855" s="133">
        <v>29048</v>
      </c>
      <c r="I855" s="133">
        <v>23015</v>
      </c>
      <c r="J855" s="133">
        <v>44193</v>
      </c>
      <c r="K855" s="133" t="s">
        <v>1035</v>
      </c>
      <c r="L855" s="133">
        <v>52318487</v>
      </c>
      <c r="M855" s="133" t="s">
        <v>123</v>
      </c>
      <c r="N855" s="133">
        <v>8695</v>
      </c>
      <c r="O855" s="133">
        <v>2020</v>
      </c>
      <c r="P855" s="264">
        <v>108005</v>
      </c>
      <c r="Q855" s="239" t="s">
        <v>827</v>
      </c>
      <c r="R855" s="240">
        <v>1305</v>
      </c>
      <c r="S855" s="246">
        <v>44734</v>
      </c>
      <c r="T855" s="244">
        <v>1943</v>
      </c>
      <c r="U855" s="246">
        <v>44791</v>
      </c>
      <c r="V855" s="240" t="s">
        <v>1036</v>
      </c>
      <c r="W855" s="246">
        <v>44824</v>
      </c>
      <c r="X855" s="283">
        <v>108005</v>
      </c>
      <c r="Y855" s="253"/>
      <c r="Z855" s="251"/>
      <c r="AA855" s="247">
        <f t="shared" si="27"/>
        <v>0</v>
      </c>
      <c r="AB855" s="336" t="s">
        <v>252</v>
      </c>
      <c r="AF855">
        <v>108005</v>
      </c>
      <c r="AG855" s="415">
        <f t="shared" si="26"/>
        <v>0</v>
      </c>
    </row>
    <row r="856" spans="1:33" ht="38.25">
      <c r="A856" s="133" t="s">
        <v>12</v>
      </c>
      <c r="B856" s="133" t="s">
        <v>870</v>
      </c>
      <c r="C856" s="135" t="s">
        <v>91</v>
      </c>
      <c r="D856" s="135">
        <v>7741</v>
      </c>
      <c r="E856" s="239" t="s">
        <v>902</v>
      </c>
      <c r="F856" s="134" t="s">
        <v>873</v>
      </c>
      <c r="G856" s="133" t="s">
        <v>121</v>
      </c>
      <c r="H856" s="133">
        <v>27616</v>
      </c>
      <c r="I856" s="133">
        <v>23017</v>
      </c>
      <c r="J856" s="133">
        <v>44193</v>
      </c>
      <c r="K856" s="133" t="s">
        <v>1037</v>
      </c>
      <c r="L856" s="133">
        <v>1110452345</v>
      </c>
      <c r="M856" s="133" t="s">
        <v>123</v>
      </c>
      <c r="N856" s="133">
        <v>12666</v>
      </c>
      <c r="O856" s="133">
        <v>2020</v>
      </c>
      <c r="P856" s="264">
        <v>1</v>
      </c>
      <c r="Q856" s="239" t="s">
        <v>827</v>
      </c>
      <c r="R856" s="240"/>
      <c r="S856" s="246"/>
      <c r="T856" s="244"/>
      <c r="U856" s="246"/>
      <c r="V856" s="240"/>
      <c r="W856" s="246"/>
      <c r="X856" s="283"/>
      <c r="Y856" s="248" t="s">
        <v>325</v>
      </c>
      <c r="Z856" s="251">
        <v>1</v>
      </c>
      <c r="AA856" s="247">
        <f t="shared" si="27"/>
        <v>0</v>
      </c>
      <c r="AB856" s="363" t="s">
        <v>326</v>
      </c>
      <c r="AF856">
        <v>1</v>
      </c>
      <c r="AG856" s="415">
        <f t="shared" si="26"/>
        <v>0</v>
      </c>
    </row>
    <row r="857" spans="1:33" ht="26.25">
      <c r="A857" s="133" t="s">
        <v>12</v>
      </c>
      <c r="B857" s="133" t="s">
        <v>870</v>
      </c>
      <c r="C857" s="135" t="s">
        <v>91</v>
      </c>
      <c r="D857" s="135">
        <v>7741</v>
      </c>
      <c r="E857" s="239" t="s">
        <v>902</v>
      </c>
      <c r="F857" s="134" t="s">
        <v>873</v>
      </c>
      <c r="G857" s="133" t="s">
        <v>121</v>
      </c>
      <c r="H857" s="133">
        <v>27628</v>
      </c>
      <c r="I857" s="133">
        <v>23068</v>
      </c>
      <c r="J857" s="133">
        <v>44193</v>
      </c>
      <c r="K857" s="133" t="s">
        <v>1038</v>
      </c>
      <c r="L857" s="133">
        <v>1013579800</v>
      </c>
      <c r="M857" s="133" t="s">
        <v>123</v>
      </c>
      <c r="N857" s="133">
        <v>11399</v>
      </c>
      <c r="O857" s="133">
        <v>2020</v>
      </c>
      <c r="P857" s="264">
        <v>1</v>
      </c>
      <c r="Q857" s="239" t="s">
        <v>827</v>
      </c>
      <c r="R857" s="240"/>
      <c r="S857" s="246"/>
      <c r="T857" s="244"/>
      <c r="U857" s="246"/>
      <c r="V857" s="240"/>
      <c r="W857" s="246"/>
      <c r="X857" s="283"/>
      <c r="Y857" s="253"/>
      <c r="Z857" s="251"/>
      <c r="AA857" s="247">
        <f t="shared" si="27"/>
        <v>1</v>
      </c>
      <c r="AB857" s="282" t="s">
        <v>1039</v>
      </c>
      <c r="AF857">
        <v>1</v>
      </c>
      <c r="AG857" s="415">
        <f t="shared" si="26"/>
        <v>0</v>
      </c>
    </row>
    <row r="858" spans="1:33" ht="38.25">
      <c r="A858" s="133" t="s">
        <v>6</v>
      </c>
      <c r="B858" s="133" t="s">
        <v>100</v>
      </c>
      <c r="C858" s="135" t="s">
        <v>91</v>
      </c>
      <c r="D858" s="135">
        <v>7744</v>
      </c>
      <c r="E858" s="239" t="s">
        <v>928</v>
      </c>
      <c r="F858" s="134" t="s">
        <v>28</v>
      </c>
      <c r="G858" s="133" t="s">
        <v>121</v>
      </c>
      <c r="H858" s="133">
        <v>23192</v>
      </c>
      <c r="I858" s="133">
        <v>23127</v>
      </c>
      <c r="J858" s="133">
        <v>44194</v>
      </c>
      <c r="K858" s="133" t="s">
        <v>1040</v>
      </c>
      <c r="L858" s="133">
        <v>900838665</v>
      </c>
      <c r="M858" s="133" t="s">
        <v>376</v>
      </c>
      <c r="N858" s="133">
        <v>15029</v>
      </c>
      <c r="O858" s="133">
        <v>2020</v>
      </c>
      <c r="P858" s="264">
        <v>29656273</v>
      </c>
      <c r="Q858" s="239" t="s">
        <v>827</v>
      </c>
      <c r="R858" s="240"/>
      <c r="S858" s="246"/>
      <c r="T858" s="244"/>
      <c r="U858" s="246"/>
      <c r="V858" s="240"/>
      <c r="W858" s="246"/>
      <c r="X858" s="283"/>
      <c r="Y858" s="248" t="s">
        <v>271</v>
      </c>
      <c r="Z858" s="251">
        <v>29656273</v>
      </c>
      <c r="AA858" s="247">
        <f t="shared" si="27"/>
        <v>0</v>
      </c>
      <c r="AB858" s="240" t="s">
        <v>272</v>
      </c>
      <c r="AF858">
        <v>29656273</v>
      </c>
      <c r="AG858" s="415">
        <f t="shared" si="26"/>
        <v>0</v>
      </c>
    </row>
    <row r="859" spans="1:33" ht="38.25">
      <c r="A859" s="133" t="s">
        <v>6</v>
      </c>
      <c r="B859" s="133" t="s">
        <v>100</v>
      </c>
      <c r="C859" s="135" t="s">
        <v>91</v>
      </c>
      <c r="D859" s="135">
        <v>7744</v>
      </c>
      <c r="E859" s="239" t="s">
        <v>928</v>
      </c>
      <c r="F859" s="134" t="s">
        <v>28</v>
      </c>
      <c r="G859" s="133" t="s">
        <v>121</v>
      </c>
      <c r="H859" s="133">
        <v>23192</v>
      </c>
      <c r="I859" s="133">
        <v>23128</v>
      </c>
      <c r="J859" s="133">
        <v>44194</v>
      </c>
      <c r="K859" s="133" t="s">
        <v>1041</v>
      </c>
      <c r="L859" s="133">
        <v>900552715</v>
      </c>
      <c r="M859" s="133" t="s">
        <v>376</v>
      </c>
      <c r="N859" s="133">
        <v>15030</v>
      </c>
      <c r="O859" s="133">
        <v>2020</v>
      </c>
      <c r="P859" s="264">
        <v>3453</v>
      </c>
      <c r="Q859" s="239" t="s">
        <v>827</v>
      </c>
      <c r="R859" s="240"/>
      <c r="S859" s="246"/>
      <c r="T859" s="244"/>
      <c r="U859" s="246"/>
      <c r="V859" s="240"/>
      <c r="W859" s="246"/>
      <c r="X859" s="283"/>
      <c r="Y859" s="248" t="s">
        <v>211</v>
      </c>
      <c r="Z859" s="251">
        <v>3453</v>
      </c>
      <c r="AA859" s="247">
        <f t="shared" si="27"/>
        <v>0</v>
      </c>
      <c r="AB859" s="240" t="s">
        <v>212</v>
      </c>
      <c r="AF859">
        <v>3453</v>
      </c>
      <c r="AG859" s="415">
        <f t="shared" si="26"/>
        <v>0</v>
      </c>
    </row>
    <row r="860" spans="1:33" ht="38.25">
      <c r="A860" s="133" t="s">
        <v>4</v>
      </c>
      <c r="B860" s="133" t="s">
        <v>260</v>
      </c>
      <c r="C860" s="135" t="s">
        <v>91</v>
      </c>
      <c r="D860" s="135">
        <v>7748</v>
      </c>
      <c r="E860" s="239" t="s">
        <v>908</v>
      </c>
      <c r="F860" s="134" t="s">
        <v>848</v>
      </c>
      <c r="G860" s="133" t="s">
        <v>121</v>
      </c>
      <c r="H860" s="133">
        <v>17735</v>
      </c>
      <c r="I860" s="133">
        <v>23129</v>
      </c>
      <c r="J860" s="133">
        <v>44194</v>
      </c>
      <c r="K860" s="133" t="s">
        <v>1042</v>
      </c>
      <c r="L860" s="133">
        <v>901231658</v>
      </c>
      <c r="M860" s="133" t="s">
        <v>156</v>
      </c>
      <c r="N860" s="133">
        <v>15040</v>
      </c>
      <c r="O860" s="133">
        <v>2020</v>
      </c>
      <c r="P860" s="264">
        <v>18185104</v>
      </c>
      <c r="Q860" s="239" t="s">
        <v>827</v>
      </c>
      <c r="R860" s="240"/>
      <c r="S860" s="246"/>
      <c r="T860" s="244"/>
      <c r="U860" s="246"/>
      <c r="V860" s="240"/>
      <c r="W860" s="246"/>
      <c r="X860" s="283"/>
      <c r="Y860" s="248" t="s">
        <v>138</v>
      </c>
      <c r="Z860" s="251">
        <v>18185104</v>
      </c>
      <c r="AA860" s="247">
        <f t="shared" si="27"/>
        <v>0</v>
      </c>
      <c r="AB860" s="340" t="s">
        <v>246</v>
      </c>
      <c r="AF860">
        <v>18185104</v>
      </c>
      <c r="AG860" s="415">
        <f t="shared" si="26"/>
        <v>0</v>
      </c>
    </row>
    <row r="861" spans="1:33" ht="26.25">
      <c r="A861" s="133" t="s">
        <v>4</v>
      </c>
      <c r="B861" s="133" t="s">
        <v>260</v>
      </c>
      <c r="C861" s="135" t="s">
        <v>91</v>
      </c>
      <c r="D861" s="135">
        <v>7748</v>
      </c>
      <c r="E861" s="239" t="s">
        <v>908</v>
      </c>
      <c r="F861" s="134" t="s">
        <v>848</v>
      </c>
      <c r="G861" s="133" t="s">
        <v>121</v>
      </c>
      <c r="H861" s="133">
        <v>28043</v>
      </c>
      <c r="I861" s="133">
        <v>23190</v>
      </c>
      <c r="J861" s="133">
        <v>44194</v>
      </c>
      <c r="K861" s="133" t="s">
        <v>1043</v>
      </c>
      <c r="L861" s="133">
        <v>79965574</v>
      </c>
      <c r="M861" s="133" t="s">
        <v>123</v>
      </c>
      <c r="N861" s="133">
        <v>11171</v>
      </c>
      <c r="O861" s="133">
        <v>2020</v>
      </c>
      <c r="P861" s="264">
        <v>200277</v>
      </c>
      <c r="Q861" s="239" t="s">
        <v>827</v>
      </c>
      <c r="R861" s="240"/>
      <c r="S861" s="246"/>
      <c r="T861" s="244"/>
      <c r="U861" s="246"/>
      <c r="V861" s="240"/>
      <c r="W861" s="246"/>
      <c r="X861" s="283"/>
      <c r="Y861" s="253"/>
      <c r="Z861" s="251"/>
      <c r="AA861" s="247">
        <f t="shared" si="27"/>
        <v>200277</v>
      </c>
      <c r="AB861" s="336" t="s">
        <v>1044</v>
      </c>
      <c r="AF861">
        <v>200277</v>
      </c>
      <c r="AG861" s="415">
        <f t="shared" si="26"/>
        <v>0</v>
      </c>
    </row>
    <row r="862" spans="1:33" ht="38.25">
      <c r="A862" s="133" t="s">
        <v>4</v>
      </c>
      <c r="B862" s="133" t="s">
        <v>90</v>
      </c>
      <c r="C862" s="135" t="s">
        <v>91</v>
      </c>
      <c r="D862" s="135">
        <v>7565</v>
      </c>
      <c r="E862" s="239" t="s">
        <v>938</v>
      </c>
      <c r="F862" s="134" t="s">
        <v>40</v>
      </c>
      <c r="G862" s="133" t="s">
        <v>121</v>
      </c>
      <c r="H862" s="133">
        <v>23636</v>
      </c>
      <c r="I862" s="133">
        <v>23195</v>
      </c>
      <c r="J862" s="133">
        <v>44194</v>
      </c>
      <c r="K862" s="133" t="s">
        <v>1045</v>
      </c>
      <c r="L862" s="133">
        <v>900127768</v>
      </c>
      <c r="M862" s="133" t="s">
        <v>703</v>
      </c>
      <c r="N862" s="133">
        <v>7166</v>
      </c>
      <c r="O862" s="133">
        <v>2020</v>
      </c>
      <c r="P862" s="264">
        <v>577085</v>
      </c>
      <c r="Q862" s="239" t="s">
        <v>827</v>
      </c>
      <c r="R862" s="240"/>
      <c r="S862" s="246"/>
      <c r="T862" s="244"/>
      <c r="U862" s="246"/>
      <c r="V862" s="240"/>
      <c r="W862" s="246"/>
      <c r="X862" s="283"/>
      <c r="Y862" s="248" t="s">
        <v>146</v>
      </c>
      <c r="Z862" s="251">
        <v>577085</v>
      </c>
      <c r="AA862" s="247">
        <f t="shared" si="27"/>
        <v>0</v>
      </c>
      <c r="AB862" s="240" t="s">
        <v>370</v>
      </c>
      <c r="AF862">
        <v>577085</v>
      </c>
      <c r="AG862" s="415">
        <f t="shared" si="26"/>
        <v>0</v>
      </c>
    </row>
    <row r="863" spans="1:33">
      <c r="A863" s="133" t="s">
        <v>4</v>
      </c>
      <c r="B863" s="133" t="s">
        <v>260</v>
      </c>
      <c r="C863" s="135" t="s">
        <v>91</v>
      </c>
      <c r="D863" s="135">
        <v>7748</v>
      </c>
      <c r="E863" s="239" t="s">
        <v>908</v>
      </c>
      <c r="F863" s="134" t="s">
        <v>848</v>
      </c>
      <c r="G863" s="133" t="s">
        <v>121</v>
      </c>
      <c r="H863" s="133">
        <v>25429</v>
      </c>
      <c r="I863" s="133">
        <v>23216</v>
      </c>
      <c r="J863" s="133">
        <v>44194</v>
      </c>
      <c r="K863" s="133" t="s">
        <v>1046</v>
      </c>
      <c r="L863" s="133">
        <v>1069741929</v>
      </c>
      <c r="M863" s="133" t="s">
        <v>123</v>
      </c>
      <c r="N863" s="133">
        <v>8555</v>
      </c>
      <c r="O863" s="133">
        <v>2020</v>
      </c>
      <c r="P863" s="264">
        <v>89093</v>
      </c>
      <c r="Q863" s="239" t="s">
        <v>827</v>
      </c>
      <c r="R863" s="240">
        <v>1305</v>
      </c>
      <c r="S863" s="246">
        <v>44734</v>
      </c>
      <c r="T863" s="244">
        <v>1943</v>
      </c>
      <c r="U863" s="246">
        <v>44791</v>
      </c>
      <c r="V863" s="240" t="s">
        <v>1047</v>
      </c>
      <c r="W863" s="246">
        <v>44824</v>
      </c>
      <c r="X863" s="283">
        <v>89093</v>
      </c>
      <c r="Y863" s="253"/>
      <c r="Z863" s="251"/>
      <c r="AA863" s="247">
        <f t="shared" si="27"/>
        <v>0</v>
      </c>
      <c r="AB863" s="336" t="s">
        <v>252</v>
      </c>
      <c r="AF863">
        <v>89093</v>
      </c>
      <c r="AG863" s="415">
        <f t="shared" si="26"/>
        <v>0</v>
      </c>
    </row>
    <row r="864" spans="1:33">
      <c r="A864" s="133" t="s">
        <v>4</v>
      </c>
      <c r="B864" s="133" t="s">
        <v>260</v>
      </c>
      <c r="C864" s="135" t="s">
        <v>91</v>
      </c>
      <c r="D864" s="135">
        <v>7748</v>
      </c>
      <c r="E864" s="239" t="s">
        <v>908</v>
      </c>
      <c r="F864" s="134" t="s">
        <v>848</v>
      </c>
      <c r="G864" s="133" t="s">
        <v>121</v>
      </c>
      <c r="H864" s="133">
        <v>21491</v>
      </c>
      <c r="I864" s="133">
        <v>23289</v>
      </c>
      <c r="J864" s="133">
        <v>44194</v>
      </c>
      <c r="K864" s="133" t="s">
        <v>1048</v>
      </c>
      <c r="L864" s="133">
        <v>901441424</v>
      </c>
      <c r="M864" s="133" t="s">
        <v>296</v>
      </c>
      <c r="N864" s="133">
        <v>14961</v>
      </c>
      <c r="O864" s="133">
        <v>2020</v>
      </c>
      <c r="P864" s="264">
        <v>13</v>
      </c>
      <c r="Q864" s="239" t="s">
        <v>827</v>
      </c>
      <c r="R864" s="240"/>
      <c r="S864" s="246"/>
      <c r="T864" s="244"/>
      <c r="U864" s="246"/>
      <c r="V864" s="240"/>
      <c r="W864" s="246"/>
      <c r="X864" s="283"/>
      <c r="Y864" s="253" t="s">
        <v>98</v>
      </c>
      <c r="Z864" s="251">
        <v>13</v>
      </c>
      <c r="AA864" s="247">
        <f t="shared" si="27"/>
        <v>0</v>
      </c>
      <c r="AB864" s="340" t="s">
        <v>632</v>
      </c>
      <c r="AF864">
        <v>13</v>
      </c>
      <c r="AG864" s="415">
        <f t="shared" si="26"/>
        <v>0</v>
      </c>
    </row>
    <row r="865" spans="1:33" ht="38.25">
      <c r="A865" s="133" t="s">
        <v>4</v>
      </c>
      <c r="B865" s="133" t="s">
        <v>260</v>
      </c>
      <c r="C865" s="135" t="s">
        <v>91</v>
      </c>
      <c r="D865" s="135">
        <v>7748</v>
      </c>
      <c r="E865" s="239" t="s">
        <v>908</v>
      </c>
      <c r="F865" s="134" t="s">
        <v>848</v>
      </c>
      <c r="G865" s="133" t="s">
        <v>121</v>
      </c>
      <c r="H865" s="133">
        <v>22033</v>
      </c>
      <c r="I865" s="133">
        <v>23307</v>
      </c>
      <c r="J865" s="133">
        <v>44194</v>
      </c>
      <c r="K865" s="133" t="s">
        <v>790</v>
      </c>
      <c r="L865" s="133">
        <v>830085106</v>
      </c>
      <c r="M865" s="133" t="s">
        <v>376</v>
      </c>
      <c r="N865" s="133">
        <v>15011</v>
      </c>
      <c r="O865" s="133">
        <v>2020</v>
      </c>
      <c r="P865" s="264">
        <v>42</v>
      </c>
      <c r="Q865" s="239" t="s">
        <v>827</v>
      </c>
      <c r="R865" s="240"/>
      <c r="S865" s="246"/>
      <c r="T865" s="244"/>
      <c r="U865" s="246"/>
      <c r="V865" s="240"/>
      <c r="W865" s="246"/>
      <c r="X865" s="283"/>
      <c r="Y865" s="248" t="s">
        <v>384</v>
      </c>
      <c r="Z865" s="251">
        <v>42</v>
      </c>
      <c r="AA865" s="247">
        <f t="shared" si="27"/>
        <v>0</v>
      </c>
      <c r="AB865" s="240" t="s">
        <v>385</v>
      </c>
      <c r="AF865">
        <v>42</v>
      </c>
      <c r="AG865" s="415">
        <f t="shared" si="26"/>
        <v>0</v>
      </c>
    </row>
    <row r="866" spans="1:33">
      <c r="A866" s="133" t="s">
        <v>4</v>
      </c>
      <c r="B866" s="133" t="s">
        <v>90</v>
      </c>
      <c r="C866" s="135" t="s">
        <v>91</v>
      </c>
      <c r="D866" s="135">
        <v>7565</v>
      </c>
      <c r="E866" s="239" t="s">
        <v>938</v>
      </c>
      <c r="F866" s="134" t="s">
        <v>40</v>
      </c>
      <c r="G866" s="133" t="s">
        <v>121</v>
      </c>
      <c r="H866" s="133">
        <v>22622</v>
      </c>
      <c r="I866" s="133">
        <v>23321</v>
      </c>
      <c r="J866" s="133">
        <v>44194</v>
      </c>
      <c r="K866" s="133" t="s">
        <v>1049</v>
      </c>
      <c r="L866" s="133">
        <v>830080671</v>
      </c>
      <c r="M866" s="133" t="s">
        <v>706</v>
      </c>
      <c r="N866" s="133">
        <v>15035</v>
      </c>
      <c r="O866" s="133">
        <v>2020</v>
      </c>
      <c r="P866" s="264">
        <v>20571552</v>
      </c>
      <c r="Q866" s="239" t="s">
        <v>827</v>
      </c>
      <c r="R866" s="240"/>
      <c r="S866" s="246"/>
      <c r="T866" s="244"/>
      <c r="U866" s="246"/>
      <c r="V866" s="240"/>
      <c r="W866" s="246"/>
      <c r="X866" s="283"/>
      <c r="Y866" s="253"/>
      <c r="Z866" s="251"/>
      <c r="AA866" s="247">
        <f t="shared" si="27"/>
        <v>20571552</v>
      </c>
      <c r="AB866" s="282" t="s">
        <v>1050</v>
      </c>
      <c r="AF866">
        <v>20571552</v>
      </c>
      <c r="AG866" s="415">
        <f t="shared" si="26"/>
        <v>0</v>
      </c>
    </row>
    <row r="867" spans="1:33" ht="51">
      <c r="A867" s="133" t="s">
        <v>12</v>
      </c>
      <c r="B867" s="133" t="s">
        <v>870</v>
      </c>
      <c r="C867" s="135" t="s">
        <v>91</v>
      </c>
      <c r="D867" s="135">
        <v>7741</v>
      </c>
      <c r="E867" s="239" t="s">
        <v>902</v>
      </c>
      <c r="F867" s="134" t="s">
        <v>873</v>
      </c>
      <c r="G867" s="133" t="s">
        <v>121</v>
      </c>
      <c r="H867" s="133">
        <v>23908</v>
      </c>
      <c r="I867" s="133">
        <v>23357</v>
      </c>
      <c r="J867" s="133">
        <v>44194</v>
      </c>
      <c r="K867" s="133" t="s">
        <v>1051</v>
      </c>
      <c r="L867" s="133">
        <v>19284309</v>
      </c>
      <c r="M867" s="133" t="s">
        <v>123</v>
      </c>
      <c r="N867" s="133">
        <v>12409</v>
      </c>
      <c r="O867" s="133">
        <v>2020</v>
      </c>
      <c r="P867" s="264">
        <v>1</v>
      </c>
      <c r="Q867" s="239" t="s">
        <v>827</v>
      </c>
      <c r="R867" s="240"/>
      <c r="S867" s="246"/>
      <c r="T867" s="244"/>
      <c r="U867" s="246"/>
      <c r="V867" s="240"/>
      <c r="W867" s="246"/>
      <c r="X867" s="283"/>
      <c r="Y867" s="248" t="s">
        <v>380</v>
      </c>
      <c r="Z867" s="251">
        <v>1</v>
      </c>
      <c r="AA867" s="247">
        <f t="shared" si="27"/>
        <v>0</v>
      </c>
      <c r="AB867" s="363" t="s">
        <v>553</v>
      </c>
      <c r="AF867">
        <v>1</v>
      </c>
      <c r="AG867" s="415">
        <f t="shared" si="26"/>
        <v>0</v>
      </c>
    </row>
    <row r="868" spans="1:33" ht="38.25">
      <c r="A868" s="133" t="s">
        <v>6</v>
      </c>
      <c r="B868" s="133" t="s">
        <v>327</v>
      </c>
      <c r="C868" s="135" t="s">
        <v>91</v>
      </c>
      <c r="D868" s="135">
        <v>7740</v>
      </c>
      <c r="E868" s="239" t="s">
        <v>929</v>
      </c>
      <c r="F868" s="134" t="s">
        <v>930</v>
      </c>
      <c r="G868" s="133" t="s">
        <v>121</v>
      </c>
      <c r="H868" s="133">
        <v>24582</v>
      </c>
      <c r="I868" s="133">
        <v>23383</v>
      </c>
      <c r="J868" s="133">
        <v>44194</v>
      </c>
      <c r="K868" s="133" t="s">
        <v>1052</v>
      </c>
      <c r="L868" s="133">
        <v>52548024</v>
      </c>
      <c r="M868" s="133" t="s">
        <v>123</v>
      </c>
      <c r="N868" s="133">
        <v>14985</v>
      </c>
      <c r="O868" s="133">
        <v>2020</v>
      </c>
      <c r="P868" s="264">
        <v>1780800</v>
      </c>
      <c r="Q868" s="239" t="s">
        <v>827</v>
      </c>
      <c r="R868" s="240"/>
      <c r="S868" s="246"/>
      <c r="T868" s="244"/>
      <c r="U868" s="246"/>
      <c r="V868" s="240"/>
      <c r="W868" s="246"/>
      <c r="X868" s="283"/>
      <c r="Y868" s="248" t="s">
        <v>146</v>
      </c>
      <c r="Z868" s="251">
        <v>1780800</v>
      </c>
      <c r="AA868" s="247">
        <f t="shared" si="27"/>
        <v>0</v>
      </c>
      <c r="AB868" s="240" t="s">
        <v>370</v>
      </c>
      <c r="AF868">
        <v>1780800</v>
      </c>
      <c r="AG868" s="415">
        <f t="shared" si="26"/>
        <v>0</v>
      </c>
    </row>
    <row r="869" spans="1:33" ht="51.75">
      <c r="A869" s="133" t="s">
        <v>4</v>
      </c>
      <c r="B869" s="133" t="s">
        <v>260</v>
      </c>
      <c r="C869" s="133" t="s">
        <v>261</v>
      </c>
      <c r="D869" s="133" t="s">
        <v>262</v>
      </c>
      <c r="E869" s="239" t="s">
        <v>1053</v>
      </c>
      <c r="F869" s="134" t="s">
        <v>716</v>
      </c>
      <c r="G869" s="133" t="s">
        <v>121</v>
      </c>
      <c r="H869" s="133">
        <v>27761</v>
      </c>
      <c r="I869" s="133">
        <v>23393</v>
      </c>
      <c r="J869" s="133">
        <v>44195</v>
      </c>
      <c r="K869" s="133" t="s">
        <v>1054</v>
      </c>
      <c r="L869" s="133">
        <v>899999061</v>
      </c>
      <c r="M869" s="133" t="s">
        <v>373</v>
      </c>
      <c r="N869" s="133">
        <v>2637</v>
      </c>
      <c r="O869" s="133">
        <v>2020</v>
      </c>
      <c r="P869" s="264">
        <v>5802000</v>
      </c>
      <c r="Q869" s="239" t="s">
        <v>827</v>
      </c>
      <c r="R869" s="240">
        <v>1305</v>
      </c>
      <c r="S869" s="246">
        <v>44734</v>
      </c>
      <c r="T869" s="244">
        <v>1943</v>
      </c>
      <c r="U869" s="246">
        <v>44791</v>
      </c>
      <c r="V869" s="282" t="s">
        <v>1055</v>
      </c>
      <c r="W869" s="397" t="s">
        <v>1056</v>
      </c>
      <c r="X869" s="283">
        <v>3800000</v>
      </c>
      <c r="Y869" s="253"/>
      <c r="Z869" s="251"/>
      <c r="AA869" s="247">
        <f t="shared" si="27"/>
        <v>2002000</v>
      </c>
      <c r="AB869" s="240" t="s">
        <v>252</v>
      </c>
      <c r="AF869">
        <v>5802000</v>
      </c>
      <c r="AG869" s="415">
        <f t="shared" si="26"/>
        <v>0</v>
      </c>
    </row>
    <row r="870" spans="1:33">
      <c r="A870" s="133" t="s">
        <v>8</v>
      </c>
      <c r="B870" s="133" t="s">
        <v>148</v>
      </c>
      <c r="C870" s="135" t="s">
        <v>91</v>
      </c>
      <c r="D870" s="135">
        <v>7745</v>
      </c>
      <c r="E870" s="239" t="s">
        <v>904</v>
      </c>
      <c r="F870" s="134" t="s">
        <v>33</v>
      </c>
      <c r="G870" s="133" t="s">
        <v>121</v>
      </c>
      <c r="H870" s="133">
        <v>27230</v>
      </c>
      <c r="I870" s="133">
        <v>23442</v>
      </c>
      <c r="J870" s="133">
        <v>44195</v>
      </c>
      <c r="K870" s="133" t="s">
        <v>1057</v>
      </c>
      <c r="L870" s="133">
        <v>51831997</v>
      </c>
      <c r="M870" s="133" t="s">
        <v>123</v>
      </c>
      <c r="N870" s="133">
        <v>12823</v>
      </c>
      <c r="O870" s="133">
        <v>2020</v>
      </c>
      <c r="P870" s="264">
        <v>51485</v>
      </c>
      <c r="Q870" s="239" t="s">
        <v>827</v>
      </c>
      <c r="R870" s="240"/>
      <c r="S870" s="246"/>
      <c r="T870" s="244"/>
      <c r="U870" s="246"/>
      <c r="V870" s="240"/>
      <c r="W870" s="246"/>
      <c r="X870" s="283"/>
      <c r="Y870" s="253"/>
      <c r="Z870" s="251"/>
      <c r="AA870" s="247">
        <f t="shared" si="27"/>
        <v>51485</v>
      </c>
      <c r="AB870" s="240" t="s">
        <v>456</v>
      </c>
      <c r="AF870">
        <v>51485</v>
      </c>
      <c r="AG870" s="415">
        <f t="shared" si="26"/>
        <v>0</v>
      </c>
    </row>
    <row r="871" spans="1:33">
      <c r="A871" s="133" t="s">
        <v>4</v>
      </c>
      <c r="B871" s="133" t="s">
        <v>260</v>
      </c>
      <c r="C871" s="133" t="s">
        <v>261</v>
      </c>
      <c r="D871" s="133" t="s">
        <v>292</v>
      </c>
      <c r="E871" s="239" t="s">
        <v>1058</v>
      </c>
      <c r="F871" s="134" t="s">
        <v>759</v>
      </c>
      <c r="G871" s="133" t="s">
        <v>121</v>
      </c>
      <c r="H871" s="133">
        <v>15332</v>
      </c>
      <c r="I871" s="133">
        <v>23469</v>
      </c>
      <c r="J871" s="133">
        <v>44195</v>
      </c>
      <c r="K871" s="133" t="s">
        <v>1059</v>
      </c>
      <c r="L871" s="133">
        <v>900588498</v>
      </c>
      <c r="M871" s="133" t="s">
        <v>376</v>
      </c>
      <c r="N871" s="133">
        <v>15017</v>
      </c>
      <c r="O871" s="133">
        <v>2020</v>
      </c>
      <c r="P871" s="264">
        <v>15924701</v>
      </c>
      <c r="Q871" s="239" t="s">
        <v>827</v>
      </c>
      <c r="R871" s="240"/>
      <c r="S871" s="246"/>
      <c r="T871" s="244"/>
      <c r="U871" s="246"/>
      <c r="V871" s="240"/>
      <c r="W871" s="246"/>
      <c r="X871" s="283"/>
      <c r="Y871" s="253"/>
      <c r="Z871" s="251"/>
      <c r="AA871" s="247">
        <f t="shared" si="27"/>
        <v>15924701</v>
      </c>
      <c r="AB871" s="240" t="s">
        <v>1060</v>
      </c>
      <c r="AF871">
        <v>15924701</v>
      </c>
      <c r="AG871" s="415">
        <f t="shared" si="26"/>
        <v>0</v>
      </c>
    </row>
    <row r="872" spans="1:33">
      <c r="A872" s="133" t="s">
        <v>4</v>
      </c>
      <c r="B872" s="133" t="s">
        <v>260</v>
      </c>
      <c r="C872" s="133" t="s">
        <v>261</v>
      </c>
      <c r="D872" s="133" t="s">
        <v>292</v>
      </c>
      <c r="E872" s="239" t="s">
        <v>1058</v>
      </c>
      <c r="F872" s="134" t="s">
        <v>759</v>
      </c>
      <c r="G872" s="133" t="s">
        <v>121</v>
      </c>
      <c r="H872" s="133">
        <v>15332</v>
      </c>
      <c r="I872" s="133">
        <v>23554</v>
      </c>
      <c r="J872" s="133">
        <v>44195</v>
      </c>
      <c r="K872" s="133" t="s">
        <v>760</v>
      </c>
      <c r="L872" s="133">
        <v>901143303</v>
      </c>
      <c r="M872" s="133" t="s">
        <v>376</v>
      </c>
      <c r="N872" s="133">
        <v>15015</v>
      </c>
      <c r="O872" s="133">
        <v>2020</v>
      </c>
      <c r="P872" s="264">
        <v>16136400</v>
      </c>
      <c r="Q872" s="239" t="s">
        <v>827</v>
      </c>
      <c r="R872" s="240"/>
      <c r="S872" s="246"/>
      <c r="T872" s="244"/>
      <c r="U872" s="246"/>
      <c r="V872" s="240"/>
      <c r="W872" s="246"/>
      <c r="X872" s="283"/>
      <c r="Y872" s="253"/>
      <c r="Z872" s="251"/>
      <c r="AA872" s="247">
        <f t="shared" si="27"/>
        <v>16136400</v>
      </c>
      <c r="AB872" s="240" t="s">
        <v>761</v>
      </c>
      <c r="AF872">
        <v>16136400</v>
      </c>
      <c r="AG872" s="415">
        <f t="shared" si="26"/>
        <v>0</v>
      </c>
    </row>
    <row r="873" spans="1:33" ht="51">
      <c r="A873" s="133" t="s">
        <v>4</v>
      </c>
      <c r="B873" s="133" t="s">
        <v>260</v>
      </c>
      <c r="C873" s="135" t="s">
        <v>91</v>
      </c>
      <c r="D873" s="135">
        <v>7748</v>
      </c>
      <c r="E873" s="239" t="s">
        <v>908</v>
      </c>
      <c r="F873" s="134" t="s">
        <v>848</v>
      </c>
      <c r="G873" s="133" t="s">
        <v>121</v>
      </c>
      <c r="H873" s="133">
        <v>25667</v>
      </c>
      <c r="I873" s="133">
        <v>23598</v>
      </c>
      <c r="J873" s="133">
        <v>44195</v>
      </c>
      <c r="K873" s="133" t="s">
        <v>1061</v>
      </c>
      <c r="L873" s="133">
        <v>80132651</v>
      </c>
      <c r="M873" s="133" t="s">
        <v>123</v>
      </c>
      <c r="N873" s="133">
        <v>8484</v>
      </c>
      <c r="O873" s="133">
        <v>2020</v>
      </c>
      <c r="P873" s="264">
        <v>18000</v>
      </c>
      <c r="Q873" s="239" t="s">
        <v>827</v>
      </c>
      <c r="R873" s="240"/>
      <c r="S873" s="246"/>
      <c r="T873" s="244"/>
      <c r="U873" s="246"/>
      <c r="V873" s="240"/>
      <c r="W873" s="246"/>
      <c r="X873" s="283"/>
      <c r="Y873" s="248" t="s">
        <v>267</v>
      </c>
      <c r="Z873" s="251">
        <v>18000</v>
      </c>
      <c r="AA873" s="247">
        <f t="shared" si="27"/>
        <v>0</v>
      </c>
      <c r="AB873" s="340" t="s">
        <v>268</v>
      </c>
      <c r="AF873">
        <v>18000</v>
      </c>
      <c r="AG873" s="415">
        <f t="shared" si="26"/>
        <v>0</v>
      </c>
    </row>
    <row r="874" spans="1:33" ht="51">
      <c r="A874" s="133" t="s">
        <v>4</v>
      </c>
      <c r="B874" s="133" t="s">
        <v>260</v>
      </c>
      <c r="C874" s="135" t="s">
        <v>91</v>
      </c>
      <c r="D874" s="135">
        <v>7748</v>
      </c>
      <c r="E874" s="239" t="s">
        <v>908</v>
      </c>
      <c r="F874" s="134" t="s">
        <v>848</v>
      </c>
      <c r="G874" s="133" t="s">
        <v>121</v>
      </c>
      <c r="H874" s="133">
        <v>25696</v>
      </c>
      <c r="I874" s="133">
        <v>23601</v>
      </c>
      <c r="J874" s="133">
        <v>44195</v>
      </c>
      <c r="K874" s="133" t="s">
        <v>1062</v>
      </c>
      <c r="L874" s="133">
        <v>80549040</v>
      </c>
      <c r="M874" s="133" t="s">
        <v>123</v>
      </c>
      <c r="N874" s="133">
        <v>8390</v>
      </c>
      <c r="O874" s="133">
        <v>2020</v>
      </c>
      <c r="P874" s="264">
        <v>933600</v>
      </c>
      <c r="Q874" s="239" t="s">
        <v>827</v>
      </c>
      <c r="R874" s="240"/>
      <c r="S874" s="246"/>
      <c r="T874" s="244"/>
      <c r="U874" s="246"/>
      <c r="V874" s="240"/>
      <c r="W874" s="246"/>
      <c r="X874" s="283"/>
      <c r="Y874" s="248" t="s">
        <v>98</v>
      </c>
      <c r="Z874" s="251">
        <v>933600</v>
      </c>
      <c r="AA874" s="247">
        <f t="shared" si="27"/>
        <v>0</v>
      </c>
      <c r="AB874" s="340" t="s">
        <v>632</v>
      </c>
      <c r="AF874">
        <v>933600</v>
      </c>
      <c r="AG874" s="415">
        <f t="shared" si="26"/>
        <v>0</v>
      </c>
    </row>
    <row r="875" spans="1:33">
      <c r="A875" s="133" t="s">
        <v>8</v>
      </c>
      <c r="B875" s="133" t="s">
        <v>148</v>
      </c>
      <c r="C875" s="135" t="s">
        <v>91</v>
      </c>
      <c r="D875" s="135">
        <v>7745</v>
      </c>
      <c r="E875" s="239" t="s">
        <v>904</v>
      </c>
      <c r="F875" s="134" t="s">
        <v>33</v>
      </c>
      <c r="G875" s="133" t="s">
        <v>121</v>
      </c>
      <c r="H875" s="133">
        <v>25567</v>
      </c>
      <c r="I875" s="133">
        <v>23612</v>
      </c>
      <c r="J875" s="133">
        <v>44195</v>
      </c>
      <c r="K875" s="133" t="s">
        <v>1063</v>
      </c>
      <c r="L875" s="133">
        <v>52200232</v>
      </c>
      <c r="M875" s="133" t="s">
        <v>123</v>
      </c>
      <c r="N875" s="133">
        <v>10970</v>
      </c>
      <c r="O875" s="133">
        <v>2020</v>
      </c>
      <c r="P875" s="264">
        <v>172267</v>
      </c>
      <c r="Q875" s="239" t="s">
        <v>827</v>
      </c>
      <c r="R875" s="240"/>
      <c r="S875" s="246"/>
      <c r="T875" s="244"/>
      <c r="U875" s="246"/>
      <c r="V875" s="240"/>
      <c r="W875" s="246"/>
      <c r="X875" s="283"/>
      <c r="Y875" s="253"/>
      <c r="Z875" s="251"/>
      <c r="AA875" s="247">
        <f t="shared" si="27"/>
        <v>172267</v>
      </c>
      <c r="AB875" s="240" t="s">
        <v>456</v>
      </c>
      <c r="AF875">
        <v>172267</v>
      </c>
      <c r="AG875" s="415">
        <f t="shared" si="26"/>
        <v>0</v>
      </c>
    </row>
    <row r="876" spans="1:33" ht="26.25">
      <c r="A876" s="133" t="s">
        <v>4</v>
      </c>
      <c r="B876" s="133" t="s">
        <v>260</v>
      </c>
      <c r="C876" s="135" t="s">
        <v>91</v>
      </c>
      <c r="D876" s="135">
        <v>7748</v>
      </c>
      <c r="E876" s="239" t="s">
        <v>908</v>
      </c>
      <c r="F876" s="134" t="s">
        <v>848</v>
      </c>
      <c r="G876" s="133" t="s">
        <v>121</v>
      </c>
      <c r="H876" s="133">
        <v>25782</v>
      </c>
      <c r="I876" s="133">
        <v>23659</v>
      </c>
      <c r="J876" s="133">
        <v>44196</v>
      </c>
      <c r="K876" s="133" t="s">
        <v>1064</v>
      </c>
      <c r="L876" s="133">
        <v>1083889155</v>
      </c>
      <c r="M876" s="133" t="s">
        <v>123</v>
      </c>
      <c r="N876" s="133">
        <v>11162</v>
      </c>
      <c r="O876" s="133">
        <v>2020</v>
      </c>
      <c r="P876" s="264">
        <v>191000</v>
      </c>
      <c r="Q876" s="239" t="s">
        <v>827</v>
      </c>
      <c r="R876" s="240"/>
      <c r="S876" s="246"/>
      <c r="T876" s="244"/>
      <c r="U876" s="246"/>
      <c r="V876" s="240"/>
      <c r="W876" s="246"/>
      <c r="X876" s="283"/>
      <c r="Y876" s="253"/>
      <c r="Z876" s="251"/>
      <c r="AA876" s="247">
        <f t="shared" si="27"/>
        <v>191000</v>
      </c>
      <c r="AB876" s="336" t="s">
        <v>1065</v>
      </c>
      <c r="AF876">
        <v>191000</v>
      </c>
      <c r="AG876" s="415">
        <f t="shared" si="26"/>
        <v>0</v>
      </c>
    </row>
    <row r="877" spans="1:33">
      <c r="A877" s="133" t="s">
        <v>8</v>
      </c>
      <c r="B877" s="133" t="s">
        <v>148</v>
      </c>
      <c r="C877" s="135" t="s">
        <v>91</v>
      </c>
      <c r="D877" s="135">
        <v>7745</v>
      </c>
      <c r="E877" s="239" t="s">
        <v>904</v>
      </c>
      <c r="F877" s="134" t="s">
        <v>33</v>
      </c>
      <c r="G877" s="133" t="s">
        <v>121</v>
      </c>
      <c r="H877" s="133">
        <v>27233</v>
      </c>
      <c r="I877" s="133">
        <v>23668</v>
      </c>
      <c r="J877" s="133">
        <v>44196</v>
      </c>
      <c r="K877" s="133" t="s">
        <v>906</v>
      </c>
      <c r="L877" s="133">
        <v>1070949011</v>
      </c>
      <c r="M877" s="133" t="s">
        <v>123</v>
      </c>
      <c r="N877" s="133">
        <v>12895</v>
      </c>
      <c r="O877" s="133">
        <v>2020</v>
      </c>
      <c r="P877" s="264">
        <v>3820000</v>
      </c>
      <c r="Q877" s="239" t="s">
        <v>827</v>
      </c>
      <c r="R877" s="240"/>
      <c r="S877" s="246"/>
      <c r="T877" s="244"/>
      <c r="U877" s="246"/>
      <c r="V877" s="240"/>
      <c r="W877" s="246"/>
      <c r="X877" s="283"/>
      <c r="Y877" s="253"/>
      <c r="Z877" s="251"/>
      <c r="AA877" s="247">
        <f t="shared" si="27"/>
        <v>3820000</v>
      </c>
      <c r="AB877" s="240" t="s">
        <v>907</v>
      </c>
      <c r="AF877">
        <v>3820000</v>
      </c>
      <c r="AG877" s="415">
        <f t="shared" si="26"/>
        <v>0</v>
      </c>
    </row>
    <row r="878" spans="1:33" ht="38.25">
      <c r="A878" s="133" t="s">
        <v>10</v>
      </c>
      <c r="B878" s="133" t="s">
        <v>862</v>
      </c>
      <c r="C878" s="135" t="s">
        <v>91</v>
      </c>
      <c r="D878" s="135">
        <v>7730</v>
      </c>
      <c r="E878" s="239" t="s">
        <v>1015</v>
      </c>
      <c r="F878" s="134" t="s">
        <v>36</v>
      </c>
      <c r="G878" s="133" t="s">
        <v>121</v>
      </c>
      <c r="H878" s="133">
        <v>27690</v>
      </c>
      <c r="I878" s="133">
        <v>23696</v>
      </c>
      <c r="J878" s="133">
        <v>44196</v>
      </c>
      <c r="K878" s="133" t="s">
        <v>1066</v>
      </c>
      <c r="L878" s="133">
        <v>1070007991</v>
      </c>
      <c r="M878" s="133" t="s">
        <v>123</v>
      </c>
      <c r="N878" s="133">
        <v>9559</v>
      </c>
      <c r="O878" s="133">
        <v>2020</v>
      </c>
      <c r="P878" s="264">
        <v>630000</v>
      </c>
      <c r="Q878" s="239" t="s">
        <v>827</v>
      </c>
      <c r="R878" s="240"/>
      <c r="S878" s="246"/>
      <c r="T878" s="244"/>
      <c r="U878" s="246"/>
      <c r="V878" s="240"/>
      <c r="W878" s="246"/>
      <c r="X878" s="283"/>
      <c r="Y878" s="248" t="s">
        <v>271</v>
      </c>
      <c r="Z878" s="251">
        <v>630000</v>
      </c>
      <c r="AA878" s="247">
        <f t="shared" si="27"/>
        <v>0</v>
      </c>
      <c r="AB878" s="240" t="s">
        <v>272</v>
      </c>
      <c r="AF878">
        <v>630000</v>
      </c>
      <c r="AG878" s="415">
        <f t="shared" si="26"/>
        <v>0</v>
      </c>
    </row>
    <row r="879" spans="1:33" ht="38.25">
      <c r="A879" s="133" t="s">
        <v>6</v>
      </c>
      <c r="B879" s="133" t="s">
        <v>100</v>
      </c>
      <c r="C879" s="135" t="s">
        <v>91</v>
      </c>
      <c r="D879" s="135">
        <v>7744</v>
      </c>
      <c r="E879" s="239" t="s">
        <v>928</v>
      </c>
      <c r="F879" s="134" t="s">
        <v>28</v>
      </c>
      <c r="G879" s="133" t="s">
        <v>121</v>
      </c>
      <c r="H879" s="133">
        <v>23192</v>
      </c>
      <c r="I879" s="133">
        <v>23697</v>
      </c>
      <c r="J879" s="133">
        <v>44196</v>
      </c>
      <c r="K879" s="133" t="s">
        <v>1067</v>
      </c>
      <c r="L879" s="133">
        <v>901436000</v>
      </c>
      <c r="M879" s="133" t="s">
        <v>376</v>
      </c>
      <c r="N879" s="133">
        <v>15031</v>
      </c>
      <c r="O879" s="133">
        <v>2020</v>
      </c>
      <c r="P879" s="264">
        <v>3339</v>
      </c>
      <c r="Q879" s="239" t="s">
        <v>827</v>
      </c>
      <c r="R879" s="240"/>
      <c r="S879" s="246"/>
      <c r="T879" s="244"/>
      <c r="U879" s="246"/>
      <c r="V879" s="240"/>
      <c r="W879" s="246"/>
      <c r="X879" s="283"/>
      <c r="Y879" s="248" t="s">
        <v>146</v>
      </c>
      <c r="Z879" s="251">
        <v>3339</v>
      </c>
      <c r="AA879" s="247">
        <f t="shared" si="27"/>
        <v>0</v>
      </c>
      <c r="AB879" s="240" t="s">
        <v>370</v>
      </c>
      <c r="AF879">
        <v>3339</v>
      </c>
      <c r="AG879" s="415">
        <f t="shared" si="26"/>
        <v>0</v>
      </c>
    </row>
    <row r="880" spans="1:33">
      <c r="A880" s="133" t="s">
        <v>6</v>
      </c>
      <c r="B880" s="133" t="s">
        <v>124</v>
      </c>
      <c r="C880" s="135" t="s">
        <v>91</v>
      </c>
      <c r="D880" s="135">
        <v>7770</v>
      </c>
      <c r="E880" s="239" t="s">
        <v>912</v>
      </c>
      <c r="F880" s="134" t="s">
        <v>881</v>
      </c>
      <c r="G880" s="133" t="s">
        <v>121</v>
      </c>
      <c r="H880" s="133">
        <v>28886</v>
      </c>
      <c r="I880" s="133">
        <v>23733</v>
      </c>
      <c r="J880" s="133">
        <v>44196</v>
      </c>
      <c r="K880" s="133" t="s">
        <v>1068</v>
      </c>
      <c r="L880" s="133">
        <v>1015451149</v>
      </c>
      <c r="M880" s="133" t="s">
        <v>114</v>
      </c>
      <c r="N880" s="133">
        <v>11110</v>
      </c>
      <c r="O880" s="133">
        <v>2020</v>
      </c>
      <c r="P880" s="264">
        <v>109000</v>
      </c>
      <c r="Q880" s="239" t="s">
        <v>827</v>
      </c>
      <c r="R880" s="240">
        <v>2372</v>
      </c>
      <c r="S880" s="246">
        <v>44824</v>
      </c>
      <c r="T880" s="244">
        <v>2950</v>
      </c>
      <c r="U880" s="246">
        <v>44874</v>
      </c>
      <c r="V880" s="253">
        <v>3000950708</v>
      </c>
      <c r="W880" s="246">
        <v>44888</v>
      </c>
      <c r="X880" s="283">
        <v>109000</v>
      </c>
      <c r="Y880" s="253"/>
      <c r="Z880" s="251"/>
      <c r="AA880" s="247">
        <f t="shared" si="27"/>
        <v>0</v>
      </c>
      <c r="AB880" s="302" t="s">
        <v>427</v>
      </c>
      <c r="AF880">
        <v>109000</v>
      </c>
      <c r="AG880" s="415">
        <f t="shared" si="26"/>
        <v>0</v>
      </c>
    </row>
    <row r="881" spans="1:33">
      <c r="A881" s="133" t="s">
        <v>6</v>
      </c>
      <c r="B881" s="133" t="s">
        <v>124</v>
      </c>
      <c r="C881" s="135" t="s">
        <v>91</v>
      </c>
      <c r="D881" s="135">
        <v>7770</v>
      </c>
      <c r="E881" s="239" t="s">
        <v>912</v>
      </c>
      <c r="F881" s="134" t="s">
        <v>881</v>
      </c>
      <c r="G881" s="133" t="s">
        <v>121</v>
      </c>
      <c r="H881" s="133">
        <v>28778</v>
      </c>
      <c r="I881" s="133">
        <v>23734</v>
      </c>
      <c r="J881" s="133">
        <v>44196</v>
      </c>
      <c r="K881" s="133" t="s">
        <v>1069</v>
      </c>
      <c r="L881" s="133">
        <v>53152964</v>
      </c>
      <c r="M881" s="133" t="s">
        <v>123</v>
      </c>
      <c r="N881" s="133">
        <v>12511</v>
      </c>
      <c r="O881" s="133">
        <v>2020</v>
      </c>
      <c r="P881" s="264">
        <v>172267</v>
      </c>
      <c r="Q881" s="239" t="s">
        <v>827</v>
      </c>
      <c r="R881" s="240"/>
      <c r="S881" s="246"/>
      <c r="T881" s="244"/>
      <c r="U881" s="246"/>
      <c r="V881" s="240"/>
      <c r="W881" s="246"/>
      <c r="X881" s="283"/>
      <c r="Y881" s="253"/>
      <c r="Z881" s="251"/>
      <c r="AA881" s="247">
        <f t="shared" si="27"/>
        <v>172267</v>
      </c>
      <c r="AB881" s="302" t="s">
        <v>468</v>
      </c>
      <c r="AF881">
        <v>172267</v>
      </c>
      <c r="AG881" s="415">
        <f t="shared" si="26"/>
        <v>0</v>
      </c>
    </row>
    <row r="882" spans="1:33" ht="51">
      <c r="A882" s="133" t="s">
        <v>12</v>
      </c>
      <c r="B882" s="133" t="s">
        <v>870</v>
      </c>
      <c r="C882" s="135" t="s">
        <v>91</v>
      </c>
      <c r="D882" s="135">
        <v>7741</v>
      </c>
      <c r="E882" s="239" t="s">
        <v>902</v>
      </c>
      <c r="F882" s="134" t="s">
        <v>873</v>
      </c>
      <c r="G882" s="133" t="s">
        <v>121</v>
      </c>
      <c r="H882" s="133">
        <v>27815</v>
      </c>
      <c r="I882" s="133">
        <v>23783</v>
      </c>
      <c r="J882" s="133">
        <v>44196</v>
      </c>
      <c r="K882" s="133" t="s">
        <v>1070</v>
      </c>
      <c r="L882" s="133">
        <v>52537188</v>
      </c>
      <c r="M882" s="133" t="s">
        <v>114</v>
      </c>
      <c r="N882" s="133">
        <v>9630</v>
      </c>
      <c r="O882" s="133">
        <v>2020</v>
      </c>
      <c r="P882" s="264">
        <v>1</v>
      </c>
      <c r="Q882" s="239" t="s">
        <v>827</v>
      </c>
      <c r="R882" s="240"/>
      <c r="S882" s="246"/>
      <c r="T882" s="244"/>
      <c r="U882" s="246"/>
      <c r="V882" s="240"/>
      <c r="W882" s="246"/>
      <c r="X882" s="283"/>
      <c r="Y882" s="248" t="s">
        <v>380</v>
      </c>
      <c r="Z882" s="251">
        <v>1</v>
      </c>
      <c r="AA882" s="247">
        <f t="shared" si="27"/>
        <v>0</v>
      </c>
      <c r="AB882" s="364" t="s">
        <v>553</v>
      </c>
      <c r="AF882">
        <v>1</v>
      </c>
      <c r="AG882" s="415">
        <f t="shared" si="26"/>
        <v>0</v>
      </c>
    </row>
    <row r="883" spans="1:33" ht="26.25">
      <c r="A883" s="133" t="s">
        <v>4</v>
      </c>
      <c r="B883" s="133" t="s">
        <v>260</v>
      </c>
      <c r="C883" s="135" t="s">
        <v>91</v>
      </c>
      <c r="D883" s="135">
        <v>7748</v>
      </c>
      <c r="E883" s="239" t="s">
        <v>908</v>
      </c>
      <c r="F883" s="134" t="s">
        <v>848</v>
      </c>
      <c r="G883" s="133" t="s">
        <v>121</v>
      </c>
      <c r="H883" s="133">
        <v>28048</v>
      </c>
      <c r="I883" s="133">
        <v>23795</v>
      </c>
      <c r="J883" s="133">
        <v>44196</v>
      </c>
      <c r="K883" s="133" t="s">
        <v>1071</v>
      </c>
      <c r="L883" s="133">
        <v>80194418</v>
      </c>
      <c r="M883" s="133" t="s">
        <v>123</v>
      </c>
      <c r="N883" s="133">
        <v>8312</v>
      </c>
      <c r="O883" s="133">
        <v>2020</v>
      </c>
      <c r="P883" s="264">
        <v>1</v>
      </c>
      <c r="Q883" s="239" t="s">
        <v>827</v>
      </c>
      <c r="R883" s="240"/>
      <c r="S883" s="246"/>
      <c r="T883" s="244"/>
      <c r="U883" s="246"/>
      <c r="V883" s="240"/>
      <c r="W883" s="246"/>
      <c r="X883" s="283"/>
      <c r="Y883" s="253"/>
      <c r="Z883" s="251"/>
      <c r="AA883" s="247">
        <f t="shared" si="27"/>
        <v>1</v>
      </c>
      <c r="AB883" s="349" t="s">
        <v>1065</v>
      </c>
      <c r="AF883">
        <v>1</v>
      </c>
      <c r="AG883" s="415">
        <f t="shared" si="26"/>
        <v>0</v>
      </c>
    </row>
    <row r="884" spans="1:33" ht="102">
      <c r="A884" s="133" t="s">
        <v>6</v>
      </c>
      <c r="B884" s="133" t="s">
        <v>186</v>
      </c>
      <c r="C884" s="135" t="s">
        <v>91</v>
      </c>
      <c r="D884" s="135">
        <v>7771</v>
      </c>
      <c r="E884" s="239" t="s">
        <v>910</v>
      </c>
      <c r="F884" s="134" t="s">
        <v>852</v>
      </c>
      <c r="G884" s="133" t="s">
        <v>121</v>
      </c>
      <c r="H884" s="133">
        <v>28552</v>
      </c>
      <c r="I884" s="133">
        <v>23823</v>
      </c>
      <c r="J884" s="133">
        <v>44196</v>
      </c>
      <c r="K884" s="133" t="s">
        <v>966</v>
      </c>
      <c r="L884" s="133">
        <v>1018420586</v>
      </c>
      <c r="M884" s="133" t="s">
        <v>123</v>
      </c>
      <c r="N884" s="133">
        <v>8311</v>
      </c>
      <c r="O884" s="133">
        <v>2020</v>
      </c>
      <c r="P884" s="264">
        <v>10842933</v>
      </c>
      <c r="Q884" s="239" t="s">
        <v>827</v>
      </c>
      <c r="R884" s="240"/>
      <c r="S884" s="246"/>
      <c r="T884" s="244"/>
      <c r="U884" s="246"/>
      <c r="V884" s="240"/>
      <c r="W884" s="246"/>
      <c r="X884" s="283"/>
      <c r="Y884" s="253"/>
      <c r="Z884" s="251"/>
      <c r="AA884" s="247">
        <f t="shared" si="27"/>
        <v>10842933</v>
      </c>
      <c r="AB884" s="345" t="s">
        <v>1072</v>
      </c>
      <c r="AF884">
        <v>10842933</v>
      </c>
      <c r="AG884" s="415">
        <f t="shared" si="26"/>
        <v>0</v>
      </c>
    </row>
    <row r="885" spans="1:33">
      <c r="A885" s="133" t="s">
        <v>4</v>
      </c>
      <c r="B885" s="133" t="s">
        <v>260</v>
      </c>
      <c r="C885" s="133" t="s">
        <v>261</v>
      </c>
      <c r="D885" s="133" t="s">
        <v>262</v>
      </c>
      <c r="E885" s="239" t="s">
        <v>1073</v>
      </c>
      <c r="F885" s="134" t="s">
        <v>471</v>
      </c>
      <c r="G885" s="133" t="s">
        <v>121</v>
      </c>
      <c r="H885" s="133">
        <v>28951</v>
      </c>
      <c r="I885" s="133">
        <v>23889</v>
      </c>
      <c r="J885" s="133">
        <v>44196</v>
      </c>
      <c r="K885" s="133" t="s">
        <v>738</v>
      </c>
      <c r="L885" s="133">
        <v>860066942</v>
      </c>
      <c r="M885" s="133" t="s">
        <v>156</v>
      </c>
      <c r="N885" s="133">
        <v>7613</v>
      </c>
      <c r="O885" s="133">
        <v>2020</v>
      </c>
      <c r="P885" s="264">
        <v>647356</v>
      </c>
      <c r="Q885" s="239" t="s">
        <v>827</v>
      </c>
      <c r="R885" s="240"/>
      <c r="S885" s="246"/>
      <c r="T885" s="244"/>
      <c r="U885" s="246"/>
      <c r="V885" s="240"/>
      <c r="W885" s="246"/>
      <c r="X885" s="283"/>
      <c r="Y885" s="253"/>
      <c r="Z885" s="251"/>
      <c r="AA885" s="247">
        <f t="shared" si="27"/>
        <v>647356</v>
      </c>
      <c r="AB885" s="330" t="s">
        <v>761</v>
      </c>
      <c r="AF885">
        <v>647356</v>
      </c>
      <c r="AG885" s="415">
        <f t="shared" si="26"/>
        <v>0</v>
      </c>
    </row>
    <row r="886" spans="1:33">
      <c r="A886" s="133" t="s">
        <v>8</v>
      </c>
      <c r="B886" s="133" t="s">
        <v>148</v>
      </c>
      <c r="C886" s="135" t="s">
        <v>91</v>
      </c>
      <c r="D886" s="135">
        <v>7745</v>
      </c>
      <c r="E886" s="239" t="s">
        <v>904</v>
      </c>
      <c r="F886" s="134" t="s">
        <v>33</v>
      </c>
      <c r="G886" s="133" t="s">
        <v>121</v>
      </c>
      <c r="H886" s="133">
        <v>29214</v>
      </c>
      <c r="I886" s="133">
        <v>23938</v>
      </c>
      <c r="J886" s="133">
        <v>44196</v>
      </c>
      <c r="K886" s="133" t="s">
        <v>977</v>
      </c>
      <c r="L886" s="133">
        <v>860007336</v>
      </c>
      <c r="M886" s="133" t="s">
        <v>415</v>
      </c>
      <c r="N886" s="133">
        <v>813952525</v>
      </c>
      <c r="O886" s="133">
        <v>2020</v>
      </c>
      <c r="P886" s="264">
        <v>140826581</v>
      </c>
      <c r="Q886" s="239" t="s">
        <v>827</v>
      </c>
      <c r="R886" s="240"/>
      <c r="S886" s="246"/>
      <c r="T886" s="244"/>
      <c r="U886" s="246"/>
      <c r="V886" s="240"/>
      <c r="W886" s="246"/>
      <c r="X886" s="283"/>
      <c r="Y886" s="253"/>
      <c r="Z886" s="251"/>
      <c r="AA886" s="247">
        <f t="shared" si="27"/>
        <v>140826581</v>
      </c>
      <c r="AB886" s="240" t="s">
        <v>277</v>
      </c>
      <c r="AF886">
        <v>140826581</v>
      </c>
      <c r="AG886" s="415">
        <f t="shared" si="26"/>
        <v>0</v>
      </c>
    </row>
    <row r="887" spans="1:33" ht="26.25">
      <c r="A887" s="133" t="s">
        <v>4</v>
      </c>
      <c r="B887" s="133" t="s">
        <v>260</v>
      </c>
      <c r="C887" s="135" t="s">
        <v>91</v>
      </c>
      <c r="D887" s="135">
        <v>7748</v>
      </c>
      <c r="E887" s="239" t="s">
        <v>908</v>
      </c>
      <c r="F887" s="134" t="s">
        <v>848</v>
      </c>
      <c r="G887" s="133" t="s">
        <v>121</v>
      </c>
      <c r="H887" s="133">
        <v>27820</v>
      </c>
      <c r="I887" s="133">
        <v>23942</v>
      </c>
      <c r="J887" s="133">
        <v>44196</v>
      </c>
      <c r="K887" s="133" t="s">
        <v>1074</v>
      </c>
      <c r="L887" s="133">
        <v>830099803</v>
      </c>
      <c r="M887" s="133" t="s">
        <v>220</v>
      </c>
      <c r="N887" s="133">
        <v>1494041555126</v>
      </c>
      <c r="O887" s="133">
        <v>2020</v>
      </c>
      <c r="P887" s="264">
        <v>1</v>
      </c>
      <c r="Q887" s="239" t="s">
        <v>827</v>
      </c>
      <c r="R887" s="240"/>
      <c r="S887" s="246"/>
      <c r="T887" s="244"/>
      <c r="U887" s="246"/>
      <c r="V887" s="240"/>
      <c r="W887" s="246"/>
      <c r="X887" s="283"/>
      <c r="Y887" s="253"/>
      <c r="Z887" s="251"/>
      <c r="AA887" s="247">
        <f t="shared" si="27"/>
        <v>1</v>
      </c>
      <c r="AB887" s="336" t="s">
        <v>310</v>
      </c>
      <c r="AF887">
        <v>1</v>
      </c>
      <c r="AG887" s="415">
        <f t="shared" si="26"/>
        <v>0</v>
      </c>
    </row>
    <row r="888" spans="1:33" ht="51">
      <c r="A888" s="133" t="s">
        <v>6</v>
      </c>
      <c r="B888" s="133" t="s">
        <v>327</v>
      </c>
      <c r="C888" s="135" t="s">
        <v>91</v>
      </c>
      <c r="D888" s="135">
        <v>7740</v>
      </c>
      <c r="E888" s="239" t="s">
        <v>929</v>
      </c>
      <c r="F888" s="134" t="s">
        <v>930</v>
      </c>
      <c r="G888" s="133" t="s">
        <v>121</v>
      </c>
      <c r="H888" s="133">
        <v>23122</v>
      </c>
      <c r="I888" s="133">
        <v>23946</v>
      </c>
      <c r="J888" s="133">
        <v>44196</v>
      </c>
      <c r="K888" s="133" t="s">
        <v>1075</v>
      </c>
      <c r="L888" s="133">
        <v>800028446</v>
      </c>
      <c r="M888" s="133" t="s">
        <v>220</v>
      </c>
      <c r="N888" s="133">
        <v>1505163230</v>
      </c>
      <c r="O888" s="133">
        <v>2020</v>
      </c>
      <c r="P888" s="264">
        <v>1</v>
      </c>
      <c r="Q888" s="239" t="s">
        <v>827</v>
      </c>
      <c r="R888" s="240"/>
      <c r="S888" s="246"/>
      <c r="T888" s="244"/>
      <c r="U888" s="246"/>
      <c r="V888" s="240"/>
      <c r="W888" s="246"/>
      <c r="X888" s="283"/>
      <c r="Y888" s="248" t="s">
        <v>380</v>
      </c>
      <c r="Z888" s="251">
        <v>1</v>
      </c>
      <c r="AA888" s="247">
        <f t="shared" si="27"/>
        <v>0</v>
      </c>
      <c r="AB888" s="337" t="s">
        <v>553</v>
      </c>
      <c r="AF888">
        <v>1</v>
      </c>
      <c r="AG888" s="415">
        <f t="shared" si="26"/>
        <v>0</v>
      </c>
    </row>
    <row r="889" spans="1:33" ht="51">
      <c r="A889" s="133" t="s">
        <v>10</v>
      </c>
      <c r="B889" s="133" t="s">
        <v>862</v>
      </c>
      <c r="C889" s="135" t="s">
        <v>91</v>
      </c>
      <c r="D889" s="135">
        <v>7730</v>
      </c>
      <c r="E889" s="239" t="s">
        <v>1015</v>
      </c>
      <c r="F889" s="134" t="s">
        <v>36</v>
      </c>
      <c r="G889" s="133" t="s">
        <v>121</v>
      </c>
      <c r="H889" s="133">
        <v>23929</v>
      </c>
      <c r="I889" s="133">
        <v>23947</v>
      </c>
      <c r="J889" s="133">
        <v>44196</v>
      </c>
      <c r="K889" s="133" t="s">
        <v>1075</v>
      </c>
      <c r="L889" s="133">
        <v>800028446</v>
      </c>
      <c r="M889" s="133" t="s">
        <v>220</v>
      </c>
      <c r="N889" s="133">
        <v>1505163230</v>
      </c>
      <c r="O889" s="133">
        <v>2020</v>
      </c>
      <c r="P889" s="264">
        <v>1</v>
      </c>
      <c r="Q889" s="239" t="s">
        <v>827</v>
      </c>
      <c r="R889" s="240"/>
      <c r="S889" s="246"/>
      <c r="T889" s="244"/>
      <c r="U889" s="246"/>
      <c r="V889" s="240"/>
      <c r="W889" s="246"/>
      <c r="X889" s="283"/>
      <c r="Y889" s="248" t="s">
        <v>380</v>
      </c>
      <c r="Z889" s="251">
        <v>1</v>
      </c>
      <c r="AA889" s="247">
        <f t="shared" si="27"/>
        <v>0</v>
      </c>
      <c r="AB889" s="282" t="s">
        <v>553</v>
      </c>
      <c r="AF889">
        <v>1</v>
      </c>
      <c r="AG889" s="415">
        <f t="shared" si="26"/>
        <v>0</v>
      </c>
    </row>
    <row r="890" spans="1:33" ht="51">
      <c r="A890" s="133" t="s">
        <v>4</v>
      </c>
      <c r="B890" s="133" t="s">
        <v>236</v>
      </c>
      <c r="C890" s="135" t="s">
        <v>91</v>
      </c>
      <c r="D890" s="135" t="s">
        <v>92</v>
      </c>
      <c r="E890" s="239" t="s">
        <v>304</v>
      </c>
      <c r="F890" s="134" t="s">
        <v>22</v>
      </c>
      <c r="G890" s="133" t="s">
        <v>121</v>
      </c>
      <c r="H890" s="133">
        <v>3108</v>
      </c>
      <c r="I890" s="133">
        <v>28</v>
      </c>
      <c r="J890" s="133">
        <v>43845</v>
      </c>
      <c r="K890" s="133" t="s">
        <v>511</v>
      </c>
      <c r="L890" s="133">
        <v>79799346</v>
      </c>
      <c r="M890" s="133" t="s">
        <v>123</v>
      </c>
      <c r="N890" s="133">
        <v>1597</v>
      </c>
      <c r="O890" s="133">
        <v>2020</v>
      </c>
      <c r="P890" s="264">
        <v>370867</v>
      </c>
      <c r="Q890" s="239" t="s">
        <v>827</v>
      </c>
      <c r="R890" s="240"/>
      <c r="S890" s="246"/>
      <c r="T890" s="244"/>
      <c r="U890" s="246"/>
      <c r="V890" s="240"/>
      <c r="W890" s="246"/>
      <c r="X890" s="283"/>
      <c r="Y890" s="248" t="s">
        <v>380</v>
      </c>
      <c r="Z890" s="251">
        <v>370867</v>
      </c>
      <c r="AA890" s="247">
        <f t="shared" si="27"/>
        <v>0</v>
      </c>
      <c r="AB890" s="340" t="s">
        <v>553</v>
      </c>
      <c r="AF890">
        <v>370867</v>
      </c>
      <c r="AG890" s="415">
        <f t="shared" si="26"/>
        <v>0</v>
      </c>
    </row>
    <row r="891" spans="1:33">
      <c r="A891" s="133" t="s">
        <v>10</v>
      </c>
      <c r="B891" s="133" t="s">
        <v>232</v>
      </c>
      <c r="C891" s="135" t="s">
        <v>91</v>
      </c>
      <c r="D891" s="135" t="s">
        <v>92</v>
      </c>
      <c r="E891" s="239" t="s">
        <v>340</v>
      </c>
      <c r="F891" s="134" t="s">
        <v>9</v>
      </c>
      <c r="G891" s="133" t="s">
        <v>121</v>
      </c>
      <c r="H891" s="133">
        <v>5687</v>
      </c>
      <c r="I891" s="133">
        <v>2870</v>
      </c>
      <c r="J891" s="133">
        <v>43856</v>
      </c>
      <c r="K891" s="133" t="s">
        <v>1076</v>
      </c>
      <c r="L891" s="133">
        <v>35526169</v>
      </c>
      <c r="M891" s="133" t="s">
        <v>123</v>
      </c>
      <c r="N891" s="133">
        <v>532</v>
      </c>
      <c r="O891" s="133">
        <v>2020</v>
      </c>
      <c r="P891" s="264">
        <v>288400</v>
      </c>
      <c r="Q891" s="239" t="s">
        <v>827</v>
      </c>
      <c r="R891" s="244">
        <v>1337</v>
      </c>
      <c r="S891" s="245">
        <v>44740</v>
      </c>
      <c r="T891" s="244">
        <v>1949</v>
      </c>
      <c r="U891" s="245">
        <v>44792</v>
      </c>
      <c r="V891" s="240" t="s">
        <v>1077</v>
      </c>
      <c r="W891" s="246">
        <v>44825</v>
      </c>
      <c r="X891" s="283">
        <v>288400</v>
      </c>
      <c r="Y891" s="253"/>
      <c r="Z891" s="251"/>
      <c r="AA891" s="247">
        <f t="shared" si="27"/>
        <v>0</v>
      </c>
      <c r="AB891" s="332" t="s">
        <v>252</v>
      </c>
      <c r="AF891">
        <v>288400</v>
      </c>
      <c r="AG891" s="415">
        <f t="shared" si="26"/>
        <v>0</v>
      </c>
    </row>
    <row r="892" spans="1:33">
      <c r="A892" s="133" t="s">
        <v>6</v>
      </c>
      <c r="B892" s="133" t="s">
        <v>186</v>
      </c>
      <c r="C892" s="135" t="s">
        <v>91</v>
      </c>
      <c r="D892" s="135" t="s">
        <v>92</v>
      </c>
      <c r="E892" s="239" t="s">
        <v>248</v>
      </c>
      <c r="F892" s="134" t="s">
        <v>20</v>
      </c>
      <c r="G892" s="133" t="s">
        <v>121</v>
      </c>
      <c r="H892" s="133">
        <v>749</v>
      </c>
      <c r="I892" s="133">
        <v>3292</v>
      </c>
      <c r="J892" s="133">
        <v>43858</v>
      </c>
      <c r="K892" s="133" t="s">
        <v>1078</v>
      </c>
      <c r="L892" s="133">
        <v>18957671</v>
      </c>
      <c r="M892" s="133" t="s">
        <v>123</v>
      </c>
      <c r="N892" s="133">
        <v>671</v>
      </c>
      <c r="O892" s="133">
        <v>2020</v>
      </c>
      <c r="P892" s="264">
        <v>11115000</v>
      </c>
      <c r="Q892" s="239" t="s">
        <v>827</v>
      </c>
      <c r="R892" s="240"/>
      <c r="S892" s="246"/>
      <c r="T892" s="240"/>
      <c r="U892" s="246"/>
      <c r="V892" s="240"/>
      <c r="W892" s="246"/>
      <c r="X892" s="283"/>
      <c r="Y892" s="253"/>
      <c r="Z892" s="251"/>
      <c r="AA892" s="247">
        <f t="shared" si="27"/>
        <v>11115000</v>
      </c>
      <c r="AB892" s="365" t="s">
        <v>1079</v>
      </c>
      <c r="AF892">
        <v>11115000</v>
      </c>
      <c r="AG892" s="415">
        <f t="shared" si="26"/>
        <v>0</v>
      </c>
    </row>
    <row r="893" spans="1:33" ht="38.25">
      <c r="A893" s="133" t="s">
        <v>4</v>
      </c>
      <c r="B893" s="133" t="s">
        <v>236</v>
      </c>
      <c r="C893" s="135" t="s">
        <v>91</v>
      </c>
      <c r="D893" s="135" t="s">
        <v>92</v>
      </c>
      <c r="E893" s="239" t="s">
        <v>304</v>
      </c>
      <c r="F893" s="134" t="s">
        <v>22</v>
      </c>
      <c r="G893" s="133" t="s">
        <v>121</v>
      </c>
      <c r="H893" s="133">
        <v>3124</v>
      </c>
      <c r="I893" s="133">
        <v>33</v>
      </c>
      <c r="J893" s="133">
        <v>43846</v>
      </c>
      <c r="K893" s="133" t="s">
        <v>1080</v>
      </c>
      <c r="L893" s="133">
        <v>38144746</v>
      </c>
      <c r="M893" s="133" t="s">
        <v>123</v>
      </c>
      <c r="N893" s="133">
        <v>40</v>
      </c>
      <c r="O893" s="133">
        <v>2020</v>
      </c>
      <c r="P893" s="264">
        <v>536267</v>
      </c>
      <c r="Q893" s="239" t="s">
        <v>827</v>
      </c>
      <c r="R893" s="240"/>
      <c r="S893" s="246"/>
      <c r="T893" s="240"/>
      <c r="U893" s="246"/>
      <c r="V893" s="240"/>
      <c r="W893" s="246"/>
      <c r="X893" s="283"/>
      <c r="Y893" s="248" t="s">
        <v>325</v>
      </c>
      <c r="Z893" s="251">
        <v>536267</v>
      </c>
      <c r="AA893" s="247">
        <f t="shared" si="27"/>
        <v>0</v>
      </c>
      <c r="AB893" s="346" t="s">
        <v>326</v>
      </c>
      <c r="AF893">
        <v>536267</v>
      </c>
      <c r="AG893" s="415">
        <f t="shared" si="26"/>
        <v>0</v>
      </c>
    </row>
    <row r="894" spans="1:33">
      <c r="A894" s="133" t="s">
        <v>4</v>
      </c>
      <c r="B894" s="133" t="s">
        <v>236</v>
      </c>
      <c r="C894" s="135" t="s">
        <v>91</v>
      </c>
      <c r="D894" s="135" t="s">
        <v>92</v>
      </c>
      <c r="E894" s="239" t="s">
        <v>304</v>
      </c>
      <c r="F894" s="134" t="s">
        <v>22</v>
      </c>
      <c r="G894" s="133" t="s">
        <v>121</v>
      </c>
      <c r="H894" s="133">
        <v>3080</v>
      </c>
      <c r="I894" s="133">
        <v>3428</v>
      </c>
      <c r="J894" s="133">
        <v>43858</v>
      </c>
      <c r="K894" s="133" t="s">
        <v>1081</v>
      </c>
      <c r="L894" s="133">
        <v>1032438876</v>
      </c>
      <c r="M894" s="133" t="s">
        <v>114</v>
      </c>
      <c r="N894" s="133">
        <v>46</v>
      </c>
      <c r="O894" s="133">
        <v>2020</v>
      </c>
      <c r="P894" s="264">
        <v>100675</v>
      </c>
      <c r="Q894" s="239" t="s">
        <v>827</v>
      </c>
      <c r="R894" s="240"/>
      <c r="S894" s="246"/>
      <c r="T894" s="240"/>
      <c r="U894" s="246"/>
      <c r="V894" s="240"/>
      <c r="W894" s="246"/>
      <c r="X894" s="283"/>
      <c r="Y894" s="253"/>
      <c r="Z894" s="251"/>
      <c r="AA894" s="247">
        <f t="shared" si="27"/>
        <v>100675</v>
      </c>
      <c r="AB894" s="343" t="s">
        <v>1082</v>
      </c>
      <c r="AF894">
        <v>100675</v>
      </c>
      <c r="AG894" s="415">
        <f t="shared" si="26"/>
        <v>0</v>
      </c>
    </row>
    <row r="895" spans="1:33">
      <c r="A895" s="133" t="s">
        <v>6</v>
      </c>
      <c r="B895" s="133" t="s">
        <v>327</v>
      </c>
      <c r="C895" s="135" t="s">
        <v>91</v>
      </c>
      <c r="D895" s="135" t="s">
        <v>92</v>
      </c>
      <c r="E895" s="239" t="s">
        <v>328</v>
      </c>
      <c r="F895" s="134" t="s">
        <v>21</v>
      </c>
      <c r="G895" s="133" t="s">
        <v>121</v>
      </c>
      <c r="H895" s="133">
        <v>1905</v>
      </c>
      <c r="I895" s="133">
        <v>352</v>
      </c>
      <c r="J895" s="133">
        <v>43850</v>
      </c>
      <c r="K895" s="133" t="s">
        <v>1083</v>
      </c>
      <c r="L895" s="133">
        <v>1030549888</v>
      </c>
      <c r="M895" s="133" t="s">
        <v>123</v>
      </c>
      <c r="N895" s="133">
        <v>2887</v>
      </c>
      <c r="O895" s="133">
        <v>2020</v>
      </c>
      <c r="P895" s="264">
        <v>1235000</v>
      </c>
      <c r="Q895" s="239" t="s">
        <v>827</v>
      </c>
      <c r="R895" s="240">
        <v>2372</v>
      </c>
      <c r="S895" s="246">
        <v>44824</v>
      </c>
      <c r="T895" s="244">
        <v>2950</v>
      </c>
      <c r="U895" s="246">
        <v>44874</v>
      </c>
      <c r="V895" s="253">
        <v>3000937668</v>
      </c>
      <c r="W895" s="285">
        <v>44887</v>
      </c>
      <c r="X895" s="283">
        <v>1235000</v>
      </c>
      <c r="Y895" s="253"/>
      <c r="Z895" s="251"/>
      <c r="AA895" s="247">
        <f t="shared" si="27"/>
        <v>0</v>
      </c>
      <c r="AB895" s="337" t="s">
        <v>427</v>
      </c>
      <c r="AF895">
        <v>1235000</v>
      </c>
      <c r="AG895" s="415">
        <f t="shared" si="26"/>
        <v>0</v>
      </c>
    </row>
    <row r="896" spans="1:33">
      <c r="A896" s="133" t="s">
        <v>8</v>
      </c>
      <c r="B896" s="133" t="s">
        <v>148</v>
      </c>
      <c r="C896" s="135" t="s">
        <v>91</v>
      </c>
      <c r="D896" s="135" t="s">
        <v>92</v>
      </c>
      <c r="E896" s="239" t="s">
        <v>242</v>
      </c>
      <c r="F896" s="134" t="s">
        <v>15</v>
      </c>
      <c r="G896" s="133" t="s">
        <v>121</v>
      </c>
      <c r="H896" s="133">
        <v>6694</v>
      </c>
      <c r="I896" s="133">
        <v>356</v>
      </c>
      <c r="J896" s="133">
        <v>43850</v>
      </c>
      <c r="K896" s="133" t="s">
        <v>558</v>
      </c>
      <c r="L896" s="133">
        <v>899999333</v>
      </c>
      <c r="M896" s="133" t="s">
        <v>703</v>
      </c>
      <c r="N896" s="133">
        <v>7716</v>
      </c>
      <c r="O896" s="133">
        <v>2020</v>
      </c>
      <c r="P896" s="264">
        <v>150502279</v>
      </c>
      <c r="Q896" s="239" t="s">
        <v>827</v>
      </c>
      <c r="R896" s="240"/>
      <c r="S896" s="246"/>
      <c r="T896" s="240"/>
      <c r="U896" s="246"/>
      <c r="V896" s="240"/>
      <c r="W896" s="246"/>
      <c r="X896" s="283"/>
      <c r="Y896" s="253"/>
      <c r="Z896" s="251"/>
      <c r="AA896" s="247">
        <f t="shared" si="27"/>
        <v>150502279</v>
      </c>
      <c r="AB896" s="240" t="s">
        <v>1084</v>
      </c>
      <c r="AF896">
        <v>150502279</v>
      </c>
      <c r="AG896" s="415">
        <f t="shared" si="26"/>
        <v>0</v>
      </c>
    </row>
    <row r="897" spans="1:33">
      <c r="A897" s="133" t="s">
        <v>8</v>
      </c>
      <c r="B897" s="133" t="s">
        <v>148</v>
      </c>
      <c r="C897" s="135" t="s">
        <v>91</v>
      </c>
      <c r="D897" s="135" t="s">
        <v>92</v>
      </c>
      <c r="E897" s="239" t="s">
        <v>242</v>
      </c>
      <c r="F897" s="134" t="s">
        <v>15</v>
      </c>
      <c r="G897" s="133" t="s">
        <v>121</v>
      </c>
      <c r="H897" s="133">
        <v>6697</v>
      </c>
      <c r="I897" s="133">
        <v>357</v>
      </c>
      <c r="J897" s="133">
        <v>43850</v>
      </c>
      <c r="K897" s="133" t="s">
        <v>558</v>
      </c>
      <c r="L897" s="133">
        <v>899999333</v>
      </c>
      <c r="M897" s="133" t="s">
        <v>703</v>
      </c>
      <c r="N897" s="133">
        <v>7716</v>
      </c>
      <c r="O897" s="133">
        <v>2020</v>
      </c>
      <c r="P897" s="264">
        <v>243059998</v>
      </c>
      <c r="Q897" s="239" t="s">
        <v>827</v>
      </c>
      <c r="R897" s="240"/>
      <c r="S897" s="246"/>
      <c r="T897" s="240"/>
      <c r="U897" s="246"/>
      <c r="V897" s="240"/>
      <c r="W897" s="246"/>
      <c r="X897" s="283"/>
      <c r="Y897" s="253"/>
      <c r="Z897" s="251"/>
      <c r="AA897" s="247">
        <f t="shared" si="27"/>
        <v>243059998</v>
      </c>
      <c r="AB897" s="240" t="s">
        <v>1084</v>
      </c>
      <c r="AF897">
        <v>243059998</v>
      </c>
      <c r="AG897" s="415">
        <f t="shared" si="26"/>
        <v>0</v>
      </c>
    </row>
    <row r="898" spans="1:33">
      <c r="A898" s="133" t="s">
        <v>8</v>
      </c>
      <c r="B898" s="133" t="s">
        <v>148</v>
      </c>
      <c r="C898" s="135" t="s">
        <v>91</v>
      </c>
      <c r="D898" s="135" t="s">
        <v>92</v>
      </c>
      <c r="E898" s="239" t="s">
        <v>242</v>
      </c>
      <c r="F898" s="134" t="s">
        <v>15</v>
      </c>
      <c r="G898" s="133" t="s">
        <v>121</v>
      </c>
      <c r="H898" s="133">
        <v>6698</v>
      </c>
      <c r="I898" s="133">
        <v>358</v>
      </c>
      <c r="J898" s="133">
        <v>43850</v>
      </c>
      <c r="K898" s="133" t="s">
        <v>558</v>
      </c>
      <c r="L898" s="133">
        <v>899999333</v>
      </c>
      <c r="M898" s="133" t="s">
        <v>703</v>
      </c>
      <c r="N898" s="133">
        <v>7716</v>
      </c>
      <c r="O898" s="133">
        <v>2020</v>
      </c>
      <c r="P898" s="264">
        <v>93626715</v>
      </c>
      <c r="Q898" s="239" t="s">
        <v>827</v>
      </c>
      <c r="R898" s="240"/>
      <c r="S898" s="246"/>
      <c r="T898" s="240"/>
      <c r="U898" s="246"/>
      <c r="V898" s="240"/>
      <c r="W898" s="246"/>
      <c r="X898" s="283"/>
      <c r="Y898" s="253"/>
      <c r="Z898" s="251"/>
      <c r="AA898" s="247">
        <f t="shared" si="27"/>
        <v>93626715</v>
      </c>
      <c r="AB898" s="240" t="s">
        <v>1084</v>
      </c>
      <c r="AF898">
        <v>93626715</v>
      </c>
      <c r="AG898" s="415">
        <f t="shared" si="26"/>
        <v>0</v>
      </c>
    </row>
    <row r="899" spans="1:33">
      <c r="A899" s="133" t="s">
        <v>8</v>
      </c>
      <c r="B899" s="133" t="s">
        <v>148</v>
      </c>
      <c r="C899" s="135" t="s">
        <v>91</v>
      </c>
      <c r="D899" s="135" t="s">
        <v>92</v>
      </c>
      <c r="E899" s="239" t="s">
        <v>242</v>
      </c>
      <c r="F899" s="134" t="s">
        <v>15</v>
      </c>
      <c r="G899" s="133" t="s">
        <v>121</v>
      </c>
      <c r="H899" s="133">
        <v>7056</v>
      </c>
      <c r="I899" s="133">
        <v>3782</v>
      </c>
      <c r="J899" s="133">
        <v>43859</v>
      </c>
      <c r="K899" s="133" t="s">
        <v>1085</v>
      </c>
      <c r="L899" s="133">
        <v>830076629</v>
      </c>
      <c r="M899" s="133" t="s">
        <v>96</v>
      </c>
      <c r="N899" s="133">
        <v>7167</v>
      </c>
      <c r="O899" s="133">
        <v>2020</v>
      </c>
      <c r="P899" s="264">
        <v>16448076</v>
      </c>
      <c r="Q899" s="239" t="s">
        <v>827</v>
      </c>
      <c r="R899" s="240"/>
      <c r="S899" s="246"/>
      <c r="T899" s="240"/>
      <c r="U899" s="246"/>
      <c r="V899" s="240"/>
      <c r="W899" s="246"/>
      <c r="X899" s="283"/>
      <c r="Y899" s="253"/>
      <c r="Z899" s="251"/>
      <c r="AA899" s="247">
        <f t="shared" si="27"/>
        <v>16448076</v>
      </c>
      <c r="AB899" s="332" t="s">
        <v>1086</v>
      </c>
      <c r="AF899">
        <v>16448076</v>
      </c>
      <c r="AG899" s="415">
        <f t="shared" si="26"/>
        <v>0</v>
      </c>
    </row>
    <row r="900" spans="1:33">
      <c r="A900" s="133" t="s">
        <v>6</v>
      </c>
      <c r="B900" s="133" t="s">
        <v>186</v>
      </c>
      <c r="C900" s="135" t="s">
        <v>91</v>
      </c>
      <c r="D900" s="135" t="s">
        <v>92</v>
      </c>
      <c r="E900" s="239" t="s">
        <v>248</v>
      </c>
      <c r="F900" s="134" t="s">
        <v>20</v>
      </c>
      <c r="G900" s="133" t="s">
        <v>121</v>
      </c>
      <c r="H900" s="133">
        <v>1167</v>
      </c>
      <c r="I900" s="133">
        <v>3938</v>
      </c>
      <c r="J900" s="133">
        <v>43860</v>
      </c>
      <c r="K900" s="133" t="s">
        <v>1087</v>
      </c>
      <c r="L900" s="133">
        <v>52367798</v>
      </c>
      <c r="M900" s="133" t="s">
        <v>114</v>
      </c>
      <c r="N900" s="133">
        <v>576</v>
      </c>
      <c r="O900" s="133">
        <v>2020</v>
      </c>
      <c r="P900" s="264">
        <v>7376000</v>
      </c>
      <c r="Q900" s="239" t="s">
        <v>827</v>
      </c>
      <c r="R900" s="240"/>
      <c r="S900" s="246"/>
      <c r="T900" s="240"/>
      <c r="U900" s="246"/>
      <c r="V900" s="240"/>
      <c r="W900" s="246"/>
      <c r="X900" s="283"/>
      <c r="Y900" s="253"/>
      <c r="Z900" s="251"/>
      <c r="AA900" s="247">
        <f t="shared" si="27"/>
        <v>7376000</v>
      </c>
      <c r="AB900" s="333" t="s">
        <v>628</v>
      </c>
      <c r="AF900">
        <v>7376000</v>
      </c>
      <c r="AG900" s="415">
        <f t="shared" si="26"/>
        <v>0</v>
      </c>
    </row>
    <row r="901" spans="1:33">
      <c r="A901" s="133" t="s">
        <v>6</v>
      </c>
      <c r="B901" s="133" t="s">
        <v>186</v>
      </c>
      <c r="C901" s="135" t="s">
        <v>91</v>
      </c>
      <c r="D901" s="135" t="s">
        <v>92</v>
      </c>
      <c r="E901" s="239" t="s">
        <v>248</v>
      </c>
      <c r="F901" s="134" t="s">
        <v>20</v>
      </c>
      <c r="G901" s="133" t="s">
        <v>121</v>
      </c>
      <c r="H901" s="133">
        <v>1556</v>
      </c>
      <c r="I901" s="133">
        <v>3962</v>
      </c>
      <c r="J901" s="133">
        <v>43860</v>
      </c>
      <c r="K901" s="133" t="s">
        <v>509</v>
      </c>
      <c r="L901" s="133">
        <v>52950352</v>
      </c>
      <c r="M901" s="133" t="s">
        <v>123</v>
      </c>
      <c r="N901" s="133">
        <v>689</v>
      </c>
      <c r="O901" s="133">
        <v>2020</v>
      </c>
      <c r="P901" s="264">
        <v>14820000</v>
      </c>
      <c r="Q901" s="239" t="s">
        <v>827</v>
      </c>
      <c r="R901" s="240"/>
      <c r="S901" s="246"/>
      <c r="T901" s="240"/>
      <c r="U901" s="246"/>
      <c r="V901" s="240"/>
      <c r="W901" s="246"/>
      <c r="X901" s="283"/>
      <c r="Y901" s="253"/>
      <c r="Z901" s="251"/>
      <c r="AA901" s="247">
        <f t="shared" si="27"/>
        <v>14820000</v>
      </c>
      <c r="AB901" s="333" t="s">
        <v>628</v>
      </c>
      <c r="AF901">
        <v>14820000</v>
      </c>
      <c r="AG901" s="415">
        <f t="shared" si="26"/>
        <v>0</v>
      </c>
    </row>
    <row r="902" spans="1:33">
      <c r="A902" s="133" t="s">
        <v>6</v>
      </c>
      <c r="B902" s="133" t="s">
        <v>124</v>
      </c>
      <c r="C902" s="135" t="s">
        <v>91</v>
      </c>
      <c r="D902" s="135" t="s">
        <v>92</v>
      </c>
      <c r="E902" s="239" t="s">
        <v>311</v>
      </c>
      <c r="F902" s="134" t="s">
        <v>16</v>
      </c>
      <c r="G902" s="133" t="s">
        <v>121</v>
      </c>
      <c r="H902" s="133">
        <v>6614</v>
      </c>
      <c r="I902" s="133">
        <v>4051</v>
      </c>
      <c r="J902" s="133">
        <v>43860</v>
      </c>
      <c r="K902" s="133" t="s">
        <v>1088</v>
      </c>
      <c r="L902" s="133">
        <v>1053819551</v>
      </c>
      <c r="M902" s="133" t="s">
        <v>123</v>
      </c>
      <c r="N902" s="133">
        <v>2001</v>
      </c>
      <c r="O902" s="133">
        <v>2020</v>
      </c>
      <c r="P902" s="264">
        <v>144200</v>
      </c>
      <c r="Q902" s="239" t="s">
        <v>827</v>
      </c>
      <c r="R902" s="240">
        <v>1305</v>
      </c>
      <c r="S902" s="246">
        <v>44734</v>
      </c>
      <c r="T902" s="241">
        <v>1943</v>
      </c>
      <c r="U902" s="246">
        <v>44791</v>
      </c>
      <c r="V902" s="240">
        <v>3000757623</v>
      </c>
      <c r="W902" s="246">
        <v>44825</v>
      </c>
      <c r="X902" s="283">
        <v>144200</v>
      </c>
      <c r="Y902" s="253"/>
      <c r="Z902" s="251"/>
      <c r="AA902" s="247">
        <f t="shared" si="27"/>
        <v>0</v>
      </c>
      <c r="AB902" s="366" t="s">
        <v>1089</v>
      </c>
      <c r="AF902">
        <v>144200</v>
      </c>
      <c r="AG902" s="415">
        <f t="shared" ref="AG902:AG965" si="28">+AF902-P902</f>
        <v>0</v>
      </c>
    </row>
    <row r="903" spans="1:33" ht="26.25">
      <c r="A903" s="133" t="s">
        <v>4</v>
      </c>
      <c r="B903" s="133" t="s">
        <v>236</v>
      </c>
      <c r="C903" s="135" t="s">
        <v>91</v>
      </c>
      <c r="D903" s="135" t="s">
        <v>92</v>
      </c>
      <c r="E903" s="239" t="s">
        <v>304</v>
      </c>
      <c r="F903" s="134" t="s">
        <v>22</v>
      </c>
      <c r="G903" s="133" t="s">
        <v>121</v>
      </c>
      <c r="H903" s="133">
        <v>6707</v>
      </c>
      <c r="I903" s="133">
        <v>4271</v>
      </c>
      <c r="J903" s="133">
        <v>43861</v>
      </c>
      <c r="K903" s="133" t="s">
        <v>1090</v>
      </c>
      <c r="L903" s="133">
        <v>800153430</v>
      </c>
      <c r="M903" s="133" t="s">
        <v>156</v>
      </c>
      <c r="N903" s="133">
        <v>9305</v>
      </c>
      <c r="O903" s="133">
        <v>2020</v>
      </c>
      <c r="P903" s="264">
        <v>3547047</v>
      </c>
      <c r="Q903" s="239" t="s">
        <v>827</v>
      </c>
      <c r="R903" s="240"/>
      <c r="S903" s="246"/>
      <c r="T903" s="240"/>
      <c r="U903" s="246"/>
      <c r="V903" s="240"/>
      <c r="W903" s="246"/>
      <c r="X903" s="283"/>
      <c r="Y903" s="253"/>
      <c r="Z903" s="251"/>
      <c r="AA903" s="247">
        <f t="shared" ref="AA903:AA966" si="29">P903-X903-Z903</f>
        <v>3547047</v>
      </c>
      <c r="AB903" s="336" t="s">
        <v>310</v>
      </c>
      <c r="AF903">
        <v>3547047</v>
      </c>
      <c r="AG903" s="415">
        <f t="shared" si="28"/>
        <v>0</v>
      </c>
    </row>
    <row r="904" spans="1:33" ht="26.25">
      <c r="A904" s="133" t="s">
        <v>4</v>
      </c>
      <c r="B904" s="133" t="s">
        <v>236</v>
      </c>
      <c r="C904" s="135" t="s">
        <v>91</v>
      </c>
      <c r="D904" s="135" t="s">
        <v>92</v>
      </c>
      <c r="E904" s="239" t="s">
        <v>304</v>
      </c>
      <c r="F904" s="134" t="s">
        <v>22</v>
      </c>
      <c r="G904" s="133" t="s">
        <v>121</v>
      </c>
      <c r="H904" s="133">
        <v>6011</v>
      </c>
      <c r="I904" s="133">
        <v>4282</v>
      </c>
      <c r="J904" s="133">
        <v>43861</v>
      </c>
      <c r="K904" s="133" t="s">
        <v>787</v>
      </c>
      <c r="L904" s="133">
        <v>860522931</v>
      </c>
      <c r="M904" s="133" t="s">
        <v>415</v>
      </c>
      <c r="N904" s="133">
        <v>14191</v>
      </c>
      <c r="O904" s="133">
        <v>2020</v>
      </c>
      <c r="P904" s="281">
        <v>565507</v>
      </c>
      <c r="Q904" s="239" t="s">
        <v>827</v>
      </c>
      <c r="R904" s="240"/>
      <c r="S904" s="246"/>
      <c r="T904" s="240"/>
      <c r="U904" s="246"/>
      <c r="V904" s="240"/>
      <c r="W904" s="246"/>
      <c r="X904" s="283"/>
      <c r="Y904" s="253"/>
      <c r="Z904" s="251"/>
      <c r="AA904" s="247">
        <f t="shared" si="29"/>
        <v>565507</v>
      </c>
      <c r="AB904" s="336" t="s">
        <v>788</v>
      </c>
      <c r="AF904">
        <v>565507</v>
      </c>
      <c r="AG904" s="415">
        <f t="shared" si="28"/>
        <v>0</v>
      </c>
    </row>
    <row r="905" spans="1:33">
      <c r="A905" s="133" t="s">
        <v>6</v>
      </c>
      <c r="B905" s="133" t="s">
        <v>227</v>
      </c>
      <c r="C905" s="135" t="s">
        <v>91</v>
      </c>
      <c r="D905" s="135" t="s">
        <v>92</v>
      </c>
      <c r="E905" s="239" t="s">
        <v>315</v>
      </c>
      <c r="F905" s="134" t="s">
        <v>19</v>
      </c>
      <c r="G905" s="133" t="s">
        <v>121</v>
      </c>
      <c r="H905" s="133">
        <v>2657</v>
      </c>
      <c r="I905" s="133">
        <v>4360</v>
      </c>
      <c r="J905" s="133">
        <v>43861</v>
      </c>
      <c r="K905" s="133" t="s">
        <v>1091</v>
      </c>
      <c r="L905" s="133">
        <v>800250954</v>
      </c>
      <c r="M905" s="133" t="s">
        <v>156</v>
      </c>
      <c r="N905" s="133">
        <v>7763</v>
      </c>
      <c r="O905" s="133">
        <v>2020</v>
      </c>
      <c r="P905" s="264">
        <v>11216154</v>
      </c>
      <c r="Q905" s="239" t="s">
        <v>827</v>
      </c>
      <c r="R905" s="240"/>
      <c r="S905" s="246"/>
      <c r="T905" s="240"/>
      <c r="U905" s="246"/>
      <c r="V905" s="240"/>
      <c r="W905" s="246"/>
      <c r="X905" s="283"/>
      <c r="Y905" s="253"/>
      <c r="Z905" s="251"/>
      <c r="AA905" s="247">
        <f t="shared" si="29"/>
        <v>11216154</v>
      </c>
      <c r="AB905" s="355" t="s">
        <v>962</v>
      </c>
      <c r="AF905">
        <v>11216154</v>
      </c>
      <c r="AG905" s="415">
        <f t="shared" si="28"/>
        <v>0</v>
      </c>
    </row>
    <row r="906" spans="1:33">
      <c r="A906" s="133" t="s">
        <v>8</v>
      </c>
      <c r="B906" s="133" t="s">
        <v>148</v>
      </c>
      <c r="C906" s="135" t="s">
        <v>91</v>
      </c>
      <c r="D906" s="135" t="s">
        <v>92</v>
      </c>
      <c r="E906" s="239" t="s">
        <v>242</v>
      </c>
      <c r="F906" s="134" t="s">
        <v>15</v>
      </c>
      <c r="G906" s="133" t="s">
        <v>121</v>
      </c>
      <c r="H906" s="133">
        <v>7051</v>
      </c>
      <c r="I906" s="133">
        <v>4367</v>
      </c>
      <c r="J906" s="133">
        <v>43861</v>
      </c>
      <c r="K906" s="133" t="s">
        <v>1092</v>
      </c>
      <c r="L906" s="133">
        <v>830500191</v>
      </c>
      <c r="M906" s="133" t="s">
        <v>96</v>
      </c>
      <c r="N906" s="133">
        <v>7040</v>
      </c>
      <c r="O906" s="133">
        <v>2020</v>
      </c>
      <c r="P906" s="264">
        <v>14598778</v>
      </c>
      <c r="Q906" s="239" t="s">
        <v>827</v>
      </c>
      <c r="R906" s="240"/>
      <c r="S906" s="246"/>
      <c r="T906" s="240"/>
      <c r="U906" s="246"/>
      <c r="V906" s="240"/>
      <c r="W906" s="246"/>
      <c r="X906" s="283"/>
      <c r="Y906" s="253"/>
      <c r="Z906" s="251"/>
      <c r="AA906" s="247">
        <f t="shared" si="29"/>
        <v>14598778</v>
      </c>
      <c r="AB906" s="240" t="s">
        <v>1093</v>
      </c>
      <c r="AF906">
        <v>14598778</v>
      </c>
      <c r="AG906" s="415">
        <f t="shared" si="28"/>
        <v>0</v>
      </c>
    </row>
    <row r="907" spans="1:33">
      <c r="A907" s="133" t="s">
        <v>8</v>
      </c>
      <c r="B907" s="133" t="s">
        <v>148</v>
      </c>
      <c r="C907" s="135" t="s">
        <v>91</v>
      </c>
      <c r="D907" s="135" t="s">
        <v>92</v>
      </c>
      <c r="E907" s="239" t="s">
        <v>242</v>
      </c>
      <c r="F907" s="134" t="s">
        <v>15</v>
      </c>
      <c r="G907" s="133" t="s">
        <v>121</v>
      </c>
      <c r="H907" s="133">
        <v>7075</v>
      </c>
      <c r="I907" s="133">
        <v>4381</v>
      </c>
      <c r="J907" s="133">
        <v>43861</v>
      </c>
      <c r="K907" s="133" t="s">
        <v>398</v>
      </c>
      <c r="L907" s="133">
        <v>900007370</v>
      </c>
      <c r="M907" s="133" t="s">
        <v>96</v>
      </c>
      <c r="N907" s="133">
        <v>7049</v>
      </c>
      <c r="O907" s="133">
        <v>2020</v>
      </c>
      <c r="P907" s="264">
        <v>16259018</v>
      </c>
      <c r="Q907" s="239" t="s">
        <v>827</v>
      </c>
      <c r="R907" s="240"/>
      <c r="S907" s="246"/>
      <c r="T907" s="240"/>
      <c r="U907" s="246"/>
      <c r="V907" s="240"/>
      <c r="W907" s="246"/>
      <c r="X907" s="283"/>
      <c r="Y907" s="253"/>
      <c r="Z907" s="251"/>
      <c r="AA907" s="247">
        <f t="shared" si="29"/>
        <v>16259018</v>
      </c>
      <c r="AB907" s="240" t="s">
        <v>1093</v>
      </c>
      <c r="AF907">
        <v>16259018</v>
      </c>
      <c r="AG907" s="415">
        <f t="shared" si="28"/>
        <v>0</v>
      </c>
    </row>
    <row r="908" spans="1:33" ht="38.25">
      <c r="A908" s="133" t="s">
        <v>4</v>
      </c>
      <c r="B908" s="133" t="s">
        <v>236</v>
      </c>
      <c r="C908" s="135" t="s">
        <v>91</v>
      </c>
      <c r="D908" s="135" t="s">
        <v>92</v>
      </c>
      <c r="E908" s="239" t="s">
        <v>304</v>
      </c>
      <c r="F908" s="134" t="s">
        <v>22</v>
      </c>
      <c r="G908" s="133" t="s">
        <v>121</v>
      </c>
      <c r="H908" s="133">
        <v>6531</v>
      </c>
      <c r="I908" s="133">
        <v>4382</v>
      </c>
      <c r="J908" s="133">
        <v>43861</v>
      </c>
      <c r="K908" s="133" t="s">
        <v>1094</v>
      </c>
      <c r="L908" s="133">
        <v>52822269</v>
      </c>
      <c r="M908" s="133" t="s">
        <v>123</v>
      </c>
      <c r="N908" s="133">
        <v>100</v>
      </c>
      <c r="O908" s="133">
        <v>2020</v>
      </c>
      <c r="P908" s="264">
        <v>9113500</v>
      </c>
      <c r="Q908" s="239" t="s">
        <v>827</v>
      </c>
      <c r="R908" s="240"/>
      <c r="S908" s="246"/>
      <c r="T908" s="240"/>
      <c r="U908" s="246"/>
      <c r="V908" s="240"/>
      <c r="W908" s="246"/>
      <c r="X908" s="283"/>
      <c r="Y908" s="302" t="s">
        <v>486</v>
      </c>
      <c r="Z908" s="251">
        <v>9113500</v>
      </c>
      <c r="AA908" s="247">
        <f t="shared" si="29"/>
        <v>0</v>
      </c>
      <c r="AB908" s="240" t="s">
        <v>487</v>
      </c>
      <c r="AF908">
        <v>9113500</v>
      </c>
      <c r="AG908" s="415">
        <f t="shared" si="28"/>
        <v>0</v>
      </c>
    </row>
    <row r="909" spans="1:33">
      <c r="A909" s="133" t="s">
        <v>8</v>
      </c>
      <c r="B909" s="133" t="s">
        <v>148</v>
      </c>
      <c r="C909" s="135" t="s">
        <v>91</v>
      </c>
      <c r="D909" s="135" t="s">
        <v>92</v>
      </c>
      <c r="E909" s="239" t="s">
        <v>242</v>
      </c>
      <c r="F909" s="134" t="s">
        <v>15</v>
      </c>
      <c r="G909" s="133" t="s">
        <v>121</v>
      </c>
      <c r="H909" s="133">
        <v>7088</v>
      </c>
      <c r="I909" s="133">
        <v>4392</v>
      </c>
      <c r="J909" s="133">
        <v>43861</v>
      </c>
      <c r="K909" s="133" t="s">
        <v>1095</v>
      </c>
      <c r="L909" s="133">
        <v>830039084</v>
      </c>
      <c r="M909" s="133" t="s">
        <v>96</v>
      </c>
      <c r="N909" s="133">
        <v>8187</v>
      </c>
      <c r="O909" s="133">
        <v>2020</v>
      </c>
      <c r="P909" s="264">
        <v>21791663</v>
      </c>
      <c r="Q909" s="239" t="s">
        <v>827</v>
      </c>
      <c r="R909" s="240"/>
      <c r="S909" s="246"/>
      <c r="T909" s="240"/>
      <c r="U909" s="246"/>
      <c r="V909" s="240"/>
      <c r="W909" s="246"/>
      <c r="X909" s="283"/>
      <c r="Y909" s="253"/>
      <c r="Z909" s="251"/>
      <c r="AA909" s="247">
        <f t="shared" si="29"/>
        <v>21791663</v>
      </c>
      <c r="AB909" s="240" t="s">
        <v>1093</v>
      </c>
      <c r="AF909">
        <v>21791663</v>
      </c>
      <c r="AG909" s="415">
        <f t="shared" si="28"/>
        <v>0</v>
      </c>
    </row>
    <row r="910" spans="1:33">
      <c r="A910" s="133" t="s">
        <v>8</v>
      </c>
      <c r="B910" s="133" t="s">
        <v>148</v>
      </c>
      <c r="C910" s="135" t="s">
        <v>91</v>
      </c>
      <c r="D910" s="135" t="s">
        <v>92</v>
      </c>
      <c r="E910" s="239" t="s">
        <v>242</v>
      </c>
      <c r="F910" s="134" t="s">
        <v>15</v>
      </c>
      <c r="G910" s="133" t="s">
        <v>121</v>
      </c>
      <c r="H910" s="133">
        <v>7081</v>
      </c>
      <c r="I910" s="133">
        <v>4430</v>
      </c>
      <c r="J910" s="133">
        <v>43861</v>
      </c>
      <c r="K910" s="133" t="s">
        <v>436</v>
      </c>
      <c r="L910" s="133">
        <v>830073167</v>
      </c>
      <c r="M910" s="133" t="s">
        <v>96</v>
      </c>
      <c r="N910" s="133">
        <v>6970</v>
      </c>
      <c r="O910" s="133">
        <v>2020</v>
      </c>
      <c r="P910" s="264">
        <v>15005541</v>
      </c>
      <c r="Q910" s="239" t="s">
        <v>827</v>
      </c>
      <c r="R910" s="240"/>
      <c r="S910" s="246"/>
      <c r="T910" s="240"/>
      <c r="U910" s="246"/>
      <c r="V910" s="240"/>
      <c r="W910" s="246"/>
      <c r="X910" s="283"/>
      <c r="Y910" s="253"/>
      <c r="Z910" s="251"/>
      <c r="AA910" s="247">
        <f t="shared" si="29"/>
        <v>15005541</v>
      </c>
      <c r="AB910" s="240" t="s">
        <v>1093</v>
      </c>
      <c r="AF910">
        <v>15005541</v>
      </c>
      <c r="AG910" s="415">
        <f t="shared" si="28"/>
        <v>0</v>
      </c>
    </row>
    <row r="911" spans="1:33">
      <c r="A911" s="133" t="s">
        <v>8</v>
      </c>
      <c r="B911" s="133" t="s">
        <v>148</v>
      </c>
      <c r="C911" s="135" t="s">
        <v>91</v>
      </c>
      <c r="D911" s="135" t="s">
        <v>92</v>
      </c>
      <c r="E911" s="239" t="s">
        <v>242</v>
      </c>
      <c r="F911" s="134" t="s">
        <v>15</v>
      </c>
      <c r="G911" s="133" t="s">
        <v>121</v>
      </c>
      <c r="H911" s="133">
        <v>7053</v>
      </c>
      <c r="I911" s="133">
        <v>4432</v>
      </c>
      <c r="J911" s="133">
        <v>43861</v>
      </c>
      <c r="K911" s="133" t="s">
        <v>446</v>
      </c>
      <c r="L911" s="133">
        <v>830104286</v>
      </c>
      <c r="M911" s="133" t="s">
        <v>96</v>
      </c>
      <c r="N911" s="133">
        <v>6843</v>
      </c>
      <c r="O911" s="133">
        <v>2020</v>
      </c>
      <c r="P911" s="264">
        <v>10705848</v>
      </c>
      <c r="Q911" s="239" t="s">
        <v>827</v>
      </c>
      <c r="R911" s="240"/>
      <c r="S911" s="246"/>
      <c r="T911" s="240"/>
      <c r="U911" s="246"/>
      <c r="V911" s="240"/>
      <c r="W911" s="246"/>
      <c r="X911" s="283"/>
      <c r="Y911" s="253"/>
      <c r="Z911" s="251"/>
      <c r="AA911" s="247">
        <f t="shared" si="29"/>
        <v>10705848</v>
      </c>
      <c r="AB911" s="240" t="s">
        <v>1093</v>
      </c>
      <c r="AF911">
        <v>10705848</v>
      </c>
      <c r="AG911" s="415">
        <f t="shared" si="28"/>
        <v>0</v>
      </c>
    </row>
    <row r="912" spans="1:33">
      <c r="A912" s="133" t="s">
        <v>8</v>
      </c>
      <c r="B912" s="133" t="s">
        <v>148</v>
      </c>
      <c r="C912" s="135" t="s">
        <v>91</v>
      </c>
      <c r="D912" s="135" t="s">
        <v>92</v>
      </c>
      <c r="E912" s="239" t="s">
        <v>242</v>
      </c>
      <c r="F912" s="134" t="s">
        <v>15</v>
      </c>
      <c r="G912" s="133" t="s">
        <v>121</v>
      </c>
      <c r="H912" s="133">
        <v>7071</v>
      </c>
      <c r="I912" s="133">
        <v>4433</v>
      </c>
      <c r="J912" s="133">
        <v>43861</v>
      </c>
      <c r="K912" s="133" t="s">
        <v>1096</v>
      </c>
      <c r="L912" s="133">
        <v>830050201</v>
      </c>
      <c r="M912" s="133" t="s">
        <v>96</v>
      </c>
      <c r="N912" s="133">
        <v>7047</v>
      </c>
      <c r="O912" s="133">
        <v>2020</v>
      </c>
      <c r="P912" s="264">
        <v>22338271</v>
      </c>
      <c r="Q912" s="239" t="s">
        <v>827</v>
      </c>
      <c r="R912" s="240"/>
      <c r="S912" s="246"/>
      <c r="T912" s="240"/>
      <c r="U912" s="246"/>
      <c r="V912" s="240"/>
      <c r="W912" s="246"/>
      <c r="X912" s="283"/>
      <c r="Y912" s="253"/>
      <c r="Z912" s="251"/>
      <c r="AA912" s="247">
        <f t="shared" si="29"/>
        <v>22338271</v>
      </c>
      <c r="AB912" s="240" t="s">
        <v>1093</v>
      </c>
      <c r="AF912">
        <v>22338271</v>
      </c>
      <c r="AG912" s="415">
        <f t="shared" si="28"/>
        <v>0</v>
      </c>
    </row>
    <row r="913" spans="1:33">
      <c r="A913" s="133" t="s">
        <v>8</v>
      </c>
      <c r="B913" s="133" t="s">
        <v>148</v>
      </c>
      <c r="C913" s="135" t="s">
        <v>91</v>
      </c>
      <c r="D913" s="135" t="s">
        <v>92</v>
      </c>
      <c r="E913" s="239" t="s">
        <v>242</v>
      </c>
      <c r="F913" s="134" t="s">
        <v>15</v>
      </c>
      <c r="G913" s="133" t="s">
        <v>121</v>
      </c>
      <c r="H913" s="133">
        <v>7054</v>
      </c>
      <c r="I913" s="133">
        <v>4438</v>
      </c>
      <c r="J913" s="133">
        <v>43861</v>
      </c>
      <c r="K913" s="133" t="s">
        <v>675</v>
      </c>
      <c r="L913" s="133">
        <v>900403236</v>
      </c>
      <c r="M913" s="133" t="s">
        <v>96</v>
      </c>
      <c r="N913" s="133">
        <v>7067</v>
      </c>
      <c r="O913" s="133">
        <v>2020</v>
      </c>
      <c r="P913" s="264">
        <v>3875646</v>
      </c>
      <c r="Q913" s="239" t="s">
        <v>827</v>
      </c>
      <c r="R913" s="240"/>
      <c r="S913" s="246"/>
      <c r="T913" s="240"/>
      <c r="U913" s="246"/>
      <c r="V913" s="240"/>
      <c r="W913" s="246"/>
      <c r="X913" s="283"/>
      <c r="Y913" s="253"/>
      <c r="Z913" s="251"/>
      <c r="AA913" s="247">
        <f t="shared" si="29"/>
        <v>3875646</v>
      </c>
      <c r="AB913" s="240" t="s">
        <v>1093</v>
      </c>
      <c r="AF913">
        <v>3875646</v>
      </c>
      <c r="AG913" s="415">
        <f t="shared" si="28"/>
        <v>0</v>
      </c>
    </row>
    <row r="914" spans="1:33" ht="51">
      <c r="A914" s="133" t="s">
        <v>4</v>
      </c>
      <c r="B914" s="133" t="s">
        <v>236</v>
      </c>
      <c r="C914" s="135" t="s">
        <v>91</v>
      </c>
      <c r="D914" s="135" t="s">
        <v>92</v>
      </c>
      <c r="E914" s="239" t="s">
        <v>304</v>
      </c>
      <c r="F914" s="134" t="s">
        <v>22</v>
      </c>
      <c r="G914" s="133" t="s">
        <v>121</v>
      </c>
      <c r="H914" s="133">
        <v>7844</v>
      </c>
      <c r="I914" s="133">
        <v>4463</v>
      </c>
      <c r="J914" s="133">
        <v>43862</v>
      </c>
      <c r="K914" s="133" t="s">
        <v>1097</v>
      </c>
      <c r="L914" s="133">
        <v>900940901</v>
      </c>
      <c r="M914" s="133" t="s">
        <v>156</v>
      </c>
      <c r="N914" s="133">
        <v>8785</v>
      </c>
      <c r="O914" s="133">
        <v>2020</v>
      </c>
      <c r="P914" s="264">
        <v>46201431</v>
      </c>
      <c r="Q914" s="239" t="s">
        <v>827</v>
      </c>
      <c r="R914" s="240"/>
      <c r="S914" s="246"/>
      <c r="T914" s="240"/>
      <c r="U914" s="246"/>
      <c r="V914" s="240"/>
      <c r="W914" s="246"/>
      <c r="X914" s="283"/>
      <c r="Y914" s="248" t="s">
        <v>380</v>
      </c>
      <c r="Z914" s="251">
        <v>46201431</v>
      </c>
      <c r="AA914" s="247">
        <f t="shared" si="29"/>
        <v>0</v>
      </c>
      <c r="AB914" s="336" t="s">
        <v>553</v>
      </c>
      <c r="AF914">
        <v>46201431</v>
      </c>
      <c r="AG914" s="415">
        <f t="shared" si="28"/>
        <v>0</v>
      </c>
    </row>
    <row r="915" spans="1:33" ht="51.75">
      <c r="A915" s="133" t="s">
        <v>4</v>
      </c>
      <c r="B915" s="133" t="s">
        <v>236</v>
      </c>
      <c r="C915" s="135" t="s">
        <v>91</v>
      </c>
      <c r="D915" s="135" t="s">
        <v>92</v>
      </c>
      <c r="E915" s="239" t="s">
        <v>304</v>
      </c>
      <c r="F915" s="134" t="s">
        <v>22</v>
      </c>
      <c r="G915" s="133" t="s">
        <v>121</v>
      </c>
      <c r="H915" s="133">
        <v>6709</v>
      </c>
      <c r="I915" s="133">
        <v>4473</v>
      </c>
      <c r="J915" s="133">
        <v>43862</v>
      </c>
      <c r="K915" s="133" t="s">
        <v>781</v>
      </c>
      <c r="L915" s="133">
        <v>901066392</v>
      </c>
      <c r="M915" s="133" t="s">
        <v>156</v>
      </c>
      <c r="N915" s="133">
        <v>5692</v>
      </c>
      <c r="O915" s="133">
        <v>2020</v>
      </c>
      <c r="P915" s="264">
        <v>33628</v>
      </c>
      <c r="Q915" s="239" t="s">
        <v>827</v>
      </c>
      <c r="R915" s="240"/>
      <c r="S915" s="246"/>
      <c r="T915" s="240"/>
      <c r="U915" s="246"/>
      <c r="V915" s="240"/>
      <c r="W915" s="246"/>
      <c r="X915" s="283"/>
      <c r="Y915" s="253"/>
      <c r="Z915" s="251"/>
      <c r="AA915" s="247">
        <f t="shared" si="29"/>
        <v>33628</v>
      </c>
      <c r="AB915" s="336" t="s">
        <v>1098</v>
      </c>
      <c r="AF915">
        <v>33628</v>
      </c>
      <c r="AG915" s="415">
        <f t="shared" si="28"/>
        <v>0</v>
      </c>
    </row>
    <row r="916" spans="1:33" ht="38.25">
      <c r="A916" s="133" t="s">
        <v>4</v>
      </c>
      <c r="B916" s="133" t="s">
        <v>236</v>
      </c>
      <c r="C916" s="135" t="s">
        <v>91</v>
      </c>
      <c r="D916" s="135" t="s">
        <v>92</v>
      </c>
      <c r="E916" s="239" t="s">
        <v>304</v>
      </c>
      <c r="F916" s="134" t="s">
        <v>22</v>
      </c>
      <c r="G916" s="133" t="s">
        <v>121</v>
      </c>
      <c r="H916" s="133">
        <v>6009</v>
      </c>
      <c r="I916" s="133">
        <v>4491</v>
      </c>
      <c r="J916" s="133">
        <v>43862</v>
      </c>
      <c r="K916" s="133" t="s">
        <v>1099</v>
      </c>
      <c r="L916" s="133">
        <v>800067956</v>
      </c>
      <c r="M916" s="133" t="s">
        <v>415</v>
      </c>
      <c r="N916" s="133">
        <v>14627</v>
      </c>
      <c r="O916" s="133">
        <v>2020</v>
      </c>
      <c r="P916" s="264">
        <v>21744565</v>
      </c>
      <c r="Q916" s="239" t="s">
        <v>827</v>
      </c>
      <c r="R916" s="240"/>
      <c r="S916" s="246"/>
      <c r="T916" s="240"/>
      <c r="U916" s="246"/>
      <c r="V916" s="240"/>
      <c r="W916" s="246"/>
      <c r="X916" s="283"/>
      <c r="Y916" s="248" t="s">
        <v>486</v>
      </c>
      <c r="Z916" s="251">
        <v>21744565</v>
      </c>
      <c r="AA916" s="247">
        <f t="shared" si="29"/>
        <v>0</v>
      </c>
      <c r="AB916" s="367" t="s">
        <v>1100</v>
      </c>
      <c r="AF916">
        <v>21744565</v>
      </c>
      <c r="AG916" s="415">
        <f t="shared" si="28"/>
        <v>0</v>
      </c>
    </row>
    <row r="917" spans="1:33">
      <c r="A917" s="133" t="s">
        <v>8</v>
      </c>
      <c r="B917" s="133" t="s">
        <v>148</v>
      </c>
      <c r="C917" s="135" t="s">
        <v>91</v>
      </c>
      <c r="D917" s="135" t="s">
        <v>92</v>
      </c>
      <c r="E917" s="239" t="s">
        <v>242</v>
      </c>
      <c r="F917" s="134" t="s">
        <v>15</v>
      </c>
      <c r="G917" s="133" t="s">
        <v>121</v>
      </c>
      <c r="H917" s="133">
        <v>4470</v>
      </c>
      <c r="I917" s="133">
        <v>4494</v>
      </c>
      <c r="J917" s="133">
        <v>43862</v>
      </c>
      <c r="K917" s="133" t="s">
        <v>1101</v>
      </c>
      <c r="L917" s="133">
        <v>51791472</v>
      </c>
      <c r="M917" s="133" t="s">
        <v>123</v>
      </c>
      <c r="N917" s="133">
        <v>3287</v>
      </c>
      <c r="O917" s="133">
        <v>2020</v>
      </c>
      <c r="P917" s="264">
        <v>5479600</v>
      </c>
      <c r="Q917" s="239" t="s">
        <v>827</v>
      </c>
      <c r="R917" s="240"/>
      <c r="S917" s="246"/>
      <c r="T917" s="240"/>
      <c r="U917" s="246"/>
      <c r="V917" s="240"/>
      <c r="W917" s="246"/>
      <c r="X917" s="283"/>
      <c r="Y917" s="253"/>
      <c r="Z917" s="251"/>
      <c r="AA917" s="247">
        <f t="shared" si="29"/>
        <v>5479600</v>
      </c>
      <c r="AB917" s="240" t="s">
        <v>456</v>
      </c>
      <c r="AF917">
        <v>5479600</v>
      </c>
      <c r="AG917" s="415">
        <f t="shared" si="28"/>
        <v>0</v>
      </c>
    </row>
    <row r="918" spans="1:33">
      <c r="A918" s="133" t="s">
        <v>8</v>
      </c>
      <c r="B918" s="133" t="s">
        <v>148</v>
      </c>
      <c r="C918" s="135" t="s">
        <v>91</v>
      </c>
      <c r="D918" s="135" t="s">
        <v>92</v>
      </c>
      <c r="E918" s="239" t="s">
        <v>242</v>
      </c>
      <c r="F918" s="134" t="s">
        <v>15</v>
      </c>
      <c r="G918" s="133" t="s">
        <v>121</v>
      </c>
      <c r="H918" s="133">
        <v>7047</v>
      </c>
      <c r="I918" s="133">
        <v>4516</v>
      </c>
      <c r="J918" s="133">
        <v>43862</v>
      </c>
      <c r="K918" s="133" t="s">
        <v>436</v>
      </c>
      <c r="L918" s="133">
        <v>830073167</v>
      </c>
      <c r="M918" s="133" t="s">
        <v>96</v>
      </c>
      <c r="N918" s="133">
        <v>6853</v>
      </c>
      <c r="O918" s="133">
        <v>2020</v>
      </c>
      <c r="P918" s="264">
        <v>15487330</v>
      </c>
      <c r="Q918" s="239" t="s">
        <v>827</v>
      </c>
      <c r="R918" s="240"/>
      <c r="S918" s="246"/>
      <c r="T918" s="240"/>
      <c r="U918" s="246"/>
      <c r="V918" s="240"/>
      <c r="W918" s="246"/>
      <c r="X918" s="283"/>
      <c r="Y918" s="253"/>
      <c r="Z918" s="251"/>
      <c r="AA918" s="247">
        <f t="shared" si="29"/>
        <v>15487330</v>
      </c>
      <c r="AB918" s="240" t="s">
        <v>1093</v>
      </c>
      <c r="AF918">
        <v>15487330</v>
      </c>
      <c r="AG918" s="415">
        <f t="shared" si="28"/>
        <v>0</v>
      </c>
    </row>
    <row r="919" spans="1:33" ht="38.25">
      <c r="A919" s="133" t="s">
        <v>4</v>
      </c>
      <c r="B919" s="133" t="s">
        <v>236</v>
      </c>
      <c r="C919" s="135" t="s">
        <v>91</v>
      </c>
      <c r="D919" s="135" t="s">
        <v>92</v>
      </c>
      <c r="E919" s="239" t="s">
        <v>304</v>
      </c>
      <c r="F919" s="134" t="s">
        <v>22</v>
      </c>
      <c r="G919" s="133" t="s">
        <v>121</v>
      </c>
      <c r="H919" s="133">
        <v>7832</v>
      </c>
      <c r="I919" s="133">
        <v>4518</v>
      </c>
      <c r="J919" s="133">
        <v>43862</v>
      </c>
      <c r="K919" s="133" t="s">
        <v>1102</v>
      </c>
      <c r="L919" s="133">
        <v>900656365</v>
      </c>
      <c r="M919" s="133" t="s">
        <v>156</v>
      </c>
      <c r="N919" s="133">
        <v>9353</v>
      </c>
      <c r="O919" s="133">
        <v>2020</v>
      </c>
      <c r="P919" s="264">
        <v>7562725</v>
      </c>
      <c r="Q919" s="239" t="s">
        <v>827</v>
      </c>
      <c r="R919" s="240"/>
      <c r="S919" s="246"/>
      <c r="T919" s="240"/>
      <c r="U919" s="246"/>
      <c r="V919" s="240"/>
      <c r="W919" s="246"/>
      <c r="X919" s="283"/>
      <c r="Y919" s="248" t="s">
        <v>146</v>
      </c>
      <c r="Z919" s="251">
        <v>7562725</v>
      </c>
      <c r="AA919" s="247">
        <f t="shared" si="29"/>
        <v>0</v>
      </c>
      <c r="AB919" s="240" t="s">
        <v>370</v>
      </c>
      <c r="AF919">
        <v>7562725</v>
      </c>
      <c r="AG919" s="415">
        <f t="shared" si="28"/>
        <v>0</v>
      </c>
    </row>
    <row r="920" spans="1:33" ht="51">
      <c r="A920" s="133" t="s">
        <v>6</v>
      </c>
      <c r="B920" s="133" t="s">
        <v>227</v>
      </c>
      <c r="C920" s="135" t="s">
        <v>91</v>
      </c>
      <c r="D920" s="135" t="s">
        <v>92</v>
      </c>
      <c r="E920" s="239" t="s">
        <v>315</v>
      </c>
      <c r="F920" s="134" t="s">
        <v>19</v>
      </c>
      <c r="G920" s="133" t="s">
        <v>121</v>
      </c>
      <c r="H920" s="133">
        <v>2653</v>
      </c>
      <c r="I920" s="133">
        <v>4525</v>
      </c>
      <c r="J920" s="133">
        <v>43862</v>
      </c>
      <c r="K920" s="133" t="s">
        <v>1103</v>
      </c>
      <c r="L920" s="133">
        <v>901228206</v>
      </c>
      <c r="M920" s="133" t="s">
        <v>156</v>
      </c>
      <c r="N920" s="133">
        <v>8995</v>
      </c>
      <c r="O920" s="133">
        <v>2020</v>
      </c>
      <c r="P920" s="264">
        <v>17507469</v>
      </c>
      <c r="Q920" s="239" t="s">
        <v>827</v>
      </c>
      <c r="R920" s="240"/>
      <c r="S920" s="246"/>
      <c r="T920" s="240"/>
      <c r="U920" s="246"/>
      <c r="V920" s="240"/>
      <c r="W920" s="246"/>
      <c r="X920" s="283"/>
      <c r="Y920" s="248" t="s">
        <v>98</v>
      </c>
      <c r="Z920" s="251">
        <v>17507469</v>
      </c>
      <c r="AA920" s="247">
        <f t="shared" si="29"/>
        <v>0</v>
      </c>
      <c r="AB920" s="355" t="s">
        <v>632</v>
      </c>
      <c r="AF920">
        <v>17507469</v>
      </c>
      <c r="AG920" s="415">
        <f t="shared" si="28"/>
        <v>0</v>
      </c>
    </row>
    <row r="921" spans="1:33">
      <c r="A921" s="133" t="s">
        <v>8</v>
      </c>
      <c r="B921" s="133" t="s">
        <v>148</v>
      </c>
      <c r="C921" s="135" t="s">
        <v>91</v>
      </c>
      <c r="D921" s="135" t="s">
        <v>92</v>
      </c>
      <c r="E921" s="239" t="s">
        <v>242</v>
      </c>
      <c r="F921" s="134" t="s">
        <v>15</v>
      </c>
      <c r="G921" s="133" t="s">
        <v>121</v>
      </c>
      <c r="H921" s="133">
        <v>7048</v>
      </c>
      <c r="I921" s="133">
        <v>4529</v>
      </c>
      <c r="J921" s="133">
        <v>43862</v>
      </c>
      <c r="K921" s="133" t="s">
        <v>1104</v>
      </c>
      <c r="L921" s="133">
        <v>830100672</v>
      </c>
      <c r="M921" s="133" t="s">
        <v>96</v>
      </c>
      <c r="N921" s="133">
        <v>7048</v>
      </c>
      <c r="O921" s="133">
        <v>2020</v>
      </c>
      <c r="P921" s="264">
        <v>21716142</v>
      </c>
      <c r="Q921" s="239" t="s">
        <v>827</v>
      </c>
      <c r="R921" s="240"/>
      <c r="S921" s="246"/>
      <c r="T921" s="240"/>
      <c r="U921" s="246"/>
      <c r="V921" s="240"/>
      <c r="W921" s="246"/>
      <c r="X921" s="283"/>
      <c r="Y921" s="253"/>
      <c r="Z921" s="251"/>
      <c r="AA921" s="247">
        <f t="shared" si="29"/>
        <v>21716142</v>
      </c>
      <c r="AB921" s="240" t="s">
        <v>1093</v>
      </c>
      <c r="AF921">
        <v>21716142</v>
      </c>
      <c r="AG921" s="415">
        <f t="shared" si="28"/>
        <v>0</v>
      </c>
    </row>
    <row r="922" spans="1:33" ht="38.25">
      <c r="A922" s="133" t="s">
        <v>6</v>
      </c>
      <c r="B922" s="133" t="s">
        <v>327</v>
      </c>
      <c r="C922" s="135" t="s">
        <v>91</v>
      </c>
      <c r="D922" s="135" t="s">
        <v>92</v>
      </c>
      <c r="E922" s="239" t="s">
        <v>328</v>
      </c>
      <c r="F922" s="134" t="s">
        <v>21</v>
      </c>
      <c r="G922" s="133" t="s">
        <v>121</v>
      </c>
      <c r="H922" s="133">
        <v>1885</v>
      </c>
      <c r="I922" s="133">
        <v>4581</v>
      </c>
      <c r="J922" s="133">
        <v>43862</v>
      </c>
      <c r="K922" s="133" t="s">
        <v>1105</v>
      </c>
      <c r="L922" s="133">
        <v>1018448625</v>
      </c>
      <c r="M922" s="133" t="s">
        <v>123</v>
      </c>
      <c r="N922" s="133">
        <v>2389</v>
      </c>
      <c r="O922" s="133">
        <v>2020</v>
      </c>
      <c r="P922" s="264">
        <v>9509500</v>
      </c>
      <c r="Q922" s="239" t="s">
        <v>827</v>
      </c>
      <c r="R922" s="240"/>
      <c r="S922" s="246"/>
      <c r="T922" s="240"/>
      <c r="U922" s="246"/>
      <c r="V922" s="240"/>
      <c r="W922" s="246"/>
      <c r="X922" s="283"/>
      <c r="Y922" s="248" t="s">
        <v>271</v>
      </c>
      <c r="Z922" s="251">
        <v>9509500</v>
      </c>
      <c r="AA922" s="247">
        <f t="shared" si="29"/>
        <v>0</v>
      </c>
      <c r="AB922" s="301" t="s">
        <v>272</v>
      </c>
      <c r="AF922">
        <v>9509500</v>
      </c>
      <c r="AG922" s="415">
        <f t="shared" si="28"/>
        <v>0</v>
      </c>
    </row>
    <row r="923" spans="1:33">
      <c r="A923" s="133" t="s">
        <v>6</v>
      </c>
      <c r="B923" s="133" t="s">
        <v>100</v>
      </c>
      <c r="C923" s="135" t="s">
        <v>91</v>
      </c>
      <c r="D923" s="135" t="s">
        <v>92</v>
      </c>
      <c r="E923" s="239" t="s">
        <v>239</v>
      </c>
      <c r="F923" s="134" t="s">
        <v>13</v>
      </c>
      <c r="G923" s="133" t="s">
        <v>121</v>
      </c>
      <c r="H923" s="133">
        <v>6289</v>
      </c>
      <c r="I923" s="133">
        <v>460</v>
      </c>
      <c r="J923" s="133">
        <v>43851</v>
      </c>
      <c r="K923" s="133" t="s">
        <v>1106</v>
      </c>
      <c r="L923" s="133">
        <v>51839788</v>
      </c>
      <c r="M923" s="133" t="s">
        <v>114</v>
      </c>
      <c r="N923" s="133">
        <v>7952</v>
      </c>
      <c r="O923" s="133">
        <v>2020</v>
      </c>
      <c r="P923" s="264">
        <v>311800</v>
      </c>
      <c r="Q923" s="239" t="s">
        <v>827</v>
      </c>
      <c r="R923" s="240"/>
      <c r="S923" s="246"/>
      <c r="T923" s="240"/>
      <c r="U923" s="246"/>
      <c r="V923" s="240"/>
      <c r="W923" s="246"/>
      <c r="X923" s="283"/>
      <c r="Y923" s="253"/>
      <c r="Z923" s="251"/>
      <c r="AA923" s="247">
        <f t="shared" si="29"/>
        <v>311800</v>
      </c>
      <c r="AB923" s="240"/>
      <c r="AF923">
        <v>311800</v>
      </c>
      <c r="AG923" s="415">
        <f t="shared" si="28"/>
        <v>0</v>
      </c>
    </row>
    <row r="924" spans="1:33">
      <c r="A924" s="133" t="s">
        <v>4</v>
      </c>
      <c r="B924" s="133" t="s">
        <v>236</v>
      </c>
      <c r="C924" s="135" t="s">
        <v>91</v>
      </c>
      <c r="D924" s="135" t="s">
        <v>92</v>
      </c>
      <c r="E924" s="239" t="s">
        <v>304</v>
      </c>
      <c r="F924" s="134" t="s">
        <v>22</v>
      </c>
      <c r="G924" s="133" t="s">
        <v>121</v>
      </c>
      <c r="H924" s="133">
        <v>7026</v>
      </c>
      <c r="I924" s="133">
        <v>4604</v>
      </c>
      <c r="J924" s="133">
        <v>43862</v>
      </c>
      <c r="K924" s="133" t="s">
        <v>1107</v>
      </c>
      <c r="L924" s="133">
        <v>67000482</v>
      </c>
      <c r="M924" s="133" t="s">
        <v>123</v>
      </c>
      <c r="N924" s="133">
        <v>1451</v>
      </c>
      <c r="O924" s="133">
        <v>2020</v>
      </c>
      <c r="P924" s="264">
        <v>9221816</v>
      </c>
      <c r="Q924" s="239" t="s">
        <v>827</v>
      </c>
      <c r="R924" s="240"/>
      <c r="S924" s="246"/>
      <c r="T924" s="240"/>
      <c r="U924" s="246"/>
      <c r="V924" s="240"/>
      <c r="W924" s="246"/>
      <c r="X924" s="283"/>
      <c r="Y924" s="253"/>
      <c r="Z924" s="251"/>
      <c r="AA924" s="247">
        <f t="shared" si="29"/>
        <v>9221816</v>
      </c>
      <c r="AB924" s="340" t="s">
        <v>419</v>
      </c>
      <c r="AF924">
        <v>9221816</v>
      </c>
      <c r="AG924" s="415">
        <f t="shared" si="28"/>
        <v>0</v>
      </c>
    </row>
    <row r="925" spans="1:33" ht="51">
      <c r="A925" s="133" t="s">
        <v>8</v>
      </c>
      <c r="B925" s="133" t="s">
        <v>148</v>
      </c>
      <c r="C925" s="135" t="s">
        <v>91</v>
      </c>
      <c r="D925" s="135" t="s">
        <v>92</v>
      </c>
      <c r="E925" s="239" t="s">
        <v>242</v>
      </c>
      <c r="F925" s="134" t="s">
        <v>15</v>
      </c>
      <c r="G925" s="133" t="s">
        <v>121</v>
      </c>
      <c r="H925" s="133">
        <v>4619</v>
      </c>
      <c r="I925" s="133">
        <v>4610</v>
      </c>
      <c r="J925" s="133">
        <v>43862</v>
      </c>
      <c r="K925" s="133" t="s">
        <v>526</v>
      </c>
      <c r="L925" s="133">
        <v>79799869</v>
      </c>
      <c r="M925" s="133" t="s">
        <v>114</v>
      </c>
      <c r="N925" s="133">
        <v>804</v>
      </c>
      <c r="O925" s="133">
        <v>2020</v>
      </c>
      <c r="P925" s="264">
        <v>1</v>
      </c>
      <c r="Q925" s="239" t="s">
        <v>827</v>
      </c>
      <c r="R925" s="240"/>
      <c r="S925" s="246"/>
      <c r="T925" s="240"/>
      <c r="U925" s="246"/>
      <c r="V925" s="240"/>
      <c r="W925" s="246"/>
      <c r="X925" s="283"/>
      <c r="Y925" s="248" t="s">
        <v>267</v>
      </c>
      <c r="Z925" s="251">
        <v>1</v>
      </c>
      <c r="AA925" s="247">
        <f t="shared" si="29"/>
        <v>0</v>
      </c>
      <c r="AB925" s="240" t="s">
        <v>268</v>
      </c>
      <c r="AF925">
        <v>1</v>
      </c>
      <c r="AG925" s="415">
        <f t="shared" si="28"/>
        <v>0</v>
      </c>
    </row>
    <row r="926" spans="1:33">
      <c r="A926" s="133" t="s">
        <v>8</v>
      </c>
      <c r="B926" s="133" t="s">
        <v>148</v>
      </c>
      <c r="C926" s="135" t="s">
        <v>91</v>
      </c>
      <c r="D926" s="135" t="s">
        <v>92</v>
      </c>
      <c r="E926" s="239" t="s">
        <v>242</v>
      </c>
      <c r="F926" s="134" t="s">
        <v>15</v>
      </c>
      <c r="G926" s="133" t="s">
        <v>121</v>
      </c>
      <c r="H926" s="133">
        <v>7073</v>
      </c>
      <c r="I926" s="133">
        <v>4626</v>
      </c>
      <c r="J926" s="133">
        <v>43862</v>
      </c>
      <c r="K926" s="133" t="s">
        <v>675</v>
      </c>
      <c r="L926" s="133">
        <v>900403236</v>
      </c>
      <c r="M926" s="133" t="s">
        <v>96</v>
      </c>
      <c r="N926" s="133">
        <v>7068</v>
      </c>
      <c r="O926" s="133">
        <v>2020</v>
      </c>
      <c r="P926" s="264">
        <v>29902873</v>
      </c>
      <c r="Q926" s="239" t="s">
        <v>827</v>
      </c>
      <c r="R926" s="240"/>
      <c r="S926" s="246"/>
      <c r="T926" s="240"/>
      <c r="U926" s="246"/>
      <c r="V926" s="240"/>
      <c r="W926" s="246"/>
      <c r="X926" s="283"/>
      <c r="Y926" s="253"/>
      <c r="Z926" s="251"/>
      <c r="AA926" s="247">
        <f t="shared" si="29"/>
        <v>29902873</v>
      </c>
      <c r="AB926" s="240" t="s">
        <v>1093</v>
      </c>
      <c r="AF926">
        <v>29902873</v>
      </c>
      <c r="AG926" s="415">
        <f t="shared" si="28"/>
        <v>0</v>
      </c>
    </row>
    <row r="927" spans="1:33">
      <c r="A927" s="133" t="s">
        <v>8</v>
      </c>
      <c r="B927" s="133" t="s">
        <v>148</v>
      </c>
      <c r="C927" s="135" t="s">
        <v>91</v>
      </c>
      <c r="D927" s="135" t="s">
        <v>92</v>
      </c>
      <c r="E927" s="239" t="s">
        <v>242</v>
      </c>
      <c r="F927" s="134" t="s">
        <v>15</v>
      </c>
      <c r="G927" s="133" t="s">
        <v>121</v>
      </c>
      <c r="H927" s="133">
        <v>7083</v>
      </c>
      <c r="I927" s="133">
        <v>4644</v>
      </c>
      <c r="J927" s="133">
        <v>43862</v>
      </c>
      <c r="K927" s="133" t="s">
        <v>861</v>
      </c>
      <c r="L927" s="133">
        <v>900295709</v>
      </c>
      <c r="M927" s="133" t="s">
        <v>96</v>
      </c>
      <c r="N927" s="133">
        <v>7065</v>
      </c>
      <c r="O927" s="133">
        <v>2020</v>
      </c>
      <c r="P927" s="264">
        <v>23313541</v>
      </c>
      <c r="Q927" s="239" t="s">
        <v>827</v>
      </c>
      <c r="R927" s="240"/>
      <c r="S927" s="246"/>
      <c r="T927" s="240"/>
      <c r="U927" s="246"/>
      <c r="V927" s="240"/>
      <c r="W927" s="246"/>
      <c r="X927" s="283"/>
      <c r="Y927" s="253"/>
      <c r="Z927" s="251"/>
      <c r="AA927" s="247">
        <f t="shared" si="29"/>
        <v>23313541</v>
      </c>
      <c r="AB927" s="240" t="s">
        <v>1093</v>
      </c>
      <c r="AF927">
        <v>23313541</v>
      </c>
      <c r="AG927" s="415">
        <f t="shared" si="28"/>
        <v>0</v>
      </c>
    </row>
    <row r="928" spans="1:33">
      <c r="A928" s="133" t="s">
        <v>8</v>
      </c>
      <c r="B928" s="133" t="s">
        <v>148</v>
      </c>
      <c r="C928" s="135" t="s">
        <v>91</v>
      </c>
      <c r="D928" s="135" t="s">
        <v>92</v>
      </c>
      <c r="E928" s="239" t="s">
        <v>242</v>
      </c>
      <c r="F928" s="134" t="s">
        <v>15</v>
      </c>
      <c r="G928" s="133" t="s">
        <v>121</v>
      </c>
      <c r="H928" s="133">
        <v>7000</v>
      </c>
      <c r="I928" s="133">
        <v>4654</v>
      </c>
      <c r="J928" s="133">
        <v>43862</v>
      </c>
      <c r="K928" s="133" t="s">
        <v>1108</v>
      </c>
      <c r="L928" s="133">
        <v>830093106</v>
      </c>
      <c r="M928" s="133" t="s">
        <v>96</v>
      </c>
      <c r="N928" s="133">
        <v>7074</v>
      </c>
      <c r="O928" s="133">
        <v>2020</v>
      </c>
      <c r="P928" s="264">
        <v>43988275</v>
      </c>
      <c r="Q928" s="239" t="s">
        <v>827</v>
      </c>
      <c r="R928" s="240"/>
      <c r="S928" s="246"/>
      <c r="T928" s="240"/>
      <c r="U928" s="246"/>
      <c r="V928" s="240"/>
      <c r="W928" s="246"/>
      <c r="X928" s="283"/>
      <c r="Y928" s="253"/>
      <c r="Z928" s="251"/>
      <c r="AA928" s="247">
        <f t="shared" si="29"/>
        <v>43988275</v>
      </c>
      <c r="AB928" s="240" t="s">
        <v>1093</v>
      </c>
      <c r="AF928">
        <v>43988275</v>
      </c>
      <c r="AG928" s="415">
        <f t="shared" si="28"/>
        <v>0</v>
      </c>
    </row>
    <row r="929" spans="1:33">
      <c r="A929" s="133" t="s">
        <v>8</v>
      </c>
      <c r="B929" s="133" t="s">
        <v>148</v>
      </c>
      <c r="C929" s="135" t="s">
        <v>91</v>
      </c>
      <c r="D929" s="135" t="s">
        <v>92</v>
      </c>
      <c r="E929" s="239" t="s">
        <v>242</v>
      </c>
      <c r="F929" s="134" t="s">
        <v>15</v>
      </c>
      <c r="G929" s="133" t="s">
        <v>121</v>
      </c>
      <c r="H929" s="133">
        <v>4535</v>
      </c>
      <c r="I929" s="133">
        <v>4717</v>
      </c>
      <c r="J929" s="133">
        <v>43862</v>
      </c>
      <c r="K929" s="133" t="s">
        <v>891</v>
      </c>
      <c r="L929" s="133">
        <v>52874186</v>
      </c>
      <c r="M929" s="133" t="s">
        <v>123</v>
      </c>
      <c r="N929" s="133">
        <v>798</v>
      </c>
      <c r="O929" s="133">
        <v>2020</v>
      </c>
      <c r="P929" s="264">
        <v>2492600</v>
      </c>
      <c r="Q929" s="239" t="s">
        <v>827</v>
      </c>
      <c r="R929" s="240"/>
      <c r="S929" s="246"/>
      <c r="T929" s="240"/>
      <c r="U929" s="246"/>
      <c r="V929" s="240"/>
      <c r="W929" s="246"/>
      <c r="X929" s="283"/>
      <c r="Y929" s="253"/>
      <c r="Z929" s="251"/>
      <c r="AA929" s="247">
        <f t="shared" si="29"/>
        <v>2492600</v>
      </c>
      <c r="AB929" s="240" t="s">
        <v>456</v>
      </c>
      <c r="AF929">
        <v>2492600</v>
      </c>
      <c r="AG929" s="415">
        <f t="shared" si="28"/>
        <v>0</v>
      </c>
    </row>
    <row r="930" spans="1:33">
      <c r="A930" s="133" t="s">
        <v>8</v>
      </c>
      <c r="B930" s="133" t="s">
        <v>148</v>
      </c>
      <c r="C930" s="135" t="s">
        <v>91</v>
      </c>
      <c r="D930" s="135" t="s">
        <v>92</v>
      </c>
      <c r="E930" s="239" t="s">
        <v>242</v>
      </c>
      <c r="F930" s="134" t="s">
        <v>15</v>
      </c>
      <c r="G930" s="133" t="s">
        <v>121</v>
      </c>
      <c r="H930" s="133">
        <v>7050</v>
      </c>
      <c r="I930" s="133">
        <v>4720</v>
      </c>
      <c r="J930" s="133">
        <v>43862</v>
      </c>
      <c r="K930" s="133" t="s">
        <v>438</v>
      </c>
      <c r="L930" s="133">
        <v>830503725</v>
      </c>
      <c r="M930" s="133" t="s">
        <v>96</v>
      </c>
      <c r="N930" s="133">
        <v>7078</v>
      </c>
      <c r="O930" s="133">
        <v>2020</v>
      </c>
      <c r="P930" s="264">
        <v>14685621</v>
      </c>
      <c r="Q930" s="239" t="s">
        <v>827</v>
      </c>
      <c r="R930" s="240"/>
      <c r="S930" s="246"/>
      <c r="T930" s="240"/>
      <c r="U930" s="246"/>
      <c r="V930" s="240"/>
      <c r="W930" s="246"/>
      <c r="X930" s="283"/>
      <c r="Y930" s="253"/>
      <c r="Z930" s="251"/>
      <c r="AA930" s="247">
        <f t="shared" si="29"/>
        <v>14685621</v>
      </c>
      <c r="AB930" s="240" t="s">
        <v>1093</v>
      </c>
      <c r="AF930">
        <v>14685621</v>
      </c>
      <c r="AG930" s="415">
        <f t="shared" si="28"/>
        <v>0</v>
      </c>
    </row>
    <row r="931" spans="1:33">
      <c r="A931" s="133" t="s">
        <v>4</v>
      </c>
      <c r="B931" s="133" t="s">
        <v>236</v>
      </c>
      <c r="C931" s="135" t="s">
        <v>91</v>
      </c>
      <c r="D931" s="135" t="s">
        <v>92</v>
      </c>
      <c r="E931" s="239" t="s">
        <v>304</v>
      </c>
      <c r="F931" s="134" t="s">
        <v>22</v>
      </c>
      <c r="G931" s="133" t="s">
        <v>121</v>
      </c>
      <c r="H931" s="133">
        <v>6392</v>
      </c>
      <c r="I931" s="133">
        <v>4724</v>
      </c>
      <c r="J931" s="133">
        <v>43864</v>
      </c>
      <c r="K931" s="133" t="s">
        <v>1109</v>
      </c>
      <c r="L931" s="133">
        <v>84076712</v>
      </c>
      <c r="M931" s="133" t="s">
        <v>123</v>
      </c>
      <c r="N931" s="133">
        <v>144</v>
      </c>
      <c r="O931" s="133">
        <v>2020</v>
      </c>
      <c r="P931" s="264">
        <v>5247167</v>
      </c>
      <c r="Q931" s="239" t="s">
        <v>827</v>
      </c>
      <c r="R931" s="240"/>
      <c r="S931" s="246"/>
      <c r="T931" s="240"/>
      <c r="U931" s="246"/>
      <c r="V931" s="240"/>
      <c r="W931" s="246"/>
      <c r="X931" s="283"/>
      <c r="Y931" s="253"/>
      <c r="Z931" s="251"/>
      <c r="AA931" s="247">
        <f t="shared" si="29"/>
        <v>5247167</v>
      </c>
      <c r="AB931" s="340" t="s">
        <v>419</v>
      </c>
      <c r="AF931">
        <v>5247167</v>
      </c>
      <c r="AG931" s="415">
        <f t="shared" si="28"/>
        <v>0</v>
      </c>
    </row>
    <row r="932" spans="1:33">
      <c r="A932" s="133" t="s">
        <v>8</v>
      </c>
      <c r="B932" s="133" t="s">
        <v>148</v>
      </c>
      <c r="C932" s="135" t="s">
        <v>91</v>
      </c>
      <c r="D932" s="135" t="s">
        <v>92</v>
      </c>
      <c r="E932" s="239" t="s">
        <v>242</v>
      </c>
      <c r="F932" s="134" t="s">
        <v>15</v>
      </c>
      <c r="G932" s="133" t="s">
        <v>121</v>
      </c>
      <c r="H932" s="133">
        <v>7156</v>
      </c>
      <c r="I932" s="133">
        <v>4744</v>
      </c>
      <c r="J932" s="133">
        <v>43864</v>
      </c>
      <c r="K932" s="133" t="s">
        <v>356</v>
      </c>
      <c r="L932" s="133">
        <v>900127127</v>
      </c>
      <c r="M932" s="133" t="s">
        <v>220</v>
      </c>
      <c r="N932" s="133">
        <v>94650</v>
      </c>
      <c r="O932" s="133">
        <v>2020</v>
      </c>
      <c r="P932" s="264">
        <v>27579521</v>
      </c>
      <c r="Q932" s="239" t="s">
        <v>827</v>
      </c>
      <c r="R932" s="240"/>
      <c r="S932" s="246"/>
      <c r="T932" s="240"/>
      <c r="U932" s="246"/>
      <c r="V932" s="240"/>
      <c r="W932" s="246"/>
      <c r="X932" s="283"/>
      <c r="Y932" s="253"/>
      <c r="Z932" s="251"/>
      <c r="AA932" s="247">
        <f t="shared" si="29"/>
        <v>27579521</v>
      </c>
      <c r="AB932" s="240" t="s">
        <v>277</v>
      </c>
      <c r="AF932">
        <v>27579521</v>
      </c>
      <c r="AG932" s="415">
        <f t="shared" si="28"/>
        <v>0</v>
      </c>
    </row>
    <row r="933" spans="1:33" ht="38.25">
      <c r="A933" s="133" t="s">
        <v>6</v>
      </c>
      <c r="B933" s="133" t="s">
        <v>227</v>
      </c>
      <c r="C933" s="135" t="s">
        <v>91</v>
      </c>
      <c r="D933" s="135" t="s">
        <v>92</v>
      </c>
      <c r="E933" s="239" t="s">
        <v>315</v>
      </c>
      <c r="F933" s="134" t="s">
        <v>19</v>
      </c>
      <c r="G933" s="133" t="s">
        <v>121</v>
      </c>
      <c r="H933" s="133">
        <v>6799</v>
      </c>
      <c r="I933" s="133">
        <v>4783</v>
      </c>
      <c r="J933" s="133">
        <v>43865</v>
      </c>
      <c r="K933" s="133" t="s">
        <v>1091</v>
      </c>
      <c r="L933" s="133">
        <v>800250954</v>
      </c>
      <c r="M933" s="133" t="s">
        <v>156</v>
      </c>
      <c r="N933" s="133">
        <v>9041</v>
      </c>
      <c r="O933" s="133">
        <v>2020</v>
      </c>
      <c r="P933" s="264">
        <v>15383037</v>
      </c>
      <c r="Q933" s="239" t="s">
        <v>827</v>
      </c>
      <c r="R933" s="240"/>
      <c r="S933" s="246"/>
      <c r="T933" s="240"/>
      <c r="U933" s="246"/>
      <c r="V933" s="240"/>
      <c r="W933" s="246"/>
      <c r="X933" s="283"/>
      <c r="Y933" s="248" t="s">
        <v>384</v>
      </c>
      <c r="Z933" s="251">
        <v>15383037</v>
      </c>
      <c r="AA933" s="247">
        <f t="shared" si="29"/>
        <v>0</v>
      </c>
      <c r="AB933" s="240" t="s">
        <v>385</v>
      </c>
      <c r="AF933">
        <v>15383037</v>
      </c>
      <c r="AG933" s="415">
        <f t="shared" si="28"/>
        <v>0</v>
      </c>
    </row>
    <row r="934" spans="1:33">
      <c r="A934" s="133" t="s">
        <v>8</v>
      </c>
      <c r="B934" s="133" t="s">
        <v>148</v>
      </c>
      <c r="C934" s="135" t="s">
        <v>91</v>
      </c>
      <c r="D934" s="135" t="s">
        <v>92</v>
      </c>
      <c r="E934" s="239" t="s">
        <v>242</v>
      </c>
      <c r="F934" s="134" t="s">
        <v>15</v>
      </c>
      <c r="G934" s="133" t="s">
        <v>121</v>
      </c>
      <c r="H934" s="133">
        <v>7159</v>
      </c>
      <c r="I934" s="133">
        <v>4875</v>
      </c>
      <c r="J934" s="133">
        <v>43867</v>
      </c>
      <c r="K934" s="133" t="s">
        <v>275</v>
      </c>
      <c r="L934" s="133">
        <v>805000867</v>
      </c>
      <c r="M934" s="133" t="s">
        <v>276</v>
      </c>
      <c r="N934" s="133">
        <v>8282</v>
      </c>
      <c r="O934" s="133">
        <v>2020</v>
      </c>
      <c r="P934" s="264">
        <v>2756379</v>
      </c>
      <c r="Q934" s="239" t="s">
        <v>827</v>
      </c>
      <c r="R934" s="240"/>
      <c r="S934" s="246"/>
      <c r="T934" s="240"/>
      <c r="U934" s="246"/>
      <c r="V934" s="240"/>
      <c r="W934" s="246"/>
      <c r="X934" s="283"/>
      <c r="Y934" s="253"/>
      <c r="Z934" s="251"/>
      <c r="AA934" s="247">
        <f t="shared" si="29"/>
        <v>2756379</v>
      </c>
      <c r="AB934" s="240" t="s">
        <v>277</v>
      </c>
      <c r="AF934">
        <v>2756379</v>
      </c>
      <c r="AG934" s="415">
        <f t="shared" si="28"/>
        <v>0</v>
      </c>
    </row>
    <row r="935" spans="1:33">
      <c r="A935" s="133" t="s">
        <v>8</v>
      </c>
      <c r="B935" s="133" t="s">
        <v>148</v>
      </c>
      <c r="C935" s="135" t="s">
        <v>91</v>
      </c>
      <c r="D935" s="135" t="s">
        <v>92</v>
      </c>
      <c r="E935" s="239" t="s">
        <v>242</v>
      </c>
      <c r="F935" s="134" t="s">
        <v>15</v>
      </c>
      <c r="G935" s="133" t="s">
        <v>121</v>
      </c>
      <c r="H935" s="133">
        <v>7163</v>
      </c>
      <c r="I935" s="133">
        <v>4876</v>
      </c>
      <c r="J935" s="133">
        <v>43867</v>
      </c>
      <c r="K935" s="133" t="s">
        <v>275</v>
      </c>
      <c r="L935" s="133">
        <v>805000867</v>
      </c>
      <c r="M935" s="133" t="s">
        <v>276</v>
      </c>
      <c r="N935" s="133">
        <v>8282</v>
      </c>
      <c r="O935" s="133">
        <v>2020</v>
      </c>
      <c r="P935" s="264">
        <v>3682352</v>
      </c>
      <c r="Q935" s="239" t="s">
        <v>827</v>
      </c>
      <c r="R935" s="240"/>
      <c r="S935" s="246"/>
      <c r="T935" s="240"/>
      <c r="U935" s="246"/>
      <c r="V935" s="240"/>
      <c r="W935" s="246"/>
      <c r="X935" s="283"/>
      <c r="Y935" s="253"/>
      <c r="Z935" s="251"/>
      <c r="AA935" s="247">
        <f t="shared" si="29"/>
        <v>3682352</v>
      </c>
      <c r="AB935" s="240" t="s">
        <v>277</v>
      </c>
      <c r="AF935">
        <v>3682352</v>
      </c>
      <c r="AG935" s="415">
        <f t="shared" si="28"/>
        <v>0</v>
      </c>
    </row>
    <row r="936" spans="1:33">
      <c r="A936" s="133" t="s">
        <v>8</v>
      </c>
      <c r="B936" s="133" t="s">
        <v>148</v>
      </c>
      <c r="C936" s="135" t="s">
        <v>91</v>
      </c>
      <c r="D936" s="135" t="s">
        <v>92</v>
      </c>
      <c r="E936" s="239" t="s">
        <v>242</v>
      </c>
      <c r="F936" s="134" t="s">
        <v>15</v>
      </c>
      <c r="G936" s="133" t="s">
        <v>121</v>
      </c>
      <c r="H936" s="133">
        <v>7164</v>
      </c>
      <c r="I936" s="133">
        <v>4877</v>
      </c>
      <c r="J936" s="133">
        <v>43867</v>
      </c>
      <c r="K936" s="133" t="s">
        <v>275</v>
      </c>
      <c r="L936" s="133">
        <v>805000867</v>
      </c>
      <c r="M936" s="133" t="s">
        <v>276</v>
      </c>
      <c r="N936" s="133">
        <v>8282</v>
      </c>
      <c r="O936" s="133">
        <v>2020</v>
      </c>
      <c r="P936" s="264">
        <v>744450</v>
      </c>
      <c r="Q936" s="239" t="s">
        <v>827</v>
      </c>
      <c r="R936" s="240"/>
      <c r="S936" s="246"/>
      <c r="T936" s="240"/>
      <c r="U936" s="246"/>
      <c r="V936" s="240"/>
      <c r="W936" s="246"/>
      <c r="X936" s="283"/>
      <c r="Y936" s="253"/>
      <c r="Z936" s="251"/>
      <c r="AA936" s="247">
        <f t="shared" si="29"/>
        <v>744450</v>
      </c>
      <c r="AB936" s="240" t="s">
        <v>277</v>
      </c>
      <c r="AF936">
        <v>744450</v>
      </c>
      <c r="AG936" s="415">
        <f t="shared" si="28"/>
        <v>0</v>
      </c>
    </row>
    <row r="937" spans="1:33">
      <c r="A937" s="133" t="s">
        <v>8</v>
      </c>
      <c r="B937" s="133" t="s">
        <v>148</v>
      </c>
      <c r="C937" s="135" t="s">
        <v>91</v>
      </c>
      <c r="D937" s="135" t="s">
        <v>92</v>
      </c>
      <c r="E937" s="239" t="s">
        <v>242</v>
      </c>
      <c r="F937" s="134" t="s">
        <v>15</v>
      </c>
      <c r="G937" s="133" t="s">
        <v>121</v>
      </c>
      <c r="H937" s="133">
        <v>6708</v>
      </c>
      <c r="I937" s="133">
        <v>4880</v>
      </c>
      <c r="J937" s="133">
        <v>43867</v>
      </c>
      <c r="K937" s="133" t="s">
        <v>1110</v>
      </c>
      <c r="L937" s="133">
        <v>830046757</v>
      </c>
      <c r="M937" s="133" t="s">
        <v>220</v>
      </c>
      <c r="N937" s="133">
        <v>213440</v>
      </c>
      <c r="O937" s="133">
        <v>2020</v>
      </c>
      <c r="P937" s="264">
        <v>166091962</v>
      </c>
      <c r="Q937" s="239" t="s">
        <v>827</v>
      </c>
      <c r="R937" s="240"/>
      <c r="S937" s="246"/>
      <c r="T937" s="240"/>
      <c r="U937" s="246"/>
      <c r="V937" s="240"/>
      <c r="W937" s="246"/>
      <c r="X937" s="283"/>
      <c r="Y937" s="253"/>
      <c r="Z937" s="251"/>
      <c r="AA937" s="247">
        <f t="shared" si="29"/>
        <v>166091962</v>
      </c>
      <c r="AB937" s="240" t="s">
        <v>277</v>
      </c>
      <c r="AF937">
        <v>166091962</v>
      </c>
      <c r="AG937" s="415">
        <f t="shared" si="28"/>
        <v>0</v>
      </c>
    </row>
    <row r="938" spans="1:33" ht="38.25">
      <c r="A938" s="133" t="s">
        <v>6</v>
      </c>
      <c r="B938" s="133" t="s">
        <v>920</v>
      </c>
      <c r="C938" s="135" t="s">
        <v>91</v>
      </c>
      <c r="D938" s="135" t="s">
        <v>92</v>
      </c>
      <c r="E938" s="239" t="s">
        <v>1111</v>
      </c>
      <c r="F938" s="134" t="s">
        <v>17</v>
      </c>
      <c r="G938" s="133" t="s">
        <v>121</v>
      </c>
      <c r="H938" s="133">
        <v>6744</v>
      </c>
      <c r="I938" s="133">
        <v>4903</v>
      </c>
      <c r="J938" s="133">
        <v>43867</v>
      </c>
      <c r="K938" s="133" t="s">
        <v>1112</v>
      </c>
      <c r="L938" s="133">
        <v>52386943</v>
      </c>
      <c r="M938" s="133" t="s">
        <v>123</v>
      </c>
      <c r="N938" s="133">
        <v>3426</v>
      </c>
      <c r="O938" s="133">
        <v>2020</v>
      </c>
      <c r="P938" s="264">
        <v>22461</v>
      </c>
      <c r="Q938" s="239" t="s">
        <v>827</v>
      </c>
      <c r="R938" s="240"/>
      <c r="S938" s="246"/>
      <c r="T938" s="240"/>
      <c r="U938" s="246"/>
      <c r="V938" s="240"/>
      <c r="W938" s="246"/>
      <c r="X938" s="283"/>
      <c r="Y938" s="248" t="s">
        <v>486</v>
      </c>
      <c r="Z938" s="251">
        <v>22461</v>
      </c>
      <c r="AA938" s="247">
        <f t="shared" si="29"/>
        <v>0</v>
      </c>
      <c r="AB938" s="240" t="s">
        <v>487</v>
      </c>
      <c r="AF938">
        <v>22461</v>
      </c>
      <c r="AG938" s="415">
        <f t="shared" si="28"/>
        <v>0</v>
      </c>
    </row>
    <row r="939" spans="1:33" ht="38.25">
      <c r="A939" s="133" t="s">
        <v>6</v>
      </c>
      <c r="B939" s="133" t="s">
        <v>100</v>
      </c>
      <c r="C939" s="135" t="s">
        <v>91</v>
      </c>
      <c r="D939" s="135" t="s">
        <v>92</v>
      </c>
      <c r="E939" s="239" t="s">
        <v>239</v>
      </c>
      <c r="F939" s="134" t="s">
        <v>13</v>
      </c>
      <c r="G939" s="133" t="s">
        <v>121</v>
      </c>
      <c r="H939" s="133">
        <v>7192</v>
      </c>
      <c r="I939" s="133">
        <v>4904</v>
      </c>
      <c r="J939" s="133">
        <v>43867</v>
      </c>
      <c r="K939" s="133" t="s">
        <v>1112</v>
      </c>
      <c r="L939" s="133">
        <v>52386943</v>
      </c>
      <c r="M939" s="133" t="s">
        <v>123</v>
      </c>
      <c r="N939" s="133">
        <v>3426</v>
      </c>
      <c r="O939" s="133">
        <v>2020</v>
      </c>
      <c r="P939" s="264">
        <v>875975</v>
      </c>
      <c r="Q939" s="239" t="s">
        <v>827</v>
      </c>
      <c r="R939" s="240"/>
      <c r="S939" s="246"/>
      <c r="T939" s="240"/>
      <c r="U939" s="246"/>
      <c r="V939" s="240"/>
      <c r="W939" s="246"/>
      <c r="X939" s="283"/>
      <c r="Y939" s="248" t="s">
        <v>486</v>
      </c>
      <c r="Z939" s="251">
        <v>875975</v>
      </c>
      <c r="AA939" s="247">
        <f t="shared" si="29"/>
        <v>0</v>
      </c>
      <c r="AB939" s="240" t="s">
        <v>487</v>
      </c>
      <c r="AF939">
        <v>875975</v>
      </c>
      <c r="AG939" s="415">
        <f t="shared" si="28"/>
        <v>0</v>
      </c>
    </row>
    <row r="940" spans="1:33">
      <c r="A940" s="133" t="s">
        <v>4</v>
      </c>
      <c r="B940" s="133" t="s">
        <v>236</v>
      </c>
      <c r="C940" s="135" t="s">
        <v>91</v>
      </c>
      <c r="D940" s="135" t="s">
        <v>92</v>
      </c>
      <c r="E940" s="239" t="s">
        <v>304</v>
      </c>
      <c r="F940" s="134" t="s">
        <v>22</v>
      </c>
      <c r="G940" s="133" t="s">
        <v>121</v>
      </c>
      <c r="H940" s="133">
        <v>6622</v>
      </c>
      <c r="I940" s="133">
        <v>4916</v>
      </c>
      <c r="J940" s="133">
        <v>43868</v>
      </c>
      <c r="K940" s="133" t="s">
        <v>1113</v>
      </c>
      <c r="L940" s="133">
        <v>5668969</v>
      </c>
      <c r="M940" s="133" t="s">
        <v>123</v>
      </c>
      <c r="N940" s="133">
        <v>349</v>
      </c>
      <c r="O940" s="133">
        <v>2020</v>
      </c>
      <c r="P940" s="264">
        <v>6628000</v>
      </c>
      <c r="Q940" s="239" t="s">
        <v>827</v>
      </c>
      <c r="R940" s="240"/>
      <c r="S940" s="246"/>
      <c r="T940" s="240"/>
      <c r="U940" s="246"/>
      <c r="V940" s="240"/>
      <c r="W940" s="246"/>
      <c r="X940" s="283"/>
      <c r="Y940" s="253"/>
      <c r="Z940" s="251"/>
      <c r="AA940" s="247">
        <f t="shared" si="29"/>
        <v>6628000</v>
      </c>
      <c r="AB940" s="340" t="s">
        <v>419</v>
      </c>
      <c r="AF940">
        <v>6628000</v>
      </c>
      <c r="AG940" s="415">
        <f t="shared" si="28"/>
        <v>0</v>
      </c>
    </row>
    <row r="941" spans="1:33">
      <c r="A941" s="133" t="s">
        <v>4</v>
      </c>
      <c r="B941" s="133" t="s">
        <v>236</v>
      </c>
      <c r="C941" s="135" t="s">
        <v>91</v>
      </c>
      <c r="D941" s="135" t="s">
        <v>92</v>
      </c>
      <c r="E941" s="239" t="s">
        <v>304</v>
      </c>
      <c r="F941" s="134" t="s">
        <v>22</v>
      </c>
      <c r="G941" s="133" t="s">
        <v>121</v>
      </c>
      <c r="H941" s="133">
        <v>6393</v>
      </c>
      <c r="I941" s="133">
        <v>4932</v>
      </c>
      <c r="J941" s="133">
        <v>43868</v>
      </c>
      <c r="K941" s="133" t="s">
        <v>1114</v>
      </c>
      <c r="L941" s="133">
        <v>1023873066</v>
      </c>
      <c r="M941" s="133" t="s">
        <v>123</v>
      </c>
      <c r="N941" s="133">
        <v>348</v>
      </c>
      <c r="O941" s="133">
        <v>2020</v>
      </c>
      <c r="P941" s="264">
        <v>14913000</v>
      </c>
      <c r="Q941" s="239" t="s">
        <v>827</v>
      </c>
      <c r="R941" s="240"/>
      <c r="S941" s="246"/>
      <c r="T941" s="240"/>
      <c r="U941" s="246"/>
      <c r="V941" s="240"/>
      <c r="W941" s="246"/>
      <c r="X941" s="283"/>
      <c r="Y941" s="253"/>
      <c r="Z941" s="251"/>
      <c r="AA941" s="247">
        <f t="shared" si="29"/>
        <v>14913000</v>
      </c>
      <c r="AB941" s="347" t="s">
        <v>419</v>
      </c>
      <c r="AF941">
        <v>14913000</v>
      </c>
      <c r="AG941" s="415">
        <f t="shared" si="28"/>
        <v>0</v>
      </c>
    </row>
    <row r="942" spans="1:33">
      <c r="A942" s="133" t="s">
        <v>6</v>
      </c>
      <c r="B942" s="133" t="s">
        <v>186</v>
      </c>
      <c r="C942" s="135" t="s">
        <v>91</v>
      </c>
      <c r="D942" s="135" t="s">
        <v>92</v>
      </c>
      <c r="E942" s="239" t="s">
        <v>248</v>
      </c>
      <c r="F942" s="134" t="s">
        <v>20</v>
      </c>
      <c r="G942" s="133" t="s">
        <v>121</v>
      </c>
      <c r="H942" s="133">
        <v>6665</v>
      </c>
      <c r="I942" s="133">
        <v>4935</v>
      </c>
      <c r="J942" s="133">
        <v>43868</v>
      </c>
      <c r="K942" s="133" t="s">
        <v>372</v>
      </c>
      <c r="L942" s="133">
        <v>860011153</v>
      </c>
      <c r="M942" s="133" t="s">
        <v>373</v>
      </c>
      <c r="N942" s="133">
        <v>241</v>
      </c>
      <c r="O942" s="133">
        <v>2020</v>
      </c>
      <c r="P942" s="264">
        <v>70700</v>
      </c>
      <c r="Q942" s="239" t="s">
        <v>827</v>
      </c>
      <c r="R942" s="240"/>
      <c r="S942" s="246"/>
      <c r="T942" s="240"/>
      <c r="U942" s="246"/>
      <c r="V942" s="240"/>
      <c r="W942" s="246"/>
      <c r="X942" s="283"/>
      <c r="Y942" s="253"/>
      <c r="Z942" s="251"/>
      <c r="AA942" s="247">
        <f t="shared" si="29"/>
        <v>70700</v>
      </c>
      <c r="AB942" s="329" t="s">
        <v>1115</v>
      </c>
      <c r="AF942">
        <v>70700</v>
      </c>
      <c r="AG942" s="415">
        <f t="shared" si="28"/>
        <v>0</v>
      </c>
    </row>
    <row r="943" spans="1:33" ht="76.5">
      <c r="A943" s="133" t="s">
        <v>6</v>
      </c>
      <c r="B943" s="133" t="s">
        <v>186</v>
      </c>
      <c r="C943" s="135" t="s">
        <v>91</v>
      </c>
      <c r="D943" s="135" t="s">
        <v>92</v>
      </c>
      <c r="E943" s="239" t="s">
        <v>248</v>
      </c>
      <c r="F943" s="134" t="s">
        <v>20</v>
      </c>
      <c r="G943" s="133" t="s">
        <v>121</v>
      </c>
      <c r="H943" s="133">
        <v>4702</v>
      </c>
      <c r="I943" s="133">
        <v>5101</v>
      </c>
      <c r="J943" s="133">
        <v>43873</v>
      </c>
      <c r="K943" s="133" t="s">
        <v>1116</v>
      </c>
      <c r="L943" s="133">
        <v>52326178</v>
      </c>
      <c r="M943" s="133" t="s">
        <v>123</v>
      </c>
      <c r="N943" s="133">
        <v>491</v>
      </c>
      <c r="O943" s="133">
        <v>2020</v>
      </c>
      <c r="P943" s="264">
        <v>24508000</v>
      </c>
      <c r="Q943" s="239" t="s">
        <v>827</v>
      </c>
      <c r="R943" s="240"/>
      <c r="S943" s="246"/>
      <c r="T943" s="240"/>
      <c r="U943" s="246"/>
      <c r="V943" s="240"/>
      <c r="W943" s="246"/>
      <c r="X943" s="283"/>
      <c r="Y943" s="253"/>
      <c r="Z943" s="251"/>
      <c r="AA943" s="247">
        <f t="shared" si="29"/>
        <v>24508000</v>
      </c>
      <c r="AB943" s="345" t="s">
        <v>1117</v>
      </c>
      <c r="AF943">
        <v>24508000</v>
      </c>
      <c r="AG943" s="415">
        <f t="shared" si="28"/>
        <v>0</v>
      </c>
    </row>
    <row r="944" spans="1:33" ht="38.25">
      <c r="A944" s="133" t="s">
        <v>12</v>
      </c>
      <c r="B944" s="133" t="s">
        <v>360</v>
      </c>
      <c r="C944" s="135" t="s">
        <v>91</v>
      </c>
      <c r="D944" s="135" t="s">
        <v>92</v>
      </c>
      <c r="E944" s="239" t="s">
        <v>361</v>
      </c>
      <c r="F944" s="134" t="s">
        <v>23</v>
      </c>
      <c r="G944" s="133" t="s">
        <v>121</v>
      </c>
      <c r="H944" s="133">
        <v>6915</v>
      </c>
      <c r="I944" s="133">
        <v>5139</v>
      </c>
      <c r="J944" s="133">
        <v>43873</v>
      </c>
      <c r="K944" s="133" t="s">
        <v>1070</v>
      </c>
      <c r="L944" s="133">
        <v>52537188</v>
      </c>
      <c r="M944" s="133" t="s">
        <v>114</v>
      </c>
      <c r="N944" s="133">
        <v>689</v>
      </c>
      <c r="O944" s="133">
        <v>2020</v>
      </c>
      <c r="P944" s="264">
        <v>2812134</v>
      </c>
      <c r="Q944" s="239" t="s">
        <v>827</v>
      </c>
      <c r="R944" s="240"/>
      <c r="S944" s="246"/>
      <c r="T944" s="240"/>
      <c r="U944" s="246"/>
      <c r="V944" s="240"/>
      <c r="W944" s="246"/>
      <c r="X944" s="283"/>
      <c r="Y944" s="248" t="s">
        <v>384</v>
      </c>
      <c r="Z944" s="251">
        <v>2812134</v>
      </c>
      <c r="AA944" s="247">
        <f t="shared" si="29"/>
        <v>0</v>
      </c>
      <c r="AB944" s="330" t="s">
        <v>385</v>
      </c>
      <c r="AF944">
        <v>2812134</v>
      </c>
      <c r="AG944" s="415">
        <f t="shared" si="28"/>
        <v>0</v>
      </c>
    </row>
    <row r="945" spans="1:33">
      <c r="A945" s="133" t="s">
        <v>8</v>
      </c>
      <c r="B945" s="133" t="s">
        <v>148</v>
      </c>
      <c r="C945" s="135" t="s">
        <v>91</v>
      </c>
      <c r="D945" s="135" t="s">
        <v>92</v>
      </c>
      <c r="E945" s="239" t="s">
        <v>242</v>
      </c>
      <c r="F945" s="134" t="s">
        <v>15</v>
      </c>
      <c r="G945" s="133" t="s">
        <v>121</v>
      </c>
      <c r="H945" s="133">
        <v>6563</v>
      </c>
      <c r="I945" s="133">
        <v>5144</v>
      </c>
      <c r="J945" s="133">
        <v>43874</v>
      </c>
      <c r="K945" s="133" t="s">
        <v>1118</v>
      </c>
      <c r="L945" s="133">
        <v>80411125</v>
      </c>
      <c r="M945" s="133" t="s">
        <v>123</v>
      </c>
      <c r="N945" s="133">
        <v>769</v>
      </c>
      <c r="O945" s="133">
        <v>2020</v>
      </c>
      <c r="P945" s="264">
        <v>5624000</v>
      </c>
      <c r="Q945" s="239" t="s">
        <v>827</v>
      </c>
      <c r="R945" s="240"/>
      <c r="S945" s="246"/>
      <c r="T945" s="240"/>
      <c r="U945" s="246"/>
      <c r="V945" s="240"/>
      <c r="W945" s="246"/>
      <c r="X945" s="283"/>
      <c r="Y945" s="253"/>
      <c r="Z945" s="251"/>
      <c r="AA945" s="247">
        <f t="shared" si="29"/>
        <v>5624000</v>
      </c>
      <c r="AB945" s="240" t="s">
        <v>456</v>
      </c>
      <c r="AF945">
        <v>5624000</v>
      </c>
      <c r="AG945" s="415">
        <f t="shared" si="28"/>
        <v>0</v>
      </c>
    </row>
    <row r="946" spans="1:33" ht="26.25">
      <c r="A946" s="133" t="s">
        <v>4</v>
      </c>
      <c r="B946" s="133" t="s">
        <v>90</v>
      </c>
      <c r="C946" s="135" t="s">
        <v>91</v>
      </c>
      <c r="D946" s="135" t="s">
        <v>92</v>
      </c>
      <c r="E946" s="239" t="s">
        <v>285</v>
      </c>
      <c r="F946" s="134" t="s">
        <v>18</v>
      </c>
      <c r="G946" s="133" t="s">
        <v>121</v>
      </c>
      <c r="H946" s="133">
        <v>7277</v>
      </c>
      <c r="I946" s="133">
        <v>5202</v>
      </c>
      <c r="J946" s="133">
        <v>43875</v>
      </c>
      <c r="K946" s="133" t="s">
        <v>1119</v>
      </c>
      <c r="L946" s="133">
        <v>16477513</v>
      </c>
      <c r="M946" s="133" t="s">
        <v>123</v>
      </c>
      <c r="N946" s="133">
        <v>613</v>
      </c>
      <c r="O946" s="133">
        <v>2020</v>
      </c>
      <c r="P946" s="264">
        <v>233400</v>
      </c>
      <c r="Q946" s="239" t="s">
        <v>827</v>
      </c>
      <c r="R946" s="240"/>
      <c r="S946" s="246"/>
      <c r="T946" s="240"/>
      <c r="U946" s="246"/>
      <c r="V946" s="240"/>
      <c r="W946" s="246"/>
      <c r="X946" s="283"/>
      <c r="Y946" s="253"/>
      <c r="Z946" s="251"/>
      <c r="AA946" s="247">
        <f t="shared" si="29"/>
        <v>233400</v>
      </c>
      <c r="AB946" s="282" t="s">
        <v>1120</v>
      </c>
      <c r="AF946">
        <v>233400</v>
      </c>
      <c r="AG946" s="415">
        <f t="shared" si="28"/>
        <v>0</v>
      </c>
    </row>
    <row r="947" spans="1:33" ht="51">
      <c r="A947" s="133" t="s">
        <v>12</v>
      </c>
      <c r="B947" s="133" t="s">
        <v>360</v>
      </c>
      <c r="C947" s="135" t="s">
        <v>91</v>
      </c>
      <c r="D947" s="135" t="s">
        <v>92</v>
      </c>
      <c r="E947" s="239" t="s">
        <v>361</v>
      </c>
      <c r="F947" s="134" t="s">
        <v>23</v>
      </c>
      <c r="G947" s="133" t="s">
        <v>121</v>
      </c>
      <c r="H947" s="133">
        <v>6914</v>
      </c>
      <c r="I947" s="133">
        <v>5238</v>
      </c>
      <c r="J947" s="133">
        <v>43875</v>
      </c>
      <c r="K947" s="133" t="s">
        <v>1121</v>
      </c>
      <c r="L947" s="133">
        <v>79540859</v>
      </c>
      <c r="M947" s="133" t="s">
        <v>123</v>
      </c>
      <c r="N947" s="133">
        <v>731</v>
      </c>
      <c r="O947" s="133">
        <v>2020</v>
      </c>
      <c r="P947" s="264">
        <v>3543300</v>
      </c>
      <c r="Q947" s="239" t="s">
        <v>827</v>
      </c>
      <c r="R947" s="240"/>
      <c r="S947" s="246"/>
      <c r="T947" s="240"/>
      <c r="U947" s="246"/>
      <c r="V947" s="240"/>
      <c r="W947" s="246"/>
      <c r="X947" s="283"/>
      <c r="Y947" s="248" t="s">
        <v>267</v>
      </c>
      <c r="Z947" s="251">
        <v>3543300</v>
      </c>
      <c r="AA947" s="247">
        <f t="shared" si="29"/>
        <v>0</v>
      </c>
      <c r="AB947" s="282" t="s">
        <v>268</v>
      </c>
      <c r="AF947">
        <v>3543300</v>
      </c>
      <c r="AG947" s="415">
        <f t="shared" si="28"/>
        <v>0</v>
      </c>
    </row>
    <row r="948" spans="1:33">
      <c r="A948" s="133" t="s">
        <v>8</v>
      </c>
      <c r="B948" s="133" t="s">
        <v>148</v>
      </c>
      <c r="C948" s="135" t="s">
        <v>91</v>
      </c>
      <c r="D948" s="135" t="s">
        <v>92</v>
      </c>
      <c r="E948" s="239" t="s">
        <v>242</v>
      </c>
      <c r="F948" s="134" t="s">
        <v>15</v>
      </c>
      <c r="G948" s="133" t="s">
        <v>121</v>
      </c>
      <c r="H948" s="133">
        <v>9149</v>
      </c>
      <c r="I948" s="133">
        <v>5281</v>
      </c>
      <c r="J948" s="133">
        <v>43875</v>
      </c>
      <c r="K948" s="133" t="s">
        <v>1122</v>
      </c>
      <c r="L948" s="133">
        <v>901305422</v>
      </c>
      <c r="M948" s="133" t="s">
        <v>798</v>
      </c>
      <c r="N948" s="133">
        <v>8850</v>
      </c>
      <c r="O948" s="133">
        <v>2020</v>
      </c>
      <c r="P948" s="264">
        <v>42869088</v>
      </c>
      <c r="Q948" s="239" t="s">
        <v>827</v>
      </c>
      <c r="R948" s="240">
        <v>1305</v>
      </c>
      <c r="S948" s="246">
        <v>44734</v>
      </c>
      <c r="T948" s="241">
        <v>1943</v>
      </c>
      <c r="U948" s="246">
        <v>44791</v>
      </c>
      <c r="V948" s="240" t="s">
        <v>1123</v>
      </c>
      <c r="W948" s="246">
        <v>44853</v>
      </c>
      <c r="X948" s="283">
        <v>42869088</v>
      </c>
      <c r="Y948" s="253"/>
      <c r="Z948" s="251"/>
      <c r="AA948" s="247">
        <f t="shared" si="29"/>
        <v>0</v>
      </c>
      <c r="AB948" s="240" t="s">
        <v>256</v>
      </c>
      <c r="AF948">
        <v>42869088</v>
      </c>
      <c r="AG948" s="415">
        <f t="shared" si="28"/>
        <v>0</v>
      </c>
    </row>
    <row r="949" spans="1:33" ht="38.25">
      <c r="A949" s="133" t="s">
        <v>4</v>
      </c>
      <c r="B949" s="133" t="s">
        <v>236</v>
      </c>
      <c r="C949" s="135" t="s">
        <v>91</v>
      </c>
      <c r="D949" s="135" t="s">
        <v>92</v>
      </c>
      <c r="E949" s="239" t="s">
        <v>304</v>
      </c>
      <c r="F949" s="134" t="s">
        <v>22</v>
      </c>
      <c r="G949" s="133" t="s">
        <v>121</v>
      </c>
      <c r="H949" s="133">
        <v>530</v>
      </c>
      <c r="I949" s="133">
        <v>5460</v>
      </c>
      <c r="J949" s="133">
        <v>43881</v>
      </c>
      <c r="K949" s="133" t="s">
        <v>784</v>
      </c>
      <c r="L949" s="133">
        <v>899999061</v>
      </c>
      <c r="M949" s="133" t="s">
        <v>785</v>
      </c>
      <c r="N949" s="133">
        <v>23</v>
      </c>
      <c r="O949" s="133">
        <v>2020</v>
      </c>
      <c r="P949" s="264">
        <v>881400</v>
      </c>
      <c r="Q949" s="239" t="s">
        <v>827</v>
      </c>
      <c r="R949" s="240"/>
      <c r="S949" s="246"/>
      <c r="T949" s="240"/>
      <c r="U949" s="246"/>
      <c r="V949" s="240"/>
      <c r="W949" s="246"/>
      <c r="X949" s="283"/>
      <c r="Y949" s="248" t="s">
        <v>325</v>
      </c>
      <c r="Z949" s="251">
        <v>881400</v>
      </c>
      <c r="AA949" s="247">
        <f t="shared" si="29"/>
        <v>0</v>
      </c>
      <c r="AB949" s="340" t="s">
        <v>326</v>
      </c>
      <c r="AF949">
        <v>881400</v>
      </c>
      <c r="AG949" s="415">
        <f t="shared" si="28"/>
        <v>0</v>
      </c>
    </row>
    <row r="950" spans="1:33" ht="38.25">
      <c r="A950" s="133" t="s">
        <v>4</v>
      </c>
      <c r="B950" s="133" t="s">
        <v>236</v>
      </c>
      <c r="C950" s="135" t="s">
        <v>91</v>
      </c>
      <c r="D950" s="135" t="s">
        <v>92</v>
      </c>
      <c r="E950" s="239" t="s">
        <v>304</v>
      </c>
      <c r="F950" s="134" t="s">
        <v>22</v>
      </c>
      <c r="G950" s="133" t="s">
        <v>121</v>
      </c>
      <c r="H950" s="133">
        <v>9174</v>
      </c>
      <c r="I950" s="133">
        <v>5517</v>
      </c>
      <c r="J950" s="133">
        <v>43882</v>
      </c>
      <c r="K950" s="133" t="s">
        <v>1124</v>
      </c>
      <c r="L950" s="133">
        <v>860506842</v>
      </c>
      <c r="M950" s="133" t="s">
        <v>156</v>
      </c>
      <c r="N950" s="133">
        <v>9304</v>
      </c>
      <c r="O950" s="133">
        <v>2020</v>
      </c>
      <c r="P950" s="264">
        <v>3943</v>
      </c>
      <c r="Q950" s="239" t="s">
        <v>827</v>
      </c>
      <c r="R950" s="240"/>
      <c r="S950" s="246"/>
      <c r="T950" s="240"/>
      <c r="U950" s="246"/>
      <c r="V950" s="240"/>
      <c r="W950" s="246"/>
      <c r="X950" s="283"/>
      <c r="Y950" s="248" t="s">
        <v>384</v>
      </c>
      <c r="Z950" s="251">
        <v>3943</v>
      </c>
      <c r="AA950" s="247">
        <f t="shared" si="29"/>
        <v>0</v>
      </c>
      <c r="AB950" s="240" t="s">
        <v>385</v>
      </c>
      <c r="AF950">
        <v>3943</v>
      </c>
      <c r="AG950" s="415">
        <f t="shared" si="28"/>
        <v>0</v>
      </c>
    </row>
    <row r="951" spans="1:33">
      <c r="A951" s="133" t="s">
        <v>12</v>
      </c>
      <c r="B951" s="133" t="s">
        <v>360</v>
      </c>
      <c r="C951" s="135" t="s">
        <v>91</v>
      </c>
      <c r="D951" s="135" t="s">
        <v>92</v>
      </c>
      <c r="E951" s="239" t="s">
        <v>361</v>
      </c>
      <c r="F951" s="134" t="s">
        <v>23</v>
      </c>
      <c r="G951" s="133" t="s">
        <v>121</v>
      </c>
      <c r="H951" s="133">
        <v>7108</v>
      </c>
      <c r="I951" s="133">
        <v>5533</v>
      </c>
      <c r="J951" s="133">
        <v>43882</v>
      </c>
      <c r="K951" s="133" t="s">
        <v>493</v>
      </c>
      <c r="L951" s="133">
        <v>1018447387</v>
      </c>
      <c r="M951" s="133" t="s">
        <v>123</v>
      </c>
      <c r="N951" s="133">
        <v>1193</v>
      </c>
      <c r="O951" s="133">
        <v>2020</v>
      </c>
      <c r="P951" s="264">
        <v>445600</v>
      </c>
      <c r="Q951" s="239" t="s">
        <v>827</v>
      </c>
      <c r="R951" s="240"/>
      <c r="S951" s="246"/>
      <c r="T951" s="240"/>
      <c r="U951" s="246"/>
      <c r="V951" s="240"/>
      <c r="W951" s="246"/>
      <c r="X951" s="283"/>
      <c r="Y951" s="253"/>
      <c r="Z951" s="251"/>
      <c r="AA951" s="247">
        <f t="shared" si="29"/>
        <v>445600</v>
      </c>
      <c r="AB951" s="282" t="s">
        <v>875</v>
      </c>
      <c r="AF951">
        <v>445600</v>
      </c>
      <c r="AG951" s="415">
        <f t="shared" si="28"/>
        <v>0</v>
      </c>
    </row>
    <row r="952" spans="1:33">
      <c r="A952" s="133" t="s">
        <v>8</v>
      </c>
      <c r="B952" s="133" t="s">
        <v>148</v>
      </c>
      <c r="C952" s="135" t="s">
        <v>91</v>
      </c>
      <c r="D952" s="135" t="s">
        <v>92</v>
      </c>
      <c r="E952" s="239" t="s">
        <v>242</v>
      </c>
      <c r="F952" s="134" t="s">
        <v>15</v>
      </c>
      <c r="G952" s="133" t="s">
        <v>121</v>
      </c>
      <c r="H952" s="133">
        <v>6643</v>
      </c>
      <c r="I952" s="133">
        <v>5608</v>
      </c>
      <c r="J952" s="133">
        <v>43885</v>
      </c>
      <c r="K952" s="133" t="s">
        <v>1005</v>
      </c>
      <c r="L952" s="133">
        <v>56074835</v>
      </c>
      <c r="M952" s="133" t="s">
        <v>123</v>
      </c>
      <c r="N952" s="133">
        <v>828</v>
      </c>
      <c r="O952" s="133">
        <v>2020</v>
      </c>
      <c r="P952" s="264">
        <v>3713332</v>
      </c>
      <c r="Q952" s="239" t="s">
        <v>827</v>
      </c>
      <c r="R952" s="240" t="s">
        <v>1125</v>
      </c>
      <c r="S952" s="246"/>
      <c r="T952" s="240"/>
      <c r="U952" s="246"/>
      <c r="V952" s="240"/>
      <c r="W952" s="246"/>
      <c r="X952" s="283"/>
      <c r="Y952" s="253"/>
      <c r="Z952" s="251"/>
      <c r="AA952" s="247">
        <f t="shared" si="29"/>
        <v>3713332</v>
      </c>
      <c r="AB952" s="240" t="s">
        <v>456</v>
      </c>
      <c r="AF952">
        <v>3713332</v>
      </c>
      <c r="AG952" s="415">
        <f t="shared" si="28"/>
        <v>0</v>
      </c>
    </row>
    <row r="953" spans="1:33" ht="38.25">
      <c r="A953" s="133" t="s">
        <v>4</v>
      </c>
      <c r="B953" s="133" t="s">
        <v>236</v>
      </c>
      <c r="C953" s="135" t="s">
        <v>91</v>
      </c>
      <c r="D953" s="135" t="s">
        <v>92</v>
      </c>
      <c r="E953" s="239" t="s">
        <v>304</v>
      </c>
      <c r="F953" s="134" t="s">
        <v>22</v>
      </c>
      <c r="G953" s="133" t="s">
        <v>121</v>
      </c>
      <c r="H953" s="133">
        <v>530</v>
      </c>
      <c r="I953" s="133">
        <v>5631</v>
      </c>
      <c r="J953" s="133">
        <v>43885</v>
      </c>
      <c r="K953" s="133" t="s">
        <v>784</v>
      </c>
      <c r="L953" s="133">
        <v>899999061</v>
      </c>
      <c r="M953" s="133" t="s">
        <v>785</v>
      </c>
      <c r="N953" s="133">
        <v>26</v>
      </c>
      <c r="O953" s="133">
        <v>2020</v>
      </c>
      <c r="P953" s="264">
        <v>1274400</v>
      </c>
      <c r="Q953" s="239" t="s">
        <v>827</v>
      </c>
      <c r="R953" s="240"/>
      <c r="S953" s="246"/>
      <c r="T953" s="240"/>
      <c r="U953" s="246"/>
      <c r="V953" s="240"/>
      <c r="W953" s="246"/>
      <c r="X953" s="283"/>
      <c r="Y953" s="248" t="s">
        <v>325</v>
      </c>
      <c r="Z953" s="251">
        <v>1274400</v>
      </c>
      <c r="AA953" s="247">
        <f t="shared" si="29"/>
        <v>0</v>
      </c>
      <c r="AB953" s="340" t="s">
        <v>326</v>
      </c>
      <c r="AF953">
        <v>1274400</v>
      </c>
      <c r="AG953" s="415">
        <f t="shared" si="28"/>
        <v>0</v>
      </c>
    </row>
    <row r="954" spans="1:33">
      <c r="A954" s="133" t="s">
        <v>12</v>
      </c>
      <c r="B954" s="133" t="s">
        <v>360</v>
      </c>
      <c r="C954" s="135" t="s">
        <v>91</v>
      </c>
      <c r="D954" s="135" t="s">
        <v>92</v>
      </c>
      <c r="E954" s="239" t="s">
        <v>361</v>
      </c>
      <c r="F954" s="134" t="s">
        <v>23</v>
      </c>
      <c r="G954" s="133" t="s">
        <v>121</v>
      </c>
      <c r="H954" s="133">
        <v>7116</v>
      </c>
      <c r="I954" s="133">
        <v>5645</v>
      </c>
      <c r="J954" s="133">
        <v>43885</v>
      </c>
      <c r="K954" s="133" t="s">
        <v>1126</v>
      </c>
      <c r="L954" s="133">
        <v>1020805096</v>
      </c>
      <c r="M954" s="133" t="s">
        <v>123</v>
      </c>
      <c r="N954" s="133">
        <v>1195</v>
      </c>
      <c r="O954" s="133">
        <v>2020</v>
      </c>
      <c r="P954" s="264">
        <v>742666</v>
      </c>
      <c r="Q954" s="239" t="s">
        <v>827</v>
      </c>
      <c r="R954" s="240"/>
      <c r="S954" s="246"/>
      <c r="T954" s="240"/>
      <c r="U954" s="246"/>
      <c r="V954" s="240"/>
      <c r="W954" s="246"/>
      <c r="X954" s="283"/>
      <c r="Y954" s="253"/>
      <c r="Z954" s="251"/>
      <c r="AA954" s="247">
        <f t="shared" si="29"/>
        <v>742666</v>
      </c>
      <c r="AB954" s="328" t="s">
        <v>875</v>
      </c>
      <c r="AF954">
        <v>742666</v>
      </c>
      <c r="AG954" s="415">
        <f t="shared" si="28"/>
        <v>0</v>
      </c>
    </row>
    <row r="955" spans="1:33">
      <c r="A955" s="133" t="s">
        <v>6</v>
      </c>
      <c r="B955" s="133" t="s">
        <v>186</v>
      </c>
      <c r="C955" s="135" t="s">
        <v>91</v>
      </c>
      <c r="D955" s="135" t="s">
        <v>92</v>
      </c>
      <c r="E955" s="239" t="s">
        <v>248</v>
      </c>
      <c r="F955" s="134" t="s">
        <v>20</v>
      </c>
      <c r="G955" s="133" t="s">
        <v>121</v>
      </c>
      <c r="H955" s="133">
        <v>6288</v>
      </c>
      <c r="I955" s="133">
        <v>5661</v>
      </c>
      <c r="J955" s="133">
        <v>43885</v>
      </c>
      <c r="K955" s="133" t="s">
        <v>1127</v>
      </c>
      <c r="L955" s="133">
        <v>11318876</v>
      </c>
      <c r="M955" s="133" t="s">
        <v>123</v>
      </c>
      <c r="N955" s="133">
        <v>1085</v>
      </c>
      <c r="O955" s="133">
        <v>2020</v>
      </c>
      <c r="P955" s="264">
        <v>148533</v>
      </c>
      <c r="Q955" s="239" t="s">
        <v>827</v>
      </c>
      <c r="R955" s="240"/>
      <c r="S955" s="246"/>
      <c r="T955" s="240"/>
      <c r="U955" s="246"/>
      <c r="V955" s="240"/>
      <c r="W955" s="246"/>
      <c r="X955" s="283"/>
      <c r="Y955" s="253"/>
      <c r="Z955" s="251"/>
      <c r="AA955" s="247">
        <f t="shared" si="29"/>
        <v>148533</v>
      </c>
      <c r="AB955" s="333" t="s">
        <v>858</v>
      </c>
      <c r="AF955">
        <v>148533</v>
      </c>
      <c r="AG955" s="415">
        <f t="shared" si="28"/>
        <v>0</v>
      </c>
    </row>
    <row r="956" spans="1:33" ht="39">
      <c r="A956" s="133" t="s">
        <v>4</v>
      </c>
      <c r="B956" s="133" t="s">
        <v>90</v>
      </c>
      <c r="C956" s="135" t="s">
        <v>91</v>
      </c>
      <c r="D956" s="135" t="s">
        <v>92</v>
      </c>
      <c r="E956" s="239" t="s">
        <v>285</v>
      </c>
      <c r="F956" s="134" t="s">
        <v>18</v>
      </c>
      <c r="G956" s="133" t="s">
        <v>121</v>
      </c>
      <c r="H956" s="133">
        <v>8919</v>
      </c>
      <c r="I956" s="133">
        <v>5668</v>
      </c>
      <c r="J956" s="133">
        <v>43885</v>
      </c>
      <c r="K956" s="133" t="s">
        <v>1128</v>
      </c>
      <c r="L956" s="133">
        <v>1181745</v>
      </c>
      <c r="M956" s="133" t="s">
        <v>206</v>
      </c>
      <c r="N956" s="133">
        <v>1327</v>
      </c>
      <c r="O956" s="133">
        <v>2020</v>
      </c>
      <c r="P956" s="264">
        <v>4181000</v>
      </c>
      <c r="Q956" s="239" t="s">
        <v>827</v>
      </c>
      <c r="R956" s="240"/>
      <c r="S956" s="246"/>
      <c r="T956" s="240"/>
      <c r="U956" s="246"/>
      <c r="V956" s="240"/>
      <c r="W956" s="246"/>
      <c r="X956" s="283"/>
      <c r="Y956" s="253"/>
      <c r="Z956" s="251"/>
      <c r="AA956" s="247">
        <f t="shared" si="29"/>
        <v>4181000</v>
      </c>
      <c r="AB956" s="335" t="s">
        <v>1129</v>
      </c>
      <c r="AF956">
        <v>4181000</v>
      </c>
      <c r="AG956" s="415">
        <f t="shared" si="28"/>
        <v>0</v>
      </c>
    </row>
    <row r="957" spans="1:33">
      <c r="A957" s="133" t="s">
        <v>6</v>
      </c>
      <c r="B957" s="133" t="s">
        <v>124</v>
      </c>
      <c r="C957" s="135" t="s">
        <v>91</v>
      </c>
      <c r="D957" s="135" t="s">
        <v>92</v>
      </c>
      <c r="E957" s="239" t="s">
        <v>311</v>
      </c>
      <c r="F957" s="134" t="s">
        <v>16</v>
      </c>
      <c r="G957" s="133" t="s">
        <v>121</v>
      </c>
      <c r="H957" s="133">
        <v>5778</v>
      </c>
      <c r="I957" s="133">
        <v>5796</v>
      </c>
      <c r="J957" s="133">
        <v>43887</v>
      </c>
      <c r="K957" s="133" t="s">
        <v>1130</v>
      </c>
      <c r="L957" s="133">
        <v>52852349</v>
      </c>
      <c r="M957" s="133" t="s">
        <v>114</v>
      </c>
      <c r="N957" s="133">
        <v>1084</v>
      </c>
      <c r="O957" s="133">
        <v>2020</v>
      </c>
      <c r="P957" s="264">
        <v>83400</v>
      </c>
      <c r="Q957" s="239" t="s">
        <v>827</v>
      </c>
      <c r="R957" s="240"/>
      <c r="S957" s="246"/>
      <c r="T957" s="240"/>
      <c r="U957" s="246"/>
      <c r="V957" s="240"/>
      <c r="W957" s="246"/>
      <c r="X957" s="283"/>
      <c r="Y957" s="253"/>
      <c r="Z957" s="251"/>
      <c r="AA957" s="247">
        <f t="shared" si="29"/>
        <v>83400</v>
      </c>
      <c r="AB957" s="302" t="s">
        <v>468</v>
      </c>
      <c r="AF957">
        <v>83400</v>
      </c>
      <c r="AG957" s="415">
        <f t="shared" si="28"/>
        <v>0</v>
      </c>
    </row>
    <row r="958" spans="1:33">
      <c r="A958" s="133" t="s">
        <v>6</v>
      </c>
      <c r="B958" s="133" t="s">
        <v>124</v>
      </c>
      <c r="C958" s="135" t="s">
        <v>91</v>
      </c>
      <c r="D958" s="135" t="s">
        <v>92</v>
      </c>
      <c r="E958" s="239" t="s">
        <v>311</v>
      </c>
      <c r="F958" s="134" t="s">
        <v>16</v>
      </c>
      <c r="G958" s="133" t="s">
        <v>121</v>
      </c>
      <c r="H958" s="133">
        <v>6123</v>
      </c>
      <c r="I958" s="133">
        <v>5851</v>
      </c>
      <c r="J958" s="133">
        <v>43888</v>
      </c>
      <c r="K958" s="133" t="s">
        <v>1131</v>
      </c>
      <c r="L958" s="133">
        <v>52232673</v>
      </c>
      <c r="M958" s="133" t="s">
        <v>123</v>
      </c>
      <c r="N958" s="133">
        <v>917</v>
      </c>
      <c r="O958" s="133">
        <v>2020</v>
      </c>
      <c r="P958" s="264">
        <v>381600</v>
      </c>
      <c r="Q958" s="239" t="s">
        <v>827</v>
      </c>
      <c r="R958" s="240"/>
      <c r="S958" s="246"/>
      <c r="T958" s="240"/>
      <c r="U958" s="246"/>
      <c r="V958" s="240"/>
      <c r="W958" s="246"/>
      <c r="X958" s="283"/>
      <c r="Y958" s="253"/>
      <c r="Z958" s="251"/>
      <c r="AA958" s="247">
        <f t="shared" si="29"/>
        <v>381600</v>
      </c>
      <c r="AB958" s="302" t="s">
        <v>468</v>
      </c>
      <c r="AF958">
        <v>381600</v>
      </c>
      <c r="AG958" s="415">
        <f t="shared" si="28"/>
        <v>0</v>
      </c>
    </row>
    <row r="959" spans="1:33" ht="38.25">
      <c r="A959" s="133" t="s">
        <v>12</v>
      </c>
      <c r="B959" s="133" t="s">
        <v>360</v>
      </c>
      <c r="C959" s="135" t="s">
        <v>91</v>
      </c>
      <c r="D959" s="135" t="s">
        <v>92</v>
      </c>
      <c r="E959" s="239" t="s">
        <v>361</v>
      </c>
      <c r="F959" s="134" t="s">
        <v>23</v>
      </c>
      <c r="G959" s="133" t="s">
        <v>121</v>
      </c>
      <c r="H959" s="133">
        <v>7018</v>
      </c>
      <c r="I959" s="133">
        <v>5866</v>
      </c>
      <c r="J959" s="133">
        <v>43888</v>
      </c>
      <c r="K959" s="133" t="s">
        <v>1132</v>
      </c>
      <c r="L959" s="133">
        <v>80120742</v>
      </c>
      <c r="M959" s="133" t="s">
        <v>123</v>
      </c>
      <c r="N959" s="133">
        <v>661</v>
      </c>
      <c r="O959" s="133">
        <v>2020</v>
      </c>
      <c r="P959" s="264">
        <v>86668</v>
      </c>
      <c r="Q959" s="239" t="s">
        <v>827</v>
      </c>
      <c r="R959" s="240"/>
      <c r="S959" s="246"/>
      <c r="T959" s="240"/>
      <c r="U959" s="246"/>
      <c r="V959" s="240"/>
      <c r="W959" s="246"/>
      <c r="X959" s="283"/>
      <c r="Y959" s="248" t="s">
        <v>354</v>
      </c>
      <c r="Z959" s="251">
        <v>86668</v>
      </c>
      <c r="AA959" s="247">
        <f t="shared" si="29"/>
        <v>0</v>
      </c>
      <c r="AB959" s="240" t="s">
        <v>355</v>
      </c>
      <c r="AF959">
        <v>86668</v>
      </c>
      <c r="AG959" s="415">
        <f t="shared" si="28"/>
        <v>0</v>
      </c>
    </row>
    <row r="960" spans="1:33">
      <c r="A960" s="133" t="s">
        <v>6</v>
      </c>
      <c r="B960" s="133" t="s">
        <v>124</v>
      </c>
      <c r="C960" s="135" t="s">
        <v>91</v>
      </c>
      <c r="D960" s="135" t="s">
        <v>92</v>
      </c>
      <c r="E960" s="239" t="s">
        <v>311</v>
      </c>
      <c r="F960" s="134" t="s">
        <v>16</v>
      </c>
      <c r="G960" s="133" t="s">
        <v>121</v>
      </c>
      <c r="H960" s="133">
        <v>6256</v>
      </c>
      <c r="I960" s="133">
        <v>5867</v>
      </c>
      <c r="J960" s="133">
        <v>43888</v>
      </c>
      <c r="K960" s="133" t="s">
        <v>913</v>
      </c>
      <c r="L960" s="133">
        <v>72171532</v>
      </c>
      <c r="M960" s="133" t="s">
        <v>123</v>
      </c>
      <c r="N960" s="133">
        <v>1023</v>
      </c>
      <c r="O960" s="133">
        <v>2020</v>
      </c>
      <c r="P960" s="264">
        <v>127200</v>
      </c>
      <c r="Q960" s="239" t="s">
        <v>827</v>
      </c>
      <c r="R960" s="240"/>
      <c r="S960" s="246"/>
      <c r="T960" s="240"/>
      <c r="U960" s="246"/>
      <c r="V960" s="240"/>
      <c r="W960" s="246"/>
      <c r="X960" s="283"/>
      <c r="Y960" s="253"/>
      <c r="Z960" s="251"/>
      <c r="AA960" s="247">
        <f t="shared" si="29"/>
        <v>127200</v>
      </c>
      <c r="AB960" s="302" t="s">
        <v>468</v>
      </c>
      <c r="AF960">
        <v>127200</v>
      </c>
      <c r="AG960" s="415">
        <f t="shared" si="28"/>
        <v>0</v>
      </c>
    </row>
    <row r="961" spans="1:33" ht="39">
      <c r="A961" s="133" t="s">
        <v>4</v>
      </c>
      <c r="B961" s="133" t="s">
        <v>90</v>
      </c>
      <c r="C961" s="135" t="s">
        <v>91</v>
      </c>
      <c r="D961" s="135" t="s">
        <v>92</v>
      </c>
      <c r="E961" s="239" t="s">
        <v>285</v>
      </c>
      <c r="F961" s="134" t="s">
        <v>18</v>
      </c>
      <c r="G961" s="133" t="s">
        <v>121</v>
      </c>
      <c r="H961" s="133">
        <v>8892</v>
      </c>
      <c r="I961" s="133">
        <v>5902</v>
      </c>
      <c r="J961" s="133">
        <v>43888</v>
      </c>
      <c r="K961" s="133" t="s">
        <v>1032</v>
      </c>
      <c r="L961" s="133">
        <v>800032297</v>
      </c>
      <c r="M961" s="133" t="s">
        <v>206</v>
      </c>
      <c r="N961" s="133">
        <v>1644</v>
      </c>
      <c r="O961" s="133">
        <v>2020</v>
      </c>
      <c r="P961" s="264">
        <v>8181441</v>
      </c>
      <c r="Q961" s="239" t="s">
        <v>827</v>
      </c>
      <c r="R961" s="240"/>
      <c r="S961" s="246"/>
      <c r="T961" s="240"/>
      <c r="U961" s="246"/>
      <c r="V961" s="240"/>
      <c r="W961" s="246"/>
      <c r="X961" s="283"/>
      <c r="Y961" s="253"/>
      <c r="Z961" s="251"/>
      <c r="AA961" s="247">
        <f t="shared" si="29"/>
        <v>8181441</v>
      </c>
      <c r="AB961" s="282" t="s">
        <v>1033</v>
      </c>
      <c r="AF961">
        <v>8181441</v>
      </c>
      <c r="AG961" s="415">
        <f t="shared" si="28"/>
        <v>0</v>
      </c>
    </row>
    <row r="962" spans="1:33" ht="39">
      <c r="A962" s="133" t="s">
        <v>4</v>
      </c>
      <c r="B962" s="133" t="s">
        <v>90</v>
      </c>
      <c r="C962" s="135" t="s">
        <v>91</v>
      </c>
      <c r="D962" s="135" t="s">
        <v>92</v>
      </c>
      <c r="E962" s="239" t="s">
        <v>285</v>
      </c>
      <c r="F962" s="134" t="s">
        <v>18</v>
      </c>
      <c r="G962" s="133" t="s">
        <v>121</v>
      </c>
      <c r="H962" s="133">
        <v>8900</v>
      </c>
      <c r="I962" s="133">
        <v>5903</v>
      </c>
      <c r="J962" s="133">
        <v>43888</v>
      </c>
      <c r="K962" s="133" t="s">
        <v>1133</v>
      </c>
      <c r="L962" s="133">
        <v>52071701</v>
      </c>
      <c r="M962" s="133" t="s">
        <v>206</v>
      </c>
      <c r="N962" s="133">
        <v>1645</v>
      </c>
      <c r="O962" s="133">
        <v>2020</v>
      </c>
      <c r="P962" s="264">
        <v>900</v>
      </c>
      <c r="Q962" s="239" t="s">
        <v>827</v>
      </c>
      <c r="R962" s="240"/>
      <c r="S962" s="246"/>
      <c r="T962" s="240"/>
      <c r="U962" s="246"/>
      <c r="V962" s="240"/>
      <c r="W962" s="246"/>
      <c r="X962" s="283"/>
      <c r="Y962" s="253"/>
      <c r="Z962" s="251"/>
      <c r="AA962" s="247">
        <f t="shared" si="29"/>
        <v>900</v>
      </c>
      <c r="AB962" s="282" t="s">
        <v>1129</v>
      </c>
      <c r="AF962">
        <v>900</v>
      </c>
      <c r="AG962" s="415">
        <f t="shared" si="28"/>
        <v>0</v>
      </c>
    </row>
    <row r="963" spans="1:33">
      <c r="A963" s="133" t="s">
        <v>4</v>
      </c>
      <c r="B963" s="133" t="s">
        <v>90</v>
      </c>
      <c r="C963" s="135" t="s">
        <v>91</v>
      </c>
      <c r="D963" s="135" t="s">
        <v>92</v>
      </c>
      <c r="E963" s="239" t="s">
        <v>285</v>
      </c>
      <c r="F963" s="134" t="s">
        <v>18</v>
      </c>
      <c r="G963" s="133" t="s">
        <v>121</v>
      </c>
      <c r="H963" s="133">
        <v>9185</v>
      </c>
      <c r="I963" s="133">
        <v>5904</v>
      </c>
      <c r="J963" s="133">
        <v>43888</v>
      </c>
      <c r="K963" s="133" t="s">
        <v>1134</v>
      </c>
      <c r="L963" s="133">
        <v>41597809</v>
      </c>
      <c r="M963" s="133" t="s">
        <v>206</v>
      </c>
      <c r="N963" s="133">
        <v>1508</v>
      </c>
      <c r="O963" s="133">
        <v>2020</v>
      </c>
      <c r="P963" s="264">
        <v>1121040</v>
      </c>
      <c r="Q963" s="239" t="s">
        <v>827</v>
      </c>
      <c r="R963" s="243">
        <v>871</v>
      </c>
      <c r="S963" s="249">
        <v>44659</v>
      </c>
      <c r="T963" s="241">
        <v>1307</v>
      </c>
      <c r="U963" s="249">
        <v>44734</v>
      </c>
      <c r="V963" s="253">
        <v>3000558117</v>
      </c>
      <c r="W963" s="246">
        <v>44767</v>
      </c>
      <c r="X963" s="283">
        <v>1121040</v>
      </c>
      <c r="Y963" s="253"/>
      <c r="Z963" s="251"/>
      <c r="AA963" s="247">
        <f t="shared" si="29"/>
        <v>0</v>
      </c>
      <c r="AB963" s="240" t="s">
        <v>396</v>
      </c>
      <c r="AF963">
        <v>1121040</v>
      </c>
      <c r="AG963" s="415">
        <f t="shared" si="28"/>
        <v>0</v>
      </c>
    </row>
    <row r="964" spans="1:33">
      <c r="A964" s="133" t="s">
        <v>4</v>
      </c>
      <c r="B964" s="133" t="s">
        <v>90</v>
      </c>
      <c r="C964" s="135" t="s">
        <v>91</v>
      </c>
      <c r="D964" s="135" t="s">
        <v>92</v>
      </c>
      <c r="E964" s="239" t="s">
        <v>285</v>
      </c>
      <c r="F964" s="134" t="s">
        <v>18</v>
      </c>
      <c r="G964" s="133" t="s">
        <v>121</v>
      </c>
      <c r="H964" s="133">
        <v>9041</v>
      </c>
      <c r="I964" s="133">
        <v>5906</v>
      </c>
      <c r="J964" s="133">
        <v>43888</v>
      </c>
      <c r="K964" s="136" t="s">
        <v>1135</v>
      </c>
      <c r="L964" s="136">
        <v>17105725</v>
      </c>
      <c r="M964" s="136" t="s">
        <v>206</v>
      </c>
      <c r="N964" s="136">
        <v>1637</v>
      </c>
      <c r="O964" s="136">
        <v>2020</v>
      </c>
      <c r="P964" s="264">
        <v>868677</v>
      </c>
      <c r="Q964" s="239" t="s">
        <v>827</v>
      </c>
      <c r="R964" s="243">
        <v>871</v>
      </c>
      <c r="S964" s="249">
        <v>44659</v>
      </c>
      <c r="T964" s="241">
        <v>1307</v>
      </c>
      <c r="U964" s="249">
        <v>44734</v>
      </c>
      <c r="V964" s="253">
        <v>3000558115</v>
      </c>
      <c r="W964" s="246">
        <v>44767</v>
      </c>
      <c r="X964" s="283">
        <v>868677</v>
      </c>
      <c r="Y964" s="253"/>
      <c r="Z964" s="251"/>
      <c r="AA964" s="247">
        <f t="shared" si="29"/>
        <v>0</v>
      </c>
      <c r="AB964" s="240" t="s">
        <v>396</v>
      </c>
      <c r="AF964">
        <v>868677</v>
      </c>
      <c r="AG964" s="415">
        <f t="shared" si="28"/>
        <v>0</v>
      </c>
    </row>
    <row r="965" spans="1:33">
      <c r="A965" s="133" t="s">
        <v>12</v>
      </c>
      <c r="B965" s="133" t="s">
        <v>360</v>
      </c>
      <c r="C965" s="135" t="s">
        <v>91</v>
      </c>
      <c r="D965" s="135" t="s">
        <v>92</v>
      </c>
      <c r="E965" s="239" t="s">
        <v>361</v>
      </c>
      <c r="F965" s="134" t="s">
        <v>23</v>
      </c>
      <c r="G965" s="133" t="s">
        <v>121</v>
      </c>
      <c r="H965" s="133">
        <v>7143</v>
      </c>
      <c r="I965" s="133">
        <v>5911</v>
      </c>
      <c r="J965" s="133">
        <v>43889</v>
      </c>
      <c r="K965" s="133" t="s">
        <v>1136</v>
      </c>
      <c r="L965" s="133">
        <v>80055858</v>
      </c>
      <c r="M965" s="133" t="s">
        <v>123</v>
      </c>
      <c r="N965" s="133">
        <v>1360</v>
      </c>
      <c r="O965" s="133">
        <v>2020</v>
      </c>
      <c r="P965" s="264">
        <v>191000</v>
      </c>
      <c r="Q965" s="239" t="s">
        <v>827</v>
      </c>
      <c r="R965" s="240"/>
      <c r="S965" s="246"/>
      <c r="T965" s="240"/>
      <c r="U965" s="246"/>
      <c r="V965" s="240"/>
      <c r="W965" s="246"/>
      <c r="X965" s="283"/>
      <c r="Y965" s="253"/>
      <c r="Z965" s="251"/>
      <c r="AA965" s="247">
        <f t="shared" si="29"/>
        <v>191000</v>
      </c>
      <c r="AB965" s="282" t="s">
        <v>875</v>
      </c>
      <c r="AF965">
        <v>191000</v>
      </c>
      <c r="AG965" s="415">
        <f t="shared" si="28"/>
        <v>0</v>
      </c>
    </row>
    <row r="966" spans="1:33">
      <c r="A966" s="133" t="s">
        <v>4</v>
      </c>
      <c r="B966" s="133" t="s">
        <v>90</v>
      </c>
      <c r="C966" s="135" t="s">
        <v>91</v>
      </c>
      <c r="D966" s="135" t="s">
        <v>92</v>
      </c>
      <c r="E966" s="239" t="s">
        <v>285</v>
      </c>
      <c r="F966" s="134" t="s">
        <v>18</v>
      </c>
      <c r="G966" s="133" t="s">
        <v>121</v>
      </c>
      <c r="H966" s="133">
        <v>9039</v>
      </c>
      <c r="I966" s="133">
        <v>5964</v>
      </c>
      <c r="J966" s="133">
        <v>43889</v>
      </c>
      <c r="K966" s="133" t="s">
        <v>1137</v>
      </c>
      <c r="L966" s="133">
        <v>17105953</v>
      </c>
      <c r="M966" s="133" t="s">
        <v>206</v>
      </c>
      <c r="N966" s="133">
        <v>1926</v>
      </c>
      <c r="O966" s="133">
        <v>2020</v>
      </c>
      <c r="P966" s="264">
        <v>1281921</v>
      </c>
      <c r="Q966" s="239" t="s">
        <v>827</v>
      </c>
      <c r="R966" s="243">
        <v>871</v>
      </c>
      <c r="S966" s="249">
        <v>44659</v>
      </c>
      <c r="T966" s="241">
        <v>1307</v>
      </c>
      <c r="U966" s="249">
        <v>44734</v>
      </c>
      <c r="V966" s="253">
        <v>3000558116</v>
      </c>
      <c r="W966" s="246">
        <v>44767</v>
      </c>
      <c r="X966" s="283">
        <v>1281921</v>
      </c>
      <c r="Y966" s="253"/>
      <c r="Z966" s="251"/>
      <c r="AA966" s="247">
        <f t="shared" si="29"/>
        <v>0</v>
      </c>
      <c r="AB966" s="240" t="s">
        <v>396</v>
      </c>
      <c r="AF966">
        <v>1281921</v>
      </c>
      <c r="AG966" s="415">
        <f t="shared" ref="AG966:AG1029" si="30">+AF966-P966</f>
        <v>0</v>
      </c>
    </row>
    <row r="967" spans="1:33" ht="38.25">
      <c r="A967" s="133" t="s">
        <v>8</v>
      </c>
      <c r="B967" s="133" t="s">
        <v>148</v>
      </c>
      <c r="C967" s="135" t="s">
        <v>91</v>
      </c>
      <c r="D967" s="135" t="s">
        <v>92</v>
      </c>
      <c r="E967" s="239" t="s">
        <v>242</v>
      </c>
      <c r="F967" s="134" t="s">
        <v>15</v>
      </c>
      <c r="G967" s="133" t="s">
        <v>121</v>
      </c>
      <c r="H967" s="133">
        <v>9381</v>
      </c>
      <c r="I967" s="133">
        <v>5978</v>
      </c>
      <c r="J967" s="133">
        <v>43889</v>
      </c>
      <c r="K967" s="133" t="s">
        <v>1138</v>
      </c>
      <c r="L967" s="133">
        <v>830061474</v>
      </c>
      <c r="M967" s="133" t="s">
        <v>208</v>
      </c>
      <c r="N967" s="133">
        <v>8540</v>
      </c>
      <c r="O967" s="133">
        <v>2020</v>
      </c>
      <c r="P967" s="264">
        <v>248446844</v>
      </c>
      <c r="Q967" s="239" t="s">
        <v>827</v>
      </c>
      <c r="R967" s="240">
        <v>1792</v>
      </c>
      <c r="S967" s="246">
        <v>44782</v>
      </c>
      <c r="T967" s="244">
        <v>2371</v>
      </c>
      <c r="U967" s="246">
        <v>44824</v>
      </c>
      <c r="V967" s="240">
        <v>3000856494</v>
      </c>
      <c r="W967" s="246">
        <v>44859</v>
      </c>
      <c r="X967" s="283">
        <v>246999011</v>
      </c>
      <c r="Y967" s="302" t="s">
        <v>486</v>
      </c>
      <c r="Z967" s="251">
        <v>1447833</v>
      </c>
      <c r="AA967" s="247">
        <f t="shared" ref="AA967:AA1030" si="31">P967-X967-Z967</f>
        <v>0</v>
      </c>
      <c r="AB967" s="240" t="s">
        <v>256</v>
      </c>
      <c r="AF967">
        <v>248446844</v>
      </c>
      <c r="AG967" s="415">
        <f t="shared" si="30"/>
        <v>0</v>
      </c>
    </row>
    <row r="968" spans="1:33">
      <c r="A968" s="133" t="s">
        <v>8</v>
      </c>
      <c r="B968" s="133" t="s">
        <v>148</v>
      </c>
      <c r="C968" s="135" t="s">
        <v>91</v>
      </c>
      <c r="D968" s="135" t="s">
        <v>92</v>
      </c>
      <c r="E968" s="239" t="s">
        <v>242</v>
      </c>
      <c r="F968" s="134" t="s">
        <v>15</v>
      </c>
      <c r="G968" s="133" t="s">
        <v>121</v>
      </c>
      <c r="H968" s="133">
        <v>9389</v>
      </c>
      <c r="I968" s="133">
        <v>5981</v>
      </c>
      <c r="J968" s="133">
        <v>43889</v>
      </c>
      <c r="K968" s="133" t="s">
        <v>830</v>
      </c>
      <c r="L968" s="133">
        <v>901282319</v>
      </c>
      <c r="M968" s="133" t="s">
        <v>798</v>
      </c>
      <c r="N968" s="133">
        <v>7876</v>
      </c>
      <c r="O968" s="133">
        <v>2020</v>
      </c>
      <c r="P968" s="264">
        <v>378743114</v>
      </c>
      <c r="Q968" s="239" t="s">
        <v>827</v>
      </c>
      <c r="R968" s="240"/>
      <c r="S968" s="246"/>
      <c r="T968" s="240"/>
      <c r="U968" s="246"/>
      <c r="V968" s="240"/>
      <c r="W968" s="246"/>
      <c r="X968" s="283"/>
      <c r="Y968" s="253"/>
      <c r="Z968" s="251"/>
      <c r="AA968" s="247">
        <f t="shared" si="31"/>
        <v>378743114</v>
      </c>
      <c r="AB968" s="240" t="s">
        <v>831</v>
      </c>
      <c r="AF968">
        <v>378743114</v>
      </c>
      <c r="AG968" s="415">
        <f t="shared" si="30"/>
        <v>0</v>
      </c>
    </row>
    <row r="969" spans="1:33" ht="26.25">
      <c r="A969" s="133" t="s">
        <v>4</v>
      </c>
      <c r="B969" s="133" t="s">
        <v>90</v>
      </c>
      <c r="C969" s="135" t="s">
        <v>91</v>
      </c>
      <c r="D969" s="135" t="s">
        <v>92</v>
      </c>
      <c r="E969" s="239" t="s">
        <v>285</v>
      </c>
      <c r="F969" s="134" t="s">
        <v>18</v>
      </c>
      <c r="G969" s="133" t="s">
        <v>121</v>
      </c>
      <c r="H969" s="133">
        <v>8930</v>
      </c>
      <c r="I969" s="133">
        <v>6019</v>
      </c>
      <c r="J969" s="133">
        <v>43892</v>
      </c>
      <c r="K969" s="133" t="s">
        <v>1139</v>
      </c>
      <c r="L969" s="133">
        <v>79356829</v>
      </c>
      <c r="M969" s="133" t="s">
        <v>206</v>
      </c>
      <c r="N969" s="133">
        <v>1669</v>
      </c>
      <c r="O969" s="133">
        <v>2020</v>
      </c>
      <c r="P969" s="264">
        <v>2961036</v>
      </c>
      <c r="Q969" s="239" t="s">
        <v>827</v>
      </c>
      <c r="R969" s="240"/>
      <c r="S969" s="246"/>
      <c r="T969" s="240"/>
      <c r="U969" s="246"/>
      <c r="V969" s="240"/>
      <c r="W969" s="246"/>
      <c r="X969" s="283"/>
      <c r="Y969" s="253"/>
      <c r="Z969" s="251"/>
      <c r="AA969" s="247">
        <f t="shared" si="31"/>
        <v>2961036</v>
      </c>
      <c r="AB969" s="282" t="s">
        <v>1140</v>
      </c>
      <c r="AF969">
        <v>2961036</v>
      </c>
      <c r="AG969" s="415">
        <f t="shared" si="30"/>
        <v>0</v>
      </c>
    </row>
    <row r="970" spans="1:33">
      <c r="A970" s="133" t="s">
        <v>4</v>
      </c>
      <c r="B970" s="133" t="s">
        <v>90</v>
      </c>
      <c r="C970" s="135" t="s">
        <v>91</v>
      </c>
      <c r="D970" s="135" t="s">
        <v>92</v>
      </c>
      <c r="E970" s="239" t="s">
        <v>285</v>
      </c>
      <c r="F970" s="134" t="s">
        <v>18</v>
      </c>
      <c r="G970" s="133" t="s">
        <v>121</v>
      </c>
      <c r="H970" s="133">
        <v>8924</v>
      </c>
      <c r="I970" s="133">
        <v>6396</v>
      </c>
      <c r="J970" s="133">
        <v>43896</v>
      </c>
      <c r="K970" s="133" t="s">
        <v>1141</v>
      </c>
      <c r="L970" s="133">
        <v>52823234</v>
      </c>
      <c r="M970" s="133" t="s">
        <v>206</v>
      </c>
      <c r="N970" s="133">
        <v>1971</v>
      </c>
      <c r="O970" s="133">
        <v>2020</v>
      </c>
      <c r="P970" s="264">
        <v>2031792</v>
      </c>
      <c r="Q970" s="239" t="s">
        <v>827</v>
      </c>
      <c r="R970" s="243">
        <v>871</v>
      </c>
      <c r="S970" s="249">
        <v>44659</v>
      </c>
      <c r="T970" s="241">
        <v>1307</v>
      </c>
      <c r="U970" s="249">
        <v>44734</v>
      </c>
      <c r="V970" s="253">
        <v>3000558118</v>
      </c>
      <c r="W970" s="246">
        <v>44767</v>
      </c>
      <c r="X970" s="283">
        <v>2031792</v>
      </c>
      <c r="Y970" s="253"/>
      <c r="Z970" s="251"/>
      <c r="AA970" s="247">
        <f t="shared" si="31"/>
        <v>0</v>
      </c>
      <c r="AB970" s="240" t="s">
        <v>396</v>
      </c>
      <c r="AF970">
        <v>2031792</v>
      </c>
      <c r="AG970" s="415">
        <f t="shared" si="30"/>
        <v>0</v>
      </c>
    </row>
    <row r="971" spans="1:33" ht="38.25">
      <c r="A971" s="133" t="s">
        <v>12</v>
      </c>
      <c r="B971" s="133" t="s">
        <v>360</v>
      </c>
      <c r="C971" s="135" t="s">
        <v>91</v>
      </c>
      <c r="D971" s="135" t="s">
        <v>92</v>
      </c>
      <c r="E971" s="239" t="s">
        <v>361</v>
      </c>
      <c r="F971" s="134" t="s">
        <v>23</v>
      </c>
      <c r="G971" s="133" t="s">
        <v>121</v>
      </c>
      <c r="H971" s="133">
        <v>9265</v>
      </c>
      <c r="I971" s="133">
        <v>6622</v>
      </c>
      <c r="J971" s="133">
        <v>43900</v>
      </c>
      <c r="K971" s="133" t="s">
        <v>885</v>
      </c>
      <c r="L971" s="133">
        <v>79307333</v>
      </c>
      <c r="M971" s="133" t="s">
        <v>123</v>
      </c>
      <c r="N971" s="133">
        <v>1726</v>
      </c>
      <c r="O971" s="133">
        <v>2020</v>
      </c>
      <c r="P971" s="264">
        <v>3866500</v>
      </c>
      <c r="Q971" s="239" t="s">
        <v>827</v>
      </c>
      <c r="R971" s="240"/>
      <c r="S971" s="246"/>
      <c r="T971" s="240"/>
      <c r="U971" s="246"/>
      <c r="V971" s="240"/>
      <c r="W971" s="246"/>
      <c r="X971" s="283"/>
      <c r="Y971" s="248" t="s">
        <v>138</v>
      </c>
      <c r="Z971" s="251">
        <v>3866500</v>
      </c>
      <c r="AA971" s="247">
        <f t="shared" si="31"/>
        <v>0</v>
      </c>
      <c r="AB971" s="240" t="s">
        <v>246</v>
      </c>
      <c r="AF971">
        <v>3866500</v>
      </c>
      <c r="AG971" s="415">
        <f t="shared" si="30"/>
        <v>0</v>
      </c>
    </row>
    <row r="972" spans="1:33">
      <c r="A972" s="133" t="s">
        <v>8</v>
      </c>
      <c r="B972" s="133" t="s">
        <v>148</v>
      </c>
      <c r="C972" s="135" t="s">
        <v>91</v>
      </c>
      <c r="D972" s="135" t="s">
        <v>92</v>
      </c>
      <c r="E972" s="239" t="s">
        <v>242</v>
      </c>
      <c r="F972" s="134" t="s">
        <v>15</v>
      </c>
      <c r="G972" s="133" t="s">
        <v>121</v>
      </c>
      <c r="H972" s="133">
        <v>7855</v>
      </c>
      <c r="I972" s="133">
        <v>6640</v>
      </c>
      <c r="J972" s="133">
        <v>43900</v>
      </c>
      <c r="K972" s="133" t="s">
        <v>219</v>
      </c>
      <c r="L972" s="133">
        <v>860403972</v>
      </c>
      <c r="M972" s="133" t="s">
        <v>220</v>
      </c>
      <c r="N972" s="133">
        <v>828239933</v>
      </c>
      <c r="O972" s="133">
        <v>2020</v>
      </c>
      <c r="P972" s="264">
        <v>233241920</v>
      </c>
      <c r="Q972" s="239" t="s">
        <v>827</v>
      </c>
      <c r="R972" s="240"/>
      <c r="S972" s="246"/>
      <c r="T972" s="240"/>
      <c r="U972" s="246"/>
      <c r="V972" s="240"/>
      <c r="W972" s="246"/>
      <c r="X972" s="283"/>
      <c r="Y972" s="253"/>
      <c r="Z972" s="251"/>
      <c r="AA972" s="247">
        <f t="shared" si="31"/>
        <v>233241920</v>
      </c>
      <c r="AB972" s="240" t="s">
        <v>277</v>
      </c>
      <c r="AF972">
        <v>233241920</v>
      </c>
      <c r="AG972" s="415">
        <f t="shared" si="30"/>
        <v>0</v>
      </c>
    </row>
    <row r="973" spans="1:33">
      <c r="A973" s="133" t="s">
        <v>6</v>
      </c>
      <c r="B973" s="133" t="s">
        <v>100</v>
      </c>
      <c r="C973" s="135" t="s">
        <v>91</v>
      </c>
      <c r="D973" s="135" t="s">
        <v>92</v>
      </c>
      <c r="E973" s="239" t="s">
        <v>239</v>
      </c>
      <c r="F973" s="134" t="s">
        <v>13</v>
      </c>
      <c r="G973" s="133" t="s">
        <v>121</v>
      </c>
      <c r="H973" s="133">
        <v>8646</v>
      </c>
      <c r="I973" s="133">
        <v>6699</v>
      </c>
      <c r="J973" s="133">
        <v>43901</v>
      </c>
      <c r="K973" s="133" t="s">
        <v>1142</v>
      </c>
      <c r="L973" s="133">
        <v>79838308</v>
      </c>
      <c r="M973" s="133" t="s">
        <v>123</v>
      </c>
      <c r="N973" s="133">
        <v>2322</v>
      </c>
      <c r="O973" s="133">
        <v>2020</v>
      </c>
      <c r="P973" s="264">
        <v>127200</v>
      </c>
      <c r="Q973" s="239" t="s">
        <v>827</v>
      </c>
      <c r="R973" s="240"/>
      <c r="S973" s="246"/>
      <c r="T973" s="240"/>
      <c r="U973" s="246"/>
      <c r="V973" s="240"/>
      <c r="W973" s="246"/>
      <c r="X973" s="283"/>
      <c r="Y973" s="253"/>
      <c r="Z973" s="251"/>
      <c r="AA973" s="247">
        <f t="shared" si="31"/>
        <v>127200</v>
      </c>
      <c r="AB973" s="240"/>
      <c r="AF973">
        <v>127200</v>
      </c>
      <c r="AG973" s="415">
        <f t="shared" si="30"/>
        <v>0</v>
      </c>
    </row>
    <row r="974" spans="1:33" ht="26.25">
      <c r="A974" s="133" t="s">
        <v>4</v>
      </c>
      <c r="B974" s="133" t="s">
        <v>236</v>
      </c>
      <c r="C974" s="135" t="s">
        <v>91</v>
      </c>
      <c r="D974" s="135" t="s">
        <v>92</v>
      </c>
      <c r="E974" s="239" t="s">
        <v>304</v>
      </c>
      <c r="F974" s="134" t="s">
        <v>22</v>
      </c>
      <c r="G974" s="133" t="s">
        <v>121</v>
      </c>
      <c r="H974" s="133">
        <v>7847</v>
      </c>
      <c r="I974" s="133">
        <v>6935</v>
      </c>
      <c r="J974" s="133">
        <v>43903</v>
      </c>
      <c r="K974" s="133" t="s">
        <v>820</v>
      </c>
      <c r="L974" s="133">
        <v>900272781</v>
      </c>
      <c r="M974" s="133" t="s">
        <v>156</v>
      </c>
      <c r="N974" s="133">
        <v>8777</v>
      </c>
      <c r="O974" s="133">
        <v>2020</v>
      </c>
      <c r="P974" s="264">
        <v>3249094</v>
      </c>
      <c r="Q974" s="239" t="s">
        <v>827</v>
      </c>
      <c r="R974" s="240"/>
      <c r="S974" s="246"/>
      <c r="T974" s="240"/>
      <c r="U974" s="246"/>
      <c r="V974" s="240"/>
      <c r="W974" s="246"/>
      <c r="X974" s="283"/>
      <c r="Y974" s="253"/>
      <c r="Z974" s="251"/>
      <c r="AA974" s="247">
        <f t="shared" si="31"/>
        <v>3249094</v>
      </c>
      <c r="AB974" s="336" t="s">
        <v>308</v>
      </c>
      <c r="AF974">
        <v>3249094</v>
      </c>
      <c r="AG974" s="415">
        <f t="shared" si="30"/>
        <v>0</v>
      </c>
    </row>
    <row r="975" spans="1:33" ht="51">
      <c r="A975" s="133" t="s">
        <v>12</v>
      </c>
      <c r="B975" s="133" t="s">
        <v>360</v>
      </c>
      <c r="C975" s="135" t="s">
        <v>91</v>
      </c>
      <c r="D975" s="135" t="s">
        <v>92</v>
      </c>
      <c r="E975" s="239" t="s">
        <v>361</v>
      </c>
      <c r="F975" s="134" t="s">
        <v>23</v>
      </c>
      <c r="G975" s="133" t="s">
        <v>121</v>
      </c>
      <c r="H975" s="133">
        <v>9280</v>
      </c>
      <c r="I975" s="133">
        <v>7010</v>
      </c>
      <c r="J975" s="133">
        <v>43906</v>
      </c>
      <c r="K975" s="133" t="s">
        <v>1143</v>
      </c>
      <c r="L975" s="133">
        <v>80182302</v>
      </c>
      <c r="M975" s="133" t="s">
        <v>123</v>
      </c>
      <c r="N975" s="133">
        <v>2499</v>
      </c>
      <c r="O975" s="133">
        <v>2020</v>
      </c>
      <c r="P975" s="264">
        <v>2928533</v>
      </c>
      <c r="Q975" s="239" t="s">
        <v>827</v>
      </c>
      <c r="R975" s="240"/>
      <c r="S975" s="246"/>
      <c r="T975" s="240"/>
      <c r="U975" s="246"/>
      <c r="V975" s="240"/>
      <c r="W975" s="246"/>
      <c r="X975" s="283"/>
      <c r="Y975" s="248" t="s">
        <v>98</v>
      </c>
      <c r="Z975" s="251">
        <v>2928533</v>
      </c>
      <c r="AA975" s="247">
        <f t="shared" si="31"/>
        <v>0</v>
      </c>
      <c r="AB975" s="282" t="s">
        <v>632</v>
      </c>
      <c r="AF975">
        <v>2928533</v>
      </c>
      <c r="AG975" s="415">
        <f t="shared" si="30"/>
        <v>0</v>
      </c>
    </row>
    <row r="976" spans="1:33">
      <c r="A976" s="133" t="s">
        <v>12</v>
      </c>
      <c r="B976" s="133" t="s">
        <v>360</v>
      </c>
      <c r="C976" s="135" t="s">
        <v>91</v>
      </c>
      <c r="D976" s="135" t="s">
        <v>92</v>
      </c>
      <c r="E976" s="239" t="s">
        <v>361</v>
      </c>
      <c r="F976" s="134" t="s">
        <v>23</v>
      </c>
      <c r="G976" s="133" t="s">
        <v>121</v>
      </c>
      <c r="H976" s="133">
        <v>9348</v>
      </c>
      <c r="I976" s="133">
        <v>7078</v>
      </c>
      <c r="J976" s="133">
        <v>43907</v>
      </c>
      <c r="K976" s="133" t="s">
        <v>1144</v>
      </c>
      <c r="L976" s="133">
        <v>1023927752</v>
      </c>
      <c r="M976" s="133" t="s">
        <v>114</v>
      </c>
      <c r="N976" s="133">
        <v>2549</v>
      </c>
      <c r="O976" s="133">
        <v>2020</v>
      </c>
      <c r="P976" s="264">
        <v>3165833</v>
      </c>
      <c r="Q976" s="239" t="s">
        <v>827</v>
      </c>
      <c r="R976" s="240"/>
      <c r="S976" s="246"/>
      <c r="T976" s="240"/>
      <c r="U976" s="246"/>
      <c r="V976" s="240"/>
      <c r="W976" s="246"/>
      <c r="X976" s="283"/>
      <c r="Y976" s="253" t="s">
        <v>98</v>
      </c>
      <c r="Z976" s="251">
        <v>3165833</v>
      </c>
      <c r="AA976" s="247">
        <f t="shared" si="31"/>
        <v>0</v>
      </c>
      <c r="AB976" s="282" t="s">
        <v>632</v>
      </c>
      <c r="AF976">
        <v>3165833</v>
      </c>
      <c r="AG976" s="415">
        <f t="shared" si="30"/>
        <v>0</v>
      </c>
    </row>
    <row r="977" spans="1:33">
      <c r="A977" s="133" t="s">
        <v>12</v>
      </c>
      <c r="B977" s="133" t="s">
        <v>360</v>
      </c>
      <c r="C977" s="135" t="s">
        <v>91</v>
      </c>
      <c r="D977" s="135" t="s">
        <v>92</v>
      </c>
      <c r="E977" s="239" t="s">
        <v>361</v>
      </c>
      <c r="F977" s="134" t="s">
        <v>23</v>
      </c>
      <c r="G977" s="133" t="s">
        <v>121</v>
      </c>
      <c r="H977" s="133">
        <v>9270</v>
      </c>
      <c r="I977" s="133">
        <v>7084</v>
      </c>
      <c r="J977" s="133">
        <v>43907</v>
      </c>
      <c r="K977" s="133" t="s">
        <v>1145</v>
      </c>
      <c r="L977" s="133">
        <v>79525182</v>
      </c>
      <c r="M977" s="133" t="s">
        <v>123</v>
      </c>
      <c r="N977" s="133">
        <v>2217</v>
      </c>
      <c r="O977" s="133">
        <v>2020</v>
      </c>
      <c r="P977" s="264">
        <v>1782400</v>
      </c>
      <c r="Q977" s="239" t="s">
        <v>827</v>
      </c>
      <c r="R977" s="240"/>
      <c r="S977" s="246"/>
      <c r="T977" s="240"/>
      <c r="U977" s="246"/>
      <c r="V977" s="240"/>
      <c r="W977" s="246"/>
      <c r="X977" s="283"/>
      <c r="Y977" s="253"/>
      <c r="Z977" s="251"/>
      <c r="AA977" s="247">
        <f t="shared" si="31"/>
        <v>1782400</v>
      </c>
      <c r="AB977" s="282" t="s">
        <v>875</v>
      </c>
      <c r="AF977">
        <v>1782400</v>
      </c>
      <c r="AG977" s="415">
        <f t="shared" si="30"/>
        <v>0</v>
      </c>
    </row>
    <row r="978" spans="1:33" ht="38.25">
      <c r="A978" s="133" t="s">
        <v>12</v>
      </c>
      <c r="B978" s="133" t="s">
        <v>360</v>
      </c>
      <c r="C978" s="135" t="s">
        <v>91</v>
      </c>
      <c r="D978" s="135" t="s">
        <v>92</v>
      </c>
      <c r="E978" s="239" t="s">
        <v>361</v>
      </c>
      <c r="F978" s="134" t="s">
        <v>23</v>
      </c>
      <c r="G978" s="133" t="s">
        <v>121</v>
      </c>
      <c r="H978" s="133">
        <v>9282</v>
      </c>
      <c r="I978" s="133">
        <v>7145</v>
      </c>
      <c r="J978" s="133">
        <v>43908</v>
      </c>
      <c r="K978" s="133" t="s">
        <v>1146</v>
      </c>
      <c r="L978" s="133">
        <v>1032471996</v>
      </c>
      <c r="M978" s="133" t="s">
        <v>123</v>
      </c>
      <c r="N978" s="133">
        <v>2214</v>
      </c>
      <c r="O978" s="133">
        <v>2020</v>
      </c>
      <c r="P978" s="264">
        <v>2416800</v>
      </c>
      <c r="Q978" s="239" t="s">
        <v>827</v>
      </c>
      <c r="R978" s="240"/>
      <c r="S978" s="246"/>
      <c r="T978" s="240"/>
      <c r="U978" s="246"/>
      <c r="V978" s="240"/>
      <c r="W978" s="246"/>
      <c r="X978" s="283"/>
      <c r="Y978" s="248" t="s">
        <v>138</v>
      </c>
      <c r="Z978" s="251">
        <v>2416800</v>
      </c>
      <c r="AA978" s="247">
        <f t="shared" si="31"/>
        <v>0</v>
      </c>
      <c r="AB978" s="282" t="s">
        <v>246</v>
      </c>
      <c r="AF978">
        <v>2416800</v>
      </c>
      <c r="AG978" s="415">
        <f t="shared" si="30"/>
        <v>0</v>
      </c>
    </row>
    <row r="979" spans="1:33" ht="38.25">
      <c r="A979" s="133" t="s">
        <v>6</v>
      </c>
      <c r="B979" s="133" t="s">
        <v>227</v>
      </c>
      <c r="C979" s="135" t="s">
        <v>91</v>
      </c>
      <c r="D979" s="135" t="s">
        <v>92</v>
      </c>
      <c r="E979" s="239" t="s">
        <v>315</v>
      </c>
      <c r="F979" s="134" t="s">
        <v>19</v>
      </c>
      <c r="G979" s="133" t="s">
        <v>121</v>
      </c>
      <c r="H979" s="133">
        <v>5548</v>
      </c>
      <c r="I979" s="133">
        <v>7235</v>
      </c>
      <c r="J979" s="133">
        <v>43909</v>
      </c>
      <c r="K979" s="133" t="s">
        <v>724</v>
      </c>
      <c r="L979" s="133">
        <v>79996369</v>
      </c>
      <c r="M979" s="133" t="s">
        <v>123</v>
      </c>
      <c r="N979" s="133">
        <v>2572</v>
      </c>
      <c r="O979" s="133">
        <v>2020</v>
      </c>
      <c r="P979" s="264">
        <v>1550400</v>
      </c>
      <c r="Q979" s="239" t="s">
        <v>827</v>
      </c>
      <c r="R979" s="240"/>
      <c r="S979" s="246"/>
      <c r="T979" s="240"/>
      <c r="U979" s="246"/>
      <c r="V979" s="240"/>
      <c r="W979" s="246"/>
      <c r="X979" s="283"/>
      <c r="Y979" s="248" t="s">
        <v>325</v>
      </c>
      <c r="Z979" s="251">
        <v>1550400</v>
      </c>
      <c r="AA979" s="247">
        <f t="shared" si="31"/>
        <v>0</v>
      </c>
      <c r="AB979" s="355" t="s">
        <v>326</v>
      </c>
      <c r="AF979">
        <v>1550400</v>
      </c>
      <c r="AG979" s="415">
        <f t="shared" si="30"/>
        <v>0</v>
      </c>
    </row>
    <row r="980" spans="1:33">
      <c r="A980" s="133" t="s">
        <v>6</v>
      </c>
      <c r="B980" s="133" t="s">
        <v>327</v>
      </c>
      <c r="C980" s="135" t="s">
        <v>91</v>
      </c>
      <c r="D980" s="135" t="s">
        <v>92</v>
      </c>
      <c r="E980" s="239" t="s">
        <v>328</v>
      </c>
      <c r="F980" s="134" t="s">
        <v>21</v>
      </c>
      <c r="G980" s="133" t="s">
        <v>121</v>
      </c>
      <c r="H980" s="133">
        <v>9301</v>
      </c>
      <c r="I980" s="133">
        <v>7247</v>
      </c>
      <c r="J980" s="133">
        <v>43909</v>
      </c>
      <c r="K980" s="133" t="s">
        <v>1147</v>
      </c>
      <c r="L980" s="133">
        <v>1014268922</v>
      </c>
      <c r="M980" s="133" t="s">
        <v>114</v>
      </c>
      <c r="N980" s="133">
        <v>2880</v>
      </c>
      <c r="O980" s="133">
        <v>2020</v>
      </c>
      <c r="P980" s="264">
        <v>363333</v>
      </c>
      <c r="Q980" s="239" t="s">
        <v>827</v>
      </c>
      <c r="R980" s="241">
        <v>2083</v>
      </c>
      <c r="S980" s="249">
        <v>44802</v>
      </c>
      <c r="T980" s="244">
        <v>2642</v>
      </c>
      <c r="U980" s="249">
        <v>44846</v>
      </c>
      <c r="V980" s="240">
        <v>3000857792</v>
      </c>
      <c r="W980" s="246">
        <v>44859</v>
      </c>
      <c r="X980" s="283">
        <v>363333</v>
      </c>
      <c r="Y980" s="253"/>
      <c r="Z980" s="251"/>
      <c r="AA980" s="247">
        <f t="shared" si="31"/>
        <v>0</v>
      </c>
      <c r="AB980" s="301" t="s">
        <v>256</v>
      </c>
      <c r="AF980">
        <v>363333</v>
      </c>
      <c r="AG980" s="415">
        <f t="shared" si="30"/>
        <v>0</v>
      </c>
    </row>
    <row r="981" spans="1:33">
      <c r="A981" s="133" t="s">
        <v>8</v>
      </c>
      <c r="B981" s="133" t="s">
        <v>148</v>
      </c>
      <c r="C981" s="135" t="s">
        <v>91</v>
      </c>
      <c r="D981" s="135" t="s">
        <v>92</v>
      </c>
      <c r="E981" s="239" t="s">
        <v>242</v>
      </c>
      <c r="F981" s="134" t="s">
        <v>15</v>
      </c>
      <c r="G981" s="133" t="s">
        <v>121</v>
      </c>
      <c r="H981" s="133">
        <v>9488</v>
      </c>
      <c r="I981" s="133">
        <v>7325</v>
      </c>
      <c r="J981" s="133">
        <v>43914</v>
      </c>
      <c r="K981" s="133" t="s">
        <v>1148</v>
      </c>
      <c r="L981" s="133">
        <v>900091723</v>
      </c>
      <c r="M981" s="133" t="s">
        <v>96</v>
      </c>
      <c r="N981" s="133">
        <v>8892</v>
      </c>
      <c r="O981" s="133">
        <v>2020</v>
      </c>
      <c r="P981" s="264">
        <v>133170</v>
      </c>
      <c r="Q981" s="239" t="s">
        <v>827</v>
      </c>
      <c r="R981" s="240"/>
      <c r="S981" s="246"/>
      <c r="T981" s="240"/>
      <c r="U981" s="246"/>
      <c r="V981" s="240"/>
      <c r="W981" s="246"/>
      <c r="X981" s="283"/>
      <c r="Y981" s="253"/>
      <c r="Z981" s="251"/>
      <c r="AA981" s="247">
        <f t="shared" si="31"/>
        <v>133170</v>
      </c>
      <c r="AB981" s="240" t="s">
        <v>1093</v>
      </c>
      <c r="AF981">
        <v>133170</v>
      </c>
      <c r="AG981" s="415">
        <f t="shared" si="30"/>
        <v>0</v>
      </c>
    </row>
    <row r="982" spans="1:33">
      <c r="A982" s="133" t="s">
        <v>8</v>
      </c>
      <c r="B982" s="133" t="s">
        <v>148</v>
      </c>
      <c r="C982" s="135" t="s">
        <v>91</v>
      </c>
      <c r="D982" s="135" t="s">
        <v>92</v>
      </c>
      <c r="E982" s="239" t="s">
        <v>242</v>
      </c>
      <c r="F982" s="134" t="s">
        <v>15</v>
      </c>
      <c r="G982" s="133" t="s">
        <v>121</v>
      </c>
      <c r="H982" s="133">
        <v>10285</v>
      </c>
      <c r="I982" s="133">
        <v>7326</v>
      </c>
      <c r="J982" s="133">
        <v>43914</v>
      </c>
      <c r="K982" s="133" t="s">
        <v>1148</v>
      </c>
      <c r="L982" s="133">
        <v>900091723</v>
      </c>
      <c r="M982" s="133" t="s">
        <v>96</v>
      </c>
      <c r="N982" s="133">
        <v>8892</v>
      </c>
      <c r="O982" s="133">
        <v>2020</v>
      </c>
      <c r="P982" s="264">
        <v>10881828</v>
      </c>
      <c r="Q982" s="239" t="s">
        <v>827</v>
      </c>
      <c r="R982" s="240"/>
      <c r="S982" s="246"/>
      <c r="T982" s="240"/>
      <c r="U982" s="246"/>
      <c r="V982" s="240"/>
      <c r="W982" s="246"/>
      <c r="X982" s="283"/>
      <c r="Y982" s="253"/>
      <c r="Z982" s="251"/>
      <c r="AA982" s="247">
        <f t="shared" si="31"/>
        <v>10881828</v>
      </c>
      <c r="AB982" s="240" t="s">
        <v>1093</v>
      </c>
      <c r="AF982">
        <v>10881828</v>
      </c>
      <c r="AG982" s="415">
        <f t="shared" si="30"/>
        <v>0</v>
      </c>
    </row>
    <row r="983" spans="1:33">
      <c r="A983" s="133" t="s">
        <v>6</v>
      </c>
      <c r="B983" s="133" t="s">
        <v>124</v>
      </c>
      <c r="C983" s="135" t="s">
        <v>91</v>
      </c>
      <c r="D983" s="135" t="s">
        <v>92</v>
      </c>
      <c r="E983" s="239" t="s">
        <v>311</v>
      </c>
      <c r="F983" s="134" t="s">
        <v>16</v>
      </c>
      <c r="G983" s="133" t="s">
        <v>121</v>
      </c>
      <c r="H983" s="133">
        <v>5794</v>
      </c>
      <c r="I983" s="133">
        <v>7396</v>
      </c>
      <c r="J983" s="133">
        <v>43915</v>
      </c>
      <c r="K983" s="133" t="s">
        <v>1149</v>
      </c>
      <c r="L983" s="133">
        <v>1022951402</v>
      </c>
      <c r="M983" s="133" t="s">
        <v>123</v>
      </c>
      <c r="N983" s="133">
        <v>2455</v>
      </c>
      <c r="O983" s="133">
        <v>2020</v>
      </c>
      <c r="P983" s="264">
        <v>1780800</v>
      </c>
      <c r="Q983" s="239" t="s">
        <v>827</v>
      </c>
      <c r="R983" s="240"/>
      <c r="S983" s="246"/>
      <c r="T983" s="240"/>
      <c r="U983" s="246"/>
      <c r="V983" s="240"/>
      <c r="W983" s="246"/>
      <c r="X983" s="283"/>
      <c r="Y983" s="253"/>
      <c r="Z983" s="251"/>
      <c r="AA983" s="247">
        <f t="shared" si="31"/>
        <v>1780800</v>
      </c>
      <c r="AB983" s="302" t="s">
        <v>468</v>
      </c>
      <c r="AF983">
        <v>1780800</v>
      </c>
      <c r="AG983" s="415">
        <f t="shared" si="30"/>
        <v>0</v>
      </c>
    </row>
    <row r="984" spans="1:33" ht="38.25">
      <c r="A984" s="133" t="s">
        <v>12</v>
      </c>
      <c r="B984" s="133" t="s">
        <v>360</v>
      </c>
      <c r="C984" s="135" t="s">
        <v>91</v>
      </c>
      <c r="D984" s="135" t="s">
        <v>92</v>
      </c>
      <c r="E984" s="239" t="s">
        <v>361</v>
      </c>
      <c r="F984" s="134" t="s">
        <v>23</v>
      </c>
      <c r="G984" s="133" t="s">
        <v>121</v>
      </c>
      <c r="H984" s="133">
        <v>9349</v>
      </c>
      <c r="I984" s="133">
        <v>7541</v>
      </c>
      <c r="J984" s="133">
        <v>43921</v>
      </c>
      <c r="K984" s="133" t="s">
        <v>530</v>
      </c>
      <c r="L984" s="133">
        <v>80794105</v>
      </c>
      <c r="M984" s="133" t="s">
        <v>123</v>
      </c>
      <c r="N984" s="133">
        <v>2951</v>
      </c>
      <c r="O984" s="133">
        <v>2020</v>
      </c>
      <c r="P984" s="264">
        <v>1485333</v>
      </c>
      <c r="Q984" s="239" t="s">
        <v>827</v>
      </c>
      <c r="R984" s="240"/>
      <c r="S984" s="246"/>
      <c r="T984" s="240"/>
      <c r="U984" s="246"/>
      <c r="V984" s="240"/>
      <c r="W984" s="246"/>
      <c r="X984" s="283"/>
      <c r="Y984" s="248" t="s">
        <v>325</v>
      </c>
      <c r="Z984" s="251">
        <v>1485333</v>
      </c>
      <c r="AA984" s="247">
        <f t="shared" si="31"/>
        <v>0</v>
      </c>
      <c r="AB984" s="282" t="s">
        <v>326</v>
      </c>
      <c r="AF984">
        <v>1485333</v>
      </c>
      <c r="AG984" s="415">
        <f t="shared" si="30"/>
        <v>0</v>
      </c>
    </row>
    <row r="985" spans="1:33">
      <c r="A985" s="133" t="s">
        <v>12</v>
      </c>
      <c r="B985" s="133" t="s">
        <v>360</v>
      </c>
      <c r="C985" s="135" t="s">
        <v>91</v>
      </c>
      <c r="D985" s="135" t="s">
        <v>92</v>
      </c>
      <c r="E985" s="239" t="s">
        <v>361</v>
      </c>
      <c r="F985" s="134" t="s">
        <v>23</v>
      </c>
      <c r="G985" s="133" t="s">
        <v>121</v>
      </c>
      <c r="H985" s="133">
        <v>9463</v>
      </c>
      <c r="I985" s="133">
        <v>7549</v>
      </c>
      <c r="J985" s="133">
        <v>43921</v>
      </c>
      <c r="K985" s="133" t="s">
        <v>876</v>
      </c>
      <c r="L985" s="133">
        <v>1010172604</v>
      </c>
      <c r="M985" s="133" t="s">
        <v>114</v>
      </c>
      <c r="N985" s="133">
        <v>2952</v>
      </c>
      <c r="O985" s="133">
        <v>2020</v>
      </c>
      <c r="P985" s="264">
        <v>1477667</v>
      </c>
      <c r="Q985" s="239" t="s">
        <v>827</v>
      </c>
      <c r="R985" s="240"/>
      <c r="S985" s="246"/>
      <c r="T985" s="240"/>
      <c r="U985" s="246"/>
      <c r="V985" s="240"/>
      <c r="W985" s="246"/>
      <c r="X985" s="283"/>
      <c r="Y985" s="253"/>
      <c r="Z985" s="251"/>
      <c r="AA985" s="247">
        <f t="shared" si="31"/>
        <v>1477667</v>
      </c>
      <c r="AB985" s="282" t="s">
        <v>875</v>
      </c>
      <c r="AF985">
        <v>1477667</v>
      </c>
      <c r="AG985" s="415">
        <f t="shared" si="30"/>
        <v>0</v>
      </c>
    </row>
    <row r="986" spans="1:33">
      <c r="A986" s="133" t="s">
        <v>8</v>
      </c>
      <c r="B986" s="133" t="s">
        <v>148</v>
      </c>
      <c r="C986" s="135" t="s">
        <v>91</v>
      </c>
      <c r="D986" s="135" t="s">
        <v>92</v>
      </c>
      <c r="E986" s="239" t="s">
        <v>242</v>
      </c>
      <c r="F986" s="134" t="s">
        <v>15</v>
      </c>
      <c r="G986" s="133" t="s">
        <v>121</v>
      </c>
      <c r="H986" s="133">
        <v>10360</v>
      </c>
      <c r="I986" s="133">
        <v>7580</v>
      </c>
      <c r="J986" s="133">
        <v>43922</v>
      </c>
      <c r="K986" s="133" t="s">
        <v>275</v>
      </c>
      <c r="L986" s="133">
        <v>805000867</v>
      </c>
      <c r="M986" s="133" t="s">
        <v>276</v>
      </c>
      <c r="N986" s="133">
        <v>8282</v>
      </c>
      <c r="O986" s="133">
        <v>2020</v>
      </c>
      <c r="P986" s="264">
        <v>119344</v>
      </c>
      <c r="Q986" s="239" t="s">
        <v>827</v>
      </c>
      <c r="R986" s="240"/>
      <c r="S986" s="246"/>
      <c r="T986" s="240"/>
      <c r="U986" s="246"/>
      <c r="V986" s="240"/>
      <c r="W986" s="246"/>
      <c r="X986" s="283"/>
      <c r="Y986" s="253"/>
      <c r="Z986" s="251"/>
      <c r="AA986" s="247">
        <f t="shared" si="31"/>
        <v>119344</v>
      </c>
      <c r="AB986" s="240" t="s">
        <v>277</v>
      </c>
      <c r="AF986">
        <v>119344</v>
      </c>
      <c r="AG986" s="415">
        <f t="shared" si="30"/>
        <v>0</v>
      </c>
    </row>
    <row r="987" spans="1:33" ht="26.25">
      <c r="A987" s="133" t="s">
        <v>4</v>
      </c>
      <c r="B987" s="133" t="s">
        <v>236</v>
      </c>
      <c r="C987" s="135" t="s">
        <v>91</v>
      </c>
      <c r="D987" s="135" t="s">
        <v>92</v>
      </c>
      <c r="E987" s="239" t="s">
        <v>304</v>
      </c>
      <c r="F987" s="134" t="s">
        <v>22</v>
      </c>
      <c r="G987" s="133" t="s">
        <v>121</v>
      </c>
      <c r="H987" s="133">
        <v>10325</v>
      </c>
      <c r="I987" s="133">
        <v>7600</v>
      </c>
      <c r="J987" s="133">
        <v>43922</v>
      </c>
      <c r="K987" s="133" t="s">
        <v>806</v>
      </c>
      <c r="L987" s="133">
        <v>900062917</v>
      </c>
      <c r="M987" s="133" t="s">
        <v>703</v>
      </c>
      <c r="N987" s="133">
        <v>3229</v>
      </c>
      <c r="O987" s="133">
        <v>2020</v>
      </c>
      <c r="P987" s="264">
        <v>2011</v>
      </c>
      <c r="Q987" s="239" t="s">
        <v>827</v>
      </c>
      <c r="R987" s="240"/>
      <c r="S987" s="246"/>
      <c r="T987" s="240"/>
      <c r="U987" s="246"/>
      <c r="V987" s="240"/>
      <c r="W987" s="246"/>
      <c r="X987" s="283"/>
      <c r="Y987" s="253"/>
      <c r="Z987" s="251"/>
      <c r="AA987" s="247">
        <f t="shared" si="31"/>
        <v>2011</v>
      </c>
      <c r="AB987" s="336" t="s">
        <v>308</v>
      </c>
      <c r="AF987">
        <v>2011</v>
      </c>
      <c r="AG987" s="415">
        <f t="shared" si="30"/>
        <v>0</v>
      </c>
    </row>
    <row r="988" spans="1:33" ht="38.25">
      <c r="A988" s="133" t="s">
        <v>4</v>
      </c>
      <c r="B988" s="133" t="s">
        <v>236</v>
      </c>
      <c r="C988" s="135" t="s">
        <v>91</v>
      </c>
      <c r="D988" s="135" t="s">
        <v>92</v>
      </c>
      <c r="E988" s="239" t="s">
        <v>304</v>
      </c>
      <c r="F988" s="134" t="s">
        <v>22</v>
      </c>
      <c r="G988" s="133" t="s">
        <v>121</v>
      </c>
      <c r="H988" s="133">
        <v>10476</v>
      </c>
      <c r="I988" s="133">
        <v>7601</v>
      </c>
      <c r="J988" s="133">
        <v>43922</v>
      </c>
      <c r="K988" s="133" t="s">
        <v>1150</v>
      </c>
      <c r="L988" s="133">
        <v>830023178</v>
      </c>
      <c r="M988" s="133" t="s">
        <v>156</v>
      </c>
      <c r="N988" s="133">
        <v>4774</v>
      </c>
      <c r="O988" s="133">
        <v>2020</v>
      </c>
      <c r="P988" s="264">
        <v>190</v>
      </c>
      <c r="Q988" s="239" t="s">
        <v>827</v>
      </c>
      <c r="R988" s="240"/>
      <c r="S988" s="246"/>
      <c r="T988" s="240"/>
      <c r="U988" s="246"/>
      <c r="V988" s="240"/>
      <c r="W988" s="246"/>
      <c r="X988" s="283"/>
      <c r="Y988" s="248" t="s">
        <v>138</v>
      </c>
      <c r="Z988" s="251">
        <v>190</v>
      </c>
      <c r="AA988" s="247">
        <f t="shared" si="31"/>
        <v>0</v>
      </c>
      <c r="AB988" s="340" t="s">
        <v>246</v>
      </c>
      <c r="AF988">
        <v>190</v>
      </c>
      <c r="AG988" s="415">
        <f t="shared" si="30"/>
        <v>0</v>
      </c>
    </row>
    <row r="989" spans="1:33" ht="26.25">
      <c r="A989" s="133" t="s">
        <v>4</v>
      </c>
      <c r="B989" s="133" t="s">
        <v>236</v>
      </c>
      <c r="C989" s="135" t="s">
        <v>91</v>
      </c>
      <c r="D989" s="135" t="s">
        <v>92</v>
      </c>
      <c r="E989" s="239" t="s">
        <v>304</v>
      </c>
      <c r="F989" s="134" t="s">
        <v>22</v>
      </c>
      <c r="G989" s="133" t="s">
        <v>121</v>
      </c>
      <c r="H989" s="133">
        <v>10473</v>
      </c>
      <c r="I989" s="133">
        <v>7602</v>
      </c>
      <c r="J989" s="133">
        <v>43922</v>
      </c>
      <c r="K989" s="133" t="s">
        <v>787</v>
      </c>
      <c r="L989" s="133">
        <v>860522931</v>
      </c>
      <c r="M989" s="133" t="s">
        <v>415</v>
      </c>
      <c r="N989" s="133">
        <v>14191</v>
      </c>
      <c r="O989" s="133">
        <v>2020</v>
      </c>
      <c r="P989" s="281">
        <v>20712931</v>
      </c>
      <c r="Q989" s="239" t="s">
        <v>827</v>
      </c>
      <c r="R989" s="240"/>
      <c r="S989" s="246"/>
      <c r="T989" s="240"/>
      <c r="U989" s="246"/>
      <c r="V989" s="240"/>
      <c r="W989" s="246"/>
      <c r="X989" s="283"/>
      <c r="Y989" s="253"/>
      <c r="Z989" s="251"/>
      <c r="AA989" s="247">
        <f t="shared" si="31"/>
        <v>20712931</v>
      </c>
      <c r="AB989" s="336" t="s">
        <v>788</v>
      </c>
      <c r="AF989">
        <v>20712931</v>
      </c>
      <c r="AG989" s="415">
        <f t="shared" si="30"/>
        <v>0</v>
      </c>
    </row>
    <row r="990" spans="1:33" ht="26.25">
      <c r="A990" s="133" t="s">
        <v>4</v>
      </c>
      <c r="B990" s="133" t="s">
        <v>236</v>
      </c>
      <c r="C990" s="135" t="s">
        <v>91</v>
      </c>
      <c r="D990" s="135" t="s">
        <v>92</v>
      </c>
      <c r="E990" s="239" t="s">
        <v>304</v>
      </c>
      <c r="F990" s="134" t="s">
        <v>22</v>
      </c>
      <c r="G990" s="133" t="s">
        <v>121</v>
      </c>
      <c r="H990" s="133">
        <v>10475</v>
      </c>
      <c r="I990" s="133">
        <v>7603</v>
      </c>
      <c r="J990" s="133">
        <v>43922</v>
      </c>
      <c r="K990" s="133" t="s">
        <v>1151</v>
      </c>
      <c r="L990" s="133">
        <v>807003866</v>
      </c>
      <c r="M990" s="133" t="s">
        <v>415</v>
      </c>
      <c r="N990" s="133">
        <v>14044</v>
      </c>
      <c r="O990" s="133">
        <v>2020</v>
      </c>
      <c r="P990" s="264">
        <v>118711</v>
      </c>
      <c r="Q990" s="239" t="s">
        <v>827</v>
      </c>
      <c r="R990" s="240"/>
      <c r="S990" s="246"/>
      <c r="T990" s="240"/>
      <c r="U990" s="246"/>
      <c r="V990" s="240"/>
      <c r="W990" s="246"/>
      <c r="X990" s="283"/>
      <c r="Y990" s="253"/>
      <c r="Z990" s="251"/>
      <c r="AA990" s="247">
        <f t="shared" si="31"/>
        <v>118711</v>
      </c>
      <c r="AB990" s="336" t="s">
        <v>788</v>
      </c>
      <c r="AF990">
        <v>118711</v>
      </c>
      <c r="AG990" s="415">
        <f t="shared" si="30"/>
        <v>0</v>
      </c>
    </row>
    <row r="991" spans="1:33" ht="38.25">
      <c r="A991" s="133" t="s">
        <v>4</v>
      </c>
      <c r="B991" s="133" t="s">
        <v>236</v>
      </c>
      <c r="C991" s="135" t="s">
        <v>91</v>
      </c>
      <c r="D991" s="135" t="s">
        <v>92</v>
      </c>
      <c r="E991" s="239" t="s">
        <v>304</v>
      </c>
      <c r="F991" s="134" t="s">
        <v>22</v>
      </c>
      <c r="G991" s="133" t="s">
        <v>121</v>
      </c>
      <c r="H991" s="133">
        <v>10474</v>
      </c>
      <c r="I991" s="133">
        <v>7604</v>
      </c>
      <c r="J991" s="133">
        <v>43922</v>
      </c>
      <c r="K991" s="133" t="s">
        <v>1099</v>
      </c>
      <c r="L991" s="133">
        <v>800067956</v>
      </c>
      <c r="M991" s="133" t="s">
        <v>415</v>
      </c>
      <c r="N991" s="133">
        <v>14627</v>
      </c>
      <c r="O991" s="133">
        <v>2020</v>
      </c>
      <c r="P991" s="264">
        <v>56724397</v>
      </c>
      <c r="Q991" s="239" t="s">
        <v>827</v>
      </c>
      <c r="R991" s="240"/>
      <c r="S991" s="246"/>
      <c r="T991" s="240"/>
      <c r="U991" s="246"/>
      <c r="V991" s="240"/>
      <c r="W991" s="246"/>
      <c r="X991" s="283"/>
      <c r="Y991" s="248" t="s">
        <v>486</v>
      </c>
      <c r="Z991" s="251">
        <v>56724397</v>
      </c>
      <c r="AA991" s="247">
        <f t="shared" si="31"/>
        <v>0</v>
      </c>
      <c r="AB991" s="240" t="s">
        <v>487</v>
      </c>
      <c r="AF991">
        <v>56724397</v>
      </c>
      <c r="AG991" s="415">
        <f t="shared" si="30"/>
        <v>0</v>
      </c>
    </row>
    <row r="992" spans="1:33" ht="26.25">
      <c r="A992" s="133" t="s">
        <v>4</v>
      </c>
      <c r="B992" s="133" t="s">
        <v>236</v>
      </c>
      <c r="C992" s="135" t="s">
        <v>91</v>
      </c>
      <c r="D992" s="135" t="s">
        <v>92</v>
      </c>
      <c r="E992" s="239" t="s">
        <v>304</v>
      </c>
      <c r="F992" s="134" t="s">
        <v>22</v>
      </c>
      <c r="G992" s="133" t="s">
        <v>121</v>
      </c>
      <c r="H992" s="133">
        <v>10472</v>
      </c>
      <c r="I992" s="133">
        <v>7605</v>
      </c>
      <c r="J992" s="133">
        <v>43923</v>
      </c>
      <c r="K992" s="133" t="s">
        <v>1151</v>
      </c>
      <c r="L992" s="133">
        <v>807003866</v>
      </c>
      <c r="M992" s="133" t="s">
        <v>415</v>
      </c>
      <c r="N992" s="133">
        <v>14045</v>
      </c>
      <c r="O992" s="133">
        <v>2020</v>
      </c>
      <c r="P992" s="264">
        <v>990953</v>
      </c>
      <c r="Q992" s="239" t="s">
        <v>827</v>
      </c>
      <c r="R992" s="240"/>
      <c r="S992" s="246"/>
      <c r="T992" s="240"/>
      <c r="U992" s="246"/>
      <c r="V992" s="240"/>
      <c r="W992" s="246"/>
      <c r="X992" s="283"/>
      <c r="Y992" s="253"/>
      <c r="Z992" s="251"/>
      <c r="AA992" s="247">
        <f t="shared" si="31"/>
        <v>990953</v>
      </c>
      <c r="AB992" s="336" t="s">
        <v>310</v>
      </c>
      <c r="AF992">
        <v>990953</v>
      </c>
      <c r="AG992" s="415">
        <f t="shared" si="30"/>
        <v>0</v>
      </c>
    </row>
    <row r="993" spans="1:33" ht="26.25">
      <c r="A993" s="133" t="s">
        <v>4</v>
      </c>
      <c r="B993" s="133" t="s">
        <v>236</v>
      </c>
      <c r="C993" s="135" t="s">
        <v>91</v>
      </c>
      <c r="D993" s="135" t="s">
        <v>92</v>
      </c>
      <c r="E993" s="239" t="s">
        <v>304</v>
      </c>
      <c r="F993" s="134" t="s">
        <v>22</v>
      </c>
      <c r="G993" s="133" t="s">
        <v>121</v>
      </c>
      <c r="H993" s="133">
        <v>10485</v>
      </c>
      <c r="I993" s="133">
        <v>7612</v>
      </c>
      <c r="J993" s="133">
        <v>43923</v>
      </c>
      <c r="K993" s="133" t="s">
        <v>1152</v>
      </c>
      <c r="L993" s="133">
        <v>901066371</v>
      </c>
      <c r="M993" s="133" t="s">
        <v>156</v>
      </c>
      <c r="N993" s="133">
        <v>5688</v>
      </c>
      <c r="O993" s="133">
        <v>2020</v>
      </c>
      <c r="P993" s="264">
        <v>10625772</v>
      </c>
      <c r="Q993" s="239" t="s">
        <v>827</v>
      </c>
      <c r="R993" s="240"/>
      <c r="S993" s="246"/>
      <c r="T993" s="240"/>
      <c r="U993" s="246"/>
      <c r="V993" s="240"/>
      <c r="W993" s="246"/>
      <c r="X993" s="283"/>
      <c r="Y993" s="253"/>
      <c r="Z993" s="251"/>
      <c r="AA993" s="247">
        <f t="shared" si="31"/>
        <v>10625772</v>
      </c>
      <c r="AB993" s="336" t="s">
        <v>1153</v>
      </c>
      <c r="AF993">
        <v>10625772</v>
      </c>
      <c r="AG993" s="415">
        <f t="shared" si="30"/>
        <v>0</v>
      </c>
    </row>
    <row r="994" spans="1:33">
      <c r="A994" s="133" t="s">
        <v>4</v>
      </c>
      <c r="B994" s="133" t="s">
        <v>236</v>
      </c>
      <c r="C994" s="135" t="s">
        <v>91</v>
      </c>
      <c r="D994" s="135" t="s">
        <v>92</v>
      </c>
      <c r="E994" s="239" t="s">
        <v>304</v>
      </c>
      <c r="F994" s="134" t="s">
        <v>22</v>
      </c>
      <c r="G994" s="133" t="s">
        <v>121</v>
      </c>
      <c r="H994" s="133">
        <v>10483</v>
      </c>
      <c r="I994" s="133">
        <v>7616</v>
      </c>
      <c r="J994" s="133">
        <v>43923</v>
      </c>
      <c r="K994" s="133" t="s">
        <v>1154</v>
      </c>
      <c r="L994" s="133">
        <v>860067453</v>
      </c>
      <c r="M994" s="133" t="s">
        <v>156</v>
      </c>
      <c r="N994" s="133">
        <v>5689</v>
      </c>
      <c r="O994" s="133">
        <v>2020</v>
      </c>
      <c r="P994" s="264">
        <v>4258535</v>
      </c>
      <c r="Q994" s="239" t="s">
        <v>827</v>
      </c>
      <c r="R994" s="240"/>
      <c r="S994" s="246"/>
      <c r="T994" s="240"/>
      <c r="U994" s="246"/>
      <c r="V994" s="240"/>
      <c r="W994" s="246"/>
      <c r="X994" s="283"/>
      <c r="Y994" s="253"/>
      <c r="Z994" s="251"/>
      <c r="AA994" s="247">
        <f t="shared" si="31"/>
        <v>4258535</v>
      </c>
      <c r="AB994" s="336" t="s">
        <v>1155</v>
      </c>
      <c r="AF994">
        <v>4258535</v>
      </c>
      <c r="AG994" s="415">
        <f t="shared" si="30"/>
        <v>0</v>
      </c>
    </row>
    <row r="995" spans="1:33" ht="26.25">
      <c r="A995" s="133" t="s">
        <v>4</v>
      </c>
      <c r="B995" s="133" t="s">
        <v>236</v>
      </c>
      <c r="C995" s="135" t="s">
        <v>91</v>
      </c>
      <c r="D995" s="135" t="s">
        <v>92</v>
      </c>
      <c r="E995" s="239" t="s">
        <v>304</v>
      </c>
      <c r="F995" s="134" t="s">
        <v>22</v>
      </c>
      <c r="G995" s="133" t="s">
        <v>121</v>
      </c>
      <c r="H995" s="133">
        <v>10481</v>
      </c>
      <c r="I995" s="133">
        <v>7618</v>
      </c>
      <c r="J995" s="133">
        <v>43923</v>
      </c>
      <c r="K995" s="133" t="s">
        <v>1156</v>
      </c>
      <c r="L995" s="133">
        <v>901067109</v>
      </c>
      <c r="M995" s="133" t="s">
        <v>156</v>
      </c>
      <c r="N995" s="133">
        <v>5686</v>
      </c>
      <c r="O995" s="133">
        <v>2020</v>
      </c>
      <c r="P995" s="264">
        <v>60121181</v>
      </c>
      <c r="Q995" s="239" t="s">
        <v>827</v>
      </c>
      <c r="R995" s="240"/>
      <c r="S995" s="246"/>
      <c r="T995" s="240"/>
      <c r="U995" s="246"/>
      <c r="V995" s="240"/>
      <c r="W995" s="246"/>
      <c r="X995" s="283"/>
      <c r="Y995" s="253"/>
      <c r="Z995" s="251"/>
      <c r="AA995" s="247">
        <f t="shared" si="31"/>
        <v>60121181</v>
      </c>
      <c r="AB995" s="336" t="s">
        <v>308</v>
      </c>
      <c r="AF995">
        <v>60121181</v>
      </c>
      <c r="AG995" s="415">
        <f t="shared" si="30"/>
        <v>0</v>
      </c>
    </row>
    <row r="996" spans="1:33" ht="51">
      <c r="A996" s="133" t="s">
        <v>4</v>
      </c>
      <c r="B996" s="133" t="s">
        <v>236</v>
      </c>
      <c r="C996" s="135" t="s">
        <v>91</v>
      </c>
      <c r="D996" s="135" t="s">
        <v>92</v>
      </c>
      <c r="E996" s="239" t="s">
        <v>304</v>
      </c>
      <c r="F996" s="134" t="s">
        <v>22</v>
      </c>
      <c r="G996" s="133" t="s">
        <v>121</v>
      </c>
      <c r="H996" s="133">
        <v>10484</v>
      </c>
      <c r="I996" s="133">
        <v>7622</v>
      </c>
      <c r="J996" s="133">
        <v>43923</v>
      </c>
      <c r="K996" s="133" t="s">
        <v>1157</v>
      </c>
      <c r="L996" s="133">
        <v>901066154</v>
      </c>
      <c r="M996" s="133" t="s">
        <v>156</v>
      </c>
      <c r="N996" s="133">
        <v>5687</v>
      </c>
      <c r="O996" s="133">
        <v>2020</v>
      </c>
      <c r="P996" s="264">
        <v>6005603</v>
      </c>
      <c r="Q996" s="239" t="s">
        <v>827</v>
      </c>
      <c r="R996" s="240"/>
      <c r="S996" s="246"/>
      <c r="T996" s="240"/>
      <c r="U996" s="246"/>
      <c r="V996" s="240"/>
      <c r="W996" s="246"/>
      <c r="X996" s="283"/>
      <c r="Y996" s="248" t="s">
        <v>267</v>
      </c>
      <c r="Z996" s="251">
        <v>6005603</v>
      </c>
      <c r="AA996" s="247">
        <f t="shared" si="31"/>
        <v>0</v>
      </c>
      <c r="AB996" s="336" t="s">
        <v>268</v>
      </c>
      <c r="AF996">
        <v>6005603</v>
      </c>
      <c r="AG996" s="415">
        <f t="shared" si="30"/>
        <v>0</v>
      </c>
    </row>
    <row r="997" spans="1:33">
      <c r="A997" s="133" t="s">
        <v>8</v>
      </c>
      <c r="B997" s="133" t="s">
        <v>148</v>
      </c>
      <c r="C997" s="135" t="s">
        <v>91</v>
      </c>
      <c r="D997" s="135" t="s">
        <v>92</v>
      </c>
      <c r="E997" s="239" t="s">
        <v>242</v>
      </c>
      <c r="F997" s="134" t="s">
        <v>15</v>
      </c>
      <c r="G997" s="133" t="s">
        <v>121</v>
      </c>
      <c r="H997" s="133">
        <v>10468</v>
      </c>
      <c r="I997" s="133">
        <v>7648</v>
      </c>
      <c r="J997" s="133">
        <v>43923</v>
      </c>
      <c r="K997" s="133" t="s">
        <v>786</v>
      </c>
      <c r="L997" s="133">
        <v>830085241</v>
      </c>
      <c r="M997" s="133" t="s">
        <v>220</v>
      </c>
      <c r="N997" s="133">
        <v>520</v>
      </c>
      <c r="O997" s="133">
        <v>2020</v>
      </c>
      <c r="P997" s="264">
        <v>1563</v>
      </c>
      <c r="Q997" s="239" t="s">
        <v>827</v>
      </c>
      <c r="R997" s="240"/>
      <c r="S997" s="246"/>
      <c r="T997" s="240"/>
      <c r="U997" s="246"/>
      <c r="V997" s="240"/>
      <c r="W997" s="246"/>
      <c r="X997" s="283"/>
      <c r="Y997" s="253"/>
      <c r="Z997" s="251"/>
      <c r="AA997" s="247">
        <f t="shared" si="31"/>
        <v>1563</v>
      </c>
      <c r="AB997" s="240" t="s">
        <v>277</v>
      </c>
      <c r="AF997">
        <v>1563</v>
      </c>
      <c r="AG997" s="415">
        <f t="shared" si="30"/>
        <v>0</v>
      </c>
    </row>
    <row r="998" spans="1:33">
      <c r="A998" s="133" t="s">
        <v>12</v>
      </c>
      <c r="B998" s="133" t="s">
        <v>360</v>
      </c>
      <c r="C998" s="135" t="s">
        <v>91</v>
      </c>
      <c r="D998" s="135" t="s">
        <v>92</v>
      </c>
      <c r="E998" s="239" t="s">
        <v>361</v>
      </c>
      <c r="F998" s="134" t="s">
        <v>23</v>
      </c>
      <c r="G998" s="133" t="s">
        <v>121</v>
      </c>
      <c r="H998" s="133">
        <v>9326</v>
      </c>
      <c r="I998" s="133">
        <v>7703</v>
      </c>
      <c r="J998" s="133">
        <v>43927</v>
      </c>
      <c r="K998" s="133" t="s">
        <v>1158</v>
      </c>
      <c r="L998" s="133">
        <v>51680627</v>
      </c>
      <c r="M998" s="133" t="s">
        <v>123</v>
      </c>
      <c r="N998" s="133">
        <v>3099</v>
      </c>
      <c r="O998" s="133">
        <v>2020</v>
      </c>
      <c r="P998" s="264">
        <v>3967800</v>
      </c>
      <c r="Q998" s="239" t="s">
        <v>827</v>
      </c>
      <c r="R998" s="240"/>
      <c r="S998" s="246"/>
      <c r="T998" s="240"/>
      <c r="U998" s="246"/>
      <c r="V998" s="240"/>
      <c r="W998" s="246"/>
      <c r="X998" s="283"/>
      <c r="Y998" s="253"/>
      <c r="Z998" s="251"/>
      <c r="AA998" s="247">
        <f t="shared" si="31"/>
        <v>3967800</v>
      </c>
      <c r="AB998" s="282" t="s">
        <v>875</v>
      </c>
      <c r="AF998">
        <v>3967800</v>
      </c>
      <c r="AG998" s="415">
        <f t="shared" si="30"/>
        <v>0</v>
      </c>
    </row>
    <row r="999" spans="1:33">
      <c r="A999" s="133" t="s">
        <v>12</v>
      </c>
      <c r="B999" s="133" t="s">
        <v>360</v>
      </c>
      <c r="C999" s="135" t="s">
        <v>91</v>
      </c>
      <c r="D999" s="135" t="s">
        <v>92</v>
      </c>
      <c r="E999" s="239" t="s">
        <v>361</v>
      </c>
      <c r="F999" s="134" t="s">
        <v>23</v>
      </c>
      <c r="G999" s="133" t="s">
        <v>121</v>
      </c>
      <c r="H999" s="133">
        <v>9464</v>
      </c>
      <c r="I999" s="133">
        <v>7754</v>
      </c>
      <c r="J999" s="133">
        <v>43927</v>
      </c>
      <c r="K999" s="133" t="s">
        <v>1159</v>
      </c>
      <c r="L999" s="133">
        <v>80195030</v>
      </c>
      <c r="M999" s="133" t="s">
        <v>123</v>
      </c>
      <c r="N999" s="133">
        <v>2953</v>
      </c>
      <c r="O999" s="133">
        <v>2020</v>
      </c>
      <c r="P999" s="264">
        <v>3434400</v>
      </c>
      <c r="Q999" s="239" t="s">
        <v>827</v>
      </c>
      <c r="R999" s="240"/>
      <c r="S999" s="246"/>
      <c r="T999" s="240"/>
      <c r="U999" s="246"/>
      <c r="V999" s="240"/>
      <c r="W999" s="246"/>
      <c r="X999" s="283"/>
      <c r="Y999" s="253"/>
      <c r="Z999" s="251"/>
      <c r="AA999" s="247">
        <f t="shared" si="31"/>
        <v>3434400</v>
      </c>
      <c r="AB999" s="282" t="s">
        <v>875</v>
      </c>
      <c r="AF999">
        <v>3434400</v>
      </c>
      <c r="AG999" s="415">
        <f t="shared" si="30"/>
        <v>0</v>
      </c>
    </row>
    <row r="1000" spans="1:33">
      <c r="A1000" s="133" t="s">
        <v>4</v>
      </c>
      <c r="B1000" s="133" t="s">
        <v>260</v>
      </c>
      <c r="C1000" s="133" t="s">
        <v>261</v>
      </c>
      <c r="D1000" s="133" t="s">
        <v>262</v>
      </c>
      <c r="E1000" s="239" t="s">
        <v>704</v>
      </c>
      <c r="F1000" s="134" t="s">
        <v>264</v>
      </c>
      <c r="G1000" s="133" t="s">
        <v>121</v>
      </c>
      <c r="H1000" s="133">
        <v>10469</v>
      </c>
      <c r="I1000" s="133">
        <v>7820</v>
      </c>
      <c r="J1000" s="133">
        <v>43927</v>
      </c>
      <c r="K1000" s="133" t="s">
        <v>303</v>
      </c>
      <c r="L1000" s="133">
        <v>832000662</v>
      </c>
      <c r="M1000" s="133" t="s">
        <v>296</v>
      </c>
      <c r="N1000" s="133">
        <v>3338</v>
      </c>
      <c r="O1000" s="133">
        <v>2020</v>
      </c>
      <c r="P1000" s="264">
        <v>1</v>
      </c>
      <c r="Q1000" s="239" t="s">
        <v>827</v>
      </c>
      <c r="R1000" s="240"/>
      <c r="S1000" s="246"/>
      <c r="T1000" s="240"/>
      <c r="U1000" s="246"/>
      <c r="V1000" s="240"/>
      <c r="W1000" s="246"/>
      <c r="X1000" s="283"/>
      <c r="Y1000" s="253"/>
      <c r="Z1000" s="251"/>
      <c r="AA1000" s="247">
        <f t="shared" si="31"/>
        <v>1</v>
      </c>
      <c r="AB1000" s="240" t="s">
        <v>298</v>
      </c>
      <c r="AF1000">
        <v>1</v>
      </c>
      <c r="AG1000" s="415">
        <f t="shared" si="30"/>
        <v>0</v>
      </c>
    </row>
    <row r="1001" spans="1:33">
      <c r="A1001" s="133" t="s">
        <v>8</v>
      </c>
      <c r="B1001" s="133" t="s">
        <v>148</v>
      </c>
      <c r="C1001" s="135" t="s">
        <v>91</v>
      </c>
      <c r="D1001" s="135" t="s">
        <v>92</v>
      </c>
      <c r="E1001" s="239" t="s">
        <v>242</v>
      </c>
      <c r="F1001" s="134" t="s">
        <v>15</v>
      </c>
      <c r="G1001" s="133" t="s">
        <v>121</v>
      </c>
      <c r="H1001" s="133">
        <v>10500</v>
      </c>
      <c r="I1001" s="133">
        <v>7904</v>
      </c>
      <c r="J1001" s="133">
        <v>43928</v>
      </c>
      <c r="K1001" s="133" t="s">
        <v>275</v>
      </c>
      <c r="L1001" s="133">
        <v>805000867</v>
      </c>
      <c r="M1001" s="133" t="s">
        <v>276</v>
      </c>
      <c r="N1001" s="133">
        <v>7520</v>
      </c>
      <c r="O1001" s="133">
        <v>2020</v>
      </c>
      <c r="P1001" s="264">
        <v>1555072</v>
      </c>
      <c r="Q1001" s="239" t="s">
        <v>827</v>
      </c>
      <c r="R1001" s="417">
        <v>2842</v>
      </c>
      <c r="S1001" s="245">
        <v>44866</v>
      </c>
      <c r="T1001" s="244">
        <v>3225</v>
      </c>
      <c r="U1001" s="246">
        <v>44908</v>
      </c>
      <c r="V1001" s="240">
        <v>3001052706</v>
      </c>
      <c r="W1001" s="246">
        <v>44917</v>
      </c>
      <c r="X1001" s="283">
        <v>1555072</v>
      </c>
      <c r="Y1001" s="253"/>
      <c r="Z1001" s="251"/>
      <c r="AA1001" s="247">
        <f t="shared" si="31"/>
        <v>0</v>
      </c>
      <c r="AB1001" s="332" t="s">
        <v>209</v>
      </c>
      <c r="AF1001">
        <v>1555072</v>
      </c>
      <c r="AG1001" s="415">
        <f t="shared" si="30"/>
        <v>0</v>
      </c>
    </row>
    <row r="1002" spans="1:33" ht="38.25">
      <c r="A1002" s="133" t="s">
        <v>6</v>
      </c>
      <c r="B1002" s="133" t="s">
        <v>100</v>
      </c>
      <c r="C1002" s="135" t="s">
        <v>91</v>
      </c>
      <c r="D1002" s="135" t="s">
        <v>92</v>
      </c>
      <c r="E1002" s="239" t="s">
        <v>239</v>
      </c>
      <c r="F1002" s="134" t="s">
        <v>13</v>
      </c>
      <c r="G1002" s="133" t="s">
        <v>121</v>
      </c>
      <c r="H1002" s="133">
        <v>10206</v>
      </c>
      <c r="I1002" s="133">
        <v>7914</v>
      </c>
      <c r="J1002" s="133">
        <v>43929</v>
      </c>
      <c r="K1002" s="133" t="s">
        <v>791</v>
      </c>
      <c r="L1002" s="133">
        <v>830098143</v>
      </c>
      <c r="M1002" s="133" t="s">
        <v>296</v>
      </c>
      <c r="N1002" s="133">
        <v>8942</v>
      </c>
      <c r="O1002" s="133">
        <v>2020</v>
      </c>
      <c r="P1002" s="264">
        <v>8020</v>
      </c>
      <c r="Q1002" s="239" t="s">
        <v>827</v>
      </c>
      <c r="R1002" s="240"/>
      <c r="S1002" s="246"/>
      <c r="T1002" s="240"/>
      <c r="U1002" s="246"/>
      <c r="V1002" s="240"/>
      <c r="W1002" s="246"/>
      <c r="X1002" s="283"/>
      <c r="Y1002" s="248" t="s">
        <v>146</v>
      </c>
      <c r="Z1002" s="251">
        <v>8020</v>
      </c>
      <c r="AA1002" s="247">
        <f t="shared" si="31"/>
        <v>0</v>
      </c>
      <c r="AB1002" s="240" t="s">
        <v>370</v>
      </c>
      <c r="AF1002">
        <v>8020</v>
      </c>
      <c r="AG1002" s="415">
        <f t="shared" si="30"/>
        <v>0</v>
      </c>
    </row>
    <row r="1003" spans="1:33" ht="26.25">
      <c r="A1003" s="133" t="s">
        <v>4</v>
      </c>
      <c r="B1003" s="133" t="s">
        <v>236</v>
      </c>
      <c r="C1003" s="135" t="s">
        <v>91</v>
      </c>
      <c r="D1003" s="135" t="s">
        <v>92</v>
      </c>
      <c r="E1003" s="239" t="s">
        <v>304</v>
      </c>
      <c r="F1003" s="134" t="s">
        <v>22</v>
      </c>
      <c r="G1003" s="133" t="s">
        <v>121</v>
      </c>
      <c r="H1003" s="133">
        <v>10464</v>
      </c>
      <c r="I1003" s="133">
        <v>8167</v>
      </c>
      <c r="J1003" s="133">
        <v>43936</v>
      </c>
      <c r="K1003" s="133" t="s">
        <v>919</v>
      </c>
      <c r="L1003" s="133">
        <v>830141357</v>
      </c>
      <c r="M1003" s="133" t="s">
        <v>156</v>
      </c>
      <c r="N1003" s="133">
        <v>7633</v>
      </c>
      <c r="O1003" s="133">
        <v>2020</v>
      </c>
      <c r="P1003" s="264">
        <v>256500</v>
      </c>
      <c r="Q1003" s="239" t="s">
        <v>827</v>
      </c>
      <c r="R1003" s="240"/>
      <c r="S1003" s="246"/>
      <c r="T1003" s="240"/>
      <c r="U1003" s="246"/>
      <c r="V1003" s="240"/>
      <c r="W1003" s="246"/>
      <c r="X1003" s="283"/>
      <c r="Y1003" s="253"/>
      <c r="Z1003" s="251"/>
      <c r="AA1003" s="247">
        <f t="shared" si="31"/>
        <v>256500</v>
      </c>
      <c r="AB1003" s="336" t="s">
        <v>310</v>
      </c>
      <c r="AF1003">
        <v>256500</v>
      </c>
      <c r="AG1003" s="415">
        <f t="shared" si="30"/>
        <v>0</v>
      </c>
    </row>
    <row r="1004" spans="1:33">
      <c r="A1004" s="133" t="s">
        <v>8</v>
      </c>
      <c r="B1004" s="133" t="s">
        <v>148</v>
      </c>
      <c r="C1004" s="135" t="s">
        <v>91</v>
      </c>
      <c r="D1004" s="135" t="s">
        <v>92</v>
      </c>
      <c r="E1004" s="239" t="s">
        <v>242</v>
      </c>
      <c r="F1004" s="134" t="s">
        <v>15</v>
      </c>
      <c r="G1004" s="133" t="s">
        <v>121</v>
      </c>
      <c r="H1004" s="133">
        <v>10695</v>
      </c>
      <c r="I1004" s="133">
        <v>8260</v>
      </c>
      <c r="J1004" s="133">
        <v>43938</v>
      </c>
      <c r="K1004" s="133" t="s">
        <v>1160</v>
      </c>
      <c r="L1004" s="133">
        <v>813009879</v>
      </c>
      <c r="M1004" s="133" t="s">
        <v>220</v>
      </c>
      <c r="N1004" s="133">
        <v>27400</v>
      </c>
      <c r="O1004" s="133">
        <v>2020</v>
      </c>
      <c r="P1004" s="264">
        <v>1036437781</v>
      </c>
      <c r="Q1004" s="239" t="s">
        <v>827</v>
      </c>
      <c r="R1004" s="240"/>
      <c r="S1004" s="246"/>
      <c r="T1004" s="240"/>
      <c r="U1004" s="246"/>
      <c r="V1004" s="240"/>
      <c r="W1004" s="246"/>
      <c r="X1004" s="283"/>
      <c r="Y1004" s="253"/>
      <c r="Z1004" s="251"/>
      <c r="AA1004" s="247">
        <f t="shared" si="31"/>
        <v>1036437781</v>
      </c>
      <c r="AB1004" s="240" t="s">
        <v>277</v>
      </c>
      <c r="AF1004">
        <v>1036437781</v>
      </c>
      <c r="AG1004" s="415">
        <f t="shared" si="30"/>
        <v>0</v>
      </c>
    </row>
    <row r="1005" spans="1:33">
      <c r="A1005" s="133" t="s">
        <v>8</v>
      </c>
      <c r="B1005" s="133" t="s">
        <v>148</v>
      </c>
      <c r="C1005" s="135" t="s">
        <v>91</v>
      </c>
      <c r="D1005" s="135" t="s">
        <v>92</v>
      </c>
      <c r="E1005" s="239" t="s">
        <v>242</v>
      </c>
      <c r="F1005" s="134" t="s">
        <v>15</v>
      </c>
      <c r="G1005" s="133" t="s">
        <v>121</v>
      </c>
      <c r="H1005" s="133">
        <v>10693</v>
      </c>
      <c r="I1005" s="133">
        <v>8261</v>
      </c>
      <c r="J1005" s="133">
        <v>43938</v>
      </c>
      <c r="K1005" s="133" t="s">
        <v>275</v>
      </c>
      <c r="L1005" s="133">
        <v>805000867</v>
      </c>
      <c r="M1005" s="133" t="s">
        <v>276</v>
      </c>
      <c r="N1005" s="133">
        <v>8282</v>
      </c>
      <c r="O1005" s="133">
        <v>2020</v>
      </c>
      <c r="P1005" s="264">
        <v>3159994</v>
      </c>
      <c r="Q1005" s="239" t="s">
        <v>827</v>
      </c>
      <c r="R1005" s="240"/>
      <c r="S1005" s="246"/>
      <c r="T1005" s="240"/>
      <c r="U1005" s="246"/>
      <c r="V1005" s="240"/>
      <c r="W1005" s="246"/>
      <c r="X1005" s="283"/>
      <c r="Y1005" s="253"/>
      <c r="Z1005" s="251"/>
      <c r="AA1005" s="247">
        <f t="shared" si="31"/>
        <v>3159994</v>
      </c>
      <c r="AB1005" s="240" t="s">
        <v>277</v>
      </c>
      <c r="AF1005">
        <v>3159994</v>
      </c>
      <c r="AG1005" s="415">
        <f t="shared" si="30"/>
        <v>0</v>
      </c>
    </row>
    <row r="1006" spans="1:33">
      <c r="A1006" s="133" t="s">
        <v>8</v>
      </c>
      <c r="B1006" s="133" t="s">
        <v>148</v>
      </c>
      <c r="C1006" s="135" t="s">
        <v>91</v>
      </c>
      <c r="D1006" s="135" t="s">
        <v>92</v>
      </c>
      <c r="E1006" s="239" t="s">
        <v>242</v>
      </c>
      <c r="F1006" s="134" t="s">
        <v>15</v>
      </c>
      <c r="G1006" s="133" t="s">
        <v>121</v>
      </c>
      <c r="H1006" s="133">
        <v>9660</v>
      </c>
      <c r="I1006" s="133">
        <v>8262</v>
      </c>
      <c r="J1006" s="133">
        <v>43939</v>
      </c>
      <c r="K1006" s="133" t="s">
        <v>275</v>
      </c>
      <c r="L1006" s="133">
        <v>805000867</v>
      </c>
      <c r="M1006" s="133" t="s">
        <v>276</v>
      </c>
      <c r="N1006" s="133">
        <v>3198</v>
      </c>
      <c r="O1006" s="133">
        <v>2020</v>
      </c>
      <c r="P1006" s="264">
        <v>3867646</v>
      </c>
      <c r="Q1006" s="239" t="s">
        <v>827</v>
      </c>
      <c r="R1006" s="417">
        <v>2842</v>
      </c>
      <c r="S1006" s="245">
        <v>44866</v>
      </c>
      <c r="T1006" s="244">
        <v>3225</v>
      </c>
      <c r="U1006" s="246">
        <v>44908</v>
      </c>
      <c r="V1006" s="240">
        <v>3001052705</v>
      </c>
      <c r="W1006" s="246">
        <v>44917</v>
      </c>
      <c r="X1006" s="283">
        <v>3867646</v>
      </c>
      <c r="Y1006" s="253"/>
      <c r="Z1006" s="251"/>
      <c r="AA1006" s="247">
        <f t="shared" si="31"/>
        <v>0</v>
      </c>
      <c r="AB1006" s="240" t="s">
        <v>209</v>
      </c>
      <c r="AF1006">
        <v>3867646</v>
      </c>
      <c r="AG1006" s="415">
        <f t="shared" si="30"/>
        <v>0</v>
      </c>
    </row>
    <row r="1007" spans="1:33">
      <c r="A1007" s="133" t="s">
        <v>8</v>
      </c>
      <c r="B1007" s="133" t="s">
        <v>148</v>
      </c>
      <c r="C1007" s="135" t="s">
        <v>91</v>
      </c>
      <c r="D1007" s="135" t="s">
        <v>92</v>
      </c>
      <c r="E1007" s="239" t="s">
        <v>242</v>
      </c>
      <c r="F1007" s="134" t="s">
        <v>15</v>
      </c>
      <c r="G1007" s="133" t="s">
        <v>121</v>
      </c>
      <c r="H1007" s="133">
        <v>10694</v>
      </c>
      <c r="I1007" s="133">
        <v>8263</v>
      </c>
      <c r="J1007" s="133">
        <v>43939</v>
      </c>
      <c r="K1007" s="133" t="s">
        <v>1161</v>
      </c>
      <c r="L1007" s="133">
        <v>900135976</v>
      </c>
      <c r="M1007" s="133" t="s">
        <v>220</v>
      </c>
      <c r="N1007" s="133">
        <v>35830</v>
      </c>
      <c r="O1007" s="133">
        <v>2020</v>
      </c>
      <c r="P1007" s="264">
        <v>307524169</v>
      </c>
      <c r="Q1007" s="239" t="s">
        <v>827</v>
      </c>
      <c r="R1007" s="240"/>
      <c r="S1007" s="246"/>
      <c r="T1007" s="240"/>
      <c r="U1007" s="246"/>
      <c r="V1007" s="240"/>
      <c r="W1007" s="246"/>
      <c r="X1007" s="283"/>
      <c r="Y1007" s="253"/>
      <c r="Z1007" s="251"/>
      <c r="AA1007" s="247">
        <f t="shared" si="31"/>
        <v>307524169</v>
      </c>
      <c r="AB1007" s="240" t="s">
        <v>277</v>
      </c>
      <c r="AF1007">
        <v>307524169</v>
      </c>
      <c r="AG1007" s="415">
        <f t="shared" si="30"/>
        <v>0</v>
      </c>
    </row>
    <row r="1008" spans="1:33" ht="38.25">
      <c r="A1008" s="133" t="s">
        <v>10</v>
      </c>
      <c r="B1008" s="133" t="s">
        <v>232</v>
      </c>
      <c r="C1008" s="135" t="s">
        <v>91</v>
      </c>
      <c r="D1008" s="135" t="s">
        <v>92</v>
      </c>
      <c r="E1008" s="239" t="s">
        <v>340</v>
      </c>
      <c r="F1008" s="134" t="s">
        <v>9</v>
      </c>
      <c r="G1008" s="133" t="s">
        <v>121</v>
      </c>
      <c r="H1008" s="133">
        <v>9223</v>
      </c>
      <c r="I1008" s="133">
        <v>8453</v>
      </c>
      <c r="J1008" s="133">
        <v>43944</v>
      </c>
      <c r="K1008" s="133" t="s">
        <v>1162</v>
      </c>
      <c r="L1008" s="133">
        <v>52431709</v>
      </c>
      <c r="M1008" s="133" t="s">
        <v>123</v>
      </c>
      <c r="N1008" s="133">
        <v>3265</v>
      </c>
      <c r="O1008" s="133">
        <v>2020</v>
      </c>
      <c r="P1008" s="264">
        <v>4901600</v>
      </c>
      <c r="Q1008" s="239" t="s">
        <v>827</v>
      </c>
      <c r="R1008" s="240"/>
      <c r="S1008" s="246"/>
      <c r="T1008" s="240"/>
      <c r="U1008" s="246"/>
      <c r="V1008" s="240"/>
      <c r="W1008" s="246"/>
      <c r="X1008" s="283"/>
      <c r="Y1008" s="248" t="s">
        <v>271</v>
      </c>
      <c r="Z1008" s="251">
        <v>4901600</v>
      </c>
      <c r="AA1008" s="247">
        <f t="shared" si="31"/>
        <v>0</v>
      </c>
      <c r="AB1008" s="282" t="s">
        <v>272</v>
      </c>
      <c r="AF1008">
        <v>4901600</v>
      </c>
      <c r="AG1008" s="415">
        <f t="shared" si="30"/>
        <v>0</v>
      </c>
    </row>
    <row r="1009" spans="1:33">
      <c r="A1009" s="133" t="s">
        <v>12</v>
      </c>
      <c r="B1009" s="133" t="s">
        <v>360</v>
      </c>
      <c r="C1009" s="135" t="s">
        <v>91</v>
      </c>
      <c r="D1009" s="135" t="s">
        <v>92</v>
      </c>
      <c r="E1009" s="239" t="s">
        <v>361</v>
      </c>
      <c r="F1009" s="134" t="s">
        <v>23</v>
      </c>
      <c r="G1009" s="133" t="s">
        <v>121</v>
      </c>
      <c r="H1009" s="133">
        <v>10565</v>
      </c>
      <c r="I1009" s="133">
        <v>8640</v>
      </c>
      <c r="J1009" s="133">
        <v>43948</v>
      </c>
      <c r="K1009" s="133" t="s">
        <v>1163</v>
      </c>
      <c r="L1009" s="133">
        <v>53107253</v>
      </c>
      <c r="M1009" s="133" t="s">
        <v>123</v>
      </c>
      <c r="N1009" s="133">
        <v>3649</v>
      </c>
      <c r="O1009" s="133">
        <v>2020</v>
      </c>
      <c r="P1009" s="264">
        <v>212167</v>
      </c>
      <c r="Q1009" s="239" t="s">
        <v>827</v>
      </c>
      <c r="R1009" s="240"/>
      <c r="S1009" s="246"/>
      <c r="T1009" s="240"/>
      <c r="U1009" s="246"/>
      <c r="V1009" s="240"/>
      <c r="W1009" s="246"/>
      <c r="X1009" s="283"/>
      <c r="Y1009" s="253"/>
      <c r="Z1009" s="251"/>
      <c r="AA1009" s="247">
        <f t="shared" si="31"/>
        <v>212167</v>
      </c>
      <c r="AB1009" s="282" t="s">
        <v>875</v>
      </c>
      <c r="AF1009">
        <v>212167</v>
      </c>
      <c r="AG1009" s="415">
        <f t="shared" si="30"/>
        <v>0</v>
      </c>
    </row>
    <row r="1010" spans="1:33">
      <c r="A1010" s="133" t="s">
        <v>6</v>
      </c>
      <c r="B1010" s="133" t="s">
        <v>124</v>
      </c>
      <c r="C1010" s="135" t="s">
        <v>91</v>
      </c>
      <c r="D1010" s="135" t="s">
        <v>92</v>
      </c>
      <c r="E1010" s="239" t="s">
        <v>311</v>
      </c>
      <c r="F1010" s="134" t="s">
        <v>16</v>
      </c>
      <c r="G1010" s="133" t="s">
        <v>121</v>
      </c>
      <c r="H1010" s="133">
        <v>9550</v>
      </c>
      <c r="I1010" s="133">
        <v>8676</v>
      </c>
      <c r="J1010" s="133">
        <v>43949</v>
      </c>
      <c r="K1010" s="133" t="s">
        <v>1164</v>
      </c>
      <c r="L1010" s="133">
        <v>37335224</v>
      </c>
      <c r="M1010" s="133" t="s">
        <v>123</v>
      </c>
      <c r="N1010" s="133">
        <v>3582</v>
      </c>
      <c r="O1010" s="133">
        <v>2020</v>
      </c>
      <c r="P1010" s="264">
        <v>360000</v>
      </c>
      <c r="Q1010" s="239" t="s">
        <v>827</v>
      </c>
      <c r="R1010" s="240"/>
      <c r="S1010" s="246"/>
      <c r="T1010" s="240"/>
      <c r="U1010" s="246"/>
      <c r="V1010" s="240"/>
      <c r="W1010" s="246"/>
      <c r="X1010" s="283"/>
      <c r="Y1010" s="253"/>
      <c r="Z1010" s="251"/>
      <c r="AA1010" s="247">
        <f t="shared" si="31"/>
        <v>360000</v>
      </c>
      <c r="AB1010" s="351" t="s">
        <v>468</v>
      </c>
      <c r="AF1010">
        <v>360000</v>
      </c>
      <c r="AG1010" s="415">
        <f t="shared" si="30"/>
        <v>0</v>
      </c>
    </row>
    <row r="1011" spans="1:33">
      <c r="A1011" s="133" t="s">
        <v>6</v>
      </c>
      <c r="B1011" s="133" t="s">
        <v>186</v>
      </c>
      <c r="C1011" s="135" t="s">
        <v>91</v>
      </c>
      <c r="D1011" s="135" t="s">
        <v>92</v>
      </c>
      <c r="E1011" s="239" t="s">
        <v>248</v>
      </c>
      <c r="F1011" s="134" t="s">
        <v>20</v>
      </c>
      <c r="G1011" s="133" t="s">
        <v>121</v>
      </c>
      <c r="H1011" s="133">
        <v>10315</v>
      </c>
      <c r="I1011" s="133">
        <v>8745</v>
      </c>
      <c r="J1011" s="133">
        <v>43951</v>
      </c>
      <c r="K1011" s="133" t="s">
        <v>1165</v>
      </c>
      <c r="L1011" s="133">
        <v>11189421</v>
      </c>
      <c r="M1011" s="133" t="s">
        <v>123</v>
      </c>
      <c r="N1011" s="133">
        <v>3794</v>
      </c>
      <c r="O1011" s="133">
        <v>2020</v>
      </c>
      <c r="P1011" s="264">
        <v>445600</v>
      </c>
      <c r="Q1011" s="239" t="s">
        <v>827</v>
      </c>
      <c r="R1011" s="240"/>
      <c r="S1011" s="246"/>
      <c r="T1011" s="240"/>
      <c r="U1011" s="246"/>
      <c r="V1011" s="240"/>
      <c r="W1011" s="246"/>
      <c r="X1011" s="283"/>
      <c r="Y1011" s="253"/>
      <c r="Z1011" s="251"/>
      <c r="AA1011" s="247">
        <f t="shared" si="31"/>
        <v>445600</v>
      </c>
      <c r="AB1011" s="333" t="s">
        <v>858</v>
      </c>
      <c r="AF1011">
        <v>445600</v>
      </c>
      <c r="AG1011" s="415">
        <f t="shared" si="30"/>
        <v>0</v>
      </c>
    </row>
    <row r="1012" spans="1:33" ht="51.75">
      <c r="A1012" s="133" t="s">
        <v>10</v>
      </c>
      <c r="B1012" s="133" t="s">
        <v>232</v>
      </c>
      <c r="C1012" s="135" t="s">
        <v>91</v>
      </c>
      <c r="D1012" s="135" t="s">
        <v>92</v>
      </c>
      <c r="E1012" s="239" t="s">
        <v>340</v>
      </c>
      <c r="F1012" s="134" t="s">
        <v>9</v>
      </c>
      <c r="G1012" s="133" t="s">
        <v>121</v>
      </c>
      <c r="H1012" s="133">
        <v>7255</v>
      </c>
      <c r="I1012" s="133">
        <v>8792</v>
      </c>
      <c r="J1012" s="133">
        <v>43955</v>
      </c>
      <c r="K1012" s="133" t="s">
        <v>1166</v>
      </c>
      <c r="L1012" s="133">
        <v>53043606</v>
      </c>
      <c r="M1012" s="133" t="s">
        <v>123</v>
      </c>
      <c r="N1012" s="133">
        <v>3819</v>
      </c>
      <c r="O1012" s="133">
        <v>2020</v>
      </c>
      <c r="P1012" s="264">
        <v>1782400</v>
      </c>
      <c r="Q1012" s="239" t="s">
        <v>827</v>
      </c>
      <c r="R1012" s="240"/>
      <c r="S1012" s="246"/>
      <c r="T1012" s="240"/>
      <c r="U1012" s="246"/>
      <c r="V1012" s="240"/>
      <c r="W1012" s="246"/>
      <c r="X1012" s="283"/>
      <c r="Y1012" s="253"/>
      <c r="Z1012" s="251"/>
      <c r="AA1012" s="247">
        <f t="shared" si="31"/>
        <v>1782400</v>
      </c>
      <c r="AB1012" s="358" t="s">
        <v>1167</v>
      </c>
      <c r="AF1012">
        <v>1782400</v>
      </c>
      <c r="AG1012" s="415">
        <f t="shared" si="30"/>
        <v>0</v>
      </c>
    </row>
    <row r="1013" spans="1:33">
      <c r="A1013" s="133" t="s">
        <v>6</v>
      </c>
      <c r="B1013" s="133" t="s">
        <v>186</v>
      </c>
      <c r="C1013" s="135" t="s">
        <v>91</v>
      </c>
      <c r="D1013" s="135" t="s">
        <v>92</v>
      </c>
      <c r="E1013" s="239" t="s">
        <v>248</v>
      </c>
      <c r="F1013" s="134" t="s">
        <v>20</v>
      </c>
      <c r="G1013" s="133" t="s">
        <v>121</v>
      </c>
      <c r="H1013" s="133">
        <v>6280</v>
      </c>
      <c r="I1013" s="133">
        <v>8820</v>
      </c>
      <c r="J1013" s="133">
        <v>43955</v>
      </c>
      <c r="K1013" s="133" t="s">
        <v>1168</v>
      </c>
      <c r="L1013" s="133">
        <v>35897064</v>
      </c>
      <c r="M1013" s="133" t="s">
        <v>123</v>
      </c>
      <c r="N1013" s="133">
        <v>3824</v>
      </c>
      <c r="O1013" s="133">
        <v>2020</v>
      </c>
      <c r="P1013" s="264">
        <v>1908000</v>
      </c>
      <c r="Q1013" s="239" t="s">
        <v>827</v>
      </c>
      <c r="R1013" s="240"/>
      <c r="S1013" s="246"/>
      <c r="T1013" s="240"/>
      <c r="U1013" s="246"/>
      <c r="V1013" s="240"/>
      <c r="W1013" s="246"/>
      <c r="X1013" s="283"/>
      <c r="Y1013" s="253"/>
      <c r="Z1013" s="251"/>
      <c r="AA1013" s="247">
        <f t="shared" si="31"/>
        <v>1908000</v>
      </c>
      <c r="AB1013" s="333" t="s">
        <v>854</v>
      </c>
      <c r="AF1013">
        <v>1908000</v>
      </c>
      <c r="AG1013" s="415">
        <f t="shared" si="30"/>
        <v>0</v>
      </c>
    </row>
    <row r="1014" spans="1:33" ht="38.25">
      <c r="A1014" s="133" t="s">
        <v>8</v>
      </c>
      <c r="B1014" s="133" t="s">
        <v>148</v>
      </c>
      <c r="C1014" s="135" t="s">
        <v>91</v>
      </c>
      <c r="D1014" s="135" t="s">
        <v>92</v>
      </c>
      <c r="E1014" s="239" t="s">
        <v>242</v>
      </c>
      <c r="F1014" s="134" t="s">
        <v>15</v>
      </c>
      <c r="G1014" s="133" t="s">
        <v>121</v>
      </c>
      <c r="H1014" s="133">
        <v>11676</v>
      </c>
      <c r="I1014" s="133">
        <v>8944</v>
      </c>
      <c r="J1014" s="133">
        <v>43957</v>
      </c>
      <c r="K1014" s="133" t="s">
        <v>1122</v>
      </c>
      <c r="L1014" s="133">
        <v>901305422</v>
      </c>
      <c r="M1014" s="133" t="s">
        <v>798</v>
      </c>
      <c r="N1014" s="133">
        <v>8850</v>
      </c>
      <c r="O1014" s="133">
        <v>2020</v>
      </c>
      <c r="P1014" s="264">
        <v>6303425</v>
      </c>
      <c r="Q1014" s="239" t="s">
        <v>827</v>
      </c>
      <c r="R1014" s="240">
        <v>1305</v>
      </c>
      <c r="S1014" s="246">
        <v>44734</v>
      </c>
      <c r="T1014" s="241">
        <v>1943</v>
      </c>
      <c r="U1014" s="246">
        <v>44791</v>
      </c>
      <c r="V1014" s="240" t="s">
        <v>1123</v>
      </c>
      <c r="W1014" s="246">
        <v>44853</v>
      </c>
      <c r="X1014" s="283">
        <v>3833425</v>
      </c>
      <c r="Y1014" s="302" t="s">
        <v>486</v>
      </c>
      <c r="Z1014" s="251">
        <v>2470000</v>
      </c>
      <c r="AA1014" s="247">
        <f t="shared" si="31"/>
        <v>0</v>
      </c>
      <c r="AB1014" s="240" t="s">
        <v>256</v>
      </c>
      <c r="AF1014">
        <v>6303425</v>
      </c>
      <c r="AG1014" s="415">
        <f t="shared" si="30"/>
        <v>0</v>
      </c>
    </row>
    <row r="1015" spans="1:33">
      <c r="A1015" s="133" t="s">
        <v>8</v>
      </c>
      <c r="B1015" s="133" t="s">
        <v>148</v>
      </c>
      <c r="C1015" s="135" t="s">
        <v>91</v>
      </c>
      <c r="D1015" s="135" t="s">
        <v>92</v>
      </c>
      <c r="E1015" s="239" t="s">
        <v>242</v>
      </c>
      <c r="F1015" s="134" t="s">
        <v>15</v>
      </c>
      <c r="G1015" s="133" t="s">
        <v>121</v>
      </c>
      <c r="H1015" s="133">
        <v>10511</v>
      </c>
      <c r="I1015" s="133">
        <v>9003</v>
      </c>
      <c r="J1015" s="133">
        <v>43958</v>
      </c>
      <c r="K1015" s="133" t="s">
        <v>275</v>
      </c>
      <c r="L1015" s="133">
        <v>805000867</v>
      </c>
      <c r="M1015" s="133" t="s">
        <v>276</v>
      </c>
      <c r="N1015" s="133">
        <v>8281</v>
      </c>
      <c r="O1015" s="133">
        <v>2020</v>
      </c>
      <c r="P1015" s="264">
        <v>1225322</v>
      </c>
      <c r="Q1015" s="239" t="s">
        <v>827</v>
      </c>
      <c r="R1015" s="240"/>
      <c r="S1015" s="246"/>
      <c r="T1015" s="240"/>
      <c r="U1015" s="246"/>
      <c r="V1015" s="240"/>
      <c r="W1015" s="246"/>
      <c r="X1015" s="283"/>
      <c r="Y1015" s="253"/>
      <c r="Z1015" s="251"/>
      <c r="AA1015" s="247">
        <f t="shared" si="31"/>
        <v>1225322</v>
      </c>
      <c r="AB1015" s="240" t="s">
        <v>277</v>
      </c>
      <c r="AF1015">
        <v>1225322</v>
      </c>
      <c r="AG1015" s="415">
        <f t="shared" si="30"/>
        <v>0</v>
      </c>
    </row>
    <row r="1016" spans="1:33">
      <c r="A1016" s="133" t="s">
        <v>8</v>
      </c>
      <c r="B1016" s="133" t="s">
        <v>148</v>
      </c>
      <c r="C1016" s="135" t="s">
        <v>91</v>
      </c>
      <c r="D1016" s="135" t="s">
        <v>92</v>
      </c>
      <c r="E1016" s="239" t="s">
        <v>242</v>
      </c>
      <c r="F1016" s="134" t="s">
        <v>15</v>
      </c>
      <c r="G1016" s="133" t="s">
        <v>121</v>
      </c>
      <c r="H1016" s="133">
        <v>10969</v>
      </c>
      <c r="I1016" s="133">
        <v>9041</v>
      </c>
      <c r="J1016" s="133">
        <v>43959</v>
      </c>
      <c r="K1016" s="133" t="s">
        <v>1169</v>
      </c>
      <c r="L1016" s="133">
        <v>901123406</v>
      </c>
      <c r="M1016" s="133" t="s">
        <v>220</v>
      </c>
      <c r="N1016" s="133">
        <v>65680</v>
      </c>
      <c r="O1016" s="133">
        <v>2020</v>
      </c>
      <c r="P1016" s="264">
        <v>122299325</v>
      </c>
      <c r="Q1016" s="239" t="s">
        <v>827</v>
      </c>
      <c r="R1016" s="240"/>
      <c r="S1016" s="246"/>
      <c r="T1016" s="240"/>
      <c r="U1016" s="246"/>
      <c r="V1016" s="240"/>
      <c r="W1016" s="246"/>
      <c r="X1016" s="283"/>
      <c r="Y1016" s="253"/>
      <c r="Z1016" s="251"/>
      <c r="AA1016" s="247">
        <f t="shared" si="31"/>
        <v>122299325</v>
      </c>
      <c r="AB1016" s="240" t="s">
        <v>277</v>
      </c>
      <c r="AF1016">
        <v>122299325</v>
      </c>
      <c r="AG1016" s="415">
        <f t="shared" si="30"/>
        <v>0</v>
      </c>
    </row>
    <row r="1017" spans="1:33" ht="38.25">
      <c r="A1017" s="133" t="s">
        <v>6</v>
      </c>
      <c r="B1017" s="133" t="s">
        <v>100</v>
      </c>
      <c r="C1017" s="135" t="s">
        <v>91</v>
      </c>
      <c r="D1017" s="135" t="s">
        <v>92</v>
      </c>
      <c r="E1017" s="239" t="s">
        <v>239</v>
      </c>
      <c r="F1017" s="134" t="s">
        <v>13</v>
      </c>
      <c r="G1017" s="133" t="s">
        <v>121</v>
      </c>
      <c r="H1017" s="133">
        <v>8188</v>
      </c>
      <c r="I1017" s="133">
        <v>9074</v>
      </c>
      <c r="J1017" s="133">
        <v>43962</v>
      </c>
      <c r="K1017" s="133" t="s">
        <v>1170</v>
      </c>
      <c r="L1017" s="133">
        <v>39527772</v>
      </c>
      <c r="M1017" s="133" t="s">
        <v>123</v>
      </c>
      <c r="N1017" s="133">
        <v>4029</v>
      </c>
      <c r="O1017" s="133">
        <v>2020</v>
      </c>
      <c r="P1017" s="264">
        <v>4479933</v>
      </c>
      <c r="Q1017" s="239" t="s">
        <v>827</v>
      </c>
      <c r="R1017" s="255">
        <v>468</v>
      </c>
      <c r="S1017" s="245">
        <v>44620</v>
      </c>
      <c r="T1017" s="257">
        <v>1092</v>
      </c>
      <c r="U1017" s="245">
        <v>44700</v>
      </c>
      <c r="V1017" s="240" t="s">
        <v>1171</v>
      </c>
      <c r="W1017" s="246">
        <v>44733</v>
      </c>
      <c r="X1017" s="283">
        <v>327800</v>
      </c>
      <c r="Y1017" s="248" t="s">
        <v>146</v>
      </c>
      <c r="Z1017" s="251">
        <v>4152133</v>
      </c>
      <c r="AA1017" s="247">
        <f t="shared" si="31"/>
        <v>0</v>
      </c>
      <c r="AB1017" s="240" t="s">
        <v>397</v>
      </c>
      <c r="AF1017">
        <v>4479933</v>
      </c>
      <c r="AG1017" s="415">
        <f t="shared" si="30"/>
        <v>0</v>
      </c>
    </row>
    <row r="1018" spans="1:33" ht="38.25">
      <c r="A1018" s="133" t="s">
        <v>12</v>
      </c>
      <c r="B1018" s="133" t="s">
        <v>360</v>
      </c>
      <c r="C1018" s="135" t="s">
        <v>91</v>
      </c>
      <c r="D1018" s="135" t="s">
        <v>92</v>
      </c>
      <c r="E1018" s="239" t="s">
        <v>361</v>
      </c>
      <c r="F1018" s="134" t="s">
        <v>23</v>
      </c>
      <c r="G1018" s="133" t="s">
        <v>121</v>
      </c>
      <c r="H1018" s="133">
        <v>7061</v>
      </c>
      <c r="I1018" s="133">
        <v>9156</v>
      </c>
      <c r="J1018" s="133">
        <v>43963</v>
      </c>
      <c r="K1018" s="133" t="s">
        <v>1172</v>
      </c>
      <c r="L1018" s="133">
        <v>1072643614</v>
      </c>
      <c r="M1018" s="133" t="s">
        <v>114</v>
      </c>
      <c r="N1018" s="133">
        <v>4092</v>
      </c>
      <c r="O1018" s="133">
        <v>2020</v>
      </c>
      <c r="P1018" s="264">
        <v>20000</v>
      </c>
      <c r="Q1018" s="239" t="s">
        <v>827</v>
      </c>
      <c r="R1018" s="240"/>
      <c r="S1018" s="246"/>
      <c r="T1018" s="240"/>
      <c r="U1018" s="246"/>
      <c r="V1018" s="240"/>
      <c r="W1018" s="246"/>
      <c r="X1018" s="283"/>
      <c r="Y1018" s="248" t="s">
        <v>354</v>
      </c>
      <c r="Z1018" s="251">
        <v>20000</v>
      </c>
      <c r="AA1018" s="247">
        <f t="shared" si="31"/>
        <v>0</v>
      </c>
      <c r="AB1018" s="240" t="s">
        <v>355</v>
      </c>
      <c r="AF1018">
        <v>20000</v>
      </c>
      <c r="AG1018" s="415">
        <f t="shared" si="30"/>
        <v>0</v>
      </c>
    </row>
    <row r="1019" spans="1:33" ht="51">
      <c r="A1019" s="133" t="s">
        <v>4</v>
      </c>
      <c r="B1019" s="133" t="s">
        <v>236</v>
      </c>
      <c r="C1019" s="135" t="s">
        <v>91</v>
      </c>
      <c r="D1019" s="135" t="s">
        <v>92</v>
      </c>
      <c r="E1019" s="239" t="s">
        <v>304</v>
      </c>
      <c r="F1019" s="134" t="s">
        <v>22</v>
      </c>
      <c r="G1019" s="133" t="s">
        <v>121</v>
      </c>
      <c r="H1019" s="133">
        <v>9170</v>
      </c>
      <c r="I1019" s="133">
        <v>9368</v>
      </c>
      <c r="J1019" s="133">
        <v>43966</v>
      </c>
      <c r="K1019" s="133" t="s">
        <v>1150</v>
      </c>
      <c r="L1019" s="133">
        <v>830023178</v>
      </c>
      <c r="M1019" s="133" t="s">
        <v>156</v>
      </c>
      <c r="N1019" s="133">
        <v>4402</v>
      </c>
      <c r="O1019" s="133">
        <v>2020</v>
      </c>
      <c r="P1019" s="264">
        <v>142852615</v>
      </c>
      <c r="Q1019" s="239" t="s">
        <v>827</v>
      </c>
      <c r="R1019" s="417">
        <v>2842</v>
      </c>
      <c r="S1019" s="245">
        <v>44866</v>
      </c>
      <c r="T1019" s="244">
        <v>3225</v>
      </c>
      <c r="U1019" s="246">
        <v>44908</v>
      </c>
      <c r="V1019" s="240">
        <v>3001049818</v>
      </c>
      <c r="W1019" s="246">
        <v>44916</v>
      </c>
      <c r="X1019" s="283">
        <v>81492229</v>
      </c>
      <c r="Y1019" s="248" t="s">
        <v>380</v>
      </c>
      <c r="Z1019" s="251">
        <v>61360386</v>
      </c>
      <c r="AA1019" s="247">
        <f t="shared" si="31"/>
        <v>0</v>
      </c>
      <c r="AB1019" s="336" t="s">
        <v>209</v>
      </c>
      <c r="AF1019">
        <v>142852615</v>
      </c>
      <c r="AG1019" s="415">
        <f t="shared" si="30"/>
        <v>0</v>
      </c>
    </row>
    <row r="1020" spans="1:33">
      <c r="A1020" s="133" t="s">
        <v>4</v>
      </c>
      <c r="B1020" s="133" t="s">
        <v>236</v>
      </c>
      <c r="C1020" s="133" t="s">
        <v>261</v>
      </c>
      <c r="D1020" s="133" t="s">
        <v>262</v>
      </c>
      <c r="E1020" s="239" t="s">
        <v>739</v>
      </c>
      <c r="F1020" s="134" t="s">
        <v>740</v>
      </c>
      <c r="G1020" s="133" t="s">
        <v>121</v>
      </c>
      <c r="H1020" s="133">
        <v>11766</v>
      </c>
      <c r="I1020" s="133">
        <v>9372</v>
      </c>
      <c r="J1020" s="133">
        <v>43966</v>
      </c>
      <c r="K1020" s="133" t="s">
        <v>855</v>
      </c>
      <c r="L1020" s="133">
        <v>900466596</v>
      </c>
      <c r="M1020" s="133" t="s">
        <v>156</v>
      </c>
      <c r="N1020" s="133">
        <v>8137</v>
      </c>
      <c r="O1020" s="133">
        <v>2020</v>
      </c>
      <c r="P1020" s="264">
        <v>22049</v>
      </c>
      <c r="Q1020" s="239" t="s">
        <v>827</v>
      </c>
      <c r="R1020" s="240"/>
      <c r="S1020" s="246"/>
      <c r="T1020" s="240"/>
      <c r="U1020" s="246"/>
      <c r="V1020" s="240"/>
      <c r="W1020" s="246"/>
      <c r="X1020" s="283"/>
      <c r="Y1020" s="253"/>
      <c r="Z1020" s="251"/>
      <c r="AA1020" s="247">
        <f t="shared" si="31"/>
        <v>22049</v>
      </c>
      <c r="AB1020" s="240" t="s">
        <v>969</v>
      </c>
      <c r="AF1020">
        <v>22049</v>
      </c>
      <c r="AG1020" s="415">
        <f t="shared" si="30"/>
        <v>0</v>
      </c>
    </row>
    <row r="1021" spans="1:33" ht="38.25">
      <c r="A1021" s="133" t="s">
        <v>4</v>
      </c>
      <c r="B1021" s="133" t="s">
        <v>236</v>
      </c>
      <c r="C1021" s="135" t="s">
        <v>91</v>
      </c>
      <c r="D1021" s="135" t="s">
        <v>92</v>
      </c>
      <c r="E1021" s="239" t="s">
        <v>304</v>
      </c>
      <c r="F1021" s="134" t="s">
        <v>22</v>
      </c>
      <c r="G1021" s="133" t="s">
        <v>121</v>
      </c>
      <c r="H1021" s="133">
        <v>7046</v>
      </c>
      <c r="I1021" s="133">
        <v>9375</v>
      </c>
      <c r="J1021" s="133">
        <v>43967</v>
      </c>
      <c r="K1021" s="133" t="s">
        <v>993</v>
      </c>
      <c r="L1021" s="133">
        <v>800103851</v>
      </c>
      <c r="M1021" s="133" t="s">
        <v>156</v>
      </c>
      <c r="N1021" s="133">
        <v>4507</v>
      </c>
      <c r="O1021" s="133">
        <v>2020</v>
      </c>
      <c r="P1021" s="264">
        <v>8205570</v>
      </c>
      <c r="Q1021" s="239" t="s">
        <v>827</v>
      </c>
      <c r="R1021" s="240"/>
      <c r="S1021" s="246"/>
      <c r="T1021" s="240"/>
      <c r="U1021" s="246"/>
      <c r="V1021" s="240"/>
      <c r="W1021" s="246"/>
      <c r="X1021" s="283"/>
      <c r="Y1021" s="248" t="s">
        <v>486</v>
      </c>
      <c r="Z1021" s="251">
        <v>8205570</v>
      </c>
      <c r="AA1021" s="247">
        <f t="shared" si="31"/>
        <v>0</v>
      </c>
      <c r="AB1021" s="240" t="s">
        <v>487</v>
      </c>
      <c r="AF1021">
        <v>8205570</v>
      </c>
      <c r="AG1021" s="415">
        <f t="shared" si="30"/>
        <v>0</v>
      </c>
    </row>
    <row r="1022" spans="1:33">
      <c r="A1022" s="133" t="s">
        <v>4</v>
      </c>
      <c r="B1022" s="133" t="s">
        <v>236</v>
      </c>
      <c r="C1022" s="135" t="s">
        <v>91</v>
      </c>
      <c r="D1022" s="135" t="s">
        <v>92</v>
      </c>
      <c r="E1022" s="239" t="s">
        <v>304</v>
      </c>
      <c r="F1022" s="134" t="s">
        <v>22</v>
      </c>
      <c r="G1022" s="133" t="s">
        <v>121</v>
      </c>
      <c r="H1022" s="133">
        <v>7046</v>
      </c>
      <c r="I1022" s="133">
        <v>9376</v>
      </c>
      <c r="J1022" s="133">
        <v>43967</v>
      </c>
      <c r="K1022" s="133" t="s">
        <v>998</v>
      </c>
      <c r="L1022" s="133">
        <v>800209088</v>
      </c>
      <c r="M1022" s="133" t="s">
        <v>156</v>
      </c>
      <c r="N1022" s="133">
        <v>4508</v>
      </c>
      <c r="O1022" s="133">
        <v>2020</v>
      </c>
      <c r="P1022" s="264">
        <v>523883</v>
      </c>
      <c r="Q1022" s="239" t="s">
        <v>827</v>
      </c>
      <c r="R1022" s="240"/>
      <c r="S1022" s="246"/>
      <c r="T1022" s="240"/>
      <c r="U1022" s="246"/>
      <c r="V1022" s="240"/>
      <c r="W1022" s="246"/>
      <c r="X1022" s="283"/>
      <c r="Y1022" s="253"/>
      <c r="Z1022" s="251"/>
      <c r="AA1022" s="247">
        <f t="shared" si="31"/>
        <v>523883</v>
      </c>
      <c r="AB1022" s="340" t="s">
        <v>850</v>
      </c>
      <c r="AF1022">
        <v>523883</v>
      </c>
      <c r="AG1022" s="415">
        <f t="shared" si="30"/>
        <v>0</v>
      </c>
    </row>
    <row r="1023" spans="1:33">
      <c r="A1023" s="133" t="s">
        <v>4</v>
      </c>
      <c r="B1023" s="133" t="s">
        <v>236</v>
      </c>
      <c r="C1023" s="135" t="s">
        <v>91</v>
      </c>
      <c r="D1023" s="135" t="s">
        <v>92</v>
      </c>
      <c r="E1023" s="239" t="s">
        <v>304</v>
      </c>
      <c r="F1023" s="134" t="s">
        <v>22</v>
      </c>
      <c r="G1023" s="133" t="s">
        <v>121</v>
      </c>
      <c r="H1023" s="133">
        <v>11654</v>
      </c>
      <c r="I1023" s="133">
        <v>9546</v>
      </c>
      <c r="J1023" s="133">
        <v>43971</v>
      </c>
      <c r="K1023" s="133" t="s">
        <v>1173</v>
      </c>
      <c r="L1023" s="133">
        <v>51883245</v>
      </c>
      <c r="M1023" s="133" t="s">
        <v>123</v>
      </c>
      <c r="N1023" s="133">
        <v>4202</v>
      </c>
      <c r="O1023" s="133">
        <v>2020</v>
      </c>
      <c r="P1023" s="264">
        <v>5912000</v>
      </c>
      <c r="Q1023" s="239" t="s">
        <v>827</v>
      </c>
      <c r="R1023" s="240"/>
      <c r="S1023" s="246"/>
      <c r="T1023" s="240"/>
      <c r="U1023" s="246"/>
      <c r="V1023" s="240"/>
      <c r="W1023" s="246"/>
      <c r="X1023" s="283"/>
      <c r="Y1023" s="253"/>
      <c r="Z1023" s="251"/>
      <c r="AA1023" s="247">
        <f t="shared" si="31"/>
        <v>5912000</v>
      </c>
      <c r="AB1023" s="340" t="s">
        <v>419</v>
      </c>
      <c r="AF1023">
        <v>5912000</v>
      </c>
      <c r="AG1023" s="415">
        <f t="shared" si="30"/>
        <v>0</v>
      </c>
    </row>
    <row r="1024" spans="1:33" ht="38.25">
      <c r="A1024" s="133" t="s">
        <v>12</v>
      </c>
      <c r="B1024" s="133" t="s">
        <v>360</v>
      </c>
      <c r="C1024" s="135" t="s">
        <v>91</v>
      </c>
      <c r="D1024" s="135" t="s">
        <v>92</v>
      </c>
      <c r="E1024" s="239" t="s">
        <v>361</v>
      </c>
      <c r="F1024" s="134" t="s">
        <v>23</v>
      </c>
      <c r="G1024" s="133" t="s">
        <v>121</v>
      </c>
      <c r="H1024" s="133">
        <v>14806</v>
      </c>
      <c r="I1024" s="133">
        <v>9711</v>
      </c>
      <c r="J1024" s="133">
        <v>43974</v>
      </c>
      <c r="K1024" s="133" t="s">
        <v>1174</v>
      </c>
      <c r="L1024" s="133">
        <v>43277522</v>
      </c>
      <c r="M1024" s="133" t="s">
        <v>123</v>
      </c>
      <c r="N1024" s="133">
        <v>1042</v>
      </c>
      <c r="O1024" s="133">
        <v>2020</v>
      </c>
      <c r="P1024" s="264">
        <v>2970334</v>
      </c>
      <c r="Q1024" s="239" t="s">
        <v>827</v>
      </c>
      <c r="R1024" s="240"/>
      <c r="S1024" s="246"/>
      <c r="T1024" s="240"/>
      <c r="U1024" s="246"/>
      <c r="V1024" s="240"/>
      <c r="W1024" s="246"/>
      <c r="X1024" s="283"/>
      <c r="Y1024" s="248" t="s">
        <v>486</v>
      </c>
      <c r="Z1024" s="251">
        <v>2970334</v>
      </c>
      <c r="AA1024" s="247">
        <f t="shared" si="31"/>
        <v>0</v>
      </c>
      <c r="AB1024" s="240" t="s">
        <v>487</v>
      </c>
      <c r="AF1024">
        <v>2970334</v>
      </c>
      <c r="AG1024" s="415">
        <f t="shared" si="30"/>
        <v>0</v>
      </c>
    </row>
    <row r="1025" spans="1:33">
      <c r="A1025" s="133" t="s">
        <v>8</v>
      </c>
      <c r="B1025" s="133" t="s">
        <v>148</v>
      </c>
      <c r="C1025" s="135" t="s">
        <v>91</v>
      </c>
      <c r="D1025" s="135" t="s">
        <v>92</v>
      </c>
      <c r="E1025" s="239" t="s">
        <v>242</v>
      </c>
      <c r="F1025" s="134" t="s">
        <v>15</v>
      </c>
      <c r="G1025" s="133" t="s">
        <v>121</v>
      </c>
      <c r="H1025" s="133">
        <v>14830</v>
      </c>
      <c r="I1025" s="133">
        <v>9829</v>
      </c>
      <c r="J1025" s="133">
        <v>43977</v>
      </c>
      <c r="K1025" s="133" t="s">
        <v>1175</v>
      </c>
      <c r="L1025" s="133">
        <v>53068676</v>
      </c>
      <c r="M1025" s="133" t="s">
        <v>123</v>
      </c>
      <c r="N1025" s="133">
        <v>112</v>
      </c>
      <c r="O1025" s="133">
        <v>2020</v>
      </c>
      <c r="P1025" s="264">
        <v>1400400</v>
      </c>
      <c r="Q1025" s="239" t="s">
        <v>827</v>
      </c>
      <c r="R1025" s="240"/>
      <c r="S1025" s="246"/>
      <c r="T1025" s="240"/>
      <c r="U1025" s="246"/>
      <c r="V1025" s="240"/>
      <c r="W1025" s="246"/>
      <c r="X1025" s="283"/>
      <c r="Y1025" s="253"/>
      <c r="Z1025" s="251"/>
      <c r="AA1025" s="247">
        <f t="shared" si="31"/>
        <v>1400400</v>
      </c>
      <c r="AB1025" s="240" t="s">
        <v>1176</v>
      </c>
      <c r="AF1025">
        <v>1400400</v>
      </c>
      <c r="AG1025" s="415">
        <f t="shared" si="30"/>
        <v>0</v>
      </c>
    </row>
    <row r="1026" spans="1:33" ht="38.25">
      <c r="A1026" s="133" t="s">
        <v>8</v>
      </c>
      <c r="B1026" s="133" t="s">
        <v>148</v>
      </c>
      <c r="C1026" s="135" t="s">
        <v>91</v>
      </c>
      <c r="D1026" s="135" t="s">
        <v>92</v>
      </c>
      <c r="E1026" s="239" t="s">
        <v>242</v>
      </c>
      <c r="F1026" s="134" t="s">
        <v>15</v>
      </c>
      <c r="G1026" s="133" t="s">
        <v>1177</v>
      </c>
      <c r="H1026" s="133">
        <v>15137</v>
      </c>
      <c r="I1026" s="133">
        <v>11450</v>
      </c>
      <c r="J1026" s="133">
        <v>43981</v>
      </c>
      <c r="K1026" s="133" t="s">
        <v>1178</v>
      </c>
      <c r="L1026" s="133">
        <v>860529344</v>
      </c>
      <c r="M1026" s="133" t="s">
        <v>156</v>
      </c>
      <c r="N1026" s="133">
        <v>7383</v>
      </c>
      <c r="O1026" s="133">
        <v>2020</v>
      </c>
      <c r="P1026" s="264">
        <v>70725</v>
      </c>
      <c r="Q1026" s="239" t="s">
        <v>827</v>
      </c>
      <c r="R1026" s="240"/>
      <c r="S1026" s="246"/>
      <c r="T1026" s="240"/>
      <c r="U1026" s="246"/>
      <c r="V1026" s="240"/>
      <c r="W1026" s="246"/>
      <c r="X1026" s="283"/>
      <c r="Y1026" s="248" t="s">
        <v>354</v>
      </c>
      <c r="Z1026" s="251">
        <v>70725</v>
      </c>
      <c r="AA1026" s="247">
        <f t="shared" si="31"/>
        <v>0</v>
      </c>
      <c r="AB1026" s="240" t="s">
        <v>355</v>
      </c>
      <c r="AF1026">
        <v>70725</v>
      </c>
      <c r="AG1026" s="415">
        <f t="shared" si="30"/>
        <v>0</v>
      </c>
    </row>
    <row r="1027" spans="1:33" ht="38.25">
      <c r="A1027" s="133" t="s">
        <v>6</v>
      </c>
      <c r="B1027" s="133" t="s">
        <v>227</v>
      </c>
      <c r="C1027" s="135" t="s">
        <v>91</v>
      </c>
      <c r="D1027" s="135">
        <v>7757</v>
      </c>
      <c r="E1027" s="239" t="s">
        <v>1179</v>
      </c>
      <c r="F1027" s="134" t="s">
        <v>926</v>
      </c>
      <c r="G1027" s="133" t="s">
        <v>316</v>
      </c>
      <c r="H1027" s="133">
        <v>16923</v>
      </c>
      <c r="I1027" s="133">
        <v>12219</v>
      </c>
      <c r="J1027" s="133">
        <v>44030</v>
      </c>
      <c r="K1027" s="133" t="s">
        <v>1091</v>
      </c>
      <c r="L1027" s="133">
        <v>800250954</v>
      </c>
      <c r="M1027" s="133" t="s">
        <v>156</v>
      </c>
      <c r="N1027" s="133">
        <v>9106</v>
      </c>
      <c r="O1027" s="133">
        <v>2020</v>
      </c>
      <c r="P1027" s="264">
        <v>12555129</v>
      </c>
      <c r="Q1027" s="239" t="s">
        <v>827</v>
      </c>
      <c r="R1027" s="240"/>
      <c r="S1027" s="246"/>
      <c r="T1027" s="240"/>
      <c r="U1027" s="246"/>
      <c r="V1027" s="240"/>
      <c r="W1027" s="246"/>
      <c r="X1027" s="283"/>
      <c r="Y1027" s="248" t="s">
        <v>146</v>
      </c>
      <c r="Z1027" s="251">
        <v>12555129</v>
      </c>
      <c r="AA1027" s="247">
        <f t="shared" si="31"/>
        <v>0</v>
      </c>
      <c r="AB1027" s="240" t="s">
        <v>370</v>
      </c>
      <c r="AF1027">
        <v>12555129</v>
      </c>
      <c r="AG1027" s="415">
        <f t="shared" si="30"/>
        <v>0</v>
      </c>
    </row>
    <row r="1028" spans="1:33" ht="38.25">
      <c r="A1028" s="133" t="s">
        <v>6</v>
      </c>
      <c r="B1028" s="133" t="s">
        <v>227</v>
      </c>
      <c r="C1028" s="135" t="s">
        <v>91</v>
      </c>
      <c r="D1028" s="135">
        <v>7757</v>
      </c>
      <c r="E1028" s="239" t="s">
        <v>1179</v>
      </c>
      <c r="F1028" s="134" t="s">
        <v>926</v>
      </c>
      <c r="G1028" s="133" t="s">
        <v>316</v>
      </c>
      <c r="H1028" s="133">
        <v>16925</v>
      </c>
      <c r="I1028" s="133">
        <v>12399</v>
      </c>
      <c r="J1028" s="133">
        <v>44036</v>
      </c>
      <c r="K1028" s="133" t="s">
        <v>1180</v>
      </c>
      <c r="L1028" s="133">
        <v>900116219</v>
      </c>
      <c r="M1028" s="133" t="s">
        <v>156</v>
      </c>
      <c r="N1028" s="133">
        <v>9042</v>
      </c>
      <c r="O1028" s="133">
        <v>2020</v>
      </c>
      <c r="P1028" s="264">
        <v>31467765</v>
      </c>
      <c r="Q1028" s="239" t="s">
        <v>827</v>
      </c>
      <c r="R1028" s="240"/>
      <c r="S1028" s="246"/>
      <c r="T1028" s="240"/>
      <c r="U1028" s="246"/>
      <c r="V1028" s="240"/>
      <c r="W1028" s="246"/>
      <c r="X1028" s="283"/>
      <c r="Y1028" s="302" t="s">
        <v>486</v>
      </c>
      <c r="Z1028" s="251">
        <v>31467765</v>
      </c>
      <c r="AA1028" s="247">
        <f t="shared" si="31"/>
        <v>0</v>
      </c>
      <c r="AB1028" s="240" t="s">
        <v>487</v>
      </c>
      <c r="AF1028">
        <v>31467765</v>
      </c>
      <c r="AG1028" s="415">
        <f t="shared" si="30"/>
        <v>0</v>
      </c>
    </row>
    <row r="1029" spans="1:33" ht="38.25">
      <c r="A1029" s="133" t="s">
        <v>6</v>
      </c>
      <c r="B1029" s="133" t="s">
        <v>227</v>
      </c>
      <c r="C1029" s="135" t="s">
        <v>91</v>
      </c>
      <c r="D1029" s="135">
        <v>7757</v>
      </c>
      <c r="E1029" s="239" t="s">
        <v>1179</v>
      </c>
      <c r="F1029" s="134" t="s">
        <v>926</v>
      </c>
      <c r="G1029" s="133" t="s">
        <v>316</v>
      </c>
      <c r="H1029" s="133">
        <v>15964</v>
      </c>
      <c r="I1029" s="133">
        <v>12454</v>
      </c>
      <c r="J1029" s="133">
        <v>44038</v>
      </c>
      <c r="K1029" s="133" t="s">
        <v>1181</v>
      </c>
      <c r="L1029" s="133">
        <v>1031126910</v>
      </c>
      <c r="M1029" s="133" t="s">
        <v>114</v>
      </c>
      <c r="N1029" s="133">
        <v>7950</v>
      </c>
      <c r="O1029" s="133">
        <v>2020</v>
      </c>
      <c r="P1029" s="264">
        <v>5361067</v>
      </c>
      <c r="Q1029" s="239" t="s">
        <v>827</v>
      </c>
      <c r="R1029" s="240"/>
      <c r="S1029" s="246"/>
      <c r="T1029" s="240"/>
      <c r="U1029" s="246"/>
      <c r="V1029" s="240"/>
      <c r="W1029" s="246"/>
      <c r="X1029" s="283"/>
      <c r="Y1029" s="302" t="s">
        <v>486</v>
      </c>
      <c r="Z1029" s="251">
        <v>5361067</v>
      </c>
      <c r="AA1029" s="247">
        <f t="shared" si="31"/>
        <v>0</v>
      </c>
      <c r="AB1029" s="240" t="s">
        <v>487</v>
      </c>
      <c r="AF1029">
        <v>5361067</v>
      </c>
      <c r="AG1029" s="415">
        <f t="shared" si="30"/>
        <v>0</v>
      </c>
    </row>
    <row r="1030" spans="1:33" ht="38.25">
      <c r="A1030" s="133" t="s">
        <v>6</v>
      </c>
      <c r="B1030" s="133" t="s">
        <v>227</v>
      </c>
      <c r="C1030" s="135" t="s">
        <v>91</v>
      </c>
      <c r="D1030" s="135">
        <v>7757</v>
      </c>
      <c r="E1030" s="239" t="s">
        <v>1179</v>
      </c>
      <c r="F1030" s="134" t="s">
        <v>926</v>
      </c>
      <c r="G1030" s="133" t="s">
        <v>316</v>
      </c>
      <c r="H1030" s="133">
        <v>16926</v>
      </c>
      <c r="I1030" s="133">
        <v>12701</v>
      </c>
      <c r="J1030" s="133">
        <v>44042</v>
      </c>
      <c r="K1030" s="133" t="s">
        <v>1182</v>
      </c>
      <c r="L1030" s="133">
        <v>808000299</v>
      </c>
      <c r="M1030" s="133" t="s">
        <v>156</v>
      </c>
      <c r="N1030" s="133">
        <v>7979</v>
      </c>
      <c r="O1030" s="133">
        <v>2020</v>
      </c>
      <c r="P1030" s="264">
        <v>20308684</v>
      </c>
      <c r="Q1030" s="239" t="s">
        <v>827</v>
      </c>
      <c r="R1030" s="240"/>
      <c r="S1030" s="246"/>
      <c r="T1030" s="240"/>
      <c r="U1030" s="246"/>
      <c r="V1030" s="240"/>
      <c r="W1030" s="246"/>
      <c r="X1030" s="283"/>
      <c r="Y1030" s="248" t="s">
        <v>211</v>
      </c>
      <c r="Z1030" s="251">
        <v>20308684</v>
      </c>
      <c r="AA1030" s="247">
        <f t="shared" si="31"/>
        <v>0</v>
      </c>
      <c r="AB1030" s="355" t="s">
        <v>212</v>
      </c>
      <c r="AF1030">
        <v>20308684</v>
      </c>
      <c r="AG1030" s="415">
        <f t="shared" ref="AG1030:AG1093" si="32">+AF1030-P1030</f>
        <v>0</v>
      </c>
    </row>
    <row r="1031" spans="1:33">
      <c r="A1031" s="133" t="s">
        <v>6</v>
      </c>
      <c r="B1031" s="133" t="s">
        <v>227</v>
      </c>
      <c r="C1031" s="135" t="s">
        <v>91</v>
      </c>
      <c r="D1031" s="135">
        <v>7757</v>
      </c>
      <c r="E1031" s="239" t="s">
        <v>1179</v>
      </c>
      <c r="F1031" s="134" t="s">
        <v>926</v>
      </c>
      <c r="G1031" s="133" t="s">
        <v>316</v>
      </c>
      <c r="H1031" s="133">
        <v>15978</v>
      </c>
      <c r="I1031" s="133">
        <v>12704</v>
      </c>
      <c r="J1031" s="133">
        <v>44043</v>
      </c>
      <c r="K1031" s="133" t="s">
        <v>1183</v>
      </c>
      <c r="L1031" s="133">
        <v>28798846</v>
      </c>
      <c r="M1031" s="133" t="s">
        <v>114</v>
      </c>
      <c r="N1031" s="133">
        <v>8263</v>
      </c>
      <c r="O1031" s="133">
        <v>2020</v>
      </c>
      <c r="P1031" s="264">
        <v>418833</v>
      </c>
      <c r="Q1031" s="239" t="s">
        <v>827</v>
      </c>
      <c r="R1031" s="417">
        <v>2842</v>
      </c>
      <c r="S1031" s="245">
        <v>44866</v>
      </c>
      <c r="T1031" s="244">
        <v>3225</v>
      </c>
      <c r="U1031" s="246">
        <v>44908</v>
      </c>
      <c r="V1031" s="240">
        <v>3001054958</v>
      </c>
      <c r="W1031" s="246">
        <v>44918</v>
      </c>
      <c r="X1031" s="283">
        <v>418833</v>
      </c>
      <c r="Y1031" s="253"/>
      <c r="Z1031" s="251"/>
      <c r="AA1031" s="247">
        <f t="shared" ref="AA1031:AA1094" si="33">P1031-X1031-Z1031</f>
        <v>0</v>
      </c>
      <c r="AB1031" s="355" t="s">
        <v>209</v>
      </c>
      <c r="AF1031">
        <v>418833</v>
      </c>
      <c r="AG1031" s="415">
        <f t="shared" si="32"/>
        <v>0</v>
      </c>
    </row>
    <row r="1032" spans="1:33" ht="38.25">
      <c r="A1032" s="133" t="s">
        <v>6</v>
      </c>
      <c r="B1032" s="133" t="s">
        <v>227</v>
      </c>
      <c r="C1032" s="135" t="s">
        <v>91</v>
      </c>
      <c r="D1032" s="135">
        <v>7757</v>
      </c>
      <c r="E1032" s="239" t="s">
        <v>1179</v>
      </c>
      <c r="F1032" s="134" t="s">
        <v>926</v>
      </c>
      <c r="G1032" s="133" t="s">
        <v>316</v>
      </c>
      <c r="H1032" s="133">
        <v>17971</v>
      </c>
      <c r="I1032" s="133">
        <v>13995</v>
      </c>
      <c r="J1032" s="133">
        <v>44060</v>
      </c>
      <c r="K1032" s="133" t="s">
        <v>1184</v>
      </c>
      <c r="L1032" s="133">
        <v>80727380</v>
      </c>
      <c r="M1032" s="133" t="s">
        <v>114</v>
      </c>
      <c r="N1032" s="133">
        <v>9034</v>
      </c>
      <c r="O1032" s="133">
        <v>2020</v>
      </c>
      <c r="P1032" s="264">
        <v>166800</v>
      </c>
      <c r="Q1032" s="239" t="s">
        <v>827</v>
      </c>
      <c r="R1032" s="240"/>
      <c r="S1032" s="246"/>
      <c r="T1032" s="240"/>
      <c r="U1032" s="246"/>
      <c r="V1032" s="240"/>
      <c r="W1032" s="246"/>
      <c r="X1032" s="283"/>
      <c r="Y1032" s="248" t="s">
        <v>384</v>
      </c>
      <c r="Z1032" s="251">
        <v>166800</v>
      </c>
      <c r="AA1032" s="247">
        <f t="shared" si="33"/>
        <v>0</v>
      </c>
      <c r="AB1032" s="240" t="s">
        <v>385</v>
      </c>
      <c r="AF1032">
        <v>166800</v>
      </c>
      <c r="AG1032" s="415">
        <f t="shared" si="32"/>
        <v>0</v>
      </c>
    </row>
    <row r="1033" spans="1:33">
      <c r="A1033" s="133" t="s">
        <v>6</v>
      </c>
      <c r="B1033" s="133" t="s">
        <v>227</v>
      </c>
      <c r="C1033" s="135" t="s">
        <v>91</v>
      </c>
      <c r="D1033" s="135">
        <v>7757</v>
      </c>
      <c r="E1033" s="239" t="s">
        <v>1179</v>
      </c>
      <c r="F1033" s="134" t="s">
        <v>926</v>
      </c>
      <c r="G1033" s="133" t="s">
        <v>316</v>
      </c>
      <c r="H1033" s="133">
        <v>16322</v>
      </c>
      <c r="I1033" s="133">
        <v>17172</v>
      </c>
      <c r="J1033" s="133">
        <v>44099</v>
      </c>
      <c r="K1033" s="133" t="s">
        <v>1185</v>
      </c>
      <c r="L1033" s="133">
        <v>52118676</v>
      </c>
      <c r="M1033" s="133" t="s">
        <v>114</v>
      </c>
      <c r="N1033" s="133">
        <v>12760</v>
      </c>
      <c r="O1033" s="133">
        <v>2020</v>
      </c>
      <c r="P1033" s="264">
        <v>83400</v>
      </c>
      <c r="Q1033" s="239" t="s">
        <v>827</v>
      </c>
      <c r="R1033" s="417">
        <v>2842</v>
      </c>
      <c r="S1033" s="245">
        <v>44866</v>
      </c>
      <c r="T1033" s="244">
        <v>3225</v>
      </c>
      <c r="U1033" s="246">
        <v>44908</v>
      </c>
      <c r="V1033" s="240">
        <v>3001054960</v>
      </c>
      <c r="W1033" s="246" t="s">
        <v>1186</v>
      </c>
      <c r="X1033" s="283">
        <v>83400</v>
      </c>
      <c r="Y1033" s="253"/>
      <c r="Z1033" s="251"/>
      <c r="AA1033" s="247">
        <f t="shared" si="33"/>
        <v>0</v>
      </c>
      <c r="AB1033" s="355" t="s">
        <v>209</v>
      </c>
      <c r="AF1033">
        <v>83400</v>
      </c>
      <c r="AG1033" s="415">
        <f t="shared" si="32"/>
        <v>0</v>
      </c>
    </row>
    <row r="1034" spans="1:33" ht="38.25">
      <c r="A1034" s="133" t="s">
        <v>6</v>
      </c>
      <c r="B1034" s="133" t="s">
        <v>227</v>
      </c>
      <c r="C1034" s="135" t="s">
        <v>91</v>
      </c>
      <c r="D1034" s="135">
        <v>7757</v>
      </c>
      <c r="E1034" s="239" t="s">
        <v>925</v>
      </c>
      <c r="F1034" s="134" t="s">
        <v>926</v>
      </c>
      <c r="G1034" s="133" t="s">
        <v>316</v>
      </c>
      <c r="H1034" s="133">
        <v>20995</v>
      </c>
      <c r="I1034" s="133">
        <v>18159</v>
      </c>
      <c r="J1034" s="133">
        <v>44138</v>
      </c>
      <c r="K1034" s="133" t="s">
        <v>1187</v>
      </c>
      <c r="L1034" s="133">
        <v>52274627</v>
      </c>
      <c r="M1034" s="133" t="s">
        <v>114</v>
      </c>
      <c r="N1034" s="133">
        <v>13050</v>
      </c>
      <c r="O1034" s="133">
        <v>2020</v>
      </c>
      <c r="P1034" s="264">
        <v>5754600</v>
      </c>
      <c r="Q1034" s="239" t="s">
        <v>827</v>
      </c>
      <c r="R1034" s="240"/>
      <c r="S1034" s="246"/>
      <c r="T1034" s="240"/>
      <c r="U1034" s="246"/>
      <c r="V1034" s="240"/>
      <c r="W1034" s="246"/>
      <c r="X1034" s="283"/>
      <c r="Y1034" s="248" t="s">
        <v>138</v>
      </c>
      <c r="Z1034" s="251">
        <v>5754600</v>
      </c>
      <c r="AA1034" s="247">
        <f t="shared" si="33"/>
        <v>0</v>
      </c>
      <c r="AB1034" s="355" t="s">
        <v>246</v>
      </c>
      <c r="AF1034">
        <v>5754600</v>
      </c>
      <c r="AG1034" s="415">
        <f t="shared" si="32"/>
        <v>0</v>
      </c>
    </row>
    <row r="1035" spans="1:33" ht="38.25">
      <c r="A1035" s="133" t="s">
        <v>6</v>
      </c>
      <c r="B1035" s="133" t="s">
        <v>227</v>
      </c>
      <c r="C1035" s="135" t="s">
        <v>91</v>
      </c>
      <c r="D1035" s="135">
        <v>7757</v>
      </c>
      <c r="E1035" s="239" t="s">
        <v>925</v>
      </c>
      <c r="F1035" s="134" t="s">
        <v>926</v>
      </c>
      <c r="G1035" s="133" t="s">
        <v>316</v>
      </c>
      <c r="H1035" s="133">
        <v>19723</v>
      </c>
      <c r="I1035" s="133">
        <v>18292</v>
      </c>
      <c r="J1035" s="133">
        <v>44140</v>
      </c>
      <c r="K1035" s="133" t="s">
        <v>1188</v>
      </c>
      <c r="L1035" s="133">
        <v>1014200395</v>
      </c>
      <c r="M1035" s="133" t="s">
        <v>114</v>
      </c>
      <c r="N1035" s="133">
        <v>13016</v>
      </c>
      <c r="O1035" s="133">
        <v>2020</v>
      </c>
      <c r="P1035" s="264">
        <v>2099300</v>
      </c>
      <c r="Q1035" s="239" t="s">
        <v>827</v>
      </c>
      <c r="R1035" s="240"/>
      <c r="S1035" s="246"/>
      <c r="T1035" s="240"/>
      <c r="U1035" s="246"/>
      <c r="V1035" s="240"/>
      <c r="W1035" s="246"/>
      <c r="X1035" s="283"/>
      <c r="Y1035" s="248" t="s">
        <v>384</v>
      </c>
      <c r="Z1035" s="251">
        <v>2099300</v>
      </c>
      <c r="AA1035" s="247">
        <f t="shared" si="33"/>
        <v>0</v>
      </c>
      <c r="AB1035" s="240" t="s">
        <v>385</v>
      </c>
      <c r="AF1035">
        <v>2099300</v>
      </c>
      <c r="AG1035" s="415">
        <f t="shared" si="32"/>
        <v>0</v>
      </c>
    </row>
    <row r="1036" spans="1:33" ht="38.25">
      <c r="A1036" s="133" t="s">
        <v>6</v>
      </c>
      <c r="B1036" s="133" t="s">
        <v>227</v>
      </c>
      <c r="C1036" s="135" t="s">
        <v>91</v>
      </c>
      <c r="D1036" s="135">
        <v>7757</v>
      </c>
      <c r="E1036" s="239" t="s">
        <v>925</v>
      </c>
      <c r="F1036" s="134" t="s">
        <v>926</v>
      </c>
      <c r="G1036" s="133" t="s">
        <v>316</v>
      </c>
      <c r="H1036" s="133">
        <v>24852</v>
      </c>
      <c r="I1036" s="133">
        <v>22325</v>
      </c>
      <c r="J1036" s="133">
        <v>44187</v>
      </c>
      <c r="K1036" s="133" t="s">
        <v>1189</v>
      </c>
      <c r="L1036" s="133">
        <v>1016070013</v>
      </c>
      <c r="M1036" s="133" t="s">
        <v>114</v>
      </c>
      <c r="N1036" s="133">
        <v>14814</v>
      </c>
      <c r="O1036" s="133">
        <v>2020</v>
      </c>
      <c r="P1036" s="264">
        <v>7506000</v>
      </c>
      <c r="Q1036" s="239" t="s">
        <v>827</v>
      </c>
      <c r="R1036" s="240"/>
      <c r="S1036" s="246"/>
      <c r="T1036" s="240"/>
      <c r="U1036" s="246"/>
      <c r="V1036" s="240"/>
      <c r="W1036" s="246"/>
      <c r="X1036" s="283"/>
      <c r="Y1036" s="248" t="s">
        <v>384</v>
      </c>
      <c r="Z1036" s="251">
        <v>7506000</v>
      </c>
      <c r="AA1036" s="247">
        <f t="shared" si="33"/>
        <v>0</v>
      </c>
      <c r="AB1036" s="240" t="s">
        <v>385</v>
      </c>
      <c r="AF1036">
        <v>7506000</v>
      </c>
      <c r="AG1036" s="415">
        <f t="shared" si="32"/>
        <v>0</v>
      </c>
    </row>
    <row r="1037" spans="1:33" ht="38.25">
      <c r="A1037" s="133" t="s">
        <v>6</v>
      </c>
      <c r="B1037" s="133" t="s">
        <v>227</v>
      </c>
      <c r="C1037" s="135" t="s">
        <v>91</v>
      </c>
      <c r="D1037" s="135">
        <v>7757</v>
      </c>
      <c r="E1037" s="239" t="s">
        <v>925</v>
      </c>
      <c r="F1037" s="134" t="s">
        <v>926</v>
      </c>
      <c r="G1037" s="133" t="s">
        <v>316</v>
      </c>
      <c r="H1037" s="133">
        <v>27760</v>
      </c>
      <c r="I1037" s="133">
        <v>22808</v>
      </c>
      <c r="J1037" s="133">
        <v>44192</v>
      </c>
      <c r="K1037" s="133" t="s">
        <v>1190</v>
      </c>
      <c r="L1037" s="133">
        <v>52959830</v>
      </c>
      <c r="M1037" s="133" t="s">
        <v>123</v>
      </c>
      <c r="N1037" s="133">
        <v>15006</v>
      </c>
      <c r="O1037" s="133">
        <v>2020</v>
      </c>
      <c r="P1037" s="264">
        <v>5596800</v>
      </c>
      <c r="Q1037" s="239" t="s">
        <v>827</v>
      </c>
      <c r="R1037" s="240"/>
      <c r="S1037" s="246"/>
      <c r="T1037" s="240"/>
      <c r="U1037" s="246"/>
      <c r="V1037" s="240"/>
      <c r="W1037" s="246"/>
      <c r="X1037" s="283"/>
      <c r="Y1037" s="248" t="s">
        <v>354</v>
      </c>
      <c r="Z1037" s="251">
        <v>5596800</v>
      </c>
      <c r="AA1037" s="247">
        <f t="shared" si="33"/>
        <v>0</v>
      </c>
      <c r="AB1037" s="240" t="s">
        <v>355</v>
      </c>
      <c r="AF1037">
        <v>5596800</v>
      </c>
      <c r="AG1037" s="415">
        <f t="shared" si="32"/>
        <v>0</v>
      </c>
    </row>
    <row r="1038" spans="1:33" ht="38.25">
      <c r="A1038" s="133" t="s">
        <v>6</v>
      </c>
      <c r="B1038" s="133" t="s">
        <v>227</v>
      </c>
      <c r="C1038" s="135" t="s">
        <v>91</v>
      </c>
      <c r="D1038" s="135" t="s">
        <v>92</v>
      </c>
      <c r="E1038" s="239" t="s">
        <v>315</v>
      </c>
      <c r="F1038" s="134" t="s">
        <v>19</v>
      </c>
      <c r="G1038" s="133" t="s">
        <v>316</v>
      </c>
      <c r="H1038" s="133">
        <v>5065</v>
      </c>
      <c r="I1038" s="133">
        <v>9614</v>
      </c>
      <c r="J1038" s="133">
        <v>43972</v>
      </c>
      <c r="K1038" s="133" t="s">
        <v>1191</v>
      </c>
      <c r="L1038" s="133">
        <v>1019067018</v>
      </c>
      <c r="M1038" s="133" t="s">
        <v>114</v>
      </c>
      <c r="N1038" s="133">
        <v>4245</v>
      </c>
      <c r="O1038" s="133">
        <v>2020</v>
      </c>
      <c r="P1038" s="264">
        <v>500400</v>
      </c>
      <c r="Q1038" s="239" t="s">
        <v>827</v>
      </c>
      <c r="R1038" s="240"/>
      <c r="S1038" s="246"/>
      <c r="T1038" s="240"/>
      <c r="U1038" s="246"/>
      <c r="V1038" s="240"/>
      <c r="W1038" s="246"/>
      <c r="X1038" s="283"/>
      <c r="Y1038" s="248" t="s">
        <v>384</v>
      </c>
      <c r="Z1038" s="251">
        <v>500400</v>
      </c>
      <c r="AA1038" s="247">
        <f t="shared" si="33"/>
        <v>0</v>
      </c>
      <c r="AB1038" s="240" t="s">
        <v>385</v>
      </c>
      <c r="AF1038">
        <v>500400</v>
      </c>
      <c r="AG1038" s="415">
        <f t="shared" si="32"/>
        <v>0</v>
      </c>
    </row>
    <row r="1039" spans="1:33">
      <c r="A1039" s="133" t="s">
        <v>6</v>
      </c>
      <c r="B1039" s="133" t="s">
        <v>124</v>
      </c>
      <c r="C1039" s="135" t="s">
        <v>91</v>
      </c>
      <c r="D1039" s="135" t="s">
        <v>92</v>
      </c>
      <c r="E1039" s="239" t="s">
        <v>311</v>
      </c>
      <c r="F1039" s="134" t="s">
        <v>16</v>
      </c>
      <c r="G1039" s="133" t="s">
        <v>312</v>
      </c>
      <c r="H1039" s="133">
        <v>8938</v>
      </c>
      <c r="I1039" s="133">
        <v>11751</v>
      </c>
      <c r="J1039" s="133">
        <v>43982</v>
      </c>
      <c r="K1039" s="133" t="s">
        <v>1192</v>
      </c>
      <c r="L1039" s="133">
        <v>53122512</v>
      </c>
      <c r="M1039" s="133" t="s">
        <v>123</v>
      </c>
      <c r="N1039" s="133">
        <v>7386</v>
      </c>
      <c r="O1039" s="133">
        <v>2020</v>
      </c>
      <c r="P1039" s="264">
        <v>127200</v>
      </c>
      <c r="Q1039" s="239" t="s">
        <v>827</v>
      </c>
      <c r="R1039" s="240"/>
      <c r="S1039" s="246"/>
      <c r="T1039" s="240"/>
      <c r="U1039" s="246"/>
      <c r="V1039" s="240"/>
      <c r="W1039" s="246"/>
      <c r="X1039" s="283"/>
      <c r="Y1039" s="253"/>
      <c r="Z1039" s="251"/>
      <c r="AA1039" s="247">
        <f t="shared" si="33"/>
        <v>127200</v>
      </c>
      <c r="AB1039" s="302" t="s">
        <v>468</v>
      </c>
      <c r="AF1039">
        <v>127200</v>
      </c>
      <c r="AG1039" s="415">
        <f t="shared" si="32"/>
        <v>0</v>
      </c>
    </row>
    <row r="1040" spans="1:33">
      <c r="A1040" s="133" t="s">
        <v>4</v>
      </c>
      <c r="B1040" s="133" t="s">
        <v>260</v>
      </c>
      <c r="C1040" s="135" t="s">
        <v>91</v>
      </c>
      <c r="D1040" s="135">
        <v>7748</v>
      </c>
      <c r="E1040" s="239" t="s">
        <v>847</v>
      </c>
      <c r="F1040" s="134" t="s">
        <v>848</v>
      </c>
      <c r="G1040" s="133" t="s">
        <v>312</v>
      </c>
      <c r="H1040" s="133">
        <v>15316</v>
      </c>
      <c r="I1040" s="133">
        <v>12149</v>
      </c>
      <c r="J1040" s="133">
        <v>44026</v>
      </c>
      <c r="K1040" s="133" t="s">
        <v>849</v>
      </c>
      <c r="L1040" s="133">
        <v>901390760</v>
      </c>
      <c r="M1040" s="133" t="s">
        <v>220</v>
      </c>
      <c r="N1040" s="133">
        <v>39175180</v>
      </c>
      <c r="O1040" s="133">
        <v>2020</v>
      </c>
      <c r="P1040" s="264">
        <v>16689715</v>
      </c>
      <c r="Q1040" s="239" t="s">
        <v>827</v>
      </c>
      <c r="R1040" s="240"/>
      <c r="S1040" s="246"/>
      <c r="T1040" s="240"/>
      <c r="U1040" s="246"/>
      <c r="V1040" s="240"/>
      <c r="W1040" s="246"/>
      <c r="X1040" s="283"/>
      <c r="Y1040" s="253"/>
      <c r="Z1040" s="251"/>
      <c r="AA1040" s="247">
        <f t="shared" si="33"/>
        <v>16689715</v>
      </c>
      <c r="AB1040" s="336" t="s">
        <v>850</v>
      </c>
      <c r="AF1040">
        <v>16689715</v>
      </c>
      <c r="AG1040" s="415">
        <f t="shared" si="32"/>
        <v>0</v>
      </c>
    </row>
    <row r="1041" spans="1:33">
      <c r="A1041" s="133" t="s">
        <v>6</v>
      </c>
      <c r="B1041" s="133" t="s">
        <v>124</v>
      </c>
      <c r="C1041" s="135" t="s">
        <v>91</v>
      </c>
      <c r="D1041" s="135">
        <v>7770</v>
      </c>
      <c r="E1041" s="239" t="s">
        <v>880</v>
      </c>
      <c r="F1041" s="134" t="s">
        <v>881</v>
      </c>
      <c r="G1041" s="133" t="s">
        <v>312</v>
      </c>
      <c r="H1041" s="133">
        <v>19548</v>
      </c>
      <c r="I1041" s="133">
        <v>14021</v>
      </c>
      <c r="J1041" s="133">
        <v>44060</v>
      </c>
      <c r="K1041" s="133" t="s">
        <v>1193</v>
      </c>
      <c r="L1041" s="133">
        <v>51892484</v>
      </c>
      <c r="M1041" s="133" t="s">
        <v>114</v>
      </c>
      <c r="N1041" s="133">
        <v>9392</v>
      </c>
      <c r="O1041" s="133">
        <v>2020</v>
      </c>
      <c r="P1041" s="264">
        <v>83767</v>
      </c>
      <c r="Q1041" s="239" t="s">
        <v>827</v>
      </c>
      <c r="R1041" s="240"/>
      <c r="S1041" s="246"/>
      <c r="T1041" s="240"/>
      <c r="U1041" s="246"/>
      <c r="V1041" s="240"/>
      <c r="W1041" s="246"/>
      <c r="X1041" s="283"/>
      <c r="Y1041" s="253"/>
      <c r="Z1041" s="251"/>
      <c r="AA1041" s="247">
        <f t="shared" si="33"/>
        <v>83767</v>
      </c>
      <c r="AB1041" s="302" t="s">
        <v>657</v>
      </c>
      <c r="AF1041">
        <v>83767</v>
      </c>
      <c r="AG1041" s="415">
        <f t="shared" si="32"/>
        <v>0</v>
      </c>
    </row>
    <row r="1042" spans="1:33">
      <c r="A1042" s="133" t="s">
        <v>6</v>
      </c>
      <c r="B1042" s="133" t="s">
        <v>124</v>
      </c>
      <c r="C1042" s="135" t="s">
        <v>91</v>
      </c>
      <c r="D1042" s="135">
        <v>7770</v>
      </c>
      <c r="E1042" s="239" t="s">
        <v>880</v>
      </c>
      <c r="F1042" s="134" t="s">
        <v>881</v>
      </c>
      <c r="G1042" s="133" t="s">
        <v>312</v>
      </c>
      <c r="H1042" s="133">
        <v>16774</v>
      </c>
      <c r="I1042" s="133">
        <v>14266</v>
      </c>
      <c r="J1042" s="133">
        <v>44062</v>
      </c>
      <c r="K1042" s="133" t="s">
        <v>1194</v>
      </c>
      <c r="L1042" s="133">
        <v>52587042</v>
      </c>
      <c r="M1042" s="133" t="s">
        <v>123</v>
      </c>
      <c r="N1042" s="133">
        <v>9501</v>
      </c>
      <c r="O1042" s="133">
        <v>2020</v>
      </c>
      <c r="P1042" s="264">
        <v>2411733</v>
      </c>
      <c r="Q1042" s="239" t="s">
        <v>827</v>
      </c>
      <c r="R1042" s="240"/>
      <c r="S1042" s="246"/>
      <c r="T1042" s="240"/>
      <c r="U1042" s="246"/>
      <c r="V1042" s="240"/>
      <c r="W1042" s="246"/>
      <c r="X1042" s="283"/>
      <c r="Y1042" s="253"/>
      <c r="Z1042" s="251"/>
      <c r="AA1042" s="247">
        <f t="shared" si="33"/>
        <v>2411733</v>
      </c>
      <c r="AB1042" s="302" t="s">
        <v>468</v>
      </c>
      <c r="AF1042">
        <v>2411733</v>
      </c>
      <c r="AG1042" s="415">
        <f t="shared" si="32"/>
        <v>0</v>
      </c>
    </row>
    <row r="1043" spans="1:33">
      <c r="A1043" s="133" t="s">
        <v>6</v>
      </c>
      <c r="B1043" s="133" t="s">
        <v>124</v>
      </c>
      <c r="C1043" s="135" t="s">
        <v>91</v>
      </c>
      <c r="D1043" s="135">
        <v>7770</v>
      </c>
      <c r="E1043" s="239" t="s">
        <v>880</v>
      </c>
      <c r="F1043" s="134" t="s">
        <v>881</v>
      </c>
      <c r="G1043" s="133" t="s">
        <v>312</v>
      </c>
      <c r="H1043" s="133">
        <v>19485</v>
      </c>
      <c r="I1043" s="133">
        <v>15105</v>
      </c>
      <c r="J1043" s="133">
        <v>44066</v>
      </c>
      <c r="K1043" s="133" t="s">
        <v>1195</v>
      </c>
      <c r="L1043" s="133">
        <v>1020790101</v>
      </c>
      <c r="M1043" s="133" t="s">
        <v>123</v>
      </c>
      <c r="N1043" s="133">
        <v>10416</v>
      </c>
      <c r="O1043" s="133">
        <v>2020</v>
      </c>
      <c r="P1043" s="264">
        <v>6360000</v>
      </c>
      <c r="Q1043" s="239" t="s">
        <v>827</v>
      </c>
      <c r="R1043" s="240"/>
      <c r="S1043" s="246"/>
      <c r="T1043" s="240"/>
      <c r="U1043" s="246"/>
      <c r="V1043" s="240"/>
      <c r="W1043" s="246"/>
      <c r="X1043" s="283"/>
      <c r="Y1043" s="253"/>
      <c r="Z1043" s="251"/>
      <c r="AA1043" s="247">
        <f t="shared" si="33"/>
        <v>6360000</v>
      </c>
      <c r="AB1043" s="331" t="s">
        <v>884</v>
      </c>
      <c r="AF1043">
        <v>6360000</v>
      </c>
      <c r="AG1043" s="415">
        <f t="shared" si="32"/>
        <v>0</v>
      </c>
    </row>
    <row r="1044" spans="1:33">
      <c r="A1044" s="133" t="s">
        <v>6</v>
      </c>
      <c r="B1044" s="133" t="s">
        <v>124</v>
      </c>
      <c r="C1044" s="135" t="s">
        <v>91</v>
      </c>
      <c r="D1044" s="135">
        <v>7770</v>
      </c>
      <c r="E1044" s="239" t="s">
        <v>880</v>
      </c>
      <c r="F1044" s="134" t="s">
        <v>881</v>
      </c>
      <c r="G1044" s="133" t="s">
        <v>312</v>
      </c>
      <c r="H1044" s="133">
        <v>20752</v>
      </c>
      <c r="I1044" s="133">
        <v>15321</v>
      </c>
      <c r="J1044" s="133">
        <v>44067</v>
      </c>
      <c r="K1044" s="133" t="s">
        <v>1196</v>
      </c>
      <c r="L1044" s="133">
        <v>1033712502</v>
      </c>
      <c r="M1044" s="133" t="s">
        <v>114</v>
      </c>
      <c r="N1044" s="133">
        <v>11010</v>
      </c>
      <c r="O1044" s="133">
        <v>2020</v>
      </c>
      <c r="P1044" s="264">
        <v>12565000</v>
      </c>
      <c r="Q1044" s="239" t="s">
        <v>827</v>
      </c>
      <c r="R1044" s="240"/>
      <c r="S1044" s="246"/>
      <c r="T1044" s="240"/>
      <c r="U1044" s="246"/>
      <c r="V1044" s="240"/>
      <c r="W1044" s="246"/>
      <c r="X1044" s="283"/>
      <c r="Y1044" s="253"/>
      <c r="Z1044" s="251"/>
      <c r="AA1044" s="247">
        <f t="shared" si="33"/>
        <v>12565000</v>
      </c>
      <c r="AB1044" s="302" t="s">
        <v>657</v>
      </c>
      <c r="AF1044">
        <v>12565000</v>
      </c>
      <c r="AG1044" s="415">
        <f t="shared" si="32"/>
        <v>0</v>
      </c>
    </row>
    <row r="1045" spans="1:33">
      <c r="A1045" s="133" t="s">
        <v>6</v>
      </c>
      <c r="B1045" s="133" t="s">
        <v>124</v>
      </c>
      <c r="C1045" s="135" t="s">
        <v>91</v>
      </c>
      <c r="D1045" s="135">
        <v>7770</v>
      </c>
      <c r="E1045" s="239" t="s">
        <v>880</v>
      </c>
      <c r="F1045" s="134" t="s">
        <v>881</v>
      </c>
      <c r="G1045" s="133" t="s">
        <v>312</v>
      </c>
      <c r="H1045" s="133">
        <v>19529</v>
      </c>
      <c r="I1045" s="133">
        <v>17131</v>
      </c>
      <c r="J1045" s="133">
        <v>44099</v>
      </c>
      <c r="K1045" s="133" t="s">
        <v>607</v>
      </c>
      <c r="L1045" s="133">
        <v>1015454549</v>
      </c>
      <c r="M1045" s="133" t="s">
        <v>114</v>
      </c>
      <c r="N1045" s="133">
        <v>12607</v>
      </c>
      <c r="O1045" s="133">
        <v>2020</v>
      </c>
      <c r="P1045" s="264">
        <v>99967</v>
      </c>
      <c r="Q1045" s="239" t="s">
        <v>827</v>
      </c>
      <c r="R1045" s="240"/>
      <c r="S1045" s="246"/>
      <c r="T1045" s="240"/>
      <c r="U1045" s="246"/>
      <c r="V1045" s="240"/>
      <c r="W1045" s="246"/>
      <c r="X1045" s="283"/>
      <c r="Y1045" s="253"/>
      <c r="Z1045" s="251"/>
      <c r="AA1045" s="247">
        <f t="shared" si="33"/>
        <v>99967</v>
      </c>
      <c r="AB1045" s="302" t="s">
        <v>468</v>
      </c>
      <c r="AF1045">
        <v>99967</v>
      </c>
      <c r="AG1045" s="415">
        <f t="shared" si="32"/>
        <v>0</v>
      </c>
    </row>
    <row r="1046" spans="1:33">
      <c r="A1046" s="133" t="s">
        <v>8</v>
      </c>
      <c r="B1046" s="133" t="s">
        <v>148</v>
      </c>
      <c r="C1046" s="135" t="s">
        <v>91</v>
      </c>
      <c r="D1046" s="135">
        <v>7745</v>
      </c>
      <c r="E1046" s="239" t="s">
        <v>904</v>
      </c>
      <c r="F1046" s="134" t="s">
        <v>33</v>
      </c>
      <c r="G1046" s="133" t="s">
        <v>312</v>
      </c>
      <c r="H1046" s="133">
        <v>17052</v>
      </c>
      <c r="I1046" s="133">
        <v>17187</v>
      </c>
      <c r="J1046" s="133">
        <v>44119</v>
      </c>
      <c r="K1046" s="133" t="s">
        <v>356</v>
      </c>
      <c r="L1046" s="133">
        <v>900127127</v>
      </c>
      <c r="M1046" s="133" t="s">
        <v>296</v>
      </c>
      <c r="N1046" s="133">
        <v>12822</v>
      </c>
      <c r="O1046" s="133">
        <v>2020</v>
      </c>
      <c r="P1046" s="264">
        <v>1646092573</v>
      </c>
      <c r="Q1046" s="239" t="s">
        <v>827</v>
      </c>
      <c r="R1046" s="240"/>
      <c r="S1046" s="246"/>
      <c r="T1046" s="240"/>
      <c r="U1046" s="246"/>
      <c r="V1046" s="240"/>
      <c r="W1046" s="246"/>
      <c r="X1046" s="283"/>
      <c r="Y1046" s="253"/>
      <c r="Z1046" s="251"/>
      <c r="AA1046" s="247">
        <f t="shared" si="33"/>
        <v>1646092573</v>
      </c>
      <c r="AB1046" s="240" t="s">
        <v>1197</v>
      </c>
      <c r="AF1046">
        <v>1646092573</v>
      </c>
      <c r="AG1046" s="415">
        <f t="shared" si="32"/>
        <v>0</v>
      </c>
    </row>
    <row r="1047" spans="1:33">
      <c r="A1047" s="133" t="s">
        <v>6</v>
      </c>
      <c r="B1047" s="133" t="s">
        <v>124</v>
      </c>
      <c r="C1047" s="135" t="s">
        <v>91</v>
      </c>
      <c r="D1047" s="135">
        <v>7770</v>
      </c>
      <c r="E1047" s="239" t="s">
        <v>912</v>
      </c>
      <c r="F1047" s="134" t="s">
        <v>881</v>
      </c>
      <c r="G1047" s="133" t="s">
        <v>312</v>
      </c>
      <c r="H1047" s="133">
        <v>16107</v>
      </c>
      <c r="I1047" s="133">
        <v>17273</v>
      </c>
      <c r="J1047" s="133">
        <v>44121</v>
      </c>
      <c r="K1047" s="133" t="s">
        <v>1198</v>
      </c>
      <c r="L1047" s="133">
        <v>59671743</v>
      </c>
      <c r="M1047" s="133" t="s">
        <v>114</v>
      </c>
      <c r="N1047" s="133">
        <v>11235</v>
      </c>
      <c r="O1047" s="133">
        <v>2020</v>
      </c>
      <c r="P1047" s="264">
        <v>251300</v>
      </c>
      <c r="Q1047" s="239" t="s">
        <v>827</v>
      </c>
      <c r="R1047" s="240"/>
      <c r="S1047" s="246"/>
      <c r="T1047" s="240"/>
      <c r="U1047" s="246"/>
      <c r="V1047" s="240"/>
      <c r="W1047" s="246"/>
      <c r="X1047" s="283"/>
      <c r="Y1047" s="253"/>
      <c r="Z1047" s="251"/>
      <c r="AA1047" s="247">
        <f t="shared" si="33"/>
        <v>251300</v>
      </c>
      <c r="AB1047" s="331" t="s">
        <v>884</v>
      </c>
      <c r="AF1047">
        <v>251300</v>
      </c>
      <c r="AG1047" s="415">
        <f t="shared" si="32"/>
        <v>0</v>
      </c>
    </row>
    <row r="1048" spans="1:33" ht="38.25">
      <c r="A1048" s="133" t="s">
        <v>6</v>
      </c>
      <c r="B1048" s="133" t="s">
        <v>124</v>
      </c>
      <c r="C1048" s="135" t="s">
        <v>91</v>
      </c>
      <c r="D1048" s="135">
        <v>7770</v>
      </c>
      <c r="E1048" s="239" t="s">
        <v>912</v>
      </c>
      <c r="F1048" s="134" t="s">
        <v>881</v>
      </c>
      <c r="G1048" s="133" t="s">
        <v>312</v>
      </c>
      <c r="H1048" s="133">
        <v>19515</v>
      </c>
      <c r="I1048" s="133">
        <v>17293</v>
      </c>
      <c r="J1048" s="133">
        <v>44121</v>
      </c>
      <c r="K1048" s="133" t="s">
        <v>1199</v>
      </c>
      <c r="L1048" s="133">
        <v>88262570</v>
      </c>
      <c r="M1048" s="133" t="s">
        <v>114</v>
      </c>
      <c r="N1048" s="133">
        <v>12680</v>
      </c>
      <c r="O1048" s="133">
        <v>2020</v>
      </c>
      <c r="P1048" s="264">
        <v>502600</v>
      </c>
      <c r="Q1048" s="239" t="s">
        <v>827</v>
      </c>
      <c r="R1048" s="240"/>
      <c r="S1048" s="246"/>
      <c r="T1048" s="240"/>
      <c r="U1048" s="246"/>
      <c r="V1048" s="240"/>
      <c r="W1048" s="246"/>
      <c r="X1048" s="283"/>
      <c r="Y1048" s="248" t="s">
        <v>354</v>
      </c>
      <c r="Z1048" s="251">
        <v>502600</v>
      </c>
      <c r="AA1048" s="247">
        <f t="shared" si="33"/>
        <v>0</v>
      </c>
      <c r="AB1048" s="240" t="s">
        <v>355</v>
      </c>
      <c r="AF1048">
        <v>502600</v>
      </c>
      <c r="AG1048" s="415">
        <f t="shared" si="32"/>
        <v>0</v>
      </c>
    </row>
    <row r="1049" spans="1:33">
      <c r="A1049" s="133" t="s">
        <v>6</v>
      </c>
      <c r="B1049" s="133" t="s">
        <v>124</v>
      </c>
      <c r="C1049" s="135" t="s">
        <v>91</v>
      </c>
      <c r="D1049" s="135">
        <v>7770</v>
      </c>
      <c r="E1049" s="239" t="s">
        <v>912</v>
      </c>
      <c r="F1049" s="134" t="s">
        <v>881</v>
      </c>
      <c r="G1049" s="133" t="s">
        <v>312</v>
      </c>
      <c r="H1049" s="133">
        <v>19557</v>
      </c>
      <c r="I1049" s="133">
        <v>17498</v>
      </c>
      <c r="J1049" s="133">
        <v>44122</v>
      </c>
      <c r="K1049" s="133" t="s">
        <v>1200</v>
      </c>
      <c r="L1049" s="133">
        <v>79811060</v>
      </c>
      <c r="M1049" s="133" t="s">
        <v>114</v>
      </c>
      <c r="N1049" s="133">
        <v>13139</v>
      </c>
      <c r="O1049" s="133">
        <v>2020</v>
      </c>
      <c r="P1049" s="264">
        <v>167533</v>
      </c>
      <c r="Q1049" s="239" t="s">
        <v>827</v>
      </c>
      <c r="R1049" s="240"/>
      <c r="S1049" s="246"/>
      <c r="T1049" s="240"/>
      <c r="U1049" s="246"/>
      <c r="V1049" s="240"/>
      <c r="W1049" s="246"/>
      <c r="X1049" s="283"/>
      <c r="Y1049" s="253"/>
      <c r="Z1049" s="251"/>
      <c r="AA1049" s="247">
        <f t="shared" si="33"/>
        <v>167533</v>
      </c>
      <c r="AB1049" s="331" t="s">
        <v>884</v>
      </c>
      <c r="AF1049">
        <v>167533</v>
      </c>
      <c r="AG1049" s="415">
        <f t="shared" si="32"/>
        <v>0</v>
      </c>
    </row>
    <row r="1050" spans="1:33" ht="38.25">
      <c r="A1050" s="133" t="s">
        <v>6</v>
      </c>
      <c r="B1050" s="133" t="s">
        <v>124</v>
      </c>
      <c r="C1050" s="135" t="s">
        <v>91</v>
      </c>
      <c r="D1050" s="135">
        <v>7770</v>
      </c>
      <c r="E1050" s="239" t="s">
        <v>912</v>
      </c>
      <c r="F1050" s="134" t="s">
        <v>881</v>
      </c>
      <c r="G1050" s="133" t="s">
        <v>312</v>
      </c>
      <c r="H1050" s="133">
        <v>21223</v>
      </c>
      <c r="I1050" s="133">
        <v>17670</v>
      </c>
      <c r="J1050" s="133">
        <v>44123</v>
      </c>
      <c r="K1050" s="133" t="s">
        <v>1201</v>
      </c>
      <c r="L1050" s="133">
        <v>52822273</v>
      </c>
      <c r="M1050" s="133" t="s">
        <v>123</v>
      </c>
      <c r="N1050" s="133">
        <v>13151</v>
      </c>
      <c r="O1050" s="133">
        <v>2020</v>
      </c>
      <c r="P1050" s="264">
        <v>10991467</v>
      </c>
      <c r="Q1050" s="239" t="s">
        <v>827</v>
      </c>
      <c r="R1050" s="240"/>
      <c r="S1050" s="246"/>
      <c r="T1050" s="240"/>
      <c r="U1050" s="246"/>
      <c r="V1050" s="240"/>
      <c r="W1050" s="246"/>
      <c r="X1050" s="283"/>
      <c r="Y1050" s="248" t="s">
        <v>354</v>
      </c>
      <c r="Z1050" s="251">
        <v>10991467</v>
      </c>
      <c r="AA1050" s="247">
        <f t="shared" si="33"/>
        <v>0</v>
      </c>
      <c r="AB1050" s="240" t="s">
        <v>355</v>
      </c>
      <c r="AF1050">
        <v>10991467</v>
      </c>
      <c r="AG1050" s="415">
        <f t="shared" si="32"/>
        <v>0</v>
      </c>
    </row>
    <row r="1051" spans="1:33">
      <c r="A1051" s="133" t="s">
        <v>6</v>
      </c>
      <c r="B1051" s="133" t="s">
        <v>124</v>
      </c>
      <c r="C1051" s="135" t="s">
        <v>91</v>
      </c>
      <c r="D1051" s="135">
        <v>7770</v>
      </c>
      <c r="E1051" s="239" t="s">
        <v>912</v>
      </c>
      <c r="F1051" s="134" t="s">
        <v>881</v>
      </c>
      <c r="G1051" s="133" t="s">
        <v>312</v>
      </c>
      <c r="H1051" s="133">
        <v>21660</v>
      </c>
      <c r="I1051" s="133">
        <v>17980</v>
      </c>
      <c r="J1051" s="133">
        <v>44133</v>
      </c>
      <c r="K1051" s="133" t="s">
        <v>837</v>
      </c>
      <c r="L1051" s="133">
        <v>800206442</v>
      </c>
      <c r="M1051" s="133" t="s">
        <v>276</v>
      </c>
      <c r="N1051" s="133">
        <v>13285</v>
      </c>
      <c r="O1051" s="133">
        <v>2020</v>
      </c>
      <c r="P1051" s="264">
        <v>366077</v>
      </c>
      <c r="Q1051" s="239" t="s">
        <v>827</v>
      </c>
      <c r="R1051" s="240"/>
      <c r="S1051" s="246"/>
      <c r="T1051" s="240"/>
      <c r="U1051" s="246"/>
      <c r="V1051" s="240"/>
      <c r="W1051" s="246"/>
      <c r="X1051" s="283"/>
      <c r="Y1051" s="253"/>
      <c r="Z1051" s="251"/>
      <c r="AA1051" s="247">
        <f t="shared" si="33"/>
        <v>366077</v>
      </c>
      <c r="AB1051" s="302" t="s">
        <v>1202</v>
      </c>
      <c r="AF1051">
        <v>366077</v>
      </c>
      <c r="AG1051" s="415">
        <f t="shared" si="32"/>
        <v>0</v>
      </c>
    </row>
    <row r="1052" spans="1:33">
      <c r="A1052" s="133" t="s">
        <v>6</v>
      </c>
      <c r="B1052" s="133" t="s">
        <v>124</v>
      </c>
      <c r="C1052" s="135" t="s">
        <v>91</v>
      </c>
      <c r="D1052" s="135">
        <v>7770</v>
      </c>
      <c r="E1052" s="239" t="s">
        <v>912</v>
      </c>
      <c r="F1052" s="134" t="s">
        <v>881</v>
      </c>
      <c r="G1052" s="133" t="s">
        <v>312</v>
      </c>
      <c r="H1052" s="133">
        <v>16684</v>
      </c>
      <c r="I1052" s="133">
        <v>18296</v>
      </c>
      <c r="J1052" s="133">
        <v>44140</v>
      </c>
      <c r="K1052" s="133" t="s">
        <v>1203</v>
      </c>
      <c r="L1052" s="133">
        <v>1023884751</v>
      </c>
      <c r="M1052" s="133" t="s">
        <v>114</v>
      </c>
      <c r="N1052" s="133">
        <v>13869</v>
      </c>
      <c r="O1052" s="133">
        <v>2020</v>
      </c>
      <c r="P1052" s="264">
        <v>5947433</v>
      </c>
      <c r="Q1052" s="239" t="s">
        <v>827</v>
      </c>
      <c r="R1052" s="240"/>
      <c r="S1052" s="246"/>
      <c r="T1052" s="240"/>
      <c r="U1052" s="246"/>
      <c r="V1052" s="240"/>
      <c r="W1052" s="246"/>
      <c r="X1052" s="283"/>
      <c r="Y1052" s="253"/>
      <c r="Z1052" s="251"/>
      <c r="AA1052" s="247">
        <f t="shared" si="33"/>
        <v>5947433</v>
      </c>
      <c r="AB1052" s="302" t="s">
        <v>468</v>
      </c>
      <c r="AF1052">
        <v>5947433</v>
      </c>
      <c r="AG1052" s="415">
        <f t="shared" si="32"/>
        <v>0</v>
      </c>
    </row>
    <row r="1053" spans="1:33">
      <c r="A1053" s="133" t="s">
        <v>6</v>
      </c>
      <c r="B1053" s="133" t="s">
        <v>124</v>
      </c>
      <c r="C1053" s="135" t="s">
        <v>91</v>
      </c>
      <c r="D1053" s="135">
        <v>7770</v>
      </c>
      <c r="E1053" s="239" t="s">
        <v>912</v>
      </c>
      <c r="F1053" s="134" t="s">
        <v>881</v>
      </c>
      <c r="G1053" s="133" t="s">
        <v>312</v>
      </c>
      <c r="H1053" s="133">
        <v>21750</v>
      </c>
      <c r="I1053" s="133">
        <v>18527</v>
      </c>
      <c r="J1053" s="133">
        <v>44144</v>
      </c>
      <c r="K1053" s="133" t="s">
        <v>1204</v>
      </c>
      <c r="L1053" s="133">
        <v>1030654133</v>
      </c>
      <c r="M1053" s="133" t="s">
        <v>114</v>
      </c>
      <c r="N1053" s="133">
        <v>13918</v>
      </c>
      <c r="O1053" s="133">
        <v>2020</v>
      </c>
      <c r="P1053" s="264">
        <v>7697433</v>
      </c>
      <c r="Q1053" s="239" t="s">
        <v>827</v>
      </c>
      <c r="R1053" s="240"/>
      <c r="S1053" s="246"/>
      <c r="T1053" s="240"/>
      <c r="U1053" s="246"/>
      <c r="V1053" s="240"/>
      <c r="W1053" s="246"/>
      <c r="X1053" s="283"/>
      <c r="Y1053" s="253"/>
      <c r="Z1053" s="251"/>
      <c r="AA1053" s="247">
        <f t="shared" si="33"/>
        <v>7697433</v>
      </c>
      <c r="AB1053" s="302" t="s">
        <v>468</v>
      </c>
      <c r="AF1053">
        <v>7697433</v>
      </c>
      <c r="AG1053" s="415">
        <f t="shared" si="32"/>
        <v>0</v>
      </c>
    </row>
    <row r="1054" spans="1:33">
      <c r="A1054" s="133" t="s">
        <v>6</v>
      </c>
      <c r="B1054" s="133" t="s">
        <v>124</v>
      </c>
      <c r="C1054" s="135" t="s">
        <v>91</v>
      </c>
      <c r="D1054" s="135">
        <v>7770</v>
      </c>
      <c r="E1054" s="239" t="s">
        <v>912</v>
      </c>
      <c r="F1054" s="134" t="s">
        <v>881</v>
      </c>
      <c r="G1054" s="133" t="s">
        <v>312</v>
      </c>
      <c r="H1054" s="133">
        <v>22610</v>
      </c>
      <c r="I1054" s="133">
        <v>18809</v>
      </c>
      <c r="J1054" s="133">
        <v>44146</v>
      </c>
      <c r="K1054" s="133" t="s">
        <v>275</v>
      </c>
      <c r="L1054" s="133">
        <v>805000867</v>
      </c>
      <c r="M1054" s="133" t="s">
        <v>276</v>
      </c>
      <c r="N1054" s="133">
        <v>13781</v>
      </c>
      <c r="O1054" s="133">
        <v>2020</v>
      </c>
      <c r="P1054" s="264">
        <v>9328</v>
      </c>
      <c r="Q1054" s="239" t="s">
        <v>827</v>
      </c>
      <c r="R1054" s="417">
        <v>2842</v>
      </c>
      <c r="S1054" s="245">
        <v>44866</v>
      </c>
      <c r="T1054" s="244">
        <v>3225</v>
      </c>
      <c r="U1054" s="246">
        <v>44908</v>
      </c>
      <c r="V1054" s="240">
        <v>3001060921</v>
      </c>
      <c r="W1054" s="246">
        <v>44921</v>
      </c>
      <c r="X1054" s="283">
        <v>9328</v>
      </c>
      <c r="Y1054" s="248"/>
      <c r="Z1054" s="251">
        <v>0</v>
      </c>
      <c r="AA1054" s="247">
        <f t="shared" si="33"/>
        <v>0</v>
      </c>
      <c r="AB1054" s="302" t="s">
        <v>209</v>
      </c>
      <c r="AF1054">
        <v>9328</v>
      </c>
      <c r="AG1054" s="415">
        <f t="shared" si="32"/>
        <v>0</v>
      </c>
    </row>
    <row r="1055" spans="1:33" ht="38.25">
      <c r="A1055" s="133" t="s">
        <v>6</v>
      </c>
      <c r="B1055" s="133" t="s">
        <v>124</v>
      </c>
      <c r="C1055" s="135" t="s">
        <v>91</v>
      </c>
      <c r="D1055" s="135">
        <v>7770</v>
      </c>
      <c r="E1055" s="239" t="s">
        <v>912</v>
      </c>
      <c r="F1055" s="134" t="s">
        <v>881</v>
      </c>
      <c r="G1055" s="133" t="s">
        <v>312</v>
      </c>
      <c r="H1055" s="133">
        <v>22637</v>
      </c>
      <c r="I1055" s="133">
        <v>20366</v>
      </c>
      <c r="J1055" s="133">
        <v>44165</v>
      </c>
      <c r="K1055" s="133" t="s">
        <v>954</v>
      </c>
      <c r="L1055" s="133">
        <v>900916649</v>
      </c>
      <c r="M1055" s="133" t="s">
        <v>220</v>
      </c>
      <c r="N1055" s="133">
        <v>137814110607</v>
      </c>
      <c r="O1055" s="133">
        <v>2020</v>
      </c>
      <c r="P1055" s="264">
        <v>1094</v>
      </c>
      <c r="Q1055" s="239" t="s">
        <v>827</v>
      </c>
      <c r="R1055" s="240"/>
      <c r="S1055" s="246"/>
      <c r="T1055" s="240"/>
      <c r="U1055" s="246"/>
      <c r="V1055" s="240"/>
      <c r="W1055" s="246"/>
      <c r="X1055" s="283"/>
      <c r="Y1055" s="248" t="s">
        <v>325</v>
      </c>
      <c r="Z1055" s="251">
        <v>1094</v>
      </c>
      <c r="AA1055" s="247">
        <f t="shared" si="33"/>
        <v>0</v>
      </c>
      <c r="AB1055" s="302" t="s">
        <v>326</v>
      </c>
      <c r="AF1055">
        <v>1094</v>
      </c>
      <c r="AG1055" s="415">
        <f t="shared" si="32"/>
        <v>0</v>
      </c>
    </row>
    <row r="1056" spans="1:33">
      <c r="A1056" s="133" t="s">
        <v>6</v>
      </c>
      <c r="B1056" s="133" t="s">
        <v>124</v>
      </c>
      <c r="C1056" s="135" t="s">
        <v>91</v>
      </c>
      <c r="D1056" s="135">
        <v>7770</v>
      </c>
      <c r="E1056" s="239" t="s">
        <v>912</v>
      </c>
      <c r="F1056" s="134" t="s">
        <v>881</v>
      </c>
      <c r="G1056" s="133" t="s">
        <v>312</v>
      </c>
      <c r="H1056" s="133">
        <v>22784</v>
      </c>
      <c r="I1056" s="133">
        <v>21092</v>
      </c>
      <c r="J1056" s="133">
        <v>44172</v>
      </c>
      <c r="K1056" s="133" t="s">
        <v>1205</v>
      </c>
      <c r="L1056" s="133">
        <v>830044030</v>
      </c>
      <c r="M1056" s="133" t="s">
        <v>96</v>
      </c>
      <c r="N1056" s="133">
        <v>4624</v>
      </c>
      <c r="O1056" s="133">
        <v>2020</v>
      </c>
      <c r="P1056" s="264">
        <v>507691</v>
      </c>
      <c r="Q1056" s="239" t="s">
        <v>827</v>
      </c>
      <c r="R1056" s="240"/>
      <c r="S1056" s="246"/>
      <c r="T1056" s="240"/>
      <c r="U1056" s="246"/>
      <c r="V1056" s="240"/>
      <c r="W1056" s="246"/>
      <c r="X1056" s="283"/>
      <c r="Y1056" s="253"/>
      <c r="Z1056" s="251"/>
      <c r="AA1056" s="247">
        <f t="shared" si="33"/>
        <v>507691</v>
      </c>
      <c r="AB1056" s="302" t="s">
        <v>468</v>
      </c>
      <c r="AF1056">
        <v>507691</v>
      </c>
      <c r="AG1056" s="415">
        <f t="shared" si="32"/>
        <v>0</v>
      </c>
    </row>
    <row r="1057" spans="1:33">
      <c r="A1057" s="133" t="s">
        <v>4</v>
      </c>
      <c r="B1057" s="133" t="s">
        <v>260</v>
      </c>
      <c r="C1057" s="135" t="s">
        <v>91</v>
      </c>
      <c r="D1057" s="135">
        <v>7748</v>
      </c>
      <c r="E1057" s="239" t="s">
        <v>908</v>
      </c>
      <c r="F1057" s="134" t="s">
        <v>848</v>
      </c>
      <c r="G1057" s="133" t="s">
        <v>312</v>
      </c>
      <c r="H1057" s="133">
        <v>26028</v>
      </c>
      <c r="I1057" s="133">
        <v>21099</v>
      </c>
      <c r="J1057" s="133">
        <v>44172</v>
      </c>
      <c r="K1057" s="133" t="s">
        <v>849</v>
      </c>
      <c r="L1057" s="133">
        <v>901390760</v>
      </c>
      <c r="M1057" s="133" t="s">
        <v>220</v>
      </c>
      <c r="N1057" s="133">
        <v>776139175180</v>
      </c>
      <c r="O1057" s="133">
        <v>2020</v>
      </c>
      <c r="P1057" s="264">
        <v>10000000</v>
      </c>
      <c r="Q1057" s="239" t="s">
        <v>827</v>
      </c>
      <c r="R1057" s="240"/>
      <c r="S1057" s="246"/>
      <c r="T1057" s="240"/>
      <c r="U1057" s="246"/>
      <c r="V1057" s="240"/>
      <c r="W1057" s="246"/>
      <c r="X1057" s="283"/>
      <c r="Y1057" s="253"/>
      <c r="Z1057" s="251"/>
      <c r="AA1057" s="247">
        <f t="shared" si="33"/>
        <v>10000000</v>
      </c>
      <c r="AB1057" s="336" t="s">
        <v>850</v>
      </c>
      <c r="AF1057">
        <v>10000000</v>
      </c>
      <c r="AG1057" s="415">
        <f t="shared" si="32"/>
        <v>0</v>
      </c>
    </row>
    <row r="1058" spans="1:33">
      <c r="A1058" s="133" t="s">
        <v>6</v>
      </c>
      <c r="B1058" s="133" t="s">
        <v>124</v>
      </c>
      <c r="C1058" s="135" t="s">
        <v>91</v>
      </c>
      <c r="D1058" s="135">
        <v>7770</v>
      </c>
      <c r="E1058" s="239" t="s">
        <v>912</v>
      </c>
      <c r="F1058" s="134" t="s">
        <v>881</v>
      </c>
      <c r="G1058" s="133" t="s">
        <v>312</v>
      </c>
      <c r="H1058" s="133">
        <v>21658</v>
      </c>
      <c r="I1058" s="133">
        <v>21181</v>
      </c>
      <c r="J1058" s="133">
        <v>44173</v>
      </c>
      <c r="K1058" s="133" t="s">
        <v>954</v>
      </c>
      <c r="L1058" s="133">
        <v>900916649</v>
      </c>
      <c r="M1058" s="133" t="s">
        <v>220</v>
      </c>
      <c r="N1058" s="133">
        <v>13285412014</v>
      </c>
      <c r="O1058" s="133">
        <v>2020</v>
      </c>
      <c r="P1058" s="264">
        <v>1701</v>
      </c>
      <c r="Q1058" s="239" t="s">
        <v>827</v>
      </c>
      <c r="R1058" s="240"/>
      <c r="S1058" s="246"/>
      <c r="T1058" s="240"/>
      <c r="U1058" s="246"/>
      <c r="V1058" s="240"/>
      <c r="W1058" s="246"/>
      <c r="X1058" s="283"/>
      <c r="Y1058" s="253"/>
      <c r="Z1058" s="251"/>
      <c r="AA1058" s="247">
        <f t="shared" si="33"/>
        <v>1701</v>
      </c>
      <c r="AB1058" s="302" t="s">
        <v>657</v>
      </c>
      <c r="AF1058">
        <v>1701</v>
      </c>
      <c r="AG1058" s="415">
        <f t="shared" si="32"/>
        <v>0</v>
      </c>
    </row>
    <row r="1059" spans="1:33" ht="38.25">
      <c r="A1059" s="133" t="s">
        <v>6</v>
      </c>
      <c r="B1059" s="133" t="s">
        <v>124</v>
      </c>
      <c r="C1059" s="135" t="s">
        <v>91</v>
      </c>
      <c r="D1059" s="135">
        <v>7770</v>
      </c>
      <c r="E1059" s="239" t="s">
        <v>912</v>
      </c>
      <c r="F1059" s="134" t="s">
        <v>881</v>
      </c>
      <c r="G1059" s="133" t="s">
        <v>312</v>
      </c>
      <c r="H1059" s="133">
        <v>16609</v>
      </c>
      <c r="I1059" s="133">
        <v>21336</v>
      </c>
      <c r="J1059" s="133">
        <v>44175</v>
      </c>
      <c r="K1059" s="133" t="s">
        <v>1206</v>
      </c>
      <c r="L1059" s="133">
        <v>52982321</v>
      </c>
      <c r="M1059" s="133" t="s">
        <v>123</v>
      </c>
      <c r="N1059" s="133">
        <v>14493</v>
      </c>
      <c r="O1059" s="133">
        <v>2020</v>
      </c>
      <c r="P1059" s="264">
        <v>13356000</v>
      </c>
      <c r="Q1059" s="239" t="s">
        <v>827</v>
      </c>
      <c r="R1059" s="240"/>
      <c r="S1059" s="246"/>
      <c r="T1059" s="240"/>
      <c r="U1059" s="246"/>
      <c r="V1059" s="240"/>
      <c r="W1059" s="246"/>
      <c r="X1059" s="283"/>
      <c r="Y1059" s="248" t="s">
        <v>384</v>
      </c>
      <c r="Z1059" s="251">
        <v>13356000</v>
      </c>
      <c r="AA1059" s="247">
        <f t="shared" si="33"/>
        <v>0</v>
      </c>
      <c r="AB1059" s="240" t="s">
        <v>385</v>
      </c>
      <c r="AF1059">
        <v>13356000</v>
      </c>
      <c r="AG1059" s="415">
        <f t="shared" si="32"/>
        <v>0</v>
      </c>
    </row>
    <row r="1060" spans="1:33">
      <c r="A1060" s="133" t="s">
        <v>6</v>
      </c>
      <c r="B1060" s="133" t="s">
        <v>124</v>
      </c>
      <c r="C1060" s="135" t="s">
        <v>91</v>
      </c>
      <c r="D1060" s="135">
        <v>7770</v>
      </c>
      <c r="E1060" s="239" t="s">
        <v>912</v>
      </c>
      <c r="F1060" s="134" t="s">
        <v>881</v>
      </c>
      <c r="G1060" s="133" t="s">
        <v>312</v>
      </c>
      <c r="H1060" s="133">
        <v>16792</v>
      </c>
      <c r="I1060" s="133">
        <v>21394</v>
      </c>
      <c r="J1060" s="133">
        <v>44175</v>
      </c>
      <c r="K1060" s="133" t="s">
        <v>1207</v>
      </c>
      <c r="L1060" s="133">
        <v>20532730</v>
      </c>
      <c r="M1060" s="133" t="s">
        <v>123</v>
      </c>
      <c r="N1060" s="133">
        <v>11188</v>
      </c>
      <c r="O1060" s="133">
        <v>2020</v>
      </c>
      <c r="P1060" s="264">
        <v>15264000</v>
      </c>
      <c r="Q1060" s="239" t="s">
        <v>827</v>
      </c>
      <c r="R1060" s="240"/>
      <c r="S1060" s="246"/>
      <c r="T1060" s="240"/>
      <c r="U1060" s="246"/>
      <c r="V1060" s="240"/>
      <c r="W1060" s="246"/>
      <c r="X1060" s="283"/>
      <c r="Y1060" s="253"/>
      <c r="Z1060" s="251"/>
      <c r="AA1060" s="247">
        <f t="shared" si="33"/>
        <v>15264000</v>
      </c>
      <c r="AB1060" s="302" t="s">
        <v>468</v>
      </c>
      <c r="AF1060">
        <v>15264000</v>
      </c>
      <c r="AG1060" s="415">
        <f t="shared" si="32"/>
        <v>0</v>
      </c>
    </row>
    <row r="1061" spans="1:33">
      <c r="A1061" s="133" t="s">
        <v>6</v>
      </c>
      <c r="B1061" s="133" t="s">
        <v>124</v>
      </c>
      <c r="C1061" s="135" t="s">
        <v>91</v>
      </c>
      <c r="D1061" s="135">
        <v>7770</v>
      </c>
      <c r="E1061" s="239" t="s">
        <v>912</v>
      </c>
      <c r="F1061" s="134" t="s">
        <v>881</v>
      </c>
      <c r="G1061" s="133" t="s">
        <v>312</v>
      </c>
      <c r="H1061" s="133">
        <v>23767</v>
      </c>
      <c r="I1061" s="133">
        <v>21622</v>
      </c>
      <c r="J1061" s="133">
        <v>44180</v>
      </c>
      <c r="K1061" s="133" t="s">
        <v>1208</v>
      </c>
      <c r="L1061" s="133">
        <v>53101304</v>
      </c>
      <c r="M1061" s="133" t="s">
        <v>123</v>
      </c>
      <c r="N1061" s="133">
        <v>14768</v>
      </c>
      <c r="O1061" s="133">
        <v>2020</v>
      </c>
      <c r="P1061" s="264">
        <v>890400</v>
      </c>
      <c r="Q1061" s="239" t="s">
        <v>827</v>
      </c>
      <c r="R1061" s="240"/>
      <c r="S1061" s="246"/>
      <c r="T1061" s="240"/>
      <c r="U1061" s="246"/>
      <c r="V1061" s="240"/>
      <c r="W1061" s="246"/>
      <c r="X1061" s="283"/>
      <c r="Y1061" s="253"/>
      <c r="Z1061" s="251"/>
      <c r="AA1061" s="247">
        <f t="shared" si="33"/>
        <v>890400</v>
      </c>
      <c r="AB1061" s="302" t="s">
        <v>468</v>
      </c>
      <c r="AF1061">
        <v>890400</v>
      </c>
      <c r="AG1061" s="415">
        <f t="shared" si="32"/>
        <v>0</v>
      </c>
    </row>
    <row r="1062" spans="1:33" ht="38.25">
      <c r="A1062" s="133" t="s">
        <v>4</v>
      </c>
      <c r="B1062" s="133" t="s">
        <v>260</v>
      </c>
      <c r="C1062" s="135" t="s">
        <v>91</v>
      </c>
      <c r="D1062" s="135">
        <v>7748</v>
      </c>
      <c r="E1062" s="239" t="s">
        <v>908</v>
      </c>
      <c r="F1062" s="134" t="s">
        <v>848</v>
      </c>
      <c r="G1062" s="133" t="s">
        <v>312</v>
      </c>
      <c r="H1062" s="133">
        <v>27831</v>
      </c>
      <c r="I1062" s="133">
        <v>22095</v>
      </c>
      <c r="J1062" s="133">
        <v>44185</v>
      </c>
      <c r="K1062" s="133" t="s">
        <v>991</v>
      </c>
      <c r="L1062" s="133">
        <v>860529319</v>
      </c>
      <c r="M1062" s="133" t="s">
        <v>156</v>
      </c>
      <c r="N1062" s="133">
        <v>4509</v>
      </c>
      <c r="O1062" s="133">
        <v>2020</v>
      </c>
      <c r="P1062" s="264">
        <v>895</v>
      </c>
      <c r="Q1062" s="239" t="s">
        <v>827</v>
      </c>
      <c r="R1062" s="240"/>
      <c r="S1062" s="246"/>
      <c r="T1062" s="240"/>
      <c r="U1062" s="246"/>
      <c r="V1062" s="240"/>
      <c r="W1062" s="246"/>
      <c r="X1062" s="283"/>
      <c r="Y1062" s="302" t="s">
        <v>486</v>
      </c>
      <c r="Z1062" s="251">
        <v>895</v>
      </c>
      <c r="AA1062" s="247">
        <f t="shared" si="33"/>
        <v>0</v>
      </c>
      <c r="AB1062" s="240" t="s">
        <v>487</v>
      </c>
      <c r="AF1062">
        <v>895</v>
      </c>
      <c r="AG1062" s="415">
        <f t="shared" si="32"/>
        <v>0</v>
      </c>
    </row>
    <row r="1063" spans="1:33" ht="38.25">
      <c r="A1063" s="133" t="s">
        <v>4</v>
      </c>
      <c r="B1063" s="133" t="s">
        <v>260</v>
      </c>
      <c r="C1063" s="135" t="s">
        <v>91</v>
      </c>
      <c r="D1063" s="135">
        <v>7748</v>
      </c>
      <c r="E1063" s="239" t="s">
        <v>908</v>
      </c>
      <c r="F1063" s="134" t="s">
        <v>848</v>
      </c>
      <c r="G1063" s="133" t="s">
        <v>312</v>
      </c>
      <c r="H1063" s="133">
        <v>27988</v>
      </c>
      <c r="I1063" s="133">
        <v>22102</v>
      </c>
      <c r="J1063" s="133">
        <v>44185</v>
      </c>
      <c r="K1063" s="133" t="s">
        <v>992</v>
      </c>
      <c r="L1063" s="133">
        <v>901382733</v>
      </c>
      <c r="M1063" s="133" t="s">
        <v>156</v>
      </c>
      <c r="N1063" s="133">
        <v>4525</v>
      </c>
      <c r="O1063" s="133">
        <v>2020</v>
      </c>
      <c r="P1063" s="264">
        <v>563629</v>
      </c>
      <c r="Q1063" s="239" t="s">
        <v>827</v>
      </c>
      <c r="R1063" s="240"/>
      <c r="S1063" s="246"/>
      <c r="T1063" s="240"/>
      <c r="U1063" s="246"/>
      <c r="V1063" s="240"/>
      <c r="W1063" s="246"/>
      <c r="X1063" s="283"/>
      <c r="Y1063" s="248" t="s">
        <v>271</v>
      </c>
      <c r="Z1063" s="251">
        <v>563629</v>
      </c>
      <c r="AA1063" s="247">
        <f t="shared" si="33"/>
        <v>0</v>
      </c>
      <c r="AB1063" s="336" t="s">
        <v>272</v>
      </c>
      <c r="AF1063">
        <v>563629</v>
      </c>
      <c r="AG1063" s="415">
        <f t="shared" si="32"/>
        <v>0</v>
      </c>
    </row>
    <row r="1064" spans="1:33" ht="25.5">
      <c r="A1064" s="133" t="s">
        <v>4</v>
      </c>
      <c r="B1064" s="133" t="s">
        <v>260</v>
      </c>
      <c r="C1064" s="135" t="s">
        <v>91</v>
      </c>
      <c r="D1064" s="135">
        <v>7748</v>
      </c>
      <c r="E1064" s="239" t="s">
        <v>908</v>
      </c>
      <c r="F1064" s="134" t="s">
        <v>848</v>
      </c>
      <c r="G1064" s="133" t="s">
        <v>312</v>
      </c>
      <c r="H1064" s="133">
        <v>28074</v>
      </c>
      <c r="I1064" s="133">
        <v>22112</v>
      </c>
      <c r="J1064" s="133">
        <v>44185</v>
      </c>
      <c r="K1064" s="133" t="s">
        <v>996</v>
      </c>
      <c r="L1064" s="133">
        <v>901382812</v>
      </c>
      <c r="M1064" s="133" t="s">
        <v>156</v>
      </c>
      <c r="N1064" s="133">
        <v>4538</v>
      </c>
      <c r="O1064" s="133">
        <v>2020</v>
      </c>
      <c r="P1064" s="264">
        <v>98560</v>
      </c>
      <c r="Q1064" s="239" t="s">
        <v>827</v>
      </c>
      <c r="R1064" s="240"/>
      <c r="S1064" s="246"/>
      <c r="T1064" s="240"/>
      <c r="U1064" s="246"/>
      <c r="V1064" s="240"/>
      <c r="W1064" s="246"/>
      <c r="X1064" s="283"/>
      <c r="Y1064" s="253"/>
      <c r="Z1064" s="251"/>
      <c r="AA1064" s="247">
        <f t="shared" si="33"/>
        <v>98560</v>
      </c>
      <c r="AB1064" s="340" t="s">
        <v>997</v>
      </c>
      <c r="AF1064">
        <v>98560</v>
      </c>
      <c r="AG1064" s="415">
        <f t="shared" si="32"/>
        <v>0</v>
      </c>
    </row>
    <row r="1065" spans="1:33">
      <c r="A1065" s="133" t="s">
        <v>4</v>
      </c>
      <c r="B1065" s="133" t="s">
        <v>260</v>
      </c>
      <c r="C1065" s="135" t="s">
        <v>91</v>
      </c>
      <c r="D1065" s="135">
        <v>7748</v>
      </c>
      <c r="E1065" s="239" t="s">
        <v>908</v>
      </c>
      <c r="F1065" s="134" t="s">
        <v>848</v>
      </c>
      <c r="G1065" s="133" t="s">
        <v>312</v>
      </c>
      <c r="H1065" s="133">
        <v>27828</v>
      </c>
      <c r="I1065" s="133">
        <v>22113</v>
      </c>
      <c r="J1065" s="133">
        <v>44185</v>
      </c>
      <c r="K1065" s="133" t="s">
        <v>998</v>
      </c>
      <c r="L1065" s="133">
        <v>800209088</v>
      </c>
      <c r="M1065" s="133" t="s">
        <v>156</v>
      </c>
      <c r="N1065" s="133">
        <v>4508</v>
      </c>
      <c r="O1065" s="133">
        <v>2020</v>
      </c>
      <c r="P1065" s="264">
        <v>2066986</v>
      </c>
      <c r="Q1065" s="239" t="s">
        <v>827</v>
      </c>
      <c r="R1065" s="240"/>
      <c r="S1065" s="246"/>
      <c r="T1065" s="240"/>
      <c r="U1065" s="246"/>
      <c r="V1065" s="240"/>
      <c r="W1065" s="246"/>
      <c r="X1065" s="283"/>
      <c r="Y1065" s="253"/>
      <c r="Z1065" s="251"/>
      <c r="AA1065" s="247">
        <f t="shared" si="33"/>
        <v>2066986</v>
      </c>
      <c r="AB1065" s="340" t="s">
        <v>850</v>
      </c>
      <c r="AF1065">
        <v>2066986</v>
      </c>
      <c r="AG1065" s="415">
        <f t="shared" si="32"/>
        <v>0</v>
      </c>
    </row>
    <row r="1066" spans="1:33" ht="38.25">
      <c r="A1066" s="133" t="s">
        <v>6</v>
      </c>
      <c r="B1066" s="133" t="s">
        <v>124</v>
      </c>
      <c r="C1066" s="135" t="s">
        <v>91</v>
      </c>
      <c r="D1066" s="135">
        <v>7770</v>
      </c>
      <c r="E1066" s="239" t="s">
        <v>912</v>
      </c>
      <c r="F1066" s="134" t="s">
        <v>881</v>
      </c>
      <c r="G1066" s="133" t="s">
        <v>312</v>
      </c>
      <c r="H1066" s="133">
        <v>28849</v>
      </c>
      <c r="I1066" s="133">
        <v>22792</v>
      </c>
      <c r="J1066" s="133">
        <v>44192</v>
      </c>
      <c r="K1066" s="133" t="s">
        <v>977</v>
      </c>
      <c r="L1066" s="133">
        <v>860007336</v>
      </c>
      <c r="M1066" s="133" t="s">
        <v>415</v>
      </c>
      <c r="N1066" s="133">
        <v>1503662795</v>
      </c>
      <c r="O1066" s="133">
        <v>2020</v>
      </c>
      <c r="P1066" s="264">
        <v>1001790125</v>
      </c>
      <c r="Q1066" s="239" t="s">
        <v>827</v>
      </c>
      <c r="R1066" s="240"/>
      <c r="S1066" s="246"/>
      <c r="T1066" s="240"/>
      <c r="U1066" s="246"/>
      <c r="V1066" s="240"/>
      <c r="W1066" s="246"/>
      <c r="X1066" s="283"/>
      <c r="Y1066" s="248" t="s">
        <v>138</v>
      </c>
      <c r="Z1066" s="251">
        <v>1001790125</v>
      </c>
      <c r="AA1066" s="247">
        <f t="shared" si="33"/>
        <v>0</v>
      </c>
      <c r="AB1066" s="302" t="s">
        <v>246</v>
      </c>
      <c r="AF1066">
        <v>1001790125</v>
      </c>
      <c r="AG1066" s="415">
        <f t="shared" si="32"/>
        <v>0</v>
      </c>
    </row>
    <row r="1067" spans="1:33" ht="51.75">
      <c r="A1067" s="133" t="s">
        <v>4</v>
      </c>
      <c r="B1067" s="133" t="s">
        <v>90</v>
      </c>
      <c r="C1067" s="135" t="s">
        <v>91</v>
      </c>
      <c r="D1067" s="135">
        <v>7565</v>
      </c>
      <c r="E1067" s="239" t="s">
        <v>938</v>
      </c>
      <c r="F1067" s="134" t="s">
        <v>40</v>
      </c>
      <c r="G1067" s="133" t="s">
        <v>312</v>
      </c>
      <c r="H1067" s="133">
        <v>22622</v>
      </c>
      <c r="I1067" s="133">
        <v>23321</v>
      </c>
      <c r="J1067" s="133">
        <v>44194</v>
      </c>
      <c r="K1067" s="133" t="s">
        <v>1049</v>
      </c>
      <c r="L1067" s="133">
        <v>830080671</v>
      </c>
      <c r="M1067" s="133" t="s">
        <v>706</v>
      </c>
      <c r="N1067" s="133">
        <v>15035</v>
      </c>
      <c r="O1067" s="133">
        <v>2020</v>
      </c>
      <c r="P1067" s="264">
        <v>998686967</v>
      </c>
      <c r="Q1067" s="239" t="s">
        <v>827</v>
      </c>
      <c r="R1067" s="241" t="s">
        <v>1209</v>
      </c>
      <c r="S1067" s="245" t="s">
        <v>1210</v>
      </c>
      <c r="T1067" s="241" t="s">
        <v>1209</v>
      </c>
      <c r="U1067" s="245" t="s">
        <v>1211</v>
      </c>
      <c r="V1067" s="282" t="s">
        <v>1212</v>
      </c>
      <c r="W1067" s="397" t="s">
        <v>1213</v>
      </c>
      <c r="X1067" s="283">
        <v>257390462</v>
      </c>
      <c r="Y1067" s="253"/>
      <c r="Z1067" s="251"/>
      <c r="AA1067" s="247">
        <f t="shared" si="33"/>
        <v>741296505</v>
      </c>
      <c r="AB1067" s="282" t="s">
        <v>1050</v>
      </c>
      <c r="AF1067">
        <v>998686967</v>
      </c>
      <c r="AG1067" s="415">
        <f t="shared" si="32"/>
        <v>0</v>
      </c>
    </row>
    <row r="1068" spans="1:33">
      <c r="A1068" s="133" t="s">
        <v>4</v>
      </c>
      <c r="B1068" s="133" t="s">
        <v>90</v>
      </c>
      <c r="C1068" s="135" t="s">
        <v>91</v>
      </c>
      <c r="D1068" s="135">
        <v>7565</v>
      </c>
      <c r="E1068" s="239" t="s">
        <v>938</v>
      </c>
      <c r="F1068" s="134" t="s">
        <v>40</v>
      </c>
      <c r="G1068" s="133" t="s">
        <v>312</v>
      </c>
      <c r="H1068" s="133">
        <v>22574</v>
      </c>
      <c r="I1068" s="133">
        <v>23534</v>
      </c>
      <c r="J1068" s="133">
        <v>44195</v>
      </c>
      <c r="K1068" s="133" t="s">
        <v>1214</v>
      </c>
      <c r="L1068" s="133">
        <v>901442150</v>
      </c>
      <c r="M1068" s="133" t="s">
        <v>798</v>
      </c>
      <c r="N1068" s="133">
        <v>15047</v>
      </c>
      <c r="O1068" s="133">
        <v>2020</v>
      </c>
      <c r="P1068" s="264">
        <v>69012773</v>
      </c>
      <c r="Q1068" s="239" t="s">
        <v>827</v>
      </c>
      <c r="R1068" s="240"/>
      <c r="S1068" s="246"/>
      <c r="T1068" s="240"/>
      <c r="U1068" s="246"/>
      <c r="V1068" s="240"/>
      <c r="W1068" s="246"/>
      <c r="X1068" s="283"/>
      <c r="Y1068" s="253"/>
      <c r="Z1068" s="251"/>
      <c r="AA1068" s="247">
        <f t="shared" si="33"/>
        <v>69012773</v>
      </c>
      <c r="AB1068" s="282" t="s">
        <v>1215</v>
      </c>
      <c r="AF1068">
        <v>69012773</v>
      </c>
      <c r="AG1068" s="415">
        <f t="shared" si="32"/>
        <v>0</v>
      </c>
    </row>
    <row r="1069" spans="1:33">
      <c r="A1069" s="133" t="s">
        <v>6</v>
      </c>
      <c r="B1069" s="133" t="s">
        <v>124</v>
      </c>
      <c r="C1069" s="135" t="s">
        <v>91</v>
      </c>
      <c r="D1069" s="135">
        <v>7770</v>
      </c>
      <c r="E1069" s="239" t="s">
        <v>912</v>
      </c>
      <c r="F1069" s="134" t="s">
        <v>881</v>
      </c>
      <c r="G1069" s="133" t="s">
        <v>312</v>
      </c>
      <c r="H1069" s="133">
        <v>28596</v>
      </c>
      <c r="I1069" s="133">
        <v>23736</v>
      </c>
      <c r="J1069" s="133">
        <v>44196</v>
      </c>
      <c r="K1069" s="133" t="s">
        <v>1216</v>
      </c>
      <c r="L1069" s="133">
        <v>52481060</v>
      </c>
      <c r="M1069" s="133" t="s">
        <v>114</v>
      </c>
      <c r="N1069" s="133">
        <v>9387</v>
      </c>
      <c r="O1069" s="133">
        <v>2020</v>
      </c>
      <c r="P1069" s="264">
        <v>1424033</v>
      </c>
      <c r="Q1069" s="239" t="s">
        <v>827</v>
      </c>
      <c r="R1069" s="240"/>
      <c r="S1069" s="246"/>
      <c r="T1069" s="240"/>
      <c r="U1069" s="246"/>
      <c r="V1069" s="240"/>
      <c r="W1069" s="246"/>
      <c r="X1069" s="283"/>
      <c r="Y1069" s="253"/>
      <c r="Z1069" s="251"/>
      <c r="AA1069" s="247">
        <f t="shared" si="33"/>
        <v>1424033</v>
      </c>
      <c r="AB1069" s="331" t="s">
        <v>884</v>
      </c>
      <c r="AF1069">
        <v>1424033</v>
      </c>
      <c r="AG1069" s="415">
        <f t="shared" si="32"/>
        <v>0</v>
      </c>
    </row>
    <row r="1070" spans="1:33" ht="38.25">
      <c r="A1070" s="133" t="s">
        <v>6</v>
      </c>
      <c r="B1070" s="133" t="s">
        <v>124</v>
      </c>
      <c r="C1070" s="135" t="s">
        <v>91</v>
      </c>
      <c r="D1070" s="135" t="s">
        <v>92</v>
      </c>
      <c r="E1070" s="239" t="s">
        <v>311</v>
      </c>
      <c r="F1070" s="134" t="s">
        <v>16</v>
      </c>
      <c r="G1070" s="133" t="s">
        <v>312</v>
      </c>
      <c r="H1070" s="133">
        <v>2069</v>
      </c>
      <c r="I1070" s="133">
        <v>24</v>
      </c>
      <c r="J1070" s="133">
        <v>43845</v>
      </c>
      <c r="K1070" s="133" t="s">
        <v>1217</v>
      </c>
      <c r="L1070" s="133">
        <v>830018406</v>
      </c>
      <c r="M1070" s="133" t="s">
        <v>96</v>
      </c>
      <c r="N1070" s="133">
        <v>5956</v>
      </c>
      <c r="O1070" s="133">
        <v>2020</v>
      </c>
      <c r="P1070" s="264">
        <v>54114163</v>
      </c>
      <c r="Q1070" s="239" t="s">
        <v>827</v>
      </c>
      <c r="R1070" s="240"/>
      <c r="S1070" s="246"/>
      <c r="T1070" s="240"/>
      <c r="U1070" s="246"/>
      <c r="V1070" s="240"/>
      <c r="W1070" s="246"/>
      <c r="X1070" s="283"/>
      <c r="Y1070" s="248" t="s">
        <v>211</v>
      </c>
      <c r="Z1070" s="251">
        <v>54114163</v>
      </c>
      <c r="AA1070" s="247">
        <f t="shared" si="33"/>
        <v>0</v>
      </c>
      <c r="AB1070" s="331" t="s">
        <v>212</v>
      </c>
      <c r="AF1070">
        <v>54114163</v>
      </c>
      <c r="AG1070" s="415">
        <f t="shared" si="32"/>
        <v>0</v>
      </c>
    </row>
    <row r="1071" spans="1:33">
      <c r="A1071" s="133" t="s">
        <v>6</v>
      </c>
      <c r="B1071" s="133" t="s">
        <v>124</v>
      </c>
      <c r="C1071" s="135" t="s">
        <v>91</v>
      </c>
      <c r="D1071" s="135" t="s">
        <v>92</v>
      </c>
      <c r="E1071" s="239" t="s">
        <v>311</v>
      </c>
      <c r="F1071" s="134" t="s">
        <v>16</v>
      </c>
      <c r="G1071" s="133" t="s">
        <v>312</v>
      </c>
      <c r="H1071" s="133">
        <v>6200</v>
      </c>
      <c r="I1071" s="133">
        <v>4407</v>
      </c>
      <c r="J1071" s="133">
        <v>43861</v>
      </c>
      <c r="K1071" s="133" t="s">
        <v>1218</v>
      </c>
      <c r="L1071" s="133">
        <v>1012407352</v>
      </c>
      <c r="M1071" s="133" t="s">
        <v>114</v>
      </c>
      <c r="N1071" s="133">
        <v>3424</v>
      </c>
      <c r="O1071" s="133">
        <v>2020</v>
      </c>
      <c r="P1071" s="264">
        <v>6600</v>
      </c>
      <c r="Q1071" s="239" t="s">
        <v>827</v>
      </c>
      <c r="R1071" s="240"/>
      <c r="S1071" s="246"/>
      <c r="T1071" s="240"/>
      <c r="U1071" s="246"/>
      <c r="V1071" s="240"/>
      <c r="W1071" s="246"/>
      <c r="X1071" s="283"/>
      <c r="Y1071" s="253"/>
      <c r="Z1071" s="251"/>
      <c r="AA1071" s="247">
        <f t="shared" si="33"/>
        <v>6600</v>
      </c>
      <c r="AB1071" s="240" t="s">
        <v>616</v>
      </c>
      <c r="AF1071">
        <v>6600</v>
      </c>
      <c r="AG1071" s="415">
        <f t="shared" si="32"/>
        <v>0</v>
      </c>
    </row>
    <row r="1072" spans="1:33" ht="38.25">
      <c r="A1072" s="133" t="s">
        <v>4</v>
      </c>
      <c r="B1072" s="133" t="s">
        <v>236</v>
      </c>
      <c r="C1072" s="135" t="s">
        <v>91</v>
      </c>
      <c r="D1072" s="135" t="s">
        <v>92</v>
      </c>
      <c r="E1072" s="239" t="s">
        <v>304</v>
      </c>
      <c r="F1072" s="134" t="s">
        <v>22</v>
      </c>
      <c r="G1072" s="133" t="s">
        <v>312</v>
      </c>
      <c r="H1072" s="133">
        <v>6417</v>
      </c>
      <c r="I1072" s="133">
        <v>4469</v>
      </c>
      <c r="J1072" s="133">
        <v>43862</v>
      </c>
      <c r="K1072" s="133" t="s">
        <v>867</v>
      </c>
      <c r="L1072" s="133">
        <v>901081146</v>
      </c>
      <c r="M1072" s="133" t="s">
        <v>156</v>
      </c>
      <c r="N1072" s="133">
        <v>6974</v>
      </c>
      <c r="O1072" s="133">
        <v>2020</v>
      </c>
      <c r="P1072" s="264">
        <v>1</v>
      </c>
      <c r="Q1072" s="239" t="s">
        <v>827</v>
      </c>
      <c r="R1072" s="240"/>
      <c r="S1072" s="246"/>
      <c r="T1072" s="240"/>
      <c r="U1072" s="246"/>
      <c r="V1072" s="240"/>
      <c r="W1072" s="246"/>
      <c r="X1072" s="283"/>
      <c r="Y1072" s="248" t="s">
        <v>138</v>
      </c>
      <c r="Z1072" s="251">
        <v>1</v>
      </c>
      <c r="AA1072" s="247">
        <f t="shared" si="33"/>
        <v>0</v>
      </c>
      <c r="AB1072" s="240" t="s">
        <v>246</v>
      </c>
      <c r="AF1072">
        <v>1</v>
      </c>
      <c r="AG1072" s="415">
        <f t="shared" si="32"/>
        <v>0</v>
      </c>
    </row>
    <row r="1073" spans="1:33" ht="51.75">
      <c r="A1073" s="133" t="s">
        <v>4</v>
      </c>
      <c r="B1073" s="133" t="s">
        <v>236</v>
      </c>
      <c r="C1073" s="135" t="s">
        <v>91</v>
      </c>
      <c r="D1073" s="135" t="s">
        <v>92</v>
      </c>
      <c r="E1073" s="239" t="s">
        <v>304</v>
      </c>
      <c r="F1073" s="134" t="s">
        <v>22</v>
      </c>
      <c r="G1073" s="133" t="s">
        <v>312</v>
      </c>
      <c r="H1073" s="133">
        <v>6709</v>
      </c>
      <c r="I1073" s="133">
        <v>4473</v>
      </c>
      <c r="J1073" s="133">
        <v>43862</v>
      </c>
      <c r="K1073" s="133" t="s">
        <v>781</v>
      </c>
      <c r="L1073" s="133">
        <v>901066392</v>
      </c>
      <c r="M1073" s="133" t="s">
        <v>156</v>
      </c>
      <c r="N1073" s="133">
        <v>5692</v>
      </c>
      <c r="O1073" s="133">
        <v>2020</v>
      </c>
      <c r="P1073" s="264">
        <v>35993794</v>
      </c>
      <c r="Q1073" s="239" t="s">
        <v>827</v>
      </c>
      <c r="R1073" s="240"/>
      <c r="S1073" s="246"/>
      <c r="T1073" s="240"/>
      <c r="U1073" s="246"/>
      <c r="V1073" s="240"/>
      <c r="W1073" s="246"/>
      <c r="X1073" s="283"/>
      <c r="Y1073" s="253"/>
      <c r="Z1073" s="251"/>
      <c r="AA1073" s="247">
        <f t="shared" si="33"/>
        <v>35993794</v>
      </c>
      <c r="AB1073" s="336" t="s">
        <v>1098</v>
      </c>
      <c r="AF1073">
        <v>35993794</v>
      </c>
      <c r="AG1073" s="415">
        <f t="shared" si="32"/>
        <v>0</v>
      </c>
    </row>
    <row r="1074" spans="1:33" ht="38.25">
      <c r="A1074" s="133" t="s">
        <v>6</v>
      </c>
      <c r="B1074" s="133" t="s">
        <v>124</v>
      </c>
      <c r="C1074" s="135" t="s">
        <v>91</v>
      </c>
      <c r="D1074" s="135" t="s">
        <v>92</v>
      </c>
      <c r="E1074" s="239" t="s">
        <v>311</v>
      </c>
      <c r="F1074" s="134" t="s">
        <v>16</v>
      </c>
      <c r="G1074" s="133" t="s">
        <v>312</v>
      </c>
      <c r="H1074" s="133">
        <v>5976</v>
      </c>
      <c r="I1074" s="133">
        <v>5449</v>
      </c>
      <c r="J1074" s="133">
        <v>43881</v>
      </c>
      <c r="K1074" s="133" t="s">
        <v>1219</v>
      </c>
      <c r="L1074" s="133">
        <v>1023897496</v>
      </c>
      <c r="M1074" s="133" t="s">
        <v>114</v>
      </c>
      <c r="N1074" s="133">
        <v>1002</v>
      </c>
      <c r="O1074" s="133">
        <v>2020</v>
      </c>
      <c r="P1074" s="264">
        <v>502600</v>
      </c>
      <c r="Q1074" s="239" t="s">
        <v>827</v>
      </c>
      <c r="R1074" s="240"/>
      <c r="S1074" s="246"/>
      <c r="T1074" s="240"/>
      <c r="U1074" s="246"/>
      <c r="V1074" s="240"/>
      <c r="W1074" s="246"/>
      <c r="X1074" s="283"/>
      <c r="Y1074" s="248" t="s">
        <v>384</v>
      </c>
      <c r="Z1074" s="251">
        <v>502600</v>
      </c>
      <c r="AA1074" s="247">
        <f t="shared" si="33"/>
        <v>0</v>
      </c>
      <c r="AB1074" s="240" t="s">
        <v>385</v>
      </c>
      <c r="AF1074">
        <v>502600</v>
      </c>
      <c r="AG1074" s="415">
        <f t="shared" si="32"/>
        <v>0</v>
      </c>
    </row>
    <row r="1075" spans="1:33">
      <c r="A1075" s="133" t="s">
        <v>6</v>
      </c>
      <c r="B1075" s="133" t="s">
        <v>124</v>
      </c>
      <c r="C1075" s="135" t="s">
        <v>91</v>
      </c>
      <c r="D1075" s="135" t="s">
        <v>92</v>
      </c>
      <c r="E1075" s="239" t="s">
        <v>311</v>
      </c>
      <c r="F1075" s="134" t="s">
        <v>16</v>
      </c>
      <c r="G1075" s="133" t="s">
        <v>312</v>
      </c>
      <c r="H1075" s="133">
        <v>5811</v>
      </c>
      <c r="I1075" s="133">
        <v>5793</v>
      </c>
      <c r="J1075" s="133">
        <v>43887</v>
      </c>
      <c r="K1075" s="133" t="s">
        <v>1194</v>
      </c>
      <c r="L1075" s="133">
        <v>52587042</v>
      </c>
      <c r="M1075" s="133" t="s">
        <v>123</v>
      </c>
      <c r="N1075" s="133">
        <v>1014</v>
      </c>
      <c r="O1075" s="133">
        <v>2020</v>
      </c>
      <c r="P1075" s="264">
        <v>10680533</v>
      </c>
      <c r="Q1075" s="239" t="s">
        <v>827</v>
      </c>
      <c r="R1075" s="240"/>
      <c r="S1075" s="246"/>
      <c r="T1075" s="240"/>
      <c r="U1075" s="246"/>
      <c r="V1075" s="240"/>
      <c r="W1075" s="246"/>
      <c r="X1075" s="283"/>
      <c r="Y1075" s="253"/>
      <c r="Z1075" s="251"/>
      <c r="AA1075" s="247">
        <f t="shared" si="33"/>
        <v>10680533</v>
      </c>
      <c r="AB1075" s="302" t="s">
        <v>468</v>
      </c>
      <c r="AF1075">
        <v>10680533</v>
      </c>
      <c r="AG1075" s="415">
        <f t="shared" si="32"/>
        <v>0</v>
      </c>
    </row>
    <row r="1076" spans="1:33">
      <c r="A1076" s="133" t="s">
        <v>6</v>
      </c>
      <c r="B1076" s="133" t="s">
        <v>124</v>
      </c>
      <c r="C1076" s="135" t="s">
        <v>91</v>
      </c>
      <c r="D1076" s="135" t="s">
        <v>92</v>
      </c>
      <c r="E1076" s="239" t="s">
        <v>311</v>
      </c>
      <c r="F1076" s="134" t="s">
        <v>16</v>
      </c>
      <c r="G1076" s="133" t="s">
        <v>312</v>
      </c>
      <c r="H1076" s="133">
        <v>5309</v>
      </c>
      <c r="I1076" s="133">
        <v>5934</v>
      </c>
      <c r="J1076" s="133">
        <v>43889</v>
      </c>
      <c r="K1076" s="133" t="s">
        <v>1220</v>
      </c>
      <c r="L1076" s="133">
        <v>52823224</v>
      </c>
      <c r="M1076" s="133" t="s">
        <v>123</v>
      </c>
      <c r="N1076" s="133">
        <v>1174</v>
      </c>
      <c r="O1076" s="133">
        <v>2020</v>
      </c>
      <c r="P1076" s="264">
        <v>297067</v>
      </c>
      <c r="Q1076" s="239" t="s">
        <v>827</v>
      </c>
      <c r="R1076" s="240"/>
      <c r="S1076" s="246"/>
      <c r="T1076" s="240"/>
      <c r="U1076" s="246"/>
      <c r="V1076" s="240"/>
      <c r="W1076" s="246"/>
      <c r="X1076" s="283"/>
      <c r="Y1076" s="253"/>
      <c r="Z1076" s="251"/>
      <c r="AA1076" s="247">
        <f t="shared" si="33"/>
        <v>297067</v>
      </c>
      <c r="AB1076" s="302" t="s">
        <v>468</v>
      </c>
      <c r="AF1076">
        <v>297067</v>
      </c>
      <c r="AG1076" s="415">
        <f t="shared" si="32"/>
        <v>0</v>
      </c>
    </row>
    <row r="1077" spans="1:33" ht="39">
      <c r="A1077" s="133" t="s">
        <v>4</v>
      </c>
      <c r="B1077" s="133" t="s">
        <v>90</v>
      </c>
      <c r="C1077" s="135" t="s">
        <v>91</v>
      </c>
      <c r="D1077" s="135" t="s">
        <v>92</v>
      </c>
      <c r="E1077" s="239" t="s">
        <v>285</v>
      </c>
      <c r="F1077" s="134" t="s">
        <v>18</v>
      </c>
      <c r="G1077" s="133" t="s">
        <v>312</v>
      </c>
      <c r="H1077" s="133">
        <v>8904</v>
      </c>
      <c r="I1077" s="133">
        <v>7086</v>
      </c>
      <c r="J1077" s="133">
        <v>43907</v>
      </c>
      <c r="K1077" s="133" t="s">
        <v>1221</v>
      </c>
      <c r="L1077" s="133">
        <v>80247494</v>
      </c>
      <c r="M1077" s="133" t="s">
        <v>206</v>
      </c>
      <c r="N1077" s="133">
        <v>2849</v>
      </c>
      <c r="O1077" s="133">
        <v>2020</v>
      </c>
      <c r="P1077" s="264">
        <v>963782</v>
      </c>
      <c r="Q1077" s="239" t="s">
        <v>827</v>
      </c>
      <c r="R1077" s="240"/>
      <c r="S1077" s="246"/>
      <c r="T1077" s="240"/>
      <c r="U1077" s="246"/>
      <c r="V1077" s="240"/>
      <c r="W1077" s="246"/>
      <c r="X1077" s="283"/>
      <c r="Y1077" s="253"/>
      <c r="Z1077" s="251"/>
      <c r="AA1077" s="247">
        <f t="shared" si="33"/>
        <v>963782</v>
      </c>
      <c r="AB1077" s="282" t="s">
        <v>1129</v>
      </c>
      <c r="AF1077">
        <v>963782</v>
      </c>
      <c r="AG1077" s="415">
        <f t="shared" si="32"/>
        <v>0</v>
      </c>
    </row>
    <row r="1078" spans="1:33">
      <c r="A1078" s="133" t="s">
        <v>6</v>
      </c>
      <c r="B1078" s="133" t="s">
        <v>124</v>
      </c>
      <c r="C1078" s="135" t="s">
        <v>91</v>
      </c>
      <c r="D1078" s="135" t="s">
        <v>92</v>
      </c>
      <c r="E1078" s="239" t="s">
        <v>311</v>
      </c>
      <c r="F1078" s="134" t="s">
        <v>16</v>
      </c>
      <c r="G1078" s="133" t="s">
        <v>312</v>
      </c>
      <c r="H1078" s="133">
        <v>4910</v>
      </c>
      <c r="I1078" s="133">
        <v>7311</v>
      </c>
      <c r="J1078" s="133">
        <v>43914</v>
      </c>
      <c r="K1078" s="133" t="s">
        <v>607</v>
      </c>
      <c r="L1078" s="133">
        <v>1015454549</v>
      </c>
      <c r="M1078" s="133" t="s">
        <v>114</v>
      </c>
      <c r="N1078" s="133">
        <v>1355</v>
      </c>
      <c r="O1078" s="133">
        <v>2020</v>
      </c>
      <c r="P1078" s="264">
        <v>699767</v>
      </c>
      <c r="Q1078" s="239" t="s">
        <v>827</v>
      </c>
      <c r="R1078" s="240"/>
      <c r="S1078" s="246"/>
      <c r="T1078" s="240"/>
      <c r="U1078" s="246"/>
      <c r="V1078" s="240"/>
      <c r="W1078" s="246"/>
      <c r="X1078" s="283"/>
      <c r="Y1078" s="253"/>
      <c r="Z1078" s="251"/>
      <c r="AA1078" s="247">
        <f t="shared" si="33"/>
        <v>699767</v>
      </c>
      <c r="AB1078" s="302" t="s">
        <v>468</v>
      </c>
      <c r="AF1078">
        <v>699767</v>
      </c>
      <c r="AG1078" s="415">
        <f t="shared" si="32"/>
        <v>0</v>
      </c>
    </row>
    <row r="1079" spans="1:33" ht="51.75">
      <c r="A1079" s="133" t="s">
        <v>4</v>
      </c>
      <c r="B1079" s="133" t="s">
        <v>236</v>
      </c>
      <c r="C1079" s="135" t="s">
        <v>91</v>
      </c>
      <c r="D1079" s="135" t="s">
        <v>92</v>
      </c>
      <c r="E1079" s="239" t="s">
        <v>304</v>
      </c>
      <c r="F1079" s="134" t="s">
        <v>22</v>
      </c>
      <c r="G1079" s="133" t="s">
        <v>312</v>
      </c>
      <c r="H1079" s="133">
        <v>10482</v>
      </c>
      <c r="I1079" s="133">
        <v>7606</v>
      </c>
      <c r="J1079" s="133">
        <v>43923</v>
      </c>
      <c r="K1079" s="133" t="s">
        <v>781</v>
      </c>
      <c r="L1079" s="133">
        <v>901066392</v>
      </c>
      <c r="M1079" s="133" t="s">
        <v>156</v>
      </c>
      <c r="N1079" s="133">
        <v>5692</v>
      </c>
      <c r="O1079" s="133">
        <v>2020</v>
      </c>
      <c r="P1079" s="264">
        <v>14615071</v>
      </c>
      <c r="Q1079" s="239" t="s">
        <v>827</v>
      </c>
      <c r="R1079" s="240"/>
      <c r="S1079" s="246"/>
      <c r="T1079" s="240"/>
      <c r="U1079" s="246"/>
      <c r="V1079" s="240"/>
      <c r="W1079" s="246"/>
      <c r="X1079" s="283"/>
      <c r="Y1079" s="253"/>
      <c r="Z1079" s="251"/>
      <c r="AA1079" s="247">
        <f t="shared" si="33"/>
        <v>14615071</v>
      </c>
      <c r="AB1079" s="336" t="s">
        <v>1098</v>
      </c>
      <c r="AF1079">
        <v>14615071</v>
      </c>
      <c r="AG1079" s="415">
        <f t="shared" si="32"/>
        <v>0</v>
      </c>
    </row>
    <row r="1080" spans="1:33">
      <c r="A1080" s="133" t="s">
        <v>4</v>
      </c>
      <c r="B1080" s="133" t="s">
        <v>236</v>
      </c>
      <c r="C1080" s="135" t="s">
        <v>91</v>
      </c>
      <c r="D1080" s="135" t="s">
        <v>92</v>
      </c>
      <c r="E1080" s="239" t="s">
        <v>304</v>
      </c>
      <c r="F1080" s="134" t="s">
        <v>22</v>
      </c>
      <c r="G1080" s="133" t="s">
        <v>312</v>
      </c>
      <c r="H1080" s="133">
        <v>10483</v>
      </c>
      <c r="I1080" s="133">
        <v>7616</v>
      </c>
      <c r="J1080" s="133">
        <v>43923</v>
      </c>
      <c r="K1080" s="133" t="s">
        <v>1154</v>
      </c>
      <c r="L1080" s="133">
        <v>860067453</v>
      </c>
      <c r="M1080" s="133" t="s">
        <v>156</v>
      </c>
      <c r="N1080" s="133">
        <v>5689</v>
      </c>
      <c r="O1080" s="133">
        <v>2020</v>
      </c>
      <c r="P1080" s="264">
        <v>9668713</v>
      </c>
      <c r="Q1080" s="239" t="s">
        <v>827</v>
      </c>
      <c r="R1080" s="240"/>
      <c r="S1080" s="246"/>
      <c r="T1080" s="240"/>
      <c r="U1080" s="246"/>
      <c r="V1080" s="240"/>
      <c r="W1080" s="246"/>
      <c r="X1080" s="283"/>
      <c r="Y1080" s="253"/>
      <c r="Z1080" s="251"/>
      <c r="AA1080" s="247">
        <f t="shared" si="33"/>
        <v>9668713</v>
      </c>
      <c r="AB1080" s="336" t="s">
        <v>1155</v>
      </c>
      <c r="AF1080">
        <v>9668713</v>
      </c>
      <c r="AG1080" s="415">
        <f t="shared" si="32"/>
        <v>0</v>
      </c>
    </row>
    <row r="1081" spans="1:33" ht="51">
      <c r="A1081" s="133" t="s">
        <v>4</v>
      </c>
      <c r="B1081" s="133" t="s">
        <v>236</v>
      </c>
      <c r="C1081" s="135" t="s">
        <v>91</v>
      </c>
      <c r="D1081" s="135" t="s">
        <v>92</v>
      </c>
      <c r="E1081" s="239" t="s">
        <v>304</v>
      </c>
      <c r="F1081" s="134" t="s">
        <v>22</v>
      </c>
      <c r="G1081" s="133" t="s">
        <v>312</v>
      </c>
      <c r="H1081" s="133">
        <v>10484</v>
      </c>
      <c r="I1081" s="133">
        <v>7622</v>
      </c>
      <c r="J1081" s="133">
        <v>43923</v>
      </c>
      <c r="K1081" s="133" t="s">
        <v>1157</v>
      </c>
      <c r="L1081" s="133">
        <v>901066154</v>
      </c>
      <c r="M1081" s="133" t="s">
        <v>156</v>
      </c>
      <c r="N1081" s="133">
        <v>5687</v>
      </c>
      <c r="O1081" s="133">
        <v>2020</v>
      </c>
      <c r="P1081" s="264">
        <v>6294599</v>
      </c>
      <c r="Q1081" s="239" t="s">
        <v>827</v>
      </c>
      <c r="R1081" s="240"/>
      <c r="S1081" s="246"/>
      <c r="T1081" s="240"/>
      <c r="U1081" s="246"/>
      <c r="V1081" s="240"/>
      <c r="W1081" s="246"/>
      <c r="X1081" s="283"/>
      <c r="Y1081" s="248" t="s">
        <v>267</v>
      </c>
      <c r="Z1081" s="251">
        <v>6294599</v>
      </c>
      <c r="AA1081" s="247">
        <f t="shared" si="33"/>
        <v>0</v>
      </c>
      <c r="AB1081" s="336" t="s">
        <v>268</v>
      </c>
      <c r="AF1081">
        <v>6294599</v>
      </c>
      <c r="AG1081" s="415">
        <f t="shared" si="32"/>
        <v>0</v>
      </c>
    </row>
    <row r="1082" spans="1:33" ht="25.5">
      <c r="A1082" s="133" t="s">
        <v>4</v>
      </c>
      <c r="B1082" s="133" t="s">
        <v>236</v>
      </c>
      <c r="C1082" s="135" t="s">
        <v>91</v>
      </c>
      <c r="D1082" s="135" t="s">
        <v>92</v>
      </c>
      <c r="E1082" s="239" t="s">
        <v>304</v>
      </c>
      <c r="F1082" s="134" t="s">
        <v>22</v>
      </c>
      <c r="G1082" s="133" t="s">
        <v>312</v>
      </c>
      <c r="H1082" s="133">
        <v>7046</v>
      </c>
      <c r="I1082" s="133">
        <v>9374</v>
      </c>
      <c r="J1082" s="133">
        <v>43967</v>
      </c>
      <c r="K1082" s="133" t="s">
        <v>996</v>
      </c>
      <c r="L1082" s="133">
        <v>901382812</v>
      </c>
      <c r="M1082" s="133" t="s">
        <v>156</v>
      </c>
      <c r="N1082" s="133">
        <v>4538</v>
      </c>
      <c r="O1082" s="133">
        <v>2020</v>
      </c>
      <c r="P1082" s="264">
        <v>263328</v>
      </c>
      <c r="Q1082" s="239" t="s">
        <v>827</v>
      </c>
      <c r="R1082" s="240"/>
      <c r="S1082" s="246"/>
      <c r="T1082" s="240"/>
      <c r="U1082" s="246"/>
      <c r="V1082" s="240"/>
      <c r="W1082" s="246"/>
      <c r="X1082" s="283"/>
      <c r="Y1082" s="253"/>
      <c r="Z1082" s="251"/>
      <c r="AA1082" s="247">
        <f t="shared" si="33"/>
        <v>263328</v>
      </c>
      <c r="AB1082" s="340" t="s">
        <v>997</v>
      </c>
      <c r="AF1082">
        <v>263328</v>
      </c>
      <c r="AG1082" s="415">
        <f t="shared" si="32"/>
        <v>0</v>
      </c>
    </row>
    <row r="1083" spans="1:33" ht="38.25">
      <c r="A1083" s="133" t="s">
        <v>4</v>
      </c>
      <c r="B1083" s="133" t="s">
        <v>236</v>
      </c>
      <c r="C1083" s="135" t="s">
        <v>91</v>
      </c>
      <c r="D1083" s="135" t="s">
        <v>92</v>
      </c>
      <c r="E1083" s="239" t="s">
        <v>304</v>
      </c>
      <c r="F1083" s="134" t="s">
        <v>22</v>
      </c>
      <c r="G1083" s="133" t="s">
        <v>312</v>
      </c>
      <c r="H1083" s="133">
        <v>7046</v>
      </c>
      <c r="I1083" s="133">
        <v>9375</v>
      </c>
      <c r="J1083" s="133">
        <v>43967</v>
      </c>
      <c r="K1083" s="133" t="s">
        <v>993</v>
      </c>
      <c r="L1083" s="133">
        <v>800103851</v>
      </c>
      <c r="M1083" s="133" t="s">
        <v>156</v>
      </c>
      <c r="N1083" s="133">
        <v>4507</v>
      </c>
      <c r="O1083" s="133">
        <v>2020</v>
      </c>
      <c r="P1083" s="264">
        <v>137628</v>
      </c>
      <c r="Q1083" s="239" t="s">
        <v>827</v>
      </c>
      <c r="R1083" s="240"/>
      <c r="S1083" s="246"/>
      <c r="T1083" s="240"/>
      <c r="U1083" s="246"/>
      <c r="V1083" s="240"/>
      <c r="W1083" s="246"/>
      <c r="X1083" s="283"/>
      <c r="Y1083" s="248" t="s">
        <v>486</v>
      </c>
      <c r="Z1083" s="251">
        <v>137628</v>
      </c>
      <c r="AA1083" s="247">
        <f t="shared" si="33"/>
        <v>0</v>
      </c>
      <c r="AB1083" s="240" t="s">
        <v>487</v>
      </c>
      <c r="AF1083">
        <v>137628</v>
      </c>
      <c r="AG1083" s="415">
        <f t="shared" si="32"/>
        <v>0</v>
      </c>
    </row>
    <row r="1084" spans="1:33">
      <c r="A1084" s="133" t="s">
        <v>4</v>
      </c>
      <c r="B1084" s="133" t="s">
        <v>236</v>
      </c>
      <c r="C1084" s="135" t="s">
        <v>91</v>
      </c>
      <c r="D1084" s="135" t="s">
        <v>92</v>
      </c>
      <c r="E1084" s="239" t="s">
        <v>304</v>
      </c>
      <c r="F1084" s="134" t="s">
        <v>22</v>
      </c>
      <c r="G1084" s="133" t="s">
        <v>312</v>
      </c>
      <c r="H1084" s="133">
        <v>7046</v>
      </c>
      <c r="I1084" s="133">
        <v>9376</v>
      </c>
      <c r="J1084" s="133">
        <v>43967</v>
      </c>
      <c r="K1084" s="133" t="s">
        <v>998</v>
      </c>
      <c r="L1084" s="133">
        <v>800209088</v>
      </c>
      <c r="M1084" s="133" t="s">
        <v>156</v>
      </c>
      <c r="N1084" s="133">
        <v>4508</v>
      </c>
      <c r="O1084" s="133">
        <v>2020</v>
      </c>
      <c r="P1084" s="264">
        <v>10904305</v>
      </c>
      <c r="Q1084" s="239" t="s">
        <v>827</v>
      </c>
      <c r="R1084" s="240"/>
      <c r="S1084" s="246"/>
      <c r="T1084" s="240"/>
      <c r="U1084" s="246"/>
      <c r="V1084" s="240"/>
      <c r="W1084" s="246"/>
      <c r="X1084" s="283"/>
      <c r="Y1084" s="253"/>
      <c r="Z1084" s="251"/>
      <c r="AA1084" s="247">
        <f t="shared" si="33"/>
        <v>10904305</v>
      </c>
      <c r="AB1084" s="340" t="s">
        <v>850</v>
      </c>
      <c r="AF1084">
        <v>10904305</v>
      </c>
      <c r="AG1084" s="415">
        <f t="shared" si="32"/>
        <v>0</v>
      </c>
    </row>
    <row r="1085" spans="1:33" ht="38.25">
      <c r="A1085" s="133" t="s">
        <v>8</v>
      </c>
      <c r="B1085" s="133" t="s">
        <v>148</v>
      </c>
      <c r="C1085" s="135" t="s">
        <v>91</v>
      </c>
      <c r="D1085" s="135" t="s">
        <v>92</v>
      </c>
      <c r="E1085" s="239" t="s">
        <v>242</v>
      </c>
      <c r="F1085" s="134" t="s">
        <v>15</v>
      </c>
      <c r="G1085" s="133" t="s">
        <v>1222</v>
      </c>
      <c r="H1085" s="133">
        <v>15143</v>
      </c>
      <c r="I1085" s="133">
        <v>11631</v>
      </c>
      <c r="J1085" s="133">
        <v>43982</v>
      </c>
      <c r="K1085" s="133" t="s">
        <v>356</v>
      </c>
      <c r="L1085" s="133">
        <v>900127127</v>
      </c>
      <c r="M1085" s="133" t="s">
        <v>220</v>
      </c>
      <c r="N1085" s="133">
        <v>384540970</v>
      </c>
      <c r="O1085" s="133">
        <v>2020</v>
      </c>
      <c r="P1085" s="264">
        <v>492713</v>
      </c>
      <c r="Q1085" s="239" t="s">
        <v>827</v>
      </c>
      <c r="R1085" s="240"/>
      <c r="S1085" s="246"/>
      <c r="T1085" s="240"/>
      <c r="U1085" s="246"/>
      <c r="V1085" s="240"/>
      <c r="W1085" s="246"/>
      <c r="X1085" s="283"/>
      <c r="Y1085" s="248" t="s">
        <v>325</v>
      </c>
      <c r="Z1085" s="251">
        <v>492713</v>
      </c>
      <c r="AA1085" s="247">
        <f t="shared" si="33"/>
        <v>0</v>
      </c>
      <c r="AB1085" s="240" t="s">
        <v>326</v>
      </c>
      <c r="AF1085">
        <v>492713</v>
      </c>
      <c r="AG1085" s="415">
        <f t="shared" si="32"/>
        <v>0</v>
      </c>
    </row>
    <row r="1086" spans="1:33">
      <c r="A1086" s="133" t="s">
        <v>8</v>
      </c>
      <c r="B1086" s="133" t="s">
        <v>148</v>
      </c>
      <c r="C1086" s="135" t="s">
        <v>91</v>
      </c>
      <c r="D1086" s="135">
        <v>7745</v>
      </c>
      <c r="E1086" s="239" t="s">
        <v>904</v>
      </c>
      <c r="F1086" s="134" t="s">
        <v>33</v>
      </c>
      <c r="G1086" s="133" t="s">
        <v>1222</v>
      </c>
      <c r="H1086" s="133">
        <v>17052</v>
      </c>
      <c r="I1086" s="133">
        <v>17187</v>
      </c>
      <c r="J1086" s="133">
        <v>44119</v>
      </c>
      <c r="K1086" s="133" t="s">
        <v>356</v>
      </c>
      <c r="L1086" s="133">
        <v>900127127</v>
      </c>
      <c r="M1086" s="133" t="s">
        <v>296</v>
      </c>
      <c r="N1086" s="133">
        <v>12822</v>
      </c>
      <c r="O1086" s="133">
        <v>2020</v>
      </c>
      <c r="P1086" s="264">
        <v>17440631</v>
      </c>
      <c r="Q1086" s="239" t="s">
        <v>827</v>
      </c>
      <c r="R1086" s="240"/>
      <c r="S1086" s="246"/>
      <c r="T1086" s="240"/>
      <c r="U1086" s="246"/>
      <c r="V1086" s="240"/>
      <c r="W1086" s="246"/>
      <c r="X1086" s="283"/>
      <c r="Y1086" s="253"/>
      <c r="Z1086" s="251"/>
      <c r="AA1086" s="247">
        <f t="shared" si="33"/>
        <v>17440631</v>
      </c>
      <c r="AB1086" s="240" t="s">
        <v>1197</v>
      </c>
      <c r="AF1086">
        <v>17440631</v>
      </c>
      <c r="AG1086" s="415">
        <f t="shared" si="32"/>
        <v>0</v>
      </c>
    </row>
    <row r="1087" spans="1:33" ht="38.25">
      <c r="A1087" s="133" t="s">
        <v>8</v>
      </c>
      <c r="B1087" s="133" t="s">
        <v>148</v>
      </c>
      <c r="C1087" s="135" t="s">
        <v>91</v>
      </c>
      <c r="D1087" s="135">
        <v>7745</v>
      </c>
      <c r="E1087" s="239" t="s">
        <v>904</v>
      </c>
      <c r="F1087" s="134" t="s">
        <v>33</v>
      </c>
      <c r="G1087" s="133" t="s">
        <v>1222</v>
      </c>
      <c r="H1087" s="133">
        <v>21568</v>
      </c>
      <c r="I1087" s="133">
        <v>17889</v>
      </c>
      <c r="J1087" s="133">
        <v>44130</v>
      </c>
      <c r="K1087" s="133" t="s">
        <v>356</v>
      </c>
      <c r="L1087" s="133">
        <v>900127127</v>
      </c>
      <c r="M1087" s="133" t="s">
        <v>296</v>
      </c>
      <c r="N1087" s="133">
        <v>13634</v>
      </c>
      <c r="O1087" s="133">
        <v>2020</v>
      </c>
      <c r="P1087" s="264">
        <v>42740303</v>
      </c>
      <c r="Q1087" s="239" t="s">
        <v>827</v>
      </c>
      <c r="R1087" s="243">
        <v>508</v>
      </c>
      <c r="S1087" s="249" t="s">
        <v>1223</v>
      </c>
      <c r="T1087" s="241">
        <v>508</v>
      </c>
      <c r="U1087" s="249" t="s">
        <v>1223</v>
      </c>
      <c r="V1087" s="240" t="s">
        <v>1224</v>
      </c>
      <c r="W1087" s="246">
        <v>44648</v>
      </c>
      <c r="X1087" s="283">
        <v>5168162</v>
      </c>
      <c r="Y1087" s="248" t="s">
        <v>146</v>
      </c>
      <c r="Z1087" s="251">
        <v>37572141</v>
      </c>
      <c r="AA1087" s="247">
        <f t="shared" si="33"/>
        <v>0</v>
      </c>
      <c r="AB1087" s="240" t="s">
        <v>388</v>
      </c>
      <c r="AF1087">
        <v>42740303</v>
      </c>
      <c r="AG1087" s="415">
        <f t="shared" si="32"/>
        <v>0</v>
      </c>
    </row>
    <row r="1088" spans="1:33" ht="38.25">
      <c r="A1088" s="133" t="s">
        <v>8</v>
      </c>
      <c r="B1088" s="133" t="s">
        <v>148</v>
      </c>
      <c r="C1088" s="135" t="s">
        <v>91</v>
      </c>
      <c r="D1088" s="135" t="s">
        <v>92</v>
      </c>
      <c r="E1088" s="239" t="s">
        <v>242</v>
      </c>
      <c r="F1088" s="134" t="s">
        <v>15</v>
      </c>
      <c r="G1088" s="133" t="s">
        <v>1225</v>
      </c>
      <c r="H1088" s="133">
        <v>15143</v>
      </c>
      <c r="I1088" s="133">
        <v>11631</v>
      </c>
      <c r="J1088" s="133">
        <v>43982</v>
      </c>
      <c r="K1088" s="133" t="s">
        <v>356</v>
      </c>
      <c r="L1088" s="133">
        <v>900127127</v>
      </c>
      <c r="M1088" s="133" t="s">
        <v>220</v>
      </c>
      <c r="N1088" s="133">
        <v>384540970</v>
      </c>
      <c r="O1088" s="133">
        <v>2020</v>
      </c>
      <c r="P1088" s="264">
        <v>878359</v>
      </c>
      <c r="Q1088" s="239" t="s">
        <v>827</v>
      </c>
      <c r="R1088" s="243"/>
      <c r="S1088" s="249"/>
      <c r="T1088" s="241"/>
      <c r="U1088" s="249"/>
      <c r="V1088" s="240"/>
      <c r="W1088" s="246"/>
      <c r="X1088" s="283"/>
      <c r="Y1088" s="248" t="s">
        <v>325</v>
      </c>
      <c r="Z1088" s="251">
        <v>878359</v>
      </c>
      <c r="AA1088" s="247">
        <f t="shared" si="33"/>
        <v>0</v>
      </c>
      <c r="AB1088" s="240" t="s">
        <v>326</v>
      </c>
      <c r="AF1088">
        <v>878359</v>
      </c>
      <c r="AG1088" s="415">
        <f t="shared" si="32"/>
        <v>0</v>
      </c>
    </row>
    <row r="1089" spans="1:33" ht="38.25">
      <c r="A1089" s="133" t="s">
        <v>8</v>
      </c>
      <c r="B1089" s="133" t="s">
        <v>148</v>
      </c>
      <c r="C1089" s="135" t="s">
        <v>91</v>
      </c>
      <c r="D1089" s="135">
        <v>7745</v>
      </c>
      <c r="E1089" s="239" t="s">
        <v>904</v>
      </c>
      <c r="F1089" s="134" t="s">
        <v>33</v>
      </c>
      <c r="G1089" s="133" t="s">
        <v>1225</v>
      </c>
      <c r="H1089" s="133">
        <v>21568</v>
      </c>
      <c r="I1089" s="133">
        <v>17889</v>
      </c>
      <c r="J1089" s="133">
        <v>44130</v>
      </c>
      <c r="K1089" s="133" t="s">
        <v>356</v>
      </c>
      <c r="L1089" s="133">
        <v>900127127</v>
      </c>
      <c r="M1089" s="133" t="s">
        <v>296</v>
      </c>
      <c r="N1089" s="133">
        <v>13634</v>
      </c>
      <c r="O1089" s="133">
        <v>2020</v>
      </c>
      <c r="P1089" s="264">
        <v>105655992</v>
      </c>
      <c r="Q1089" s="239" t="s">
        <v>827</v>
      </c>
      <c r="R1089" s="243">
        <v>508</v>
      </c>
      <c r="S1089" s="249" t="s">
        <v>1223</v>
      </c>
      <c r="T1089" s="241">
        <v>508</v>
      </c>
      <c r="U1089" s="249" t="s">
        <v>1223</v>
      </c>
      <c r="V1089" s="240" t="s">
        <v>1224</v>
      </c>
      <c r="W1089" s="246">
        <v>44648</v>
      </c>
      <c r="X1089" s="283">
        <v>68676000</v>
      </c>
      <c r="Y1089" s="248" t="s">
        <v>146</v>
      </c>
      <c r="Z1089" s="251">
        <v>36979992</v>
      </c>
      <c r="AA1089" s="247">
        <f t="shared" si="33"/>
        <v>0</v>
      </c>
      <c r="AB1089" s="240" t="s">
        <v>388</v>
      </c>
      <c r="AF1089">
        <v>105655992</v>
      </c>
      <c r="AG1089" s="415">
        <f t="shared" si="32"/>
        <v>0</v>
      </c>
    </row>
    <row r="1090" spans="1:33">
      <c r="A1090" s="133" t="s">
        <v>6</v>
      </c>
      <c r="B1090" s="133" t="s">
        <v>124</v>
      </c>
      <c r="C1090" s="135" t="s">
        <v>91</v>
      </c>
      <c r="D1090" s="135">
        <v>7770</v>
      </c>
      <c r="E1090" s="239" t="s">
        <v>912</v>
      </c>
      <c r="F1090" s="134" t="s">
        <v>881</v>
      </c>
      <c r="G1090" s="133" t="s">
        <v>825</v>
      </c>
      <c r="H1090" s="133">
        <v>22612</v>
      </c>
      <c r="I1090" s="133">
        <v>21742</v>
      </c>
      <c r="J1090" s="133">
        <v>44180</v>
      </c>
      <c r="K1090" s="133" t="s">
        <v>1217</v>
      </c>
      <c r="L1090" s="133">
        <v>830018406</v>
      </c>
      <c r="M1090" s="133" t="s">
        <v>96</v>
      </c>
      <c r="N1090" s="133">
        <v>14676</v>
      </c>
      <c r="O1090" s="133">
        <v>2020</v>
      </c>
      <c r="P1090" s="264">
        <v>10267116</v>
      </c>
      <c r="Q1090" s="239" t="s">
        <v>827</v>
      </c>
      <c r="R1090" s="240"/>
      <c r="S1090" s="246"/>
      <c r="T1090" s="240"/>
      <c r="U1090" s="246"/>
      <c r="V1090" s="240"/>
      <c r="W1090" s="246"/>
      <c r="X1090" s="283"/>
      <c r="Y1090" s="253"/>
      <c r="Z1090" s="251"/>
      <c r="AA1090" s="247">
        <f t="shared" si="33"/>
        <v>10267116</v>
      </c>
      <c r="AB1090" s="302" t="s">
        <v>657</v>
      </c>
      <c r="AF1090">
        <v>10267116</v>
      </c>
      <c r="AG1090" s="415">
        <f t="shared" si="32"/>
        <v>0</v>
      </c>
    </row>
    <row r="1091" spans="1:33" ht="38.25">
      <c r="A1091" s="133" t="s">
        <v>6</v>
      </c>
      <c r="B1091" s="133" t="s">
        <v>124</v>
      </c>
      <c r="C1091" s="135" t="s">
        <v>91</v>
      </c>
      <c r="D1091" s="135">
        <v>7770</v>
      </c>
      <c r="E1091" s="239" t="s">
        <v>912</v>
      </c>
      <c r="F1091" s="134" t="s">
        <v>881</v>
      </c>
      <c r="G1091" s="133" t="s">
        <v>825</v>
      </c>
      <c r="H1091" s="133">
        <v>22612</v>
      </c>
      <c r="I1091" s="133">
        <v>21751</v>
      </c>
      <c r="J1091" s="133">
        <v>44180</v>
      </c>
      <c r="K1091" s="133" t="s">
        <v>1226</v>
      </c>
      <c r="L1091" s="133">
        <v>900326710</v>
      </c>
      <c r="M1091" s="133" t="s">
        <v>96</v>
      </c>
      <c r="N1091" s="133">
        <v>14675</v>
      </c>
      <c r="O1091" s="133">
        <v>2020</v>
      </c>
      <c r="P1091" s="264">
        <v>24097620</v>
      </c>
      <c r="Q1091" s="239" t="s">
        <v>827</v>
      </c>
      <c r="R1091" s="240"/>
      <c r="S1091" s="246"/>
      <c r="T1091" s="240"/>
      <c r="U1091" s="246"/>
      <c r="V1091" s="240"/>
      <c r="W1091" s="246"/>
      <c r="X1091" s="283"/>
      <c r="Y1091" s="248" t="s">
        <v>271</v>
      </c>
      <c r="Z1091" s="251">
        <v>24091469</v>
      </c>
      <c r="AA1091" s="247">
        <f t="shared" si="33"/>
        <v>6151</v>
      </c>
      <c r="AB1091" s="302" t="s">
        <v>272</v>
      </c>
      <c r="AF1091">
        <v>24097620</v>
      </c>
      <c r="AG1091" s="415">
        <f t="shared" si="32"/>
        <v>0</v>
      </c>
    </row>
    <row r="1092" spans="1:33" ht="38.25">
      <c r="A1092" s="133" t="s">
        <v>6</v>
      </c>
      <c r="B1092" s="133" t="s">
        <v>100</v>
      </c>
      <c r="C1092" s="135" t="s">
        <v>91</v>
      </c>
      <c r="D1092" s="135" t="s">
        <v>92</v>
      </c>
      <c r="E1092" s="239" t="s">
        <v>239</v>
      </c>
      <c r="F1092" s="134" t="s">
        <v>13</v>
      </c>
      <c r="G1092" s="133" t="s">
        <v>386</v>
      </c>
      <c r="H1092" s="133">
        <v>2493</v>
      </c>
      <c r="I1092" s="133">
        <v>1292</v>
      </c>
      <c r="J1092" s="133">
        <v>43852</v>
      </c>
      <c r="K1092" s="133" t="s">
        <v>1227</v>
      </c>
      <c r="L1092" s="133">
        <v>52040311</v>
      </c>
      <c r="M1092" s="133" t="s">
        <v>123</v>
      </c>
      <c r="N1092" s="133">
        <v>7873</v>
      </c>
      <c r="O1092" s="133">
        <v>2020</v>
      </c>
      <c r="P1092" s="264">
        <v>6366000</v>
      </c>
      <c r="Q1092" s="239" t="s">
        <v>827</v>
      </c>
      <c r="R1092" s="240"/>
      <c r="S1092" s="246"/>
      <c r="T1092" s="240"/>
      <c r="U1092" s="246"/>
      <c r="V1092" s="240"/>
      <c r="W1092" s="246"/>
      <c r="X1092" s="283"/>
      <c r="Y1092" s="248" t="s">
        <v>146</v>
      </c>
      <c r="Z1092" s="251">
        <v>6366000</v>
      </c>
      <c r="AA1092" s="247">
        <f t="shared" si="33"/>
        <v>0</v>
      </c>
      <c r="AB1092" s="240" t="s">
        <v>370</v>
      </c>
      <c r="AF1092">
        <v>6366000</v>
      </c>
      <c r="AG1092" s="415">
        <f t="shared" si="32"/>
        <v>0</v>
      </c>
    </row>
    <row r="1093" spans="1:33">
      <c r="A1093" s="133" t="s">
        <v>8</v>
      </c>
      <c r="B1093" s="133" t="s">
        <v>148</v>
      </c>
      <c r="C1093" s="135" t="s">
        <v>91</v>
      </c>
      <c r="D1093" s="135">
        <v>7745</v>
      </c>
      <c r="E1093" s="239" t="s">
        <v>904</v>
      </c>
      <c r="F1093" s="134" t="s">
        <v>33</v>
      </c>
      <c r="G1093" s="133" t="s">
        <v>386</v>
      </c>
      <c r="H1093" s="133">
        <v>17052</v>
      </c>
      <c r="I1093" s="133">
        <v>17187</v>
      </c>
      <c r="J1093" s="133">
        <v>44119</v>
      </c>
      <c r="K1093" s="133" t="s">
        <v>356</v>
      </c>
      <c r="L1093" s="133">
        <v>900127127</v>
      </c>
      <c r="M1093" s="133" t="s">
        <v>296</v>
      </c>
      <c r="N1093" s="133">
        <v>12822</v>
      </c>
      <c r="O1093" s="133">
        <v>2020</v>
      </c>
      <c r="P1093" s="264">
        <v>100643750</v>
      </c>
      <c r="Q1093" s="239" t="s">
        <v>827</v>
      </c>
      <c r="R1093" s="240"/>
      <c r="S1093" s="246"/>
      <c r="T1093" s="240"/>
      <c r="U1093" s="246"/>
      <c r="V1093" s="240"/>
      <c r="W1093" s="246"/>
      <c r="X1093" s="283"/>
      <c r="Y1093" s="253"/>
      <c r="Z1093" s="251"/>
      <c r="AA1093" s="247">
        <f t="shared" si="33"/>
        <v>100643750</v>
      </c>
      <c r="AB1093" s="240" t="s">
        <v>1197</v>
      </c>
      <c r="AF1093">
        <v>100643750</v>
      </c>
      <c r="AG1093" s="415">
        <f t="shared" si="32"/>
        <v>0</v>
      </c>
    </row>
    <row r="1094" spans="1:33" ht="90">
      <c r="A1094" s="133" t="s">
        <v>6</v>
      </c>
      <c r="B1094" s="133" t="s">
        <v>100</v>
      </c>
      <c r="C1094" s="135" t="s">
        <v>91</v>
      </c>
      <c r="D1094" s="135" t="s">
        <v>92</v>
      </c>
      <c r="E1094" s="239" t="s">
        <v>239</v>
      </c>
      <c r="F1094" s="134" t="s">
        <v>13</v>
      </c>
      <c r="G1094" s="133" t="s">
        <v>386</v>
      </c>
      <c r="H1094" s="133">
        <v>1307</v>
      </c>
      <c r="I1094" s="133">
        <v>1771</v>
      </c>
      <c r="J1094" s="133">
        <v>43854</v>
      </c>
      <c r="K1094" s="133" t="s">
        <v>1228</v>
      </c>
      <c r="L1094" s="133">
        <v>28721924</v>
      </c>
      <c r="M1094" s="133" t="s">
        <v>123</v>
      </c>
      <c r="N1094" s="133">
        <v>7416</v>
      </c>
      <c r="O1094" s="133">
        <v>2020</v>
      </c>
      <c r="P1094" s="264">
        <v>9373000</v>
      </c>
      <c r="Q1094" s="239" t="s">
        <v>827</v>
      </c>
      <c r="R1094" s="240"/>
      <c r="S1094" s="246"/>
      <c r="T1094" s="240"/>
      <c r="U1094" s="246"/>
      <c r="V1094" s="240"/>
      <c r="W1094" s="246"/>
      <c r="X1094" s="283"/>
      <c r="Y1094" s="253"/>
      <c r="Z1094" s="251"/>
      <c r="AA1094" s="247">
        <f t="shared" si="33"/>
        <v>9373000</v>
      </c>
      <c r="AB1094" s="323" t="s">
        <v>1229</v>
      </c>
      <c r="AF1094">
        <v>9373000</v>
      </c>
      <c r="AG1094" s="415">
        <f t="shared" ref="AG1094:AG1157" si="34">+AF1094-P1094</f>
        <v>0</v>
      </c>
    </row>
    <row r="1095" spans="1:33">
      <c r="A1095" s="133" t="s">
        <v>8</v>
      </c>
      <c r="B1095" s="133" t="s">
        <v>148</v>
      </c>
      <c r="C1095" s="135" t="s">
        <v>91</v>
      </c>
      <c r="D1095" s="135">
        <v>7745</v>
      </c>
      <c r="E1095" s="239" t="s">
        <v>904</v>
      </c>
      <c r="F1095" s="134" t="s">
        <v>33</v>
      </c>
      <c r="G1095" s="133" t="s">
        <v>386</v>
      </c>
      <c r="H1095" s="133">
        <v>27332</v>
      </c>
      <c r="I1095" s="133">
        <v>21729</v>
      </c>
      <c r="J1095" s="133">
        <v>44180</v>
      </c>
      <c r="K1095" s="133" t="s">
        <v>977</v>
      </c>
      <c r="L1095" s="133">
        <v>860007336</v>
      </c>
      <c r="M1095" s="133" t="s">
        <v>415</v>
      </c>
      <c r="N1095" s="133">
        <v>813952525</v>
      </c>
      <c r="O1095" s="133">
        <v>2020</v>
      </c>
      <c r="P1095" s="264">
        <v>12508338</v>
      </c>
      <c r="Q1095" s="239" t="s">
        <v>827</v>
      </c>
      <c r="R1095" s="240"/>
      <c r="S1095" s="246"/>
      <c r="T1095" s="240"/>
      <c r="U1095" s="246"/>
      <c r="V1095" s="240"/>
      <c r="W1095" s="246"/>
      <c r="X1095" s="283"/>
      <c r="Y1095" s="253"/>
      <c r="Z1095" s="251"/>
      <c r="AA1095" s="247">
        <f t="shared" ref="AA1095:AA1158" si="35">P1095-X1095-Z1095</f>
        <v>12508338</v>
      </c>
      <c r="AB1095" s="240" t="s">
        <v>277</v>
      </c>
      <c r="AF1095">
        <v>12508338</v>
      </c>
      <c r="AG1095" s="415">
        <f t="shared" si="34"/>
        <v>0</v>
      </c>
    </row>
    <row r="1096" spans="1:33" ht="38.25">
      <c r="A1096" s="133" t="s">
        <v>6</v>
      </c>
      <c r="B1096" s="133" t="s">
        <v>124</v>
      </c>
      <c r="C1096" s="135" t="s">
        <v>91</v>
      </c>
      <c r="D1096" s="135" t="s">
        <v>92</v>
      </c>
      <c r="E1096" s="239" t="s">
        <v>311</v>
      </c>
      <c r="F1096" s="134" t="s">
        <v>16</v>
      </c>
      <c r="G1096" s="133" t="s">
        <v>1230</v>
      </c>
      <c r="H1096" s="133">
        <v>2042</v>
      </c>
      <c r="I1096" s="133">
        <v>1036</v>
      </c>
      <c r="J1096" s="133">
        <v>43852</v>
      </c>
      <c r="K1096" s="133" t="s">
        <v>677</v>
      </c>
      <c r="L1096" s="133">
        <v>860007392</v>
      </c>
      <c r="M1096" s="133" t="s">
        <v>96</v>
      </c>
      <c r="N1096" s="133">
        <v>8831</v>
      </c>
      <c r="O1096" s="133">
        <v>2020</v>
      </c>
      <c r="P1096" s="264">
        <v>81092950</v>
      </c>
      <c r="Q1096" s="239" t="s">
        <v>827</v>
      </c>
      <c r="R1096" s="240"/>
      <c r="S1096" s="246"/>
      <c r="T1096" s="240"/>
      <c r="U1096" s="246"/>
      <c r="V1096" s="240"/>
      <c r="W1096" s="246"/>
      <c r="X1096" s="283"/>
      <c r="Y1096" s="248" t="s">
        <v>146</v>
      </c>
      <c r="Z1096" s="251">
        <v>81092950</v>
      </c>
      <c r="AA1096" s="247">
        <f t="shared" si="35"/>
        <v>0</v>
      </c>
      <c r="AB1096" s="240" t="s">
        <v>370</v>
      </c>
      <c r="AF1096">
        <v>81092950</v>
      </c>
      <c r="AG1096" s="415">
        <f t="shared" si="34"/>
        <v>0</v>
      </c>
    </row>
    <row r="1097" spans="1:33" ht="38.25">
      <c r="A1097" s="133" t="s">
        <v>6</v>
      </c>
      <c r="B1097" s="133" t="s">
        <v>124</v>
      </c>
      <c r="C1097" s="135" t="s">
        <v>91</v>
      </c>
      <c r="D1097" s="135" t="s">
        <v>92</v>
      </c>
      <c r="E1097" s="239" t="s">
        <v>311</v>
      </c>
      <c r="F1097" s="134" t="s">
        <v>16</v>
      </c>
      <c r="G1097" s="133" t="s">
        <v>1230</v>
      </c>
      <c r="H1097" s="133">
        <v>2294</v>
      </c>
      <c r="I1097" s="133">
        <v>3771</v>
      </c>
      <c r="J1097" s="133">
        <v>43859</v>
      </c>
      <c r="K1097" s="133" t="s">
        <v>1231</v>
      </c>
      <c r="L1097" s="133">
        <v>890982597</v>
      </c>
      <c r="M1097" s="133" t="s">
        <v>96</v>
      </c>
      <c r="N1097" s="133">
        <v>8820</v>
      </c>
      <c r="O1097" s="133">
        <v>2020</v>
      </c>
      <c r="P1097" s="264">
        <v>28913688</v>
      </c>
      <c r="Q1097" s="239" t="s">
        <v>827</v>
      </c>
      <c r="R1097" s="240"/>
      <c r="S1097" s="246"/>
      <c r="T1097" s="240"/>
      <c r="U1097" s="246"/>
      <c r="V1097" s="240"/>
      <c r="W1097" s="246"/>
      <c r="X1097" s="283"/>
      <c r="Y1097" s="248" t="s">
        <v>354</v>
      </c>
      <c r="Z1097" s="251">
        <v>28913688</v>
      </c>
      <c r="AA1097" s="247">
        <f t="shared" si="35"/>
        <v>0</v>
      </c>
      <c r="AB1097" s="240" t="s">
        <v>355</v>
      </c>
      <c r="AF1097">
        <v>28913688</v>
      </c>
      <c r="AG1097" s="415">
        <f t="shared" si="34"/>
        <v>0</v>
      </c>
    </row>
    <row r="1098" spans="1:33">
      <c r="A1098" s="133" t="s">
        <v>6</v>
      </c>
      <c r="B1098" s="133" t="s">
        <v>124</v>
      </c>
      <c r="C1098" s="135" t="s">
        <v>91</v>
      </c>
      <c r="D1098" s="135" t="s">
        <v>92</v>
      </c>
      <c r="E1098" s="239" t="s">
        <v>311</v>
      </c>
      <c r="F1098" s="134" t="s">
        <v>16</v>
      </c>
      <c r="G1098" s="133" t="s">
        <v>1230</v>
      </c>
      <c r="H1098" s="133">
        <v>2026</v>
      </c>
      <c r="I1098" s="133">
        <v>3774</v>
      </c>
      <c r="J1098" s="133">
        <v>43859</v>
      </c>
      <c r="K1098" s="133" t="s">
        <v>676</v>
      </c>
      <c r="L1098" s="133">
        <v>900450947</v>
      </c>
      <c r="M1098" s="133" t="s">
        <v>96</v>
      </c>
      <c r="N1098" s="133">
        <v>8823</v>
      </c>
      <c r="O1098" s="133">
        <v>2020</v>
      </c>
      <c r="P1098" s="264">
        <v>5116942</v>
      </c>
      <c r="Q1098" s="239" t="s">
        <v>827</v>
      </c>
      <c r="R1098" s="240"/>
      <c r="S1098" s="246"/>
      <c r="T1098" s="240"/>
      <c r="U1098" s="246"/>
      <c r="V1098" s="240"/>
      <c r="W1098" s="246"/>
      <c r="X1098" s="283"/>
      <c r="Y1098" s="253"/>
      <c r="Z1098" s="251"/>
      <c r="AA1098" s="247">
        <f t="shared" si="35"/>
        <v>5116942</v>
      </c>
      <c r="AB1098" s="331" t="s">
        <v>884</v>
      </c>
      <c r="AF1098">
        <v>5116942</v>
      </c>
      <c r="AG1098" s="415">
        <f t="shared" si="34"/>
        <v>0</v>
      </c>
    </row>
    <row r="1099" spans="1:33" ht="38.25">
      <c r="A1099" s="133" t="s">
        <v>6</v>
      </c>
      <c r="B1099" s="133" t="s">
        <v>124</v>
      </c>
      <c r="C1099" s="135" t="s">
        <v>91</v>
      </c>
      <c r="D1099" s="135" t="s">
        <v>92</v>
      </c>
      <c r="E1099" s="239" t="s">
        <v>311</v>
      </c>
      <c r="F1099" s="134" t="s">
        <v>16</v>
      </c>
      <c r="G1099" s="133" t="s">
        <v>1230</v>
      </c>
      <c r="H1099" s="133">
        <v>2036</v>
      </c>
      <c r="I1099" s="133">
        <v>3776</v>
      </c>
      <c r="J1099" s="133">
        <v>43859</v>
      </c>
      <c r="K1099" s="133" t="s">
        <v>690</v>
      </c>
      <c r="L1099" s="133">
        <v>860046667</v>
      </c>
      <c r="M1099" s="133" t="s">
        <v>96</v>
      </c>
      <c r="N1099" s="133">
        <v>8829</v>
      </c>
      <c r="O1099" s="133">
        <v>2020</v>
      </c>
      <c r="P1099" s="264">
        <v>42789621</v>
      </c>
      <c r="Q1099" s="239" t="s">
        <v>827</v>
      </c>
      <c r="R1099" s="240"/>
      <c r="S1099" s="246"/>
      <c r="T1099" s="240"/>
      <c r="U1099" s="246"/>
      <c r="V1099" s="240"/>
      <c r="W1099" s="246"/>
      <c r="X1099" s="283"/>
      <c r="Y1099" s="248" t="s">
        <v>354</v>
      </c>
      <c r="Z1099" s="251">
        <v>42789621</v>
      </c>
      <c r="AA1099" s="247">
        <f t="shared" si="35"/>
        <v>0</v>
      </c>
      <c r="AB1099" s="240" t="s">
        <v>355</v>
      </c>
      <c r="AF1099">
        <v>42789621</v>
      </c>
      <c r="AG1099" s="415">
        <f t="shared" si="34"/>
        <v>0</v>
      </c>
    </row>
    <row r="1100" spans="1:33">
      <c r="A1100" s="133" t="s">
        <v>6</v>
      </c>
      <c r="B1100" s="133" t="s">
        <v>124</v>
      </c>
      <c r="C1100" s="135" t="s">
        <v>91</v>
      </c>
      <c r="D1100" s="135" t="s">
        <v>92</v>
      </c>
      <c r="E1100" s="239" t="s">
        <v>311</v>
      </c>
      <c r="F1100" s="134" t="s">
        <v>16</v>
      </c>
      <c r="G1100" s="133" t="s">
        <v>1230</v>
      </c>
      <c r="H1100" s="133">
        <v>2032</v>
      </c>
      <c r="I1100" s="133">
        <v>3777</v>
      </c>
      <c r="J1100" s="133">
        <v>43859</v>
      </c>
      <c r="K1100" s="133" t="s">
        <v>690</v>
      </c>
      <c r="L1100" s="133">
        <v>860046667</v>
      </c>
      <c r="M1100" s="133" t="s">
        <v>96</v>
      </c>
      <c r="N1100" s="133">
        <v>8828</v>
      </c>
      <c r="O1100" s="133">
        <v>2020</v>
      </c>
      <c r="P1100" s="264">
        <v>8800305</v>
      </c>
      <c r="Q1100" s="239" t="s">
        <v>827</v>
      </c>
      <c r="R1100" s="240"/>
      <c r="S1100" s="246"/>
      <c r="T1100" s="240"/>
      <c r="U1100" s="246"/>
      <c r="V1100" s="240"/>
      <c r="W1100" s="246"/>
      <c r="X1100" s="283"/>
      <c r="Y1100" s="253"/>
      <c r="Z1100" s="251"/>
      <c r="AA1100" s="247">
        <f t="shared" si="35"/>
        <v>8800305</v>
      </c>
      <c r="AB1100" s="331" t="s">
        <v>616</v>
      </c>
      <c r="AF1100">
        <v>8800305</v>
      </c>
      <c r="AG1100" s="415">
        <f t="shared" si="34"/>
        <v>0</v>
      </c>
    </row>
    <row r="1101" spans="1:33" ht="38.25">
      <c r="A1101" s="133" t="s">
        <v>6</v>
      </c>
      <c r="B1101" s="133" t="s">
        <v>124</v>
      </c>
      <c r="C1101" s="135" t="s">
        <v>91</v>
      </c>
      <c r="D1101" s="135" t="s">
        <v>92</v>
      </c>
      <c r="E1101" s="239" t="s">
        <v>311</v>
      </c>
      <c r="F1101" s="134" t="s">
        <v>16</v>
      </c>
      <c r="G1101" s="133" t="s">
        <v>1230</v>
      </c>
      <c r="H1101" s="133">
        <v>2297</v>
      </c>
      <c r="I1101" s="133">
        <v>3778</v>
      </c>
      <c r="J1101" s="133">
        <v>43859</v>
      </c>
      <c r="K1101" s="133" t="s">
        <v>1232</v>
      </c>
      <c r="L1101" s="133">
        <v>901142353</v>
      </c>
      <c r="M1101" s="133" t="s">
        <v>96</v>
      </c>
      <c r="N1101" s="133">
        <v>8819</v>
      </c>
      <c r="O1101" s="133">
        <v>2020</v>
      </c>
      <c r="P1101" s="264">
        <v>10531294</v>
      </c>
      <c r="Q1101" s="239" t="s">
        <v>827</v>
      </c>
      <c r="R1101" s="240"/>
      <c r="S1101" s="246"/>
      <c r="T1101" s="240"/>
      <c r="U1101" s="246"/>
      <c r="V1101" s="240"/>
      <c r="W1101" s="246"/>
      <c r="X1101" s="283"/>
      <c r="Y1101" s="248" t="s">
        <v>271</v>
      </c>
      <c r="Z1101" s="251">
        <v>10531294</v>
      </c>
      <c r="AA1101" s="247">
        <f t="shared" si="35"/>
        <v>0</v>
      </c>
      <c r="AB1101" s="331" t="s">
        <v>272</v>
      </c>
      <c r="AF1101">
        <v>10531294</v>
      </c>
      <c r="AG1101" s="415">
        <f t="shared" si="34"/>
        <v>0</v>
      </c>
    </row>
    <row r="1102" spans="1:33" ht="38.25">
      <c r="A1102" s="133" t="s">
        <v>6</v>
      </c>
      <c r="B1102" s="133" t="s">
        <v>124</v>
      </c>
      <c r="C1102" s="135" t="s">
        <v>91</v>
      </c>
      <c r="D1102" s="135" t="s">
        <v>92</v>
      </c>
      <c r="E1102" s="239" t="s">
        <v>311</v>
      </c>
      <c r="F1102" s="134" t="s">
        <v>16</v>
      </c>
      <c r="G1102" s="133" t="s">
        <v>1230</v>
      </c>
      <c r="H1102" s="133">
        <v>2040</v>
      </c>
      <c r="I1102" s="133">
        <v>3783</v>
      </c>
      <c r="J1102" s="133">
        <v>43859</v>
      </c>
      <c r="K1102" s="133" t="s">
        <v>378</v>
      </c>
      <c r="L1102" s="133">
        <v>860007314</v>
      </c>
      <c r="M1102" s="133" t="s">
        <v>96</v>
      </c>
      <c r="N1102" s="133">
        <v>8830</v>
      </c>
      <c r="O1102" s="133">
        <v>2020</v>
      </c>
      <c r="P1102" s="264">
        <v>16450297</v>
      </c>
      <c r="Q1102" s="239" t="s">
        <v>827</v>
      </c>
      <c r="R1102" s="240"/>
      <c r="S1102" s="246"/>
      <c r="T1102" s="240"/>
      <c r="U1102" s="246"/>
      <c r="V1102" s="240"/>
      <c r="W1102" s="246"/>
      <c r="X1102" s="283"/>
      <c r="Y1102" s="248" t="s">
        <v>146</v>
      </c>
      <c r="Z1102" s="251">
        <v>16450297</v>
      </c>
      <c r="AA1102" s="247">
        <f t="shared" si="35"/>
        <v>0</v>
      </c>
      <c r="AB1102" s="240" t="s">
        <v>370</v>
      </c>
      <c r="AF1102">
        <v>16450297</v>
      </c>
      <c r="AG1102" s="415">
        <f t="shared" si="34"/>
        <v>0</v>
      </c>
    </row>
    <row r="1103" spans="1:33" ht="51">
      <c r="A1103" s="133" t="s">
        <v>6</v>
      </c>
      <c r="B1103" s="133" t="s">
        <v>124</v>
      </c>
      <c r="C1103" s="135" t="s">
        <v>91</v>
      </c>
      <c r="D1103" s="135" t="s">
        <v>92</v>
      </c>
      <c r="E1103" s="239" t="s">
        <v>311</v>
      </c>
      <c r="F1103" s="134" t="s">
        <v>16</v>
      </c>
      <c r="G1103" s="133" t="s">
        <v>1230</v>
      </c>
      <c r="H1103" s="133">
        <v>2047</v>
      </c>
      <c r="I1103" s="133">
        <v>44</v>
      </c>
      <c r="J1103" s="133">
        <v>43847</v>
      </c>
      <c r="K1103" s="133" t="s">
        <v>677</v>
      </c>
      <c r="L1103" s="133">
        <v>860007392</v>
      </c>
      <c r="M1103" s="133" t="s">
        <v>96</v>
      </c>
      <c r="N1103" s="133">
        <v>8832</v>
      </c>
      <c r="O1103" s="133">
        <v>2020</v>
      </c>
      <c r="P1103" s="264">
        <v>176769855</v>
      </c>
      <c r="Q1103" s="239" t="s">
        <v>827</v>
      </c>
      <c r="R1103" s="240"/>
      <c r="S1103" s="246"/>
      <c r="T1103" s="240"/>
      <c r="U1103" s="246"/>
      <c r="V1103" s="240"/>
      <c r="W1103" s="246"/>
      <c r="X1103" s="283"/>
      <c r="Y1103" s="248" t="s">
        <v>380</v>
      </c>
      <c r="Z1103" s="251">
        <v>176769855</v>
      </c>
      <c r="AA1103" s="247">
        <f t="shared" si="35"/>
        <v>0</v>
      </c>
      <c r="AB1103" s="331" t="s">
        <v>553</v>
      </c>
      <c r="AF1103">
        <v>176769855</v>
      </c>
      <c r="AG1103" s="415">
        <f t="shared" si="34"/>
        <v>0</v>
      </c>
    </row>
    <row r="1104" spans="1:33">
      <c r="A1104" s="133" t="s">
        <v>6</v>
      </c>
      <c r="B1104" s="133" t="s">
        <v>124</v>
      </c>
      <c r="C1104" s="135" t="s">
        <v>91</v>
      </c>
      <c r="D1104" s="135" t="s">
        <v>92</v>
      </c>
      <c r="E1104" s="239" t="s">
        <v>311</v>
      </c>
      <c r="F1104" s="134" t="s">
        <v>16</v>
      </c>
      <c r="G1104" s="133" t="s">
        <v>1230</v>
      </c>
      <c r="H1104" s="133">
        <v>14660</v>
      </c>
      <c r="I1104" s="133">
        <v>9369</v>
      </c>
      <c r="J1104" s="133">
        <v>43966</v>
      </c>
      <c r="K1104" s="133" t="s">
        <v>702</v>
      </c>
      <c r="L1104" s="133">
        <v>899999072</v>
      </c>
      <c r="M1104" s="133" t="s">
        <v>703</v>
      </c>
      <c r="N1104" s="133">
        <v>3</v>
      </c>
      <c r="O1104" s="133">
        <v>2020</v>
      </c>
      <c r="P1104" s="264">
        <v>32802349</v>
      </c>
      <c r="Q1104" s="239" t="s">
        <v>827</v>
      </c>
      <c r="R1104" s="240"/>
      <c r="S1104" s="246"/>
      <c r="T1104" s="240"/>
      <c r="U1104" s="246"/>
      <c r="V1104" s="240"/>
      <c r="W1104" s="246"/>
      <c r="X1104" s="283"/>
      <c r="Y1104" s="253"/>
      <c r="Z1104" s="251"/>
      <c r="AA1104" s="247">
        <f t="shared" si="35"/>
        <v>32802349</v>
      </c>
      <c r="AB1104" s="302" t="s">
        <v>657</v>
      </c>
      <c r="AF1104">
        <v>32802349</v>
      </c>
      <c r="AG1104" s="415">
        <f t="shared" si="34"/>
        <v>0</v>
      </c>
    </row>
    <row r="1105" spans="1:33" ht="38.25">
      <c r="A1105" s="133" t="s">
        <v>6</v>
      </c>
      <c r="B1105" s="133" t="s">
        <v>124</v>
      </c>
      <c r="C1105" s="135" t="s">
        <v>91</v>
      </c>
      <c r="D1105" s="135" t="s">
        <v>92</v>
      </c>
      <c r="E1105" s="239" t="s">
        <v>311</v>
      </c>
      <c r="F1105" s="134" t="s">
        <v>16</v>
      </c>
      <c r="G1105" s="133" t="s">
        <v>1230</v>
      </c>
      <c r="H1105" s="133">
        <v>2290</v>
      </c>
      <c r="I1105" s="133">
        <v>949</v>
      </c>
      <c r="J1105" s="133">
        <v>43852</v>
      </c>
      <c r="K1105" s="133" t="s">
        <v>677</v>
      </c>
      <c r="L1105" s="133">
        <v>860007392</v>
      </c>
      <c r="M1105" s="133" t="s">
        <v>96</v>
      </c>
      <c r="N1105" s="133">
        <v>8821</v>
      </c>
      <c r="O1105" s="133">
        <v>2020</v>
      </c>
      <c r="P1105" s="264">
        <v>71136607</v>
      </c>
      <c r="Q1105" s="239" t="s">
        <v>827</v>
      </c>
      <c r="R1105" s="240"/>
      <c r="S1105" s="246"/>
      <c r="T1105" s="240"/>
      <c r="U1105" s="246"/>
      <c r="V1105" s="240"/>
      <c r="W1105" s="246"/>
      <c r="X1105" s="283"/>
      <c r="Y1105" s="248" t="s">
        <v>146</v>
      </c>
      <c r="Z1105" s="251">
        <v>71136607</v>
      </c>
      <c r="AA1105" s="247">
        <f t="shared" si="35"/>
        <v>0</v>
      </c>
      <c r="AB1105" s="240" t="s">
        <v>370</v>
      </c>
      <c r="AF1105">
        <v>71136607</v>
      </c>
      <c r="AG1105" s="415">
        <f t="shared" si="34"/>
        <v>0</v>
      </c>
    </row>
    <row r="1106" spans="1:33" ht="38.25">
      <c r="A1106" s="133" t="s">
        <v>6</v>
      </c>
      <c r="B1106" s="133" t="s">
        <v>227</v>
      </c>
      <c r="C1106" s="135" t="s">
        <v>91</v>
      </c>
      <c r="D1106" s="135">
        <v>7757</v>
      </c>
      <c r="E1106" s="239" t="s">
        <v>1179</v>
      </c>
      <c r="F1106" s="134" t="s">
        <v>926</v>
      </c>
      <c r="G1106" s="133" t="s">
        <v>320</v>
      </c>
      <c r="H1106" s="133">
        <v>16206</v>
      </c>
      <c r="I1106" s="133">
        <v>12802</v>
      </c>
      <c r="J1106" s="133">
        <v>44044</v>
      </c>
      <c r="K1106" s="133" t="s">
        <v>1233</v>
      </c>
      <c r="L1106" s="133">
        <v>19448122</v>
      </c>
      <c r="M1106" s="133" t="s">
        <v>114</v>
      </c>
      <c r="N1106" s="133">
        <v>8247</v>
      </c>
      <c r="O1106" s="133">
        <v>2020</v>
      </c>
      <c r="P1106" s="264">
        <v>5337600</v>
      </c>
      <c r="Q1106" s="239" t="s">
        <v>827</v>
      </c>
      <c r="R1106" s="240"/>
      <c r="S1106" s="246"/>
      <c r="T1106" s="240"/>
      <c r="U1106" s="246"/>
      <c r="V1106" s="240"/>
      <c r="W1106" s="246"/>
      <c r="X1106" s="283"/>
      <c r="Y1106" s="248" t="s">
        <v>486</v>
      </c>
      <c r="Z1106" s="251">
        <v>5337600</v>
      </c>
      <c r="AA1106" s="247">
        <f t="shared" si="35"/>
        <v>0</v>
      </c>
      <c r="AB1106" s="240" t="s">
        <v>487</v>
      </c>
      <c r="AF1106">
        <v>5337600</v>
      </c>
      <c r="AG1106" s="415">
        <f t="shared" si="34"/>
        <v>0</v>
      </c>
    </row>
    <row r="1107" spans="1:33">
      <c r="A1107" s="133" t="s">
        <v>6</v>
      </c>
      <c r="B1107" s="133" t="s">
        <v>227</v>
      </c>
      <c r="C1107" s="135" t="s">
        <v>91</v>
      </c>
      <c r="D1107" s="135">
        <v>7757</v>
      </c>
      <c r="E1107" s="239" t="s">
        <v>1179</v>
      </c>
      <c r="F1107" s="134" t="s">
        <v>926</v>
      </c>
      <c r="G1107" s="133" t="s">
        <v>320</v>
      </c>
      <c r="H1107" s="133">
        <v>15894</v>
      </c>
      <c r="I1107" s="133">
        <v>13014</v>
      </c>
      <c r="J1107" s="133">
        <v>44049</v>
      </c>
      <c r="K1107" s="133" t="s">
        <v>1234</v>
      </c>
      <c r="L1107" s="133">
        <v>1010165131</v>
      </c>
      <c r="M1107" s="133" t="s">
        <v>114</v>
      </c>
      <c r="N1107" s="133">
        <v>8439</v>
      </c>
      <c r="O1107" s="133">
        <v>2020</v>
      </c>
      <c r="P1107" s="264">
        <v>834000</v>
      </c>
      <c r="Q1107" s="239" t="s">
        <v>827</v>
      </c>
      <c r="R1107" s="240"/>
      <c r="S1107" s="246"/>
      <c r="T1107" s="240"/>
      <c r="U1107" s="246"/>
      <c r="V1107" s="240"/>
      <c r="W1107" s="246"/>
      <c r="X1107" s="283"/>
      <c r="Y1107" s="253"/>
      <c r="Z1107" s="251"/>
      <c r="AA1107" s="247">
        <f t="shared" si="35"/>
        <v>834000</v>
      </c>
      <c r="AB1107" s="355" t="s">
        <v>962</v>
      </c>
      <c r="AF1107">
        <v>834000</v>
      </c>
      <c r="AG1107" s="415">
        <f t="shared" si="34"/>
        <v>0</v>
      </c>
    </row>
    <row r="1108" spans="1:33">
      <c r="A1108" s="133" t="s">
        <v>6</v>
      </c>
      <c r="B1108" s="133" t="s">
        <v>227</v>
      </c>
      <c r="C1108" s="135" t="s">
        <v>91</v>
      </c>
      <c r="D1108" s="135">
        <v>7757</v>
      </c>
      <c r="E1108" s="239" t="s">
        <v>1179</v>
      </c>
      <c r="F1108" s="134" t="s">
        <v>926</v>
      </c>
      <c r="G1108" s="133" t="s">
        <v>320</v>
      </c>
      <c r="H1108" s="133">
        <v>21782</v>
      </c>
      <c r="I1108" s="133">
        <v>16543</v>
      </c>
      <c r="J1108" s="133">
        <v>44089</v>
      </c>
      <c r="K1108" s="133" t="s">
        <v>1091</v>
      </c>
      <c r="L1108" s="133">
        <v>800250954</v>
      </c>
      <c r="M1108" s="133" t="s">
        <v>156</v>
      </c>
      <c r="N1108" s="133">
        <v>7763</v>
      </c>
      <c r="O1108" s="133">
        <v>2020</v>
      </c>
      <c r="P1108" s="264">
        <v>26992294</v>
      </c>
      <c r="Q1108" s="239" t="s">
        <v>827</v>
      </c>
      <c r="R1108" s="240"/>
      <c r="S1108" s="246"/>
      <c r="T1108" s="240"/>
      <c r="U1108" s="246"/>
      <c r="V1108" s="240"/>
      <c r="W1108" s="246"/>
      <c r="X1108" s="283"/>
      <c r="Y1108" s="253"/>
      <c r="Z1108" s="251"/>
      <c r="AA1108" s="247">
        <f t="shared" si="35"/>
        <v>26992294</v>
      </c>
      <c r="AB1108" s="355" t="s">
        <v>962</v>
      </c>
      <c r="AF1108">
        <v>26992294</v>
      </c>
      <c r="AG1108" s="415">
        <f t="shared" si="34"/>
        <v>0</v>
      </c>
    </row>
    <row r="1109" spans="1:33" ht="38.25">
      <c r="A1109" s="133" t="s">
        <v>6</v>
      </c>
      <c r="B1109" s="133" t="s">
        <v>227</v>
      </c>
      <c r="C1109" s="135" t="s">
        <v>91</v>
      </c>
      <c r="D1109" s="135">
        <v>7757</v>
      </c>
      <c r="E1109" s="239" t="s">
        <v>925</v>
      </c>
      <c r="F1109" s="134" t="s">
        <v>926</v>
      </c>
      <c r="G1109" s="133" t="s">
        <v>320</v>
      </c>
      <c r="H1109" s="133">
        <v>21046</v>
      </c>
      <c r="I1109" s="133">
        <v>17939</v>
      </c>
      <c r="J1109" s="133">
        <v>44132</v>
      </c>
      <c r="K1109" s="133" t="s">
        <v>1235</v>
      </c>
      <c r="L1109" s="133">
        <v>1020733979</v>
      </c>
      <c r="M1109" s="133" t="s">
        <v>114</v>
      </c>
      <c r="N1109" s="133">
        <v>13365</v>
      </c>
      <c r="O1109" s="133">
        <v>2020</v>
      </c>
      <c r="P1109" s="264">
        <v>251300</v>
      </c>
      <c r="Q1109" s="239" t="s">
        <v>827</v>
      </c>
      <c r="R1109" s="240"/>
      <c r="S1109" s="246"/>
      <c r="T1109" s="240"/>
      <c r="U1109" s="246"/>
      <c r="V1109" s="240"/>
      <c r="W1109" s="246"/>
      <c r="X1109" s="283"/>
      <c r="Y1109" s="248" t="s">
        <v>384</v>
      </c>
      <c r="Z1109" s="251">
        <v>251300</v>
      </c>
      <c r="AA1109" s="247">
        <f t="shared" si="35"/>
        <v>0</v>
      </c>
      <c r="AB1109" s="240" t="s">
        <v>385</v>
      </c>
      <c r="AF1109">
        <v>251300</v>
      </c>
      <c r="AG1109" s="415">
        <f t="shared" si="34"/>
        <v>0</v>
      </c>
    </row>
    <row r="1110" spans="1:33">
      <c r="A1110" s="133" t="s">
        <v>6</v>
      </c>
      <c r="B1110" s="133" t="s">
        <v>227</v>
      </c>
      <c r="C1110" s="135" t="s">
        <v>91</v>
      </c>
      <c r="D1110" s="135">
        <v>7757</v>
      </c>
      <c r="E1110" s="239" t="s">
        <v>925</v>
      </c>
      <c r="F1110" s="134" t="s">
        <v>926</v>
      </c>
      <c r="G1110" s="133" t="s">
        <v>320</v>
      </c>
      <c r="H1110" s="133">
        <v>27353</v>
      </c>
      <c r="I1110" s="133">
        <v>23292</v>
      </c>
      <c r="J1110" s="133">
        <v>44194</v>
      </c>
      <c r="K1110" s="133" t="s">
        <v>1234</v>
      </c>
      <c r="L1110" s="133">
        <v>1010165131</v>
      </c>
      <c r="M1110" s="133" t="s">
        <v>114</v>
      </c>
      <c r="N1110" s="133">
        <v>8439</v>
      </c>
      <c r="O1110" s="133">
        <v>2020</v>
      </c>
      <c r="P1110" s="264">
        <v>5026000</v>
      </c>
      <c r="Q1110" s="239" t="s">
        <v>827</v>
      </c>
      <c r="R1110" s="240"/>
      <c r="S1110" s="246"/>
      <c r="T1110" s="240"/>
      <c r="U1110" s="246"/>
      <c r="V1110" s="240"/>
      <c r="W1110" s="246"/>
      <c r="X1110" s="283"/>
      <c r="Y1110" s="253"/>
      <c r="Z1110" s="251"/>
      <c r="AA1110" s="247">
        <f t="shared" si="35"/>
        <v>5026000</v>
      </c>
      <c r="AB1110" s="355" t="s">
        <v>962</v>
      </c>
      <c r="AF1110">
        <v>5026000</v>
      </c>
      <c r="AG1110" s="415">
        <f t="shared" si="34"/>
        <v>0</v>
      </c>
    </row>
    <row r="1111" spans="1:33" ht="38.25">
      <c r="A1111" s="133" t="s">
        <v>6</v>
      </c>
      <c r="B1111" s="133" t="s">
        <v>227</v>
      </c>
      <c r="C1111" s="135" t="s">
        <v>91</v>
      </c>
      <c r="D1111" s="135" t="s">
        <v>92</v>
      </c>
      <c r="E1111" s="239" t="s">
        <v>315</v>
      </c>
      <c r="F1111" s="134" t="s">
        <v>19</v>
      </c>
      <c r="G1111" s="133" t="s">
        <v>320</v>
      </c>
      <c r="H1111" s="133">
        <v>6348</v>
      </c>
      <c r="I1111" s="133">
        <v>8246</v>
      </c>
      <c r="J1111" s="133">
        <v>43938</v>
      </c>
      <c r="K1111" s="133" t="s">
        <v>1236</v>
      </c>
      <c r="L1111" s="133">
        <v>1012371482</v>
      </c>
      <c r="M1111" s="133" t="s">
        <v>114</v>
      </c>
      <c r="N1111" s="133">
        <v>3423</v>
      </c>
      <c r="O1111" s="133">
        <v>2020</v>
      </c>
      <c r="P1111" s="264">
        <v>418833</v>
      </c>
      <c r="Q1111" s="239" t="s">
        <v>827</v>
      </c>
      <c r="R1111" s="240"/>
      <c r="S1111" s="246"/>
      <c r="T1111" s="240"/>
      <c r="U1111" s="246"/>
      <c r="V1111" s="240"/>
      <c r="W1111" s="246"/>
      <c r="X1111" s="283"/>
      <c r="Y1111" s="248" t="s">
        <v>384</v>
      </c>
      <c r="Z1111" s="251">
        <v>418833</v>
      </c>
      <c r="AA1111" s="247">
        <f t="shared" si="35"/>
        <v>0</v>
      </c>
      <c r="AB1111" s="240" t="s">
        <v>385</v>
      </c>
      <c r="AF1111">
        <v>418833</v>
      </c>
      <c r="AG1111" s="415">
        <f t="shared" si="34"/>
        <v>0</v>
      </c>
    </row>
    <row r="1112" spans="1:33">
      <c r="A1112" s="133" t="s">
        <v>6</v>
      </c>
      <c r="B1112" s="133" t="s">
        <v>227</v>
      </c>
      <c r="C1112" s="135" t="s">
        <v>91</v>
      </c>
      <c r="D1112" s="135" t="s">
        <v>92</v>
      </c>
      <c r="E1112" s="239" t="s">
        <v>315</v>
      </c>
      <c r="F1112" s="134" t="s">
        <v>19</v>
      </c>
      <c r="G1112" s="133" t="s">
        <v>320</v>
      </c>
      <c r="H1112" s="133">
        <v>5840</v>
      </c>
      <c r="I1112" s="133">
        <v>8447</v>
      </c>
      <c r="J1112" s="133">
        <v>43944</v>
      </c>
      <c r="K1112" s="133" t="s">
        <v>1237</v>
      </c>
      <c r="L1112" s="133">
        <v>1018411134</v>
      </c>
      <c r="M1112" s="133" t="s">
        <v>114</v>
      </c>
      <c r="N1112" s="133">
        <v>2867</v>
      </c>
      <c r="O1112" s="133">
        <v>2020</v>
      </c>
      <c r="P1112" s="281">
        <v>250200</v>
      </c>
      <c r="Q1112" s="441" t="s">
        <v>827</v>
      </c>
      <c r="R1112" s="442">
        <v>2842</v>
      </c>
      <c r="S1112" s="443">
        <v>44866</v>
      </c>
      <c r="T1112" s="444">
        <v>3225</v>
      </c>
      <c r="U1112" s="445">
        <v>44908</v>
      </c>
      <c r="V1112" s="446">
        <v>3001054964</v>
      </c>
      <c r="W1112" s="445">
        <v>44918</v>
      </c>
      <c r="X1112" s="447">
        <v>250200</v>
      </c>
      <c r="Y1112" s="448"/>
      <c r="Z1112" s="449"/>
      <c r="AA1112" s="450">
        <f t="shared" si="35"/>
        <v>0</v>
      </c>
      <c r="AB1112" s="451" t="s">
        <v>209</v>
      </c>
      <c r="AF1112">
        <v>250200</v>
      </c>
      <c r="AG1112" s="415">
        <f t="shared" si="34"/>
        <v>0</v>
      </c>
    </row>
    <row r="1113" spans="1:33">
      <c r="A1113" s="133" t="s">
        <v>6</v>
      </c>
      <c r="B1113" s="133" t="s">
        <v>227</v>
      </c>
      <c r="C1113" s="135" t="s">
        <v>91</v>
      </c>
      <c r="D1113" s="135" t="s">
        <v>92</v>
      </c>
      <c r="E1113" s="239" t="s">
        <v>315</v>
      </c>
      <c r="F1113" s="134" t="s">
        <v>19</v>
      </c>
      <c r="G1113" s="133" t="s">
        <v>320</v>
      </c>
      <c r="H1113" s="133">
        <v>5560</v>
      </c>
      <c r="I1113" s="133">
        <v>8619</v>
      </c>
      <c r="J1113" s="133">
        <v>43948</v>
      </c>
      <c r="K1113" s="133" t="s">
        <v>1238</v>
      </c>
      <c r="L1113" s="133">
        <v>1026287425</v>
      </c>
      <c r="M1113" s="133" t="s">
        <v>114</v>
      </c>
      <c r="N1113" s="133">
        <v>3677</v>
      </c>
      <c r="O1113" s="133">
        <v>2020</v>
      </c>
      <c r="P1113" s="264">
        <v>83400</v>
      </c>
      <c r="Q1113" s="239" t="s">
        <v>827</v>
      </c>
      <c r="R1113" s="240"/>
      <c r="S1113" s="246"/>
      <c r="T1113" s="240"/>
      <c r="U1113" s="246"/>
      <c r="V1113" s="240"/>
      <c r="W1113" s="246"/>
      <c r="X1113" s="283"/>
      <c r="Y1113" s="253"/>
      <c r="Z1113" s="251"/>
      <c r="AA1113" s="247">
        <f t="shared" si="35"/>
        <v>83400</v>
      </c>
      <c r="AB1113" s="356" t="s">
        <v>1239</v>
      </c>
      <c r="AF1113">
        <v>83400</v>
      </c>
      <c r="AG1113" s="415">
        <f t="shared" si="34"/>
        <v>0</v>
      </c>
    </row>
    <row r="1114" spans="1:33" ht="38.25">
      <c r="A1114" s="133" t="s">
        <v>6</v>
      </c>
      <c r="B1114" s="133" t="s">
        <v>186</v>
      </c>
      <c r="C1114" s="135" t="s">
        <v>91</v>
      </c>
      <c r="D1114" s="135" t="s">
        <v>92</v>
      </c>
      <c r="E1114" s="239" t="s">
        <v>248</v>
      </c>
      <c r="F1114" s="134" t="s">
        <v>20</v>
      </c>
      <c r="G1114" s="133" t="s">
        <v>347</v>
      </c>
      <c r="H1114" s="133">
        <v>605</v>
      </c>
      <c r="I1114" s="133">
        <v>1854</v>
      </c>
      <c r="J1114" s="133">
        <v>43854</v>
      </c>
      <c r="K1114" s="133" t="s">
        <v>1240</v>
      </c>
      <c r="L1114" s="133">
        <v>1024487908</v>
      </c>
      <c r="M1114" s="133" t="s">
        <v>123</v>
      </c>
      <c r="N1114" s="133">
        <v>561</v>
      </c>
      <c r="O1114" s="133">
        <v>2020</v>
      </c>
      <c r="P1114" s="264">
        <v>18525000</v>
      </c>
      <c r="Q1114" s="239" t="s">
        <v>827</v>
      </c>
      <c r="R1114" s="240"/>
      <c r="S1114" s="246"/>
      <c r="T1114" s="240"/>
      <c r="U1114" s="246"/>
      <c r="V1114" s="240"/>
      <c r="W1114" s="246"/>
      <c r="X1114" s="283"/>
      <c r="Y1114" s="248" t="s">
        <v>384</v>
      </c>
      <c r="Z1114" s="251">
        <v>18525000</v>
      </c>
      <c r="AA1114" s="247">
        <f t="shared" si="35"/>
        <v>0</v>
      </c>
      <c r="AB1114" s="329" t="s">
        <v>385</v>
      </c>
      <c r="AF1114">
        <v>18525000</v>
      </c>
      <c r="AG1114" s="415">
        <f t="shared" si="34"/>
        <v>0</v>
      </c>
    </row>
    <row r="1115" spans="1:33">
      <c r="A1115" s="133" t="s">
        <v>6</v>
      </c>
      <c r="B1115" s="133" t="s">
        <v>186</v>
      </c>
      <c r="C1115" s="135" t="s">
        <v>91</v>
      </c>
      <c r="D1115" s="135" t="s">
        <v>92</v>
      </c>
      <c r="E1115" s="239" t="s">
        <v>248</v>
      </c>
      <c r="F1115" s="134" t="s">
        <v>20</v>
      </c>
      <c r="G1115" s="133" t="s">
        <v>347</v>
      </c>
      <c r="H1115" s="133">
        <v>2328</v>
      </c>
      <c r="I1115" s="133">
        <v>4687</v>
      </c>
      <c r="J1115" s="133">
        <v>43862</v>
      </c>
      <c r="K1115" s="133" t="s">
        <v>1241</v>
      </c>
      <c r="L1115" s="133">
        <v>52741744</v>
      </c>
      <c r="M1115" s="133" t="s">
        <v>114</v>
      </c>
      <c r="N1115" s="133">
        <v>476</v>
      </c>
      <c r="O1115" s="133">
        <v>2020</v>
      </c>
      <c r="P1115" s="264">
        <v>1</v>
      </c>
      <c r="Q1115" s="239" t="s">
        <v>827</v>
      </c>
      <c r="R1115" s="240"/>
      <c r="S1115" s="246"/>
      <c r="T1115" s="240"/>
      <c r="U1115" s="246"/>
      <c r="V1115" s="240"/>
      <c r="W1115" s="246"/>
      <c r="X1115" s="283"/>
      <c r="Y1115" s="253"/>
      <c r="Z1115" s="251"/>
      <c r="AA1115" s="247">
        <f t="shared" si="35"/>
        <v>1</v>
      </c>
      <c r="AB1115" s="333" t="s">
        <v>858</v>
      </c>
      <c r="AF1115">
        <v>1</v>
      </c>
      <c r="AG1115" s="415">
        <f t="shared" si="34"/>
        <v>0</v>
      </c>
    </row>
    <row r="1116" spans="1:33" ht="38.25">
      <c r="A1116" s="133" t="s">
        <v>6</v>
      </c>
      <c r="B1116" s="133" t="s">
        <v>100</v>
      </c>
      <c r="C1116" s="135" t="s">
        <v>91</v>
      </c>
      <c r="D1116" s="135" t="s">
        <v>92</v>
      </c>
      <c r="E1116" s="239" t="s">
        <v>239</v>
      </c>
      <c r="F1116" s="134" t="s">
        <v>13</v>
      </c>
      <c r="G1116" s="133" t="s">
        <v>103</v>
      </c>
      <c r="H1116" s="133">
        <v>10986</v>
      </c>
      <c r="I1116" s="133">
        <v>10762</v>
      </c>
      <c r="J1116" s="133">
        <v>43980</v>
      </c>
      <c r="K1116" s="133" t="s">
        <v>1242</v>
      </c>
      <c r="L1116" s="133">
        <v>52728296</v>
      </c>
      <c r="M1116" s="133" t="s">
        <v>123</v>
      </c>
      <c r="N1116" s="133">
        <v>6370</v>
      </c>
      <c r="O1116" s="133">
        <v>2020</v>
      </c>
      <c r="P1116" s="264">
        <v>106100</v>
      </c>
      <c r="Q1116" s="239" t="s">
        <v>827</v>
      </c>
      <c r="R1116" s="240"/>
      <c r="S1116" s="246"/>
      <c r="T1116" s="240"/>
      <c r="U1116" s="246"/>
      <c r="V1116" s="240"/>
      <c r="W1116" s="246"/>
      <c r="X1116" s="283"/>
      <c r="Y1116" s="248" t="s">
        <v>354</v>
      </c>
      <c r="Z1116" s="251">
        <v>106100</v>
      </c>
      <c r="AA1116" s="247">
        <f t="shared" si="35"/>
        <v>0</v>
      </c>
      <c r="AB1116" s="330" t="s">
        <v>355</v>
      </c>
      <c r="AF1116">
        <v>106100</v>
      </c>
      <c r="AG1116" s="415">
        <f t="shared" si="34"/>
        <v>0</v>
      </c>
    </row>
    <row r="1117" spans="1:33">
      <c r="A1117" s="133" t="s">
        <v>6</v>
      </c>
      <c r="B1117" s="133" t="s">
        <v>100</v>
      </c>
      <c r="C1117" s="135" t="s">
        <v>91</v>
      </c>
      <c r="D1117" s="135" t="s">
        <v>92</v>
      </c>
      <c r="E1117" s="239" t="s">
        <v>239</v>
      </c>
      <c r="F1117" s="134" t="s">
        <v>13</v>
      </c>
      <c r="G1117" s="133" t="s">
        <v>103</v>
      </c>
      <c r="H1117" s="133">
        <v>2152</v>
      </c>
      <c r="I1117" s="133">
        <v>1130</v>
      </c>
      <c r="J1117" s="133">
        <v>43852</v>
      </c>
      <c r="K1117" s="133" t="s">
        <v>1243</v>
      </c>
      <c r="L1117" s="133">
        <v>1012427270</v>
      </c>
      <c r="M1117" s="133" t="s">
        <v>123</v>
      </c>
      <c r="N1117" s="133">
        <v>8599</v>
      </c>
      <c r="O1117" s="133">
        <v>2020</v>
      </c>
      <c r="P1117" s="264">
        <v>3090000</v>
      </c>
      <c r="Q1117" s="239" t="s">
        <v>827</v>
      </c>
      <c r="R1117" s="243">
        <v>508</v>
      </c>
      <c r="S1117" s="249">
        <v>44622</v>
      </c>
      <c r="T1117" s="241">
        <v>508</v>
      </c>
      <c r="U1117" s="249">
        <v>44622</v>
      </c>
      <c r="V1117" s="253">
        <v>3000292818</v>
      </c>
      <c r="W1117" s="285">
        <v>44677</v>
      </c>
      <c r="X1117" s="283">
        <v>3090000</v>
      </c>
      <c r="Y1117" s="253"/>
      <c r="Z1117" s="251"/>
      <c r="AA1117" s="247">
        <f t="shared" si="35"/>
        <v>0</v>
      </c>
      <c r="AB1117" s="240" t="s">
        <v>407</v>
      </c>
      <c r="AF1117">
        <v>3090000</v>
      </c>
      <c r="AG1117" s="415">
        <f t="shared" si="34"/>
        <v>0</v>
      </c>
    </row>
    <row r="1118" spans="1:33" ht="38.25">
      <c r="A1118" s="133" t="s">
        <v>8</v>
      </c>
      <c r="B1118" s="133" t="s">
        <v>148</v>
      </c>
      <c r="C1118" s="135" t="s">
        <v>91</v>
      </c>
      <c r="D1118" s="135">
        <v>7745</v>
      </c>
      <c r="E1118" s="239" t="s">
        <v>860</v>
      </c>
      <c r="F1118" s="134" t="s">
        <v>33</v>
      </c>
      <c r="G1118" s="133" t="s">
        <v>103</v>
      </c>
      <c r="H1118" s="133">
        <v>15215</v>
      </c>
      <c r="I1118" s="133">
        <v>12240</v>
      </c>
      <c r="J1118" s="133">
        <v>44031</v>
      </c>
      <c r="K1118" s="133" t="s">
        <v>1244</v>
      </c>
      <c r="L1118" s="133">
        <v>900072040</v>
      </c>
      <c r="M1118" s="133" t="s">
        <v>96</v>
      </c>
      <c r="N1118" s="133">
        <v>7797</v>
      </c>
      <c r="O1118" s="133">
        <v>2020</v>
      </c>
      <c r="P1118" s="264">
        <v>9531936</v>
      </c>
      <c r="Q1118" s="239" t="s">
        <v>827</v>
      </c>
      <c r="R1118" s="240"/>
      <c r="S1118" s="246"/>
      <c r="T1118" s="240"/>
      <c r="U1118" s="246"/>
      <c r="V1118" s="240"/>
      <c r="W1118" s="246"/>
      <c r="X1118" s="283"/>
      <c r="Y1118" s="248" t="s">
        <v>384</v>
      </c>
      <c r="Z1118" s="251">
        <v>9531936</v>
      </c>
      <c r="AA1118" s="247">
        <f t="shared" si="35"/>
        <v>0</v>
      </c>
      <c r="AB1118" s="240" t="s">
        <v>385</v>
      </c>
      <c r="AF1118">
        <v>9531936</v>
      </c>
      <c r="AG1118" s="415">
        <f t="shared" si="34"/>
        <v>0</v>
      </c>
    </row>
    <row r="1119" spans="1:33" ht="38.25">
      <c r="A1119" s="133" t="s">
        <v>8</v>
      </c>
      <c r="B1119" s="133" t="s">
        <v>148</v>
      </c>
      <c r="C1119" s="135" t="s">
        <v>91</v>
      </c>
      <c r="D1119" s="135">
        <v>7745</v>
      </c>
      <c r="E1119" s="239" t="s">
        <v>860</v>
      </c>
      <c r="F1119" s="134" t="s">
        <v>33</v>
      </c>
      <c r="G1119" s="133" t="s">
        <v>103</v>
      </c>
      <c r="H1119" s="133">
        <v>15169</v>
      </c>
      <c r="I1119" s="133">
        <v>12252</v>
      </c>
      <c r="J1119" s="133">
        <v>44033</v>
      </c>
      <c r="K1119" s="133" t="s">
        <v>443</v>
      </c>
      <c r="L1119" s="133">
        <v>830072495</v>
      </c>
      <c r="M1119" s="133" t="s">
        <v>96</v>
      </c>
      <c r="N1119" s="133">
        <v>7812</v>
      </c>
      <c r="O1119" s="133">
        <v>2020</v>
      </c>
      <c r="P1119" s="264">
        <v>10335535</v>
      </c>
      <c r="Q1119" s="239" t="s">
        <v>827</v>
      </c>
      <c r="R1119" s="241">
        <v>1283</v>
      </c>
      <c r="S1119" s="249">
        <v>44729</v>
      </c>
      <c r="T1119" s="241">
        <v>1283</v>
      </c>
      <c r="U1119" s="249">
        <v>44729</v>
      </c>
      <c r="V1119" s="240">
        <v>3000764682</v>
      </c>
      <c r="W1119" s="246">
        <v>44827</v>
      </c>
      <c r="X1119" s="283">
        <v>6689412</v>
      </c>
      <c r="Y1119" s="248" t="s">
        <v>138</v>
      </c>
      <c r="Z1119" s="251">
        <v>3646123</v>
      </c>
      <c r="AA1119" s="247">
        <f t="shared" si="35"/>
        <v>0</v>
      </c>
      <c r="AB1119" s="240" t="s">
        <v>252</v>
      </c>
      <c r="AF1119">
        <v>10335535</v>
      </c>
      <c r="AG1119" s="415">
        <f t="shared" si="34"/>
        <v>0</v>
      </c>
    </row>
    <row r="1120" spans="1:33" ht="38.25">
      <c r="A1120" s="133" t="s">
        <v>8</v>
      </c>
      <c r="B1120" s="133" t="s">
        <v>148</v>
      </c>
      <c r="C1120" s="135" t="s">
        <v>91</v>
      </c>
      <c r="D1120" s="135">
        <v>7745</v>
      </c>
      <c r="E1120" s="239" t="s">
        <v>860</v>
      </c>
      <c r="F1120" s="134" t="s">
        <v>33</v>
      </c>
      <c r="G1120" s="133" t="s">
        <v>103</v>
      </c>
      <c r="H1120" s="133">
        <v>15183</v>
      </c>
      <c r="I1120" s="133">
        <v>12256</v>
      </c>
      <c r="J1120" s="133">
        <v>44033</v>
      </c>
      <c r="K1120" s="133" t="s">
        <v>683</v>
      </c>
      <c r="L1120" s="133">
        <v>900169301</v>
      </c>
      <c r="M1120" s="133" t="s">
        <v>96</v>
      </c>
      <c r="N1120" s="133">
        <v>7820</v>
      </c>
      <c r="O1120" s="133">
        <v>2020</v>
      </c>
      <c r="P1120" s="264">
        <v>23044171</v>
      </c>
      <c r="Q1120" s="239" t="s">
        <v>827</v>
      </c>
      <c r="R1120" s="241">
        <v>1283</v>
      </c>
      <c r="S1120" s="249">
        <v>44729</v>
      </c>
      <c r="T1120" s="241">
        <v>1283</v>
      </c>
      <c r="U1120" s="249">
        <v>44729</v>
      </c>
      <c r="V1120" s="240">
        <v>3000764626</v>
      </c>
      <c r="W1120" s="246">
        <v>44839</v>
      </c>
      <c r="X1120" s="283">
        <v>6351643</v>
      </c>
      <c r="Y1120" s="248" t="s">
        <v>138</v>
      </c>
      <c r="Z1120" s="251">
        <v>16692528</v>
      </c>
      <c r="AA1120" s="247">
        <f t="shared" si="35"/>
        <v>0</v>
      </c>
      <c r="AB1120" s="240" t="s">
        <v>256</v>
      </c>
      <c r="AF1120">
        <v>23044171</v>
      </c>
      <c r="AG1120" s="415">
        <f t="shared" si="34"/>
        <v>0</v>
      </c>
    </row>
    <row r="1121" spans="1:33">
      <c r="A1121" s="133" t="s">
        <v>8</v>
      </c>
      <c r="B1121" s="133" t="s">
        <v>148</v>
      </c>
      <c r="C1121" s="135" t="s">
        <v>91</v>
      </c>
      <c r="D1121" s="135">
        <v>7745</v>
      </c>
      <c r="E1121" s="239" t="s">
        <v>860</v>
      </c>
      <c r="F1121" s="134" t="s">
        <v>33</v>
      </c>
      <c r="G1121" s="133" t="s">
        <v>103</v>
      </c>
      <c r="H1121" s="133">
        <v>15210</v>
      </c>
      <c r="I1121" s="133">
        <v>12268</v>
      </c>
      <c r="J1121" s="133">
        <v>44033</v>
      </c>
      <c r="K1121" s="133" t="s">
        <v>687</v>
      </c>
      <c r="L1121" s="133">
        <v>830067850</v>
      </c>
      <c r="M1121" s="133" t="s">
        <v>96</v>
      </c>
      <c r="N1121" s="133">
        <v>7867</v>
      </c>
      <c r="O1121" s="133">
        <v>2020</v>
      </c>
      <c r="P1121" s="264">
        <v>233879</v>
      </c>
      <c r="Q1121" s="239" t="s">
        <v>827</v>
      </c>
      <c r="R1121" s="240"/>
      <c r="S1121" s="246"/>
      <c r="T1121" s="240"/>
      <c r="U1121" s="246"/>
      <c r="V1121" s="240"/>
      <c r="W1121" s="246"/>
      <c r="X1121" s="283"/>
      <c r="Y1121" s="253"/>
      <c r="Z1121" s="251"/>
      <c r="AA1121" s="247">
        <f t="shared" si="35"/>
        <v>233879</v>
      </c>
      <c r="AB1121" s="240" t="s">
        <v>277</v>
      </c>
      <c r="AF1121">
        <v>233879</v>
      </c>
      <c r="AG1121" s="415">
        <f t="shared" si="34"/>
        <v>0</v>
      </c>
    </row>
    <row r="1122" spans="1:33" ht="38.25">
      <c r="A1122" s="133" t="s">
        <v>8</v>
      </c>
      <c r="B1122" s="133" t="s">
        <v>148</v>
      </c>
      <c r="C1122" s="135" t="s">
        <v>91</v>
      </c>
      <c r="D1122" s="135">
        <v>7745</v>
      </c>
      <c r="E1122" s="239" t="s">
        <v>860</v>
      </c>
      <c r="F1122" s="134" t="s">
        <v>33</v>
      </c>
      <c r="G1122" s="133" t="s">
        <v>103</v>
      </c>
      <c r="H1122" s="133">
        <v>15282</v>
      </c>
      <c r="I1122" s="133">
        <v>12291</v>
      </c>
      <c r="J1122" s="133">
        <v>44033</v>
      </c>
      <c r="K1122" s="133" t="s">
        <v>1104</v>
      </c>
      <c r="L1122" s="133">
        <v>830100672</v>
      </c>
      <c r="M1122" s="133" t="s">
        <v>96</v>
      </c>
      <c r="N1122" s="133">
        <v>7865</v>
      </c>
      <c r="O1122" s="133">
        <v>2020</v>
      </c>
      <c r="P1122" s="264">
        <v>15889306</v>
      </c>
      <c r="Q1122" s="239" t="s">
        <v>827</v>
      </c>
      <c r="R1122" s="244">
        <v>1091</v>
      </c>
      <c r="S1122" s="246">
        <v>44700</v>
      </c>
      <c r="T1122" s="244">
        <v>1091</v>
      </c>
      <c r="U1122" s="246">
        <v>44700</v>
      </c>
      <c r="V1122" s="253">
        <v>3000563550</v>
      </c>
      <c r="W1122" s="246">
        <v>44768</v>
      </c>
      <c r="X1122" s="283">
        <v>9066754</v>
      </c>
      <c r="Y1122" s="248" t="s">
        <v>384</v>
      </c>
      <c r="Z1122" s="251">
        <v>6822552</v>
      </c>
      <c r="AA1122" s="247">
        <f t="shared" si="35"/>
        <v>0</v>
      </c>
      <c r="AB1122" s="240" t="s">
        <v>396</v>
      </c>
      <c r="AF1122">
        <v>15889306</v>
      </c>
      <c r="AG1122" s="415">
        <f t="shared" si="34"/>
        <v>0</v>
      </c>
    </row>
    <row r="1123" spans="1:33" ht="38.25">
      <c r="A1123" s="133" t="s">
        <v>8</v>
      </c>
      <c r="B1123" s="133" t="s">
        <v>148</v>
      </c>
      <c r="C1123" s="135" t="s">
        <v>91</v>
      </c>
      <c r="D1123" s="135">
        <v>7745</v>
      </c>
      <c r="E1123" s="239" t="s">
        <v>860</v>
      </c>
      <c r="F1123" s="134" t="s">
        <v>33</v>
      </c>
      <c r="G1123" s="133" t="s">
        <v>103</v>
      </c>
      <c r="H1123" s="133">
        <v>15208</v>
      </c>
      <c r="I1123" s="133">
        <v>12330</v>
      </c>
      <c r="J1123" s="133">
        <v>44034</v>
      </c>
      <c r="K1123" s="133" t="s">
        <v>394</v>
      </c>
      <c r="L1123" s="133">
        <v>830505154</v>
      </c>
      <c r="M1123" s="133" t="s">
        <v>96</v>
      </c>
      <c r="N1123" s="133">
        <v>7869</v>
      </c>
      <c r="O1123" s="133">
        <v>2020</v>
      </c>
      <c r="P1123" s="264">
        <v>9248985</v>
      </c>
      <c r="Q1123" s="239" t="s">
        <v>827</v>
      </c>
      <c r="R1123" s="244">
        <v>1091</v>
      </c>
      <c r="S1123" s="246">
        <v>44700</v>
      </c>
      <c r="T1123" s="244">
        <v>1091</v>
      </c>
      <c r="U1123" s="246">
        <v>44700</v>
      </c>
      <c r="V1123" s="253">
        <v>3000563031</v>
      </c>
      <c r="W1123" s="246">
        <v>44767</v>
      </c>
      <c r="X1123" s="283">
        <v>4852080</v>
      </c>
      <c r="Y1123" s="248" t="s">
        <v>384</v>
      </c>
      <c r="Z1123" s="251">
        <v>4396905</v>
      </c>
      <c r="AA1123" s="247">
        <f t="shared" si="35"/>
        <v>0</v>
      </c>
      <c r="AB1123" s="332" t="s">
        <v>396</v>
      </c>
      <c r="AF1123">
        <v>9248985</v>
      </c>
      <c r="AG1123" s="415">
        <f t="shared" si="34"/>
        <v>0</v>
      </c>
    </row>
    <row r="1124" spans="1:33">
      <c r="A1124" s="133" t="s">
        <v>6</v>
      </c>
      <c r="B1124" s="133" t="s">
        <v>186</v>
      </c>
      <c r="C1124" s="135" t="s">
        <v>91</v>
      </c>
      <c r="D1124" s="135">
        <v>7771</v>
      </c>
      <c r="E1124" s="239" t="s">
        <v>851</v>
      </c>
      <c r="F1124" s="134" t="s">
        <v>852</v>
      </c>
      <c r="G1124" s="133" t="s">
        <v>103</v>
      </c>
      <c r="H1124" s="133">
        <v>15321</v>
      </c>
      <c r="I1124" s="133">
        <v>12385</v>
      </c>
      <c r="J1124" s="133">
        <v>44036</v>
      </c>
      <c r="K1124" s="133" t="s">
        <v>1245</v>
      </c>
      <c r="L1124" s="133">
        <v>901379598</v>
      </c>
      <c r="M1124" s="133" t="s">
        <v>96</v>
      </c>
      <c r="N1124" s="133">
        <v>7883</v>
      </c>
      <c r="O1124" s="133">
        <v>2020</v>
      </c>
      <c r="P1124" s="264">
        <v>43544002</v>
      </c>
      <c r="Q1124" s="239" t="s">
        <v>827</v>
      </c>
      <c r="R1124" s="240"/>
      <c r="S1124" s="246"/>
      <c r="T1124" s="240"/>
      <c r="U1124" s="246"/>
      <c r="V1124" s="240"/>
      <c r="W1124" s="246"/>
      <c r="X1124" s="283"/>
      <c r="Y1124" s="253"/>
      <c r="Z1124" s="251"/>
      <c r="AA1124" s="247">
        <f t="shared" si="35"/>
        <v>43544002</v>
      </c>
      <c r="AB1124" s="368" t="s">
        <v>1246</v>
      </c>
      <c r="AF1124">
        <v>43544002</v>
      </c>
      <c r="AG1124" s="415">
        <f t="shared" si="34"/>
        <v>0</v>
      </c>
    </row>
    <row r="1125" spans="1:33">
      <c r="A1125" s="133" t="s">
        <v>8</v>
      </c>
      <c r="B1125" s="133" t="s">
        <v>148</v>
      </c>
      <c r="C1125" s="135" t="s">
        <v>91</v>
      </c>
      <c r="D1125" s="135">
        <v>7745</v>
      </c>
      <c r="E1125" s="239" t="s">
        <v>860</v>
      </c>
      <c r="F1125" s="134" t="s">
        <v>33</v>
      </c>
      <c r="G1125" s="133" t="s">
        <v>103</v>
      </c>
      <c r="H1125" s="133">
        <v>15194</v>
      </c>
      <c r="I1125" s="133">
        <v>12386</v>
      </c>
      <c r="J1125" s="133">
        <v>44036</v>
      </c>
      <c r="K1125" s="133" t="s">
        <v>403</v>
      </c>
      <c r="L1125" s="133">
        <v>830113724</v>
      </c>
      <c r="M1125" s="133" t="s">
        <v>96</v>
      </c>
      <c r="N1125" s="133">
        <v>7807</v>
      </c>
      <c r="O1125" s="133">
        <v>2020</v>
      </c>
      <c r="P1125" s="264">
        <v>2686375</v>
      </c>
      <c r="Q1125" s="239" t="s">
        <v>827</v>
      </c>
      <c r="R1125" s="241">
        <v>1283</v>
      </c>
      <c r="S1125" s="249">
        <v>44729</v>
      </c>
      <c r="T1125" s="241">
        <v>1283</v>
      </c>
      <c r="U1125" s="249">
        <v>44729</v>
      </c>
      <c r="V1125" s="240">
        <v>3000764625</v>
      </c>
      <c r="W1125" s="246">
        <v>44827</v>
      </c>
      <c r="X1125" s="283">
        <v>2686375</v>
      </c>
      <c r="Y1125" s="253"/>
      <c r="Z1125" s="251"/>
      <c r="AA1125" s="247">
        <f t="shared" si="35"/>
        <v>0</v>
      </c>
      <c r="AB1125" s="240" t="s">
        <v>252</v>
      </c>
      <c r="AF1125">
        <v>2686375</v>
      </c>
      <c r="AG1125" s="415">
        <f t="shared" si="34"/>
        <v>0</v>
      </c>
    </row>
    <row r="1126" spans="1:33" ht="38.25">
      <c r="A1126" s="133" t="s">
        <v>8</v>
      </c>
      <c r="B1126" s="133" t="s">
        <v>148</v>
      </c>
      <c r="C1126" s="135" t="s">
        <v>91</v>
      </c>
      <c r="D1126" s="135">
        <v>7745</v>
      </c>
      <c r="E1126" s="239" t="s">
        <v>860</v>
      </c>
      <c r="F1126" s="134" t="s">
        <v>33</v>
      </c>
      <c r="G1126" s="133" t="s">
        <v>103</v>
      </c>
      <c r="H1126" s="133">
        <v>15197</v>
      </c>
      <c r="I1126" s="133">
        <v>12393</v>
      </c>
      <c r="J1126" s="133">
        <v>44036</v>
      </c>
      <c r="K1126" s="133" t="s">
        <v>368</v>
      </c>
      <c r="L1126" s="133">
        <v>830059357</v>
      </c>
      <c r="M1126" s="133" t="s">
        <v>96</v>
      </c>
      <c r="N1126" s="133">
        <v>7832</v>
      </c>
      <c r="O1126" s="133">
        <v>2020</v>
      </c>
      <c r="P1126" s="264">
        <v>6431311</v>
      </c>
      <c r="Q1126" s="239" t="s">
        <v>827</v>
      </c>
      <c r="R1126" s="240"/>
      <c r="S1126" s="246"/>
      <c r="T1126" s="240"/>
      <c r="U1126" s="246"/>
      <c r="V1126" s="240"/>
      <c r="W1126" s="246"/>
      <c r="X1126" s="283"/>
      <c r="Y1126" s="248" t="s">
        <v>354</v>
      </c>
      <c r="Z1126" s="251">
        <v>6431311</v>
      </c>
      <c r="AA1126" s="247">
        <f t="shared" si="35"/>
        <v>0</v>
      </c>
      <c r="AB1126" s="240" t="s">
        <v>355</v>
      </c>
      <c r="AF1126">
        <v>6431311</v>
      </c>
      <c r="AG1126" s="415">
        <f t="shared" si="34"/>
        <v>0</v>
      </c>
    </row>
    <row r="1127" spans="1:33" ht="38.25">
      <c r="A1127" s="133" t="s">
        <v>8</v>
      </c>
      <c r="B1127" s="133" t="s">
        <v>148</v>
      </c>
      <c r="C1127" s="135" t="s">
        <v>91</v>
      </c>
      <c r="D1127" s="135">
        <v>7745</v>
      </c>
      <c r="E1127" s="239" t="s">
        <v>860</v>
      </c>
      <c r="F1127" s="134" t="s">
        <v>33</v>
      </c>
      <c r="G1127" s="133" t="s">
        <v>103</v>
      </c>
      <c r="H1127" s="133">
        <v>15196</v>
      </c>
      <c r="I1127" s="133">
        <v>12414</v>
      </c>
      <c r="J1127" s="133">
        <v>44036</v>
      </c>
      <c r="K1127" s="133" t="s">
        <v>444</v>
      </c>
      <c r="L1127" s="133">
        <v>900273909</v>
      </c>
      <c r="M1127" s="133" t="s">
        <v>96</v>
      </c>
      <c r="N1127" s="133">
        <v>7855</v>
      </c>
      <c r="O1127" s="133">
        <v>2020</v>
      </c>
      <c r="P1127" s="264">
        <v>20134907</v>
      </c>
      <c r="Q1127" s="239" t="s">
        <v>827</v>
      </c>
      <c r="R1127" s="243">
        <v>872</v>
      </c>
      <c r="S1127" s="249">
        <v>44659</v>
      </c>
      <c r="T1127" s="241">
        <v>872</v>
      </c>
      <c r="U1127" s="249">
        <v>44659</v>
      </c>
      <c r="V1127" s="240">
        <v>3000354215</v>
      </c>
      <c r="W1127" s="246">
        <v>44699</v>
      </c>
      <c r="X1127" s="283">
        <v>9250830</v>
      </c>
      <c r="Y1127" s="248" t="s">
        <v>384</v>
      </c>
      <c r="Z1127" s="251">
        <v>10884077</v>
      </c>
      <c r="AA1127" s="247">
        <f t="shared" si="35"/>
        <v>0</v>
      </c>
      <c r="AB1127" s="240" t="s">
        <v>1247</v>
      </c>
      <c r="AF1127">
        <v>20134907</v>
      </c>
      <c r="AG1127" s="415">
        <f t="shared" si="34"/>
        <v>0</v>
      </c>
    </row>
    <row r="1128" spans="1:33" ht="38.25">
      <c r="A1128" s="133" t="s">
        <v>8</v>
      </c>
      <c r="B1128" s="133" t="s">
        <v>148</v>
      </c>
      <c r="C1128" s="135" t="s">
        <v>91</v>
      </c>
      <c r="D1128" s="135">
        <v>7745</v>
      </c>
      <c r="E1128" s="239" t="s">
        <v>860</v>
      </c>
      <c r="F1128" s="134" t="s">
        <v>33</v>
      </c>
      <c r="G1128" s="133" t="s">
        <v>103</v>
      </c>
      <c r="H1128" s="133">
        <v>15172</v>
      </c>
      <c r="I1128" s="133">
        <v>12416</v>
      </c>
      <c r="J1128" s="133">
        <v>44036</v>
      </c>
      <c r="K1128" s="133" t="s">
        <v>675</v>
      </c>
      <c r="L1128" s="133">
        <v>900403236</v>
      </c>
      <c r="M1128" s="133" t="s">
        <v>96</v>
      </c>
      <c r="N1128" s="133">
        <v>7774</v>
      </c>
      <c r="O1128" s="133">
        <v>2020</v>
      </c>
      <c r="P1128" s="264">
        <v>5366298</v>
      </c>
      <c r="Q1128" s="239" t="s">
        <v>827</v>
      </c>
      <c r="R1128" s="241">
        <v>1283</v>
      </c>
      <c r="S1128" s="249">
        <v>44729</v>
      </c>
      <c r="T1128" s="241">
        <v>1283</v>
      </c>
      <c r="U1128" s="249">
        <v>44729</v>
      </c>
      <c r="V1128" s="253">
        <v>3000949090</v>
      </c>
      <c r="W1128" s="246">
        <v>44888</v>
      </c>
      <c r="X1128" s="283">
        <v>4597500</v>
      </c>
      <c r="Y1128" s="248" t="s">
        <v>354</v>
      </c>
      <c r="Z1128" s="251">
        <v>768798</v>
      </c>
      <c r="AA1128" s="247">
        <f t="shared" si="35"/>
        <v>0</v>
      </c>
      <c r="AB1128" s="240" t="s">
        <v>427</v>
      </c>
      <c r="AF1128">
        <v>5366298</v>
      </c>
      <c r="AG1128" s="415">
        <f t="shared" si="34"/>
        <v>0</v>
      </c>
    </row>
    <row r="1129" spans="1:33">
      <c r="A1129" s="133" t="s">
        <v>6</v>
      </c>
      <c r="B1129" s="133" t="s">
        <v>186</v>
      </c>
      <c r="C1129" s="135" t="s">
        <v>91</v>
      </c>
      <c r="D1129" s="135">
        <v>7771</v>
      </c>
      <c r="E1129" s="239" t="s">
        <v>851</v>
      </c>
      <c r="F1129" s="134" t="s">
        <v>852</v>
      </c>
      <c r="G1129" s="133" t="s">
        <v>103</v>
      </c>
      <c r="H1129" s="133">
        <v>16378</v>
      </c>
      <c r="I1129" s="133">
        <v>12501</v>
      </c>
      <c r="J1129" s="133">
        <v>44038</v>
      </c>
      <c r="K1129" s="133" t="s">
        <v>1248</v>
      </c>
      <c r="L1129" s="133">
        <v>1022396503</v>
      </c>
      <c r="M1129" s="133" t="s">
        <v>114</v>
      </c>
      <c r="N1129" s="133">
        <v>218</v>
      </c>
      <c r="O1129" s="133">
        <v>2020</v>
      </c>
      <c r="P1129" s="264">
        <v>3434433</v>
      </c>
      <c r="Q1129" s="239" t="s">
        <v>827</v>
      </c>
      <c r="R1129" s="240"/>
      <c r="S1129" s="246"/>
      <c r="T1129" s="240"/>
      <c r="U1129" s="246"/>
      <c r="V1129" s="240"/>
      <c r="W1129" s="246"/>
      <c r="X1129" s="283"/>
      <c r="Y1129" s="253"/>
      <c r="Z1129" s="251"/>
      <c r="AA1129" s="247">
        <f t="shared" si="35"/>
        <v>3434433</v>
      </c>
      <c r="AB1129" s="333" t="s">
        <v>854</v>
      </c>
      <c r="AF1129">
        <v>3434433</v>
      </c>
      <c r="AG1129" s="415">
        <f t="shared" si="34"/>
        <v>0</v>
      </c>
    </row>
    <row r="1130" spans="1:33" ht="38.25">
      <c r="A1130" s="133" t="s">
        <v>8</v>
      </c>
      <c r="B1130" s="133" t="s">
        <v>148</v>
      </c>
      <c r="C1130" s="135" t="s">
        <v>91</v>
      </c>
      <c r="D1130" s="135">
        <v>7745</v>
      </c>
      <c r="E1130" s="239" t="s">
        <v>860</v>
      </c>
      <c r="F1130" s="134" t="s">
        <v>33</v>
      </c>
      <c r="G1130" s="133" t="s">
        <v>103</v>
      </c>
      <c r="H1130" s="133">
        <v>15281</v>
      </c>
      <c r="I1130" s="133">
        <v>12549</v>
      </c>
      <c r="J1130" s="133">
        <v>44039</v>
      </c>
      <c r="K1130" s="133" t="s">
        <v>371</v>
      </c>
      <c r="L1130" s="133">
        <v>900381580</v>
      </c>
      <c r="M1130" s="133" t="s">
        <v>96</v>
      </c>
      <c r="N1130" s="133">
        <v>7843</v>
      </c>
      <c r="O1130" s="133">
        <v>2020</v>
      </c>
      <c r="P1130" s="264">
        <v>2230858</v>
      </c>
      <c r="Q1130" s="239" t="s">
        <v>827</v>
      </c>
      <c r="R1130" s="240"/>
      <c r="S1130" s="246"/>
      <c r="T1130" s="240"/>
      <c r="U1130" s="246"/>
      <c r="V1130" s="240"/>
      <c r="W1130" s="246"/>
      <c r="X1130" s="283"/>
      <c r="Y1130" s="248" t="s">
        <v>146</v>
      </c>
      <c r="Z1130" s="251">
        <v>2230858</v>
      </c>
      <c r="AA1130" s="247">
        <f t="shared" si="35"/>
        <v>0</v>
      </c>
      <c r="AB1130" s="330" t="s">
        <v>370</v>
      </c>
      <c r="AF1130">
        <v>2230858</v>
      </c>
      <c r="AG1130" s="415">
        <f t="shared" si="34"/>
        <v>0</v>
      </c>
    </row>
    <row r="1131" spans="1:33" ht="38.25">
      <c r="A1131" s="133" t="s">
        <v>8</v>
      </c>
      <c r="B1131" s="133" t="s">
        <v>148</v>
      </c>
      <c r="C1131" s="135" t="s">
        <v>91</v>
      </c>
      <c r="D1131" s="135">
        <v>7745</v>
      </c>
      <c r="E1131" s="239" t="s">
        <v>860</v>
      </c>
      <c r="F1131" s="134" t="s">
        <v>33</v>
      </c>
      <c r="G1131" s="133" t="s">
        <v>103</v>
      </c>
      <c r="H1131" s="133">
        <v>15229</v>
      </c>
      <c r="I1131" s="133">
        <v>12567</v>
      </c>
      <c r="J1131" s="133">
        <v>44039</v>
      </c>
      <c r="K1131" s="133" t="s">
        <v>1249</v>
      </c>
      <c r="L1131" s="133">
        <v>900038245</v>
      </c>
      <c r="M1131" s="133" t="s">
        <v>96</v>
      </c>
      <c r="N1131" s="133">
        <v>7841</v>
      </c>
      <c r="O1131" s="133">
        <v>2020</v>
      </c>
      <c r="P1131" s="264">
        <v>8451560</v>
      </c>
      <c r="Q1131" s="239" t="s">
        <v>827</v>
      </c>
      <c r="R1131" s="244">
        <v>1091</v>
      </c>
      <c r="S1131" s="246">
        <v>44700</v>
      </c>
      <c r="T1131" s="244">
        <v>1091</v>
      </c>
      <c r="U1131" s="246">
        <v>44700</v>
      </c>
      <c r="V1131" s="240">
        <v>3000791129</v>
      </c>
      <c r="W1131" s="246">
        <v>44840</v>
      </c>
      <c r="X1131" s="283">
        <v>4015910</v>
      </c>
      <c r="Y1131" s="248" t="s">
        <v>384</v>
      </c>
      <c r="Z1131" s="251">
        <v>4435650</v>
      </c>
      <c r="AA1131" s="247">
        <f t="shared" si="35"/>
        <v>0</v>
      </c>
      <c r="AB1131" s="240" t="s">
        <v>256</v>
      </c>
      <c r="AF1131">
        <v>8451560</v>
      </c>
      <c r="AG1131" s="415">
        <f t="shared" si="34"/>
        <v>0</v>
      </c>
    </row>
    <row r="1132" spans="1:33">
      <c r="A1132" s="133" t="s">
        <v>6</v>
      </c>
      <c r="B1132" s="133" t="s">
        <v>186</v>
      </c>
      <c r="C1132" s="135" t="s">
        <v>91</v>
      </c>
      <c r="D1132" s="135">
        <v>7771</v>
      </c>
      <c r="E1132" s="239" t="s">
        <v>851</v>
      </c>
      <c r="F1132" s="134" t="s">
        <v>852</v>
      </c>
      <c r="G1132" s="133" t="s">
        <v>103</v>
      </c>
      <c r="H1132" s="133">
        <v>16434</v>
      </c>
      <c r="I1132" s="133">
        <v>12571</v>
      </c>
      <c r="J1132" s="133">
        <v>44039</v>
      </c>
      <c r="K1132" s="133" t="s">
        <v>564</v>
      </c>
      <c r="L1132" s="133">
        <v>1136889044</v>
      </c>
      <c r="M1132" s="133" t="s">
        <v>114</v>
      </c>
      <c r="N1132" s="133">
        <v>492</v>
      </c>
      <c r="O1132" s="133">
        <v>2020</v>
      </c>
      <c r="P1132" s="264">
        <v>1000800</v>
      </c>
      <c r="Q1132" s="239" t="s">
        <v>827</v>
      </c>
      <c r="R1132" s="240"/>
      <c r="S1132" s="246"/>
      <c r="T1132" s="240"/>
      <c r="U1132" s="246"/>
      <c r="V1132" s="240"/>
      <c r="W1132" s="246"/>
      <c r="X1132" s="283"/>
      <c r="Y1132" s="253"/>
      <c r="Z1132" s="251"/>
      <c r="AA1132" s="247">
        <f t="shared" si="35"/>
        <v>1000800</v>
      </c>
      <c r="AB1132" s="333" t="s">
        <v>854</v>
      </c>
      <c r="AF1132">
        <v>1000800</v>
      </c>
      <c r="AG1132" s="415">
        <f t="shared" si="34"/>
        <v>0</v>
      </c>
    </row>
    <row r="1133" spans="1:33" ht="38.25">
      <c r="A1133" s="133" t="s">
        <v>8</v>
      </c>
      <c r="B1133" s="133" t="s">
        <v>148</v>
      </c>
      <c r="C1133" s="135" t="s">
        <v>91</v>
      </c>
      <c r="D1133" s="135">
        <v>7745</v>
      </c>
      <c r="E1133" s="239" t="s">
        <v>860</v>
      </c>
      <c r="F1133" s="134" t="s">
        <v>33</v>
      </c>
      <c r="G1133" s="133" t="s">
        <v>103</v>
      </c>
      <c r="H1133" s="133">
        <v>15259</v>
      </c>
      <c r="I1133" s="133">
        <v>12631</v>
      </c>
      <c r="J1133" s="133">
        <v>44041</v>
      </c>
      <c r="K1133" s="133" t="s">
        <v>331</v>
      </c>
      <c r="L1133" s="133">
        <v>900085682</v>
      </c>
      <c r="M1133" s="133" t="s">
        <v>96</v>
      </c>
      <c r="N1133" s="133">
        <v>7871</v>
      </c>
      <c r="O1133" s="133">
        <v>2020</v>
      </c>
      <c r="P1133" s="264">
        <v>20139376</v>
      </c>
      <c r="Q1133" s="239" t="s">
        <v>827</v>
      </c>
      <c r="R1133" s="243">
        <v>872</v>
      </c>
      <c r="S1133" s="249">
        <v>44659</v>
      </c>
      <c r="T1133" s="241">
        <v>872</v>
      </c>
      <c r="U1133" s="249">
        <v>44659</v>
      </c>
      <c r="V1133" s="240">
        <v>3000472950</v>
      </c>
      <c r="W1133" s="246">
        <v>44740</v>
      </c>
      <c r="X1133" s="283">
        <v>6682788</v>
      </c>
      <c r="Y1133" s="248" t="s">
        <v>384</v>
      </c>
      <c r="Z1133" s="251">
        <v>13456588</v>
      </c>
      <c r="AA1133" s="247">
        <f t="shared" si="35"/>
        <v>0</v>
      </c>
      <c r="AB1133" s="330" t="s">
        <v>397</v>
      </c>
      <c r="AF1133">
        <v>20139376</v>
      </c>
      <c r="AG1133" s="415">
        <f t="shared" si="34"/>
        <v>0</v>
      </c>
    </row>
    <row r="1134" spans="1:33" ht="38.25">
      <c r="A1134" s="133" t="s">
        <v>8</v>
      </c>
      <c r="B1134" s="133" t="s">
        <v>148</v>
      </c>
      <c r="C1134" s="135" t="s">
        <v>91</v>
      </c>
      <c r="D1134" s="135">
        <v>7745</v>
      </c>
      <c r="E1134" s="239" t="s">
        <v>860</v>
      </c>
      <c r="F1134" s="134" t="s">
        <v>33</v>
      </c>
      <c r="G1134" s="133" t="s">
        <v>103</v>
      </c>
      <c r="H1134" s="133">
        <v>15202</v>
      </c>
      <c r="I1134" s="133">
        <v>12633</v>
      </c>
      <c r="J1134" s="133">
        <v>44041</v>
      </c>
      <c r="K1134" s="133" t="s">
        <v>686</v>
      </c>
      <c r="L1134" s="133">
        <v>900192821</v>
      </c>
      <c r="M1134" s="133" t="s">
        <v>96</v>
      </c>
      <c r="N1134" s="133">
        <v>7818</v>
      </c>
      <c r="O1134" s="133">
        <v>2020</v>
      </c>
      <c r="P1134" s="264">
        <v>3258086</v>
      </c>
      <c r="Q1134" s="239" t="s">
        <v>827</v>
      </c>
      <c r="R1134" s="240"/>
      <c r="S1134" s="246"/>
      <c r="T1134" s="240"/>
      <c r="U1134" s="246"/>
      <c r="V1134" s="240"/>
      <c r="W1134" s="246"/>
      <c r="X1134" s="283"/>
      <c r="Y1134" s="248" t="s">
        <v>146</v>
      </c>
      <c r="Z1134" s="251">
        <v>3258086</v>
      </c>
      <c r="AA1134" s="247">
        <f t="shared" si="35"/>
        <v>0</v>
      </c>
      <c r="AB1134" s="240" t="s">
        <v>370</v>
      </c>
      <c r="AF1134">
        <v>3258086</v>
      </c>
      <c r="AG1134" s="415">
        <f t="shared" si="34"/>
        <v>0</v>
      </c>
    </row>
    <row r="1135" spans="1:33" ht="38.25">
      <c r="A1135" s="133" t="s">
        <v>8</v>
      </c>
      <c r="B1135" s="133" t="s">
        <v>148</v>
      </c>
      <c r="C1135" s="135" t="s">
        <v>91</v>
      </c>
      <c r="D1135" s="135">
        <v>7745</v>
      </c>
      <c r="E1135" s="239" t="s">
        <v>860</v>
      </c>
      <c r="F1135" s="134" t="s">
        <v>33</v>
      </c>
      <c r="G1135" s="133" t="s">
        <v>103</v>
      </c>
      <c r="H1135" s="133">
        <v>15174</v>
      </c>
      <c r="I1135" s="133">
        <v>12636</v>
      </c>
      <c r="J1135" s="133">
        <v>44041</v>
      </c>
      <c r="K1135" s="136" t="s">
        <v>1250</v>
      </c>
      <c r="L1135" s="136">
        <v>860524015</v>
      </c>
      <c r="M1135" s="136" t="s">
        <v>96</v>
      </c>
      <c r="N1135" s="136">
        <v>7784</v>
      </c>
      <c r="O1135" s="136">
        <v>2020</v>
      </c>
      <c r="P1135" s="264">
        <v>4812493</v>
      </c>
      <c r="Q1135" s="239" t="s">
        <v>827</v>
      </c>
      <c r="R1135" s="240"/>
      <c r="S1135" s="246"/>
      <c r="T1135" s="240"/>
      <c r="U1135" s="246"/>
      <c r="V1135" s="240"/>
      <c r="W1135" s="246"/>
      <c r="X1135" s="283"/>
      <c r="Y1135" s="248" t="s">
        <v>146</v>
      </c>
      <c r="Z1135" s="251">
        <v>4812493</v>
      </c>
      <c r="AA1135" s="247">
        <f t="shared" si="35"/>
        <v>0</v>
      </c>
      <c r="AB1135" s="240" t="s">
        <v>370</v>
      </c>
      <c r="AF1135">
        <v>4812493</v>
      </c>
      <c r="AG1135" s="415">
        <f t="shared" si="34"/>
        <v>0</v>
      </c>
    </row>
    <row r="1136" spans="1:33" ht="38.25">
      <c r="A1136" s="133" t="s">
        <v>8</v>
      </c>
      <c r="B1136" s="133" t="s">
        <v>148</v>
      </c>
      <c r="C1136" s="135" t="s">
        <v>91</v>
      </c>
      <c r="D1136" s="135">
        <v>7745</v>
      </c>
      <c r="E1136" s="239" t="s">
        <v>860</v>
      </c>
      <c r="F1136" s="134" t="s">
        <v>33</v>
      </c>
      <c r="G1136" s="133" t="s">
        <v>103</v>
      </c>
      <c r="H1136" s="133">
        <v>15287</v>
      </c>
      <c r="I1136" s="133">
        <v>12637</v>
      </c>
      <c r="J1136" s="133">
        <v>44041</v>
      </c>
      <c r="K1136" s="133" t="s">
        <v>1108</v>
      </c>
      <c r="L1136" s="133">
        <v>830093106</v>
      </c>
      <c r="M1136" s="133" t="s">
        <v>96</v>
      </c>
      <c r="N1136" s="133">
        <v>7879</v>
      </c>
      <c r="O1136" s="133">
        <v>2020</v>
      </c>
      <c r="P1136" s="264">
        <v>10933109</v>
      </c>
      <c r="Q1136" s="239" t="s">
        <v>827</v>
      </c>
      <c r="R1136" s="244">
        <v>1091</v>
      </c>
      <c r="S1136" s="246">
        <v>44700</v>
      </c>
      <c r="T1136" s="244">
        <v>1091</v>
      </c>
      <c r="U1136" s="246">
        <v>44700</v>
      </c>
      <c r="V1136" s="253" t="s">
        <v>1251</v>
      </c>
      <c r="W1136" s="246">
        <v>44768</v>
      </c>
      <c r="X1136" s="283">
        <v>6017794</v>
      </c>
      <c r="Y1136" s="248" t="s">
        <v>384</v>
      </c>
      <c r="Z1136" s="251">
        <v>4915315</v>
      </c>
      <c r="AA1136" s="247">
        <f t="shared" si="35"/>
        <v>0</v>
      </c>
      <c r="AB1136" s="240" t="s">
        <v>396</v>
      </c>
      <c r="AF1136">
        <v>10933109</v>
      </c>
      <c r="AG1136" s="415">
        <f t="shared" si="34"/>
        <v>0</v>
      </c>
    </row>
    <row r="1137" spans="1:33" ht="38.25">
      <c r="A1137" s="133" t="s">
        <v>8</v>
      </c>
      <c r="B1137" s="133" t="s">
        <v>148</v>
      </c>
      <c r="C1137" s="135" t="s">
        <v>91</v>
      </c>
      <c r="D1137" s="135">
        <v>7745</v>
      </c>
      <c r="E1137" s="239" t="s">
        <v>860</v>
      </c>
      <c r="F1137" s="134" t="s">
        <v>33</v>
      </c>
      <c r="G1137" s="133" t="s">
        <v>103</v>
      </c>
      <c r="H1137" s="133">
        <v>15224</v>
      </c>
      <c r="I1137" s="133">
        <v>12642</v>
      </c>
      <c r="J1137" s="133">
        <v>44041</v>
      </c>
      <c r="K1137" s="133" t="s">
        <v>1085</v>
      </c>
      <c r="L1137" s="133">
        <v>830076629</v>
      </c>
      <c r="M1137" s="133" t="s">
        <v>96</v>
      </c>
      <c r="N1137" s="133">
        <v>7825</v>
      </c>
      <c r="O1137" s="133">
        <v>2020</v>
      </c>
      <c r="P1137" s="264">
        <v>8118406</v>
      </c>
      <c r="Q1137" s="239" t="s">
        <v>827</v>
      </c>
      <c r="R1137" s="240"/>
      <c r="S1137" s="246"/>
      <c r="T1137" s="240"/>
      <c r="U1137" s="246"/>
      <c r="V1137" s="240"/>
      <c r="W1137" s="246"/>
      <c r="X1137" s="283"/>
      <c r="Y1137" s="248" t="s">
        <v>146</v>
      </c>
      <c r="Z1137" s="251">
        <v>8118406</v>
      </c>
      <c r="AA1137" s="247">
        <f t="shared" si="35"/>
        <v>0</v>
      </c>
      <c r="AB1137" s="240" t="s">
        <v>370</v>
      </c>
      <c r="AF1137">
        <v>8118406</v>
      </c>
      <c r="AG1137" s="415">
        <f t="shared" si="34"/>
        <v>0</v>
      </c>
    </row>
    <row r="1138" spans="1:33" ht="38.25">
      <c r="A1138" s="133" t="s">
        <v>8</v>
      </c>
      <c r="B1138" s="133" t="s">
        <v>148</v>
      </c>
      <c r="C1138" s="135" t="s">
        <v>91</v>
      </c>
      <c r="D1138" s="135">
        <v>7745</v>
      </c>
      <c r="E1138" s="239" t="s">
        <v>860</v>
      </c>
      <c r="F1138" s="134" t="s">
        <v>33</v>
      </c>
      <c r="G1138" s="133" t="s">
        <v>103</v>
      </c>
      <c r="H1138" s="133">
        <v>15225</v>
      </c>
      <c r="I1138" s="133">
        <v>12645</v>
      </c>
      <c r="J1138" s="133">
        <v>44041</v>
      </c>
      <c r="K1138" s="133" t="s">
        <v>1252</v>
      </c>
      <c r="L1138" s="133">
        <v>800093355</v>
      </c>
      <c r="M1138" s="133" t="s">
        <v>96</v>
      </c>
      <c r="N1138" s="133">
        <v>7839</v>
      </c>
      <c r="O1138" s="133">
        <v>2020</v>
      </c>
      <c r="P1138" s="264">
        <v>12860373</v>
      </c>
      <c r="Q1138" s="239" t="s">
        <v>827</v>
      </c>
      <c r="R1138" s="241">
        <v>1283</v>
      </c>
      <c r="S1138" s="249">
        <v>44729</v>
      </c>
      <c r="T1138" s="241">
        <v>1283</v>
      </c>
      <c r="U1138" s="249">
        <v>44729</v>
      </c>
      <c r="V1138" s="240">
        <v>3000764681</v>
      </c>
      <c r="W1138" s="246">
        <v>44827</v>
      </c>
      <c r="X1138" s="283">
        <v>5350094</v>
      </c>
      <c r="Y1138" s="248" t="s">
        <v>138</v>
      </c>
      <c r="Z1138" s="251">
        <v>7510279</v>
      </c>
      <c r="AA1138" s="247">
        <f t="shared" si="35"/>
        <v>0</v>
      </c>
      <c r="AB1138" s="240" t="s">
        <v>252</v>
      </c>
      <c r="AF1138">
        <v>12860373</v>
      </c>
      <c r="AG1138" s="415">
        <f t="shared" si="34"/>
        <v>0</v>
      </c>
    </row>
    <row r="1139" spans="1:33" ht="38.25">
      <c r="A1139" s="133" t="s">
        <v>8</v>
      </c>
      <c r="B1139" s="133" t="s">
        <v>148</v>
      </c>
      <c r="C1139" s="135" t="s">
        <v>91</v>
      </c>
      <c r="D1139" s="135">
        <v>7745</v>
      </c>
      <c r="E1139" s="239" t="s">
        <v>860</v>
      </c>
      <c r="F1139" s="134" t="s">
        <v>33</v>
      </c>
      <c r="G1139" s="133" t="s">
        <v>103</v>
      </c>
      <c r="H1139" s="133">
        <v>15325</v>
      </c>
      <c r="I1139" s="133">
        <v>12646</v>
      </c>
      <c r="J1139" s="133">
        <v>44041</v>
      </c>
      <c r="K1139" s="133" t="s">
        <v>861</v>
      </c>
      <c r="L1139" s="133">
        <v>900295709</v>
      </c>
      <c r="M1139" s="133" t="s">
        <v>96</v>
      </c>
      <c r="N1139" s="133">
        <v>7853</v>
      </c>
      <c r="O1139" s="133">
        <v>2020</v>
      </c>
      <c r="P1139" s="264">
        <v>13921374</v>
      </c>
      <c r="Q1139" s="239" t="s">
        <v>827</v>
      </c>
      <c r="R1139" s="241">
        <v>1283</v>
      </c>
      <c r="S1139" s="249">
        <v>44729</v>
      </c>
      <c r="T1139" s="241">
        <v>1283</v>
      </c>
      <c r="U1139" s="249">
        <v>44729</v>
      </c>
      <c r="V1139" s="240">
        <v>3000859222</v>
      </c>
      <c r="W1139" s="246">
        <v>44859</v>
      </c>
      <c r="X1139" s="283">
        <v>6022817</v>
      </c>
      <c r="Y1139" s="248" t="s">
        <v>138</v>
      </c>
      <c r="Z1139" s="251">
        <v>7898557</v>
      </c>
      <c r="AA1139" s="247">
        <f t="shared" si="35"/>
        <v>0</v>
      </c>
      <c r="AB1139" s="240" t="s">
        <v>256</v>
      </c>
      <c r="AF1139">
        <v>13921374</v>
      </c>
      <c r="AG1139" s="415">
        <f t="shared" si="34"/>
        <v>0</v>
      </c>
    </row>
    <row r="1140" spans="1:33" ht="38.25">
      <c r="A1140" s="133" t="s">
        <v>8</v>
      </c>
      <c r="B1140" s="133" t="s">
        <v>148</v>
      </c>
      <c r="C1140" s="135" t="s">
        <v>91</v>
      </c>
      <c r="D1140" s="135">
        <v>7745</v>
      </c>
      <c r="E1140" s="239" t="s">
        <v>860</v>
      </c>
      <c r="F1140" s="134" t="s">
        <v>33</v>
      </c>
      <c r="G1140" s="133" t="s">
        <v>103</v>
      </c>
      <c r="H1140" s="133">
        <v>15279</v>
      </c>
      <c r="I1140" s="133">
        <v>12648</v>
      </c>
      <c r="J1140" s="133">
        <v>44041</v>
      </c>
      <c r="K1140" s="133" t="s">
        <v>425</v>
      </c>
      <c r="L1140" s="133">
        <v>900340234</v>
      </c>
      <c r="M1140" s="133" t="s">
        <v>96</v>
      </c>
      <c r="N1140" s="133">
        <v>7800</v>
      </c>
      <c r="O1140" s="133">
        <v>2020</v>
      </c>
      <c r="P1140" s="264">
        <v>18737935</v>
      </c>
      <c r="Q1140" s="239" t="s">
        <v>827</v>
      </c>
      <c r="R1140" s="241">
        <v>1283</v>
      </c>
      <c r="S1140" s="249">
        <v>44729</v>
      </c>
      <c r="T1140" s="241">
        <v>1283</v>
      </c>
      <c r="U1140" s="249">
        <v>44729</v>
      </c>
      <c r="V1140" s="240">
        <v>3000761778</v>
      </c>
      <c r="W1140" s="246">
        <v>44826</v>
      </c>
      <c r="X1140" s="283">
        <v>6515256</v>
      </c>
      <c r="Y1140" s="248" t="s">
        <v>384</v>
      </c>
      <c r="Z1140" s="251">
        <v>12222679</v>
      </c>
      <c r="AA1140" s="247">
        <f t="shared" si="35"/>
        <v>0</v>
      </c>
      <c r="AB1140" s="240" t="s">
        <v>252</v>
      </c>
      <c r="AF1140">
        <v>18737935</v>
      </c>
      <c r="AG1140" s="415">
        <f t="shared" si="34"/>
        <v>0</v>
      </c>
    </row>
    <row r="1141" spans="1:33" ht="38.25">
      <c r="A1141" s="133" t="s">
        <v>8</v>
      </c>
      <c r="B1141" s="133" t="s">
        <v>148</v>
      </c>
      <c r="C1141" s="135" t="s">
        <v>91</v>
      </c>
      <c r="D1141" s="135">
        <v>7745</v>
      </c>
      <c r="E1141" s="239" t="s">
        <v>860</v>
      </c>
      <c r="F1141" s="134" t="s">
        <v>33</v>
      </c>
      <c r="G1141" s="133" t="s">
        <v>103</v>
      </c>
      <c r="H1141" s="133">
        <v>15269</v>
      </c>
      <c r="I1141" s="133">
        <v>12670</v>
      </c>
      <c r="J1141" s="133">
        <v>44041</v>
      </c>
      <c r="K1141" s="133" t="s">
        <v>1253</v>
      </c>
      <c r="L1141" s="133">
        <v>900298590</v>
      </c>
      <c r="M1141" s="133" t="s">
        <v>96</v>
      </c>
      <c r="N1141" s="133">
        <v>7863</v>
      </c>
      <c r="O1141" s="133">
        <v>2020</v>
      </c>
      <c r="P1141" s="264">
        <v>10340981</v>
      </c>
      <c r="Q1141" s="239" t="s">
        <v>827</v>
      </c>
      <c r="R1141" s="244">
        <v>1091</v>
      </c>
      <c r="S1141" s="246">
        <v>44700</v>
      </c>
      <c r="T1141" s="244">
        <v>1091</v>
      </c>
      <c r="U1141" s="246">
        <v>44700</v>
      </c>
      <c r="V1141" s="240">
        <v>3000858968</v>
      </c>
      <c r="W1141" s="246">
        <v>44859</v>
      </c>
      <c r="X1141" s="283">
        <v>6688584</v>
      </c>
      <c r="Y1141" s="248" t="s">
        <v>384</v>
      </c>
      <c r="Z1141" s="251">
        <v>3652397</v>
      </c>
      <c r="AA1141" s="247">
        <f t="shared" si="35"/>
        <v>0</v>
      </c>
      <c r="AB1141" s="240" t="s">
        <v>256</v>
      </c>
      <c r="AF1141">
        <v>10340981</v>
      </c>
      <c r="AG1141" s="415">
        <f t="shared" si="34"/>
        <v>0</v>
      </c>
    </row>
    <row r="1142" spans="1:33" ht="38.25">
      <c r="A1142" s="133" t="s">
        <v>8</v>
      </c>
      <c r="B1142" s="133" t="s">
        <v>148</v>
      </c>
      <c r="C1142" s="135" t="s">
        <v>91</v>
      </c>
      <c r="D1142" s="135">
        <v>7745</v>
      </c>
      <c r="E1142" s="239" t="s">
        <v>860</v>
      </c>
      <c r="F1142" s="134" t="s">
        <v>33</v>
      </c>
      <c r="G1142" s="133" t="s">
        <v>103</v>
      </c>
      <c r="H1142" s="133">
        <v>15168</v>
      </c>
      <c r="I1142" s="133">
        <v>12671</v>
      </c>
      <c r="J1142" s="133">
        <v>44041</v>
      </c>
      <c r="K1142" s="133" t="s">
        <v>1254</v>
      </c>
      <c r="L1142" s="133">
        <v>800214677</v>
      </c>
      <c r="M1142" s="133" t="s">
        <v>96</v>
      </c>
      <c r="N1142" s="133">
        <v>7854</v>
      </c>
      <c r="O1142" s="133">
        <v>2020</v>
      </c>
      <c r="P1142" s="264">
        <v>15169678</v>
      </c>
      <c r="Q1142" s="239" t="s">
        <v>827</v>
      </c>
      <c r="R1142" s="243">
        <v>508</v>
      </c>
      <c r="S1142" s="249">
        <v>44622</v>
      </c>
      <c r="T1142" s="241">
        <v>508</v>
      </c>
      <c r="U1142" s="249">
        <v>44622</v>
      </c>
      <c r="V1142" s="240" t="s">
        <v>1255</v>
      </c>
      <c r="W1142" s="246">
        <v>44648</v>
      </c>
      <c r="X1142" s="283">
        <v>6022817</v>
      </c>
      <c r="Y1142" s="248" t="s">
        <v>146</v>
      </c>
      <c r="Z1142" s="251">
        <v>9146861</v>
      </c>
      <c r="AA1142" s="247">
        <f t="shared" si="35"/>
        <v>0</v>
      </c>
      <c r="AB1142" s="332" t="s">
        <v>388</v>
      </c>
      <c r="AF1142">
        <v>15169678</v>
      </c>
      <c r="AG1142" s="415">
        <f t="shared" si="34"/>
        <v>0</v>
      </c>
    </row>
    <row r="1143" spans="1:33" ht="114.75">
      <c r="A1143" s="133" t="s">
        <v>6</v>
      </c>
      <c r="B1143" s="133" t="s">
        <v>186</v>
      </c>
      <c r="C1143" s="135" t="s">
        <v>91</v>
      </c>
      <c r="D1143" s="135">
        <v>7771</v>
      </c>
      <c r="E1143" s="239" t="s">
        <v>851</v>
      </c>
      <c r="F1143" s="134" t="s">
        <v>852</v>
      </c>
      <c r="G1143" s="133" t="s">
        <v>103</v>
      </c>
      <c r="H1143" s="133">
        <v>16477</v>
      </c>
      <c r="I1143" s="133">
        <v>12723</v>
      </c>
      <c r="J1143" s="133">
        <v>44043</v>
      </c>
      <c r="K1143" s="133" t="s">
        <v>730</v>
      </c>
      <c r="L1143" s="133">
        <v>1032472260</v>
      </c>
      <c r="M1143" s="133" t="s">
        <v>114</v>
      </c>
      <c r="N1143" s="133">
        <v>8255</v>
      </c>
      <c r="O1143" s="133">
        <v>2020</v>
      </c>
      <c r="P1143" s="264">
        <v>4336800</v>
      </c>
      <c r="Q1143" s="239" t="s">
        <v>827</v>
      </c>
      <c r="R1143" s="240"/>
      <c r="S1143" s="246"/>
      <c r="T1143" s="240"/>
      <c r="U1143" s="246"/>
      <c r="V1143" s="240"/>
      <c r="W1143" s="246"/>
      <c r="X1143" s="283"/>
      <c r="Y1143" s="253"/>
      <c r="Z1143" s="251"/>
      <c r="AA1143" s="247">
        <f t="shared" si="35"/>
        <v>4336800</v>
      </c>
      <c r="AB1143" s="345" t="s">
        <v>1256</v>
      </c>
      <c r="AF1143">
        <v>4336800</v>
      </c>
      <c r="AG1143" s="415">
        <f t="shared" si="34"/>
        <v>0</v>
      </c>
    </row>
    <row r="1144" spans="1:33" ht="38.25">
      <c r="A1144" s="133" t="s">
        <v>8</v>
      </c>
      <c r="B1144" s="133" t="s">
        <v>148</v>
      </c>
      <c r="C1144" s="135" t="s">
        <v>91</v>
      </c>
      <c r="D1144" s="135">
        <v>7745</v>
      </c>
      <c r="E1144" s="239" t="s">
        <v>860</v>
      </c>
      <c r="F1144" s="134" t="s">
        <v>33</v>
      </c>
      <c r="G1144" s="133" t="s">
        <v>103</v>
      </c>
      <c r="H1144" s="133">
        <v>15306</v>
      </c>
      <c r="I1144" s="133">
        <v>12742</v>
      </c>
      <c r="J1144" s="133">
        <v>44043</v>
      </c>
      <c r="K1144" s="133" t="s">
        <v>438</v>
      </c>
      <c r="L1144" s="133">
        <v>830503725</v>
      </c>
      <c r="M1144" s="133" t="s">
        <v>96</v>
      </c>
      <c r="N1144" s="133">
        <v>7809</v>
      </c>
      <c r="O1144" s="133">
        <v>2020</v>
      </c>
      <c r="P1144" s="264">
        <v>5120975</v>
      </c>
      <c r="Q1144" s="239" t="s">
        <v>827</v>
      </c>
      <c r="R1144" s="240"/>
      <c r="S1144" s="246"/>
      <c r="T1144" s="240"/>
      <c r="U1144" s="246"/>
      <c r="V1144" s="240"/>
      <c r="W1144" s="246"/>
      <c r="X1144" s="283"/>
      <c r="Y1144" s="248" t="s">
        <v>325</v>
      </c>
      <c r="Z1144" s="251">
        <v>3107505</v>
      </c>
      <c r="AA1144" s="247">
        <f t="shared" si="35"/>
        <v>2013470</v>
      </c>
      <c r="AB1144" s="330" t="s">
        <v>326</v>
      </c>
      <c r="AF1144">
        <v>5120975</v>
      </c>
      <c r="AG1144" s="415">
        <f t="shared" si="34"/>
        <v>0</v>
      </c>
    </row>
    <row r="1145" spans="1:33" ht="38.25">
      <c r="A1145" s="133" t="s">
        <v>8</v>
      </c>
      <c r="B1145" s="133" t="s">
        <v>148</v>
      </c>
      <c r="C1145" s="135" t="s">
        <v>91</v>
      </c>
      <c r="D1145" s="135">
        <v>7745</v>
      </c>
      <c r="E1145" s="239" t="s">
        <v>860</v>
      </c>
      <c r="F1145" s="134" t="s">
        <v>33</v>
      </c>
      <c r="G1145" s="133" t="s">
        <v>103</v>
      </c>
      <c r="H1145" s="133">
        <v>15213</v>
      </c>
      <c r="I1145" s="133">
        <v>12762</v>
      </c>
      <c r="J1145" s="133">
        <v>44044</v>
      </c>
      <c r="K1145" s="133" t="s">
        <v>438</v>
      </c>
      <c r="L1145" s="133">
        <v>830503725</v>
      </c>
      <c r="M1145" s="133" t="s">
        <v>96</v>
      </c>
      <c r="N1145" s="133">
        <v>7786</v>
      </c>
      <c r="O1145" s="133">
        <v>2020</v>
      </c>
      <c r="P1145" s="264">
        <v>59129977</v>
      </c>
      <c r="Q1145" s="239" t="s">
        <v>827</v>
      </c>
      <c r="R1145" s="240"/>
      <c r="S1145" s="246"/>
      <c r="T1145" s="240"/>
      <c r="U1145" s="246"/>
      <c r="V1145" s="240"/>
      <c r="W1145" s="246"/>
      <c r="X1145" s="283"/>
      <c r="Y1145" s="248" t="s">
        <v>325</v>
      </c>
      <c r="Z1145" s="251">
        <v>5740978</v>
      </c>
      <c r="AA1145" s="247">
        <f t="shared" si="35"/>
        <v>53388999</v>
      </c>
      <c r="AB1145" s="332" t="s">
        <v>326</v>
      </c>
      <c r="AF1145">
        <v>59129977</v>
      </c>
      <c r="AG1145" s="415">
        <f t="shared" si="34"/>
        <v>0</v>
      </c>
    </row>
    <row r="1146" spans="1:33">
      <c r="A1146" s="133" t="s">
        <v>6</v>
      </c>
      <c r="B1146" s="133" t="s">
        <v>186</v>
      </c>
      <c r="C1146" s="135" t="s">
        <v>91</v>
      </c>
      <c r="D1146" s="135">
        <v>7771</v>
      </c>
      <c r="E1146" s="239" t="s">
        <v>851</v>
      </c>
      <c r="F1146" s="134" t="s">
        <v>852</v>
      </c>
      <c r="G1146" s="133" t="s">
        <v>103</v>
      </c>
      <c r="H1146" s="133">
        <v>16382</v>
      </c>
      <c r="I1146" s="133">
        <v>13243</v>
      </c>
      <c r="J1146" s="133">
        <v>44054</v>
      </c>
      <c r="K1146" s="133" t="s">
        <v>1257</v>
      </c>
      <c r="L1146" s="133">
        <v>74080711</v>
      </c>
      <c r="M1146" s="133" t="s">
        <v>123</v>
      </c>
      <c r="N1146" s="133">
        <v>8662</v>
      </c>
      <c r="O1146" s="133">
        <v>2020</v>
      </c>
      <c r="P1146" s="264">
        <v>24804000</v>
      </c>
      <c r="Q1146" s="239" t="s">
        <v>827</v>
      </c>
      <c r="R1146" s="240"/>
      <c r="S1146" s="246"/>
      <c r="T1146" s="240"/>
      <c r="U1146" s="246"/>
      <c r="V1146" s="240"/>
      <c r="W1146" s="246"/>
      <c r="X1146" s="283"/>
      <c r="Y1146" s="253"/>
      <c r="Z1146" s="251"/>
      <c r="AA1146" s="247">
        <f t="shared" si="35"/>
        <v>24804000</v>
      </c>
      <c r="AB1146" s="333" t="s">
        <v>628</v>
      </c>
      <c r="AF1146">
        <v>24804000</v>
      </c>
      <c r="AG1146" s="415">
        <f t="shared" si="34"/>
        <v>0</v>
      </c>
    </row>
    <row r="1147" spans="1:33" ht="38.25">
      <c r="A1147" s="133" t="s">
        <v>6</v>
      </c>
      <c r="B1147" s="133" t="s">
        <v>100</v>
      </c>
      <c r="C1147" s="135" t="s">
        <v>91</v>
      </c>
      <c r="D1147" s="135">
        <v>7744</v>
      </c>
      <c r="E1147" s="239" t="s">
        <v>1258</v>
      </c>
      <c r="F1147" s="134" t="s">
        <v>28</v>
      </c>
      <c r="G1147" s="133" t="s">
        <v>103</v>
      </c>
      <c r="H1147" s="133">
        <v>19153</v>
      </c>
      <c r="I1147" s="133">
        <v>13456</v>
      </c>
      <c r="J1147" s="133">
        <v>44055</v>
      </c>
      <c r="K1147" s="133" t="s">
        <v>1259</v>
      </c>
      <c r="L1147" s="133">
        <v>1012362622</v>
      </c>
      <c r="M1147" s="133" t="s">
        <v>114</v>
      </c>
      <c r="N1147" s="133">
        <v>8849</v>
      </c>
      <c r="O1147" s="133">
        <v>2020</v>
      </c>
      <c r="P1147" s="264">
        <v>1202467</v>
      </c>
      <c r="Q1147" s="239" t="s">
        <v>827</v>
      </c>
      <c r="R1147" s="240"/>
      <c r="S1147" s="246"/>
      <c r="T1147" s="240"/>
      <c r="U1147" s="246"/>
      <c r="V1147" s="240"/>
      <c r="W1147" s="246"/>
      <c r="X1147" s="283"/>
      <c r="Y1147" s="302" t="s">
        <v>486</v>
      </c>
      <c r="Z1147" s="251">
        <v>1202467</v>
      </c>
      <c r="AA1147" s="247">
        <f t="shared" si="35"/>
        <v>0</v>
      </c>
      <c r="AB1147" s="330" t="s">
        <v>487</v>
      </c>
      <c r="AF1147">
        <v>1202467</v>
      </c>
      <c r="AG1147" s="415">
        <f t="shared" si="34"/>
        <v>0</v>
      </c>
    </row>
    <row r="1148" spans="1:33">
      <c r="A1148" s="133" t="s">
        <v>6</v>
      </c>
      <c r="B1148" s="133" t="s">
        <v>100</v>
      </c>
      <c r="C1148" s="135" t="s">
        <v>91</v>
      </c>
      <c r="D1148" s="135">
        <v>7744</v>
      </c>
      <c r="E1148" s="239" t="s">
        <v>1258</v>
      </c>
      <c r="F1148" s="134" t="s">
        <v>28</v>
      </c>
      <c r="G1148" s="133" t="s">
        <v>103</v>
      </c>
      <c r="H1148" s="133">
        <v>17844</v>
      </c>
      <c r="I1148" s="133">
        <v>13970</v>
      </c>
      <c r="J1148" s="133">
        <v>44060</v>
      </c>
      <c r="K1148" s="133" t="s">
        <v>1260</v>
      </c>
      <c r="L1148" s="133">
        <v>1078368826</v>
      </c>
      <c r="M1148" s="133" t="s">
        <v>123</v>
      </c>
      <c r="N1148" s="133">
        <v>9745</v>
      </c>
      <c r="O1148" s="133">
        <v>2020</v>
      </c>
      <c r="P1148" s="264">
        <v>109266</v>
      </c>
      <c r="Q1148" s="239" t="s">
        <v>827</v>
      </c>
      <c r="R1148" s="243">
        <v>872</v>
      </c>
      <c r="S1148" s="249">
        <v>44659</v>
      </c>
      <c r="T1148" s="241">
        <v>872</v>
      </c>
      <c r="U1148" s="249">
        <v>44659</v>
      </c>
      <c r="V1148" s="253">
        <v>3000294860</v>
      </c>
      <c r="W1148" s="285">
        <v>44677</v>
      </c>
      <c r="X1148" s="283">
        <v>109266</v>
      </c>
      <c r="Y1148" s="253"/>
      <c r="Z1148" s="251"/>
      <c r="AA1148" s="247">
        <f t="shared" si="35"/>
        <v>0</v>
      </c>
      <c r="AB1148" s="240" t="s">
        <v>407</v>
      </c>
      <c r="AF1148">
        <v>109266</v>
      </c>
      <c r="AG1148" s="415">
        <f t="shared" si="34"/>
        <v>0</v>
      </c>
    </row>
    <row r="1149" spans="1:33" ht="38.25">
      <c r="A1149" s="133" t="s">
        <v>6</v>
      </c>
      <c r="B1149" s="133" t="s">
        <v>227</v>
      </c>
      <c r="C1149" s="135" t="s">
        <v>91</v>
      </c>
      <c r="D1149" s="135">
        <v>7757</v>
      </c>
      <c r="E1149" s="239" t="s">
        <v>1179</v>
      </c>
      <c r="F1149" s="134" t="s">
        <v>926</v>
      </c>
      <c r="G1149" s="133" t="s">
        <v>103</v>
      </c>
      <c r="H1149" s="133">
        <v>15632</v>
      </c>
      <c r="I1149" s="133">
        <v>14051</v>
      </c>
      <c r="J1149" s="133">
        <v>44060</v>
      </c>
      <c r="K1149" s="133" t="s">
        <v>1261</v>
      </c>
      <c r="L1149" s="133">
        <v>1016065860</v>
      </c>
      <c r="M1149" s="133" t="s">
        <v>114</v>
      </c>
      <c r="N1149" s="133">
        <v>9608</v>
      </c>
      <c r="O1149" s="133">
        <v>2020</v>
      </c>
      <c r="P1149" s="264">
        <v>251300</v>
      </c>
      <c r="Q1149" s="239" t="s">
        <v>827</v>
      </c>
      <c r="R1149" s="240"/>
      <c r="S1149" s="246"/>
      <c r="T1149" s="240"/>
      <c r="U1149" s="246"/>
      <c r="V1149" s="240"/>
      <c r="W1149" s="246"/>
      <c r="X1149" s="283"/>
      <c r="Y1149" s="248" t="s">
        <v>325</v>
      </c>
      <c r="Z1149" s="251">
        <v>251300</v>
      </c>
      <c r="AA1149" s="247">
        <f t="shared" si="35"/>
        <v>0</v>
      </c>
      <c r="AB1149" s="355" t="s">
        <v>326</v>
      </c>
      <c r="AF1149">
        <v>251300</v>
      </c>
      <c r="AG1149" s="415">
        <f t="shared" si="34"/>
        <v>0</v>
      </c>
    </row>
    <row r="1150" spans="1:33" ht="38.25">
      <c r="A1150" s="133" t="s">
        <v>6</v>
      </c>
      <c r="B1150" s="133" t="s">
        <v>100</v>
      </c>
      <c r="C1150" s="135" t="s">
        <v>91</v>
      </c>
      <c r="D1150" s="135">
        <v>7744</v>
      </c>
      <c r="E1150" s="239" t="s">
        <v>1258</v>
      </c>
      <c r="F1150" s="134" t="s">
        <v>28</v>
      </c>
      <c r="G1150" s="133" t="s">
        <v>103</v>
      </c>
      <c r="H1150" s="133">
        <v>17328</v>
      </c>
      <c r="I1150" s="133">
        <v>14749</v>
      </c>
      <c r="J1150" s="133">
        <v>44065</v>
      </c>
      <c r="K1150" s="133" t="s">
        <v>1262</v>
      </c>
      <c r="L1150" s="133">
        <v>1069730435</v>
      </c>
      <c r="M1150" s="133" t="s">
        <v>123</v>
      </c>
      <c r="N1150" s="133">
        <v>10432</v>
      </c>
      <c r="O1150" s="133">
        <v>2020</v>
      </c>
      <c r="P1150" s="264">
        <v>1653600</v>
      </c>
      <c r="Q1150" s="239" t="s">
        <v>827</v>
      </c>
      <c r="R1150" s="243">
        <v>872</v>
      </c>
      <c r="S1150" s="249">
        <v>44659</v>
      </c>
      <c r="T1150" s="241">
        <v>872</v>
      </c>
      <c r="U1150" s="249">
        <v>44659</v>
      </c>
      <c r="V1150" s="253">
        <v>3000294856</v>
      </c>
      <c r="W1150" s="285">
        <v>44677</v>
      </c>
      <c r="X1150" s="283">
        <v>127200</v>
      </c>
      <c r="Y1150" s="248" t="s">
        <v>384</v>
      </c>
      <c r="Z1150" s="251">
        <v>1526400</v>
      </c>
      <c r="AA1150" s="247">
        <f t="shared" si="35"/>
        <v>0</v>
      </c>
      <c r="AB1150" s="240" t="s">
        <v>407</v>
      </c>
      <c r="AF1150">
        <v>1653600</v>
      </c>
      <c r="AG1150" s="415">
        <f t="shared" si="34"/>
        <v>0</v>
      </c>
    </row>
    <row r="1151" spans="1:33" ht="38.25">
      <c r="A1151" s="133" t="s">
        <v>6</v>
      </c>
      <c r="B1151" s="133" t="s">
        <v>100</v>
      </c>
      <c r="C1151" s="135" t="s">
        <v>91</v>
      </c>
      <c r="D1151" s="135">
        <v>7744</v>
      </c>
      <c r="E1151" s="239" t="s">
        <v>1258</v>
      </c>
      <c r="F1151" s="134" t="s">
        <v>28</v>
      </c>
      <c r="G1151" s="133" t="s">
        <v>103</v>
      </c>
      <c r="H1151" s="133">
        <v>17989</v>
      </c>
      <c r="I1151" s="133">
        <v>15500</v>
      </c>
      <c r="J1151" s="133">
        <v>44067</v>
      </c>
      <c r="K1151" s="133" t="s">
        <v>1263</v>
      </c>
      <c r="L1151" s="133">
        <v>80037057</v>
      </c>
      <c r="M1151" s="133" t="s">
        <v>123</v>
      </c>
      <c r="N1151" s="133">
        <v>10158</v>
      </c>
      <c r="O1151" s="133">
        <v>2020</v>
      </c>
      <c r="P1151" s="264">
        <v>16390000</v>
      </c>
      <c r="Q1151" s="239" t="s">
        <v>827</v>
      </c>
      <c r="R1151" s="240"/>
      <c r="S1151" s="246"/>
      <c r="T1151" s="240"/>
      <c r="U1151" s="246"/>
      <c r="V1151" s="240"/>
      <c r="W1151" s="246"/>
      <c r="X1151" s="283"/>
      <c r="Y1151" s="248" t="s">
        <v>354</v>
      </c>
      <c r="Z1151" s="251">
        <v>16390000</v>
      </c>
      <c r="AA1151" s="247">
        <f t="shared" si="35"/>
        <v>0</v>
      </c>
      <c r="AB1151" s="240" t="s">
        <v>355</v>
      </c>
      <c r="AF1151">
        <v>16390000</v>
      </c>
      <c r="AG1151" s="415">
        <f t="shared" si="34"/>
        <v>0</v>
      </c>
    </row>
    <row r="1152" spans="1:33">
      <c r="A1152" s="133" t="s">
        <v>6</v>
      </c>
      <c r="B1152" s="133" t="s">
        <v>100</v>
      </c>
      <c r="C1152" s="135" t="s">
        <v>91</v>
      </c>
      <c r="D1152" s="135">
        <v>7744</v>
      </c>
      <c r="E1152" s="239" t="s">
        <v>1258</v>
      </c>
      <c r="F1152" s="134" t="s">
        <v>28</v>
      </c>
      <c r="G1152" s="133" t="s">
        <v>103</v>
      </c>
      <c r="H1152" s="133">
        <v>19086</v>
      </c>
      <c r="I1152" s="133">
        <v>15564</v>
      </c>
      <c r="J1152" s="133">
        <v>44067</v>
      </c>
      <c r="K1152" s="133" t="s">
        <v>1264</v>
      </c>
      <c r="L1152" s="133">
        <v>52867152</v>
      </c>
      <c r="M1152" s="133" t="s">
        <v>123</v>
      </c>
      <c r="N1152" s="133">
        <v>10477</v>
      </c>
      <c r="O1152" s="133">
        <v>2020</v>
      </c>
      <c r="P1152" s="264">
        <v>2758600</v>
      </c>
      <c r="Q1152" s="239" t="s">
        <v>827</v>
      </c>
      <c r="R1152" s="240"/>
      <c r="S1152" s="246"/>
      <c r="T1152" s="240"/>
      <c r="U1152" s="246"/>
      <c r="V1152" s="240"/>
      <c r="W1152" s="246"/>
      <c r="X1152" s="283"/>
      <c r="Y1152" s="253"/>
      <c r="Z1152" s="251"/>
      <c r="AA1152" s="247">
        <f t="shared" si="35"/>
        <v>2758600</v>
      </c>
      <c r="AB1152" s="240"/>
      <c r="AF1152">
        <v>2758600</v>
      </c>
      <c r="AG1152" s="415">
        <f t="shared" si="34"/>
        <v>0</v>
      </c>
    </row>
    <row r="1153" spans="1:33">
      <c r="A1153" s="133" t="s">
        <v>6</v>
      </c>
      <c r="B1153" s="133" t="s">
        <v>100</v>
      </c>
      <c r="C1153" s="135" t="s">
        <v>91</v>
      </c>
      <c r="D1153" s="135">
        <v>7744</v>
      </c>
      <c r="E1153" s="239" t="s">
        <v>1258</v>
      </c>
      <c r="F1153" s="134" t="s">
        <v>28</v>
      </c>
      <c r="G1153" s="133" t="s">
        <v>103</v>
      </c>
      <c r="H1153" s="133">
        <v>20559</v>
      </c>
      <c r="I1153" s="133">
        <v>15641</v>
      </c>
      <c r="J1153" s="133">
        <v>44067</v>
      </c>
      <c r="K1153" s="133" t="s">
        <v>1265</v>
      </c>
      <c r="L1153" s="133">
        <v>1010186868</v>
      </c>
      <c r="M1153" s="133" t="s">
        <v>123</v>
      </c>
      <c r="N1153" s="133">
        <v>11599</v>
      </c>
      <c r="O1153" s="133">
        <v>2020</v>
      </c>
      <c r="P1153" s="264">
        <v>109267</v>
      </c>
      <c r="Q1153" s="239" t="s">
        <v>827</v>
      </c>
      <c r="R1153" s="244">
        <v>1336</v>
      </c>
      <c r="S1153" s="245">
        <v>44740</v>
      </c>
      <c r="T1153" s="244">
        <v>1336</v>
      </c>
      <c r="U1153" s="245">
        <v>44740</v>
      </c>
      <c r="V1153" s="253">
        <v>3000548059</v>
      </c>
      <c r="W1153" s="246">
        <v>44763</v>
      </c>
      <c r="X1153" s="283">
        <v>109267</v>
      </c>
      <c r="Y1153" s="253"/>
      <c r="Z1153" s="251"/>
      <c r="AA1153" s="247">
        <f t="shared" si="35"/>
        <v>0</v>
      </c>
      <c r="AB1153" s="240" t="s">
        <v>396</v>
      </c>
      <c r="AF1153">
        <v>109267</v>
      </c>
      <c r="AG1153" s="415">
        <f t="shared" si="34"/>
        <v>0</v>
      </c>
    </row>
    <row r="1154" spans="1:33" ht="38.25">
      <c r="A1154" s="133" t="s">
        <v>6</v>
      </c>
      <c r="B1154" s="133" t="s">
        <v>100</v>
      </c>
      <c r="C1154" s="135" t="s">
        <v>91</v>
      </c>
      <c r="D1154" s="135">
        <v>7744</v>
      </c>
      <c r="E1154" s="239" t="s">
        <v>1258</v>
      </c>
      <c r="F1154" s="134" t="s">
        <v>28</v>
      </c>
      <c r="G1154" s="133" t="s">
        <v>103</v>
      </c>
      <c r="H1154" s="133">
        <v>20642</v>
      </c>
      <c r="I1154" s="133">
        <v>15837</v>
      </c>
      <c r="J1154" s="133">
        <v>44067</v>
      </c>
      <c r="K1154" s="133" t="s">
        <v>1266</v>
      </c>
      <c r="L1154" s="133">
        <v>52740316</v>
      </c>
      <c r="M1154" s="133" t="s">
        <v>123</v>
      </c>
      <c r="N1154" s="133">
        <v>11395</v>
      </c>
      <c r="O1154" s="133">
        <v>2020</v>
      </c>
      <c r="P1154" s="264">
        <v>212200</v>
      </c>
      <c r="Q1154" s="239" t="s">
        <v>827</v>
      </c>
      <c r="R1154" s="240"/>
      <c r="S1154" s="246"/>
      <c r="T1154" s="240"/>
      <c r="U1154" s="246"/>
      <c r="V1154" s="240"/>
      <c r="W1154" s="246"/>
      <c r="X1154" s="283"/>
      <c r="Y1154" s="248" t="s">
        <v>486</v>
      </c>
      <c r="Z1154" s="251">
        <v>212200</v>
      </c>
      <c r="AA1154" s="247">
        <f t="shared" si="35"/>
        <v>0</v>
      </c>
      <c r="AB1154" s="240" t="s">
        <v>487</v>
      </c>
      <c r="AF1154">
        <v>212200</v>
      </c>
      <c r="AG1154" s="415">
        <f t="shared" si="34"/>
        <v>0</v>
      </c>
    </row>
    <row r="1155" spans="1:33">
      <c r="A1155" s="133" t="s">
        <v>6</v>
      </c>
      <c r="B1155" s="133" t="s">
        <v>100</v>
      </c>
      <c r="C1155" s="135" t="s">
        <v>91</v>
      </c>
      <c r="D1155" s="135">
        <v>7744</v>
      </c>
      <c r="E1155" s="239" t="s">
        <v>1258</v>
      </c>
      <c r="F1155" s="134" t="s">
        <v>28</v>
      </c>
      <c r="G1155" s="133" t="s">
        <v>103</v>
      </c>
      <c r="H1155" s="133">
        <v>19942</v>
      </c>
      <c r="I1155" s="133">
        <v>15984</v>
      </c>
      <c r="J1155" s="133">
        <v>44067</v>
      </c>
      <c r="K1155" s="133" t="s">
        <v>1267</v>
      </c>
      <c r="L1155" s="133">
        <v>12966853</v>
      </c>
      <c r="M1155" s="133" t="s">
        <v>114</v>
      </c>
      <c r="N1155" s="133">
        <v>11032</v>
      </c>
      <c r="O1155" s="133">
        <v>2020</v>
      </c>
      <c r="P1155" s="264">
        <v>421633</v>
      </c>
      <c r="Q1155" s="239" t="s">
        <v>827</v>
      </c>
      <c r="R1155" s="240"/>
      <c r="S1155" s="246"/>
      <c r="T1155" s="240"/>
      <c r="U1155" s="246"/>
      <c r="V1155" s="240"/>
      <c r="W1155" s="246"/>
      <c r="X1155" s="283"/>
      <c r="Y1155" s="253"/>
      <c r="Z1155" s="251"/>
      <c r="AA1155" s="247">
        <f t="shared" si="35"/>
        <v>421633</v>
      </c>
      <c r="AB1155" s="240"/>
      <c r="AF1155">
        <v>421633</v>
      </c>
      <c r="AG1155" s="415">
        <f t="shared" si="34"/>
        <v>0</v>
      </c>
    </row>
    <row r="1156" spans="1:33" ht="38.25">
      <c r="A1156" s="133" t="s">
        <v>6</v>
      </c>
      <c r="B1156" s="133" t="s">
        <v>100</v>
      </c>
      <c r="C1156" s="135" t="s">
        <v>91</v>
      </c>
      <c r="D1156" s="135">
        <v>7744</v>
      </c>
      <c r="E1156" s="239" t="s">
        <v>1258</v>
      </c>
      <c r="F1156" s="134" t="s">
        <v>28</v>
      </c>
      <c r="G1156" s="133" t="s">
        <v>103</v>
      </c>
      <c r="H1156" s="133">
        <v>21092</v>
      </c>
      <c r="I1156" s="133">
        <v>15988</v>
      </c>
      <c r="J1156" s="133">
        <v>44067</v>
      </c>
      <c r="K1156" s="133" t="s">
        <v>1268</v>
      </c>
      <c r="L1156" s="133">
        <v>52937750</v>
      </c>
      <c r="M1156" s="133" t="s">
        <v>123</v>
      </c>
      <c r="N1156" s="133">
        <v>11826</v>
      </c>
      <c r="O1156" s="133">
        <v>2020</v>
      </c>
      <c r="P1156" s="264">
        <v>763200</v>
      </c>
      <c r="Q1156" s="239" t="s">
        <v>827</v>
      </c>
      <c r="R1156" s="240"/>
      <c r="S1156" s="246"/>
      <c r="T1156" s="240"/>
      <c r="U1156" s="246"/>
      <c r="V1156" s="240"/>
      <c r="W1156" s="246"/>
      <c r="X1156" s="283"/>
      <c r="Y1156" s="248" t="s">
        <v>354</v>
      </c>
      <c r="Z1156" s="251">
        <v>763200</v>
      </c>
      <c r="AA1156" s="247">
        <f t="shared" si="35"/>
        <v>0</v>
      </c>
      <c r="AB1156" s="240" t="s">
        <v>355</v>
      </c>
      <c r="AF1156">
        <v>763200</v>
      </c>
      <c r="AG1156" s="415">
        <f t="shared" si="34"/>
        <v>0</v>
      </c>
    </row>
    <row r="1157" spans="1:33">
      <c r="A1157" s="133" t="s">
        <v>6</v>
      </c>
      <c r="B1157" s="133" t="s">
        <v>100</v>
      </c>
      <c r="C1157" s="135" t="s">
        <v>91</v>
      </c>
      <c r="D1157" s="135">
        <v>7744</v>
      </c>
      <c r="E1157" s="239" t="s">
        <v>1258</v>
      </c>
      <c r="F1157" s="134" t="s">
        <v>28</v>
      </c>
      <c r="G1157" s="133" t="s">
        <v>103</v>
      </c>
      <c r="H1157" s="133">
        <v>20604</v>
      </c>
      <c r="I1157" s="133">
        <v>16387</v>
      </c>
      <c r="J1157" s="133">
        <v>44088</v>
      </c>
      <c r="K1157" s="133" t="s">
        <v>1269</v>
      </c>
      <c r="L1157" s="133">
        <v>1033689916</v>
      </c>
      <c r="M1157" s="133" t="s">
        <v>123</v>
      </c>
      <c r="N1157" s="133">
        <v>11934</v>
      </c>
      <c r="O1157" s="133">
        <v>2020</v>
      </c>
      <c r="P1157" s="264">
        <v>424400</v>
      </c>
      <c r="Q1157" s="239" t="s">
        <v>827</v>
      </c>
      <c r="R1157" s="240"/>
      <c r="S1157" s="246"/>
      <c r="T1157" s="240"/>
      <c r="U1157" s="246"/>
      <c r="V1157" s="240"/>
      <c r="W1157" s="246"/>
      <c r="X1157" s="283"/>
      <c r="Y1157" s="253"/>
      <c r="Z1157" s="251"/>
      <c r="AA1157" s="247">
        <f t="shared" si="35"/>
        <v>424400</v>
      </c>
      <c r="AB1157" s="332"/>
      <c r="AF1157">
        <v>424400</v>
      </c>
      <c r="AG1157" s="415">
        <f t="shared" si="34"/>
        <v>0</v>
      </c>
    </row>
    <row r="1158" spans="1:33">
      <c r="A1158" s="133" t="s">
        <v>6</v>
      </c>
      <c r="B1158" s="133" t="s">
        <v>186</v>
      </c>
      <c r="C1158" s="135" t="s">
        <v>91</v>
      </c>
      <c r="D1158" s="135">
        <v>7771</v>
      </c>
      <c r="E1158" s="239" t="s">
        <v>851</v>
      </c>
      <c r="F1158" s="134" t="s">
        <v>852</v>
      </c>
      <c r="G1158" s="133" t="s">
        <v>103</v>
      </c>
      <c r="H1158" s="133">
        <v>18446</v>
      </c>
      <c r="I1158" s="133">
        <v>16504</v>
      </c>
      <c r="J1158" s="133">
        <v>44089</v>
      </c>
      <c r="K1158" s="133" t="s">
        <v>1270</v>
      </c>
      <c r="L1158" s="133">
        <v>52339051</v>
      </c>
      <c r="M1158" s="133" t="s">
        <v>123</v>
      </c>
      <c r="N1158" s="133">
        <v>12263</v>
      </c>
      <c r="O1158" s="133">
        <v>2020</v>
      </c>
      <c r="P1158" s="264">
        <v>2671200</v>
      </c>
      <c r="Q1158" s="239" t="s">
        <v>827</v>
      </c>
      <c r="R1158" s="240"/>
      <c r="S1158" s="246"/>
      <c r="T1158" s="240"/>
      <c r="U1158" s="246"/>
      <c r="V1158" s="240"/>
      <c r="W1158" s="246"/>
      <c r="X1158" s="283"/>
      <c r="Y1158" s="253"/>
      <c r="Z1158" s="251"/>
      <c r="AA1158" s="247">
        <f t="shared" si="35"/>
        <v>2671200</v>
      </c>
      <c r="AB1158" s="333" t="s">
        <v>628</v>
      </c>
      <c r="AF1158">
        <v>2671200</v>
      </c>
      <c r="AG1158" s="415">
        <f t="shared" ref="AG1158:AG1221" si="36">+AF1158-P1158</f>
        <v>0</v>
      </c>
    </row>
    <row r="1159" spans="1:33">
      <c r="A1159" s="133" t="s">
        <v>6</v>
      </c>
      <c r="B1159" s="133" t="s">
        <v>186</v>
      </c>
      <c r="C1159" s="135" t="s">
        <v>91</v>
      </c>
      <c r="D1159" s="135">
        <v>7771</v>
      </c>
      <c r="E1159" s="239" t="s">
        <v>851</v>
      </c>
      <c r="F1159" s="134" t="s">
        <v>852</v>
      </c>
      <c r="G1159" s="133" t="s">
        <v>103</v>
      </c>
      <c r="H1159" s="133">
        <v>21736</v>
      </c>
      <c r="I1159" s="133">
        <v>16742</v>
      </c>
      <c r="J1159" s="133">
        <v>44095</v>
      </c>
      <c r="K1159" s="133" t="s">
        <v>676</v>
      </c>
      <c r="L1159" s="133">
        <v>900450947</v>
      </c>
      <c r="M1159" s="133" t="s">
        <v>96</v>
      </c>
      <c r="N1159" s="133">
        <v>12559</v>
      </c>
      <c r="O1159" s="133">
        <v>2020</v>
      </c>
      <c r="P1159" s="264">
        <v>1</v>
      </c>
      <c r="Q1159" s="239" t="s">
        <v>827</v>
      </c>
      <c r="R1159" s="240"/>
      <c r="S1159" s="246"/>
      <c r="T1159" s="240"/>
      <c r="U1159" s="246"/>
      <c r="V1159" s="240"/>
      <c r="W1159" s="246"/>
      <c r="X1159" s="283"/>
      <c r="Y1159" s="253"/>
      <c r="Z1159" s="251"/>
      <c r="AA1159" s="247">
        <f t="shared" ref="AA1159:AA1222" si="37">P1159-X1159-Z1159</f>
        <v>1</v>
      </c>
      <c r="AB1159" s="369" t="s">
        <v>1079</v>
      </c>
      <c r="AF1159">
        <v>1</v>
      </c>
      <c r="AG1159" s="415">
        <f t="shared" si="36"/>
        <v>0</v>
      </c>
    </row>
    <row r="1160" spans="1:33" ht="38.25">
      <c r="A1160" s="133" t="s">
        <v>6</v>
      </c>
      <c r="B1160" s="133" t="s">
        <v>227</v>
      </c>
      <c r="C1160" s="135" t="s">
        <v>91</v>
      </c>
      <c r="D1160" s="135">
        <v>7757</v>
      </c>
      <c r="E1160" s="239" t="s">
        <v>1179</v>
      </c>
      <c r="F1160" s="134" t="s">
        <v>926</v>
      </c>
      <c r="G1160" s="133" t="s">
        <v>103</v>
      </c>
      <c r="H1160" s="133">
        <v>15960</v>
      </c>
      <c r="I1160" s="133">
        <v>16868</v>
      </c>
      <c r="J1160" s="133">
        <v>44096</v>
      </c>
      <c r="K1160" s="133" t="s">
        <v>1271</v>
      </c>
      <c r="L1160" s="133">
        <v>1014208798</v>
      </c>
      <c r="M1160" s="133" t="s">
        <v>123</v>
      </c>
      <c r="N1160" s="133">
        <v>9995</v>
      </c>
      <c r="O1160" s="133">
        <v>2020</v>
      </c>
      <c r="P1160" s="264">
        <v>5342400</v>
      </c>
      <c r="Q1160" s="239" t="s">
        <v>827</v>
      </c>
      <c r="R1160" s="240"/>
      <c r="S1160" s="246"/>
      <c r="T1160" s="240"/>
      <c r="U1160" s="246"/>
      <c r="V1160" s="240"/>
      <c r="W1160" s="246"/>
      <c r="X1160" s="283"/>
      <c r="Y1160" s="248" t="s">
        <v>354</v>
      </c>
      <c r="Z1160" s="251">
        <v>5342400</v>
      </c>
      <c r="AA1160" s="247">
        <f t="shared" si="37"/>
        <v>0</v>
      </c>
      <c r="AB1160" s="330" t="s">
        <v>355</v>
      </c>
      <c r="AF1160">
        <v>5342400</v>
      </c>
      <c r="AG1160" s="415">
        <f t="shared" si="36"/>
        <v>0</v>
      </c>
    </row>
    <row r="1161" spans="1:33" ht="38.25">
      <c r="A1161" s="133" t="s">
        <v>8</v>
      </c>
      <c r="B1161" s="133" t="s">
        <v>148</v>
      </c>
      <c r="C1161" s="135" t="s">
        <v>91</v>
      </c>
      <c r="D1161" s="135">
        <v>7745</v>
      </c>
      <c r="E1161" s="239" t="s">
        <v>860</v>
      </c>
      <c r="F1161" s="134" t="s">
        <v>33</v>
      </c>
      <c r="G1161" s="133" t="s">
        <v>103</v>
      </c>
      <c r="H1161" s="133">
        <v>19873</v>
      </c>
      <c r="I1161" s="133">
        <v>16913</v>
      </c>
      <c r="J1161" s="133">
        <v>44097</v>
      </c>
      <c r="K1161" s="133" t="s">
        <v>1096</v>
      </c>
      <c r="L1161" s="133">
        <v>830050201</v>
      </c>
      <c r="M1161" s="133" t="s">
        <v>96</v>
      </c>
      <c r="N1161" s="133">
        <v>12540</v>
      </c>
      <c r="O1161" s="133">
        <v>2020</v>
      </c>
      <c r="P1161" s="264">
        <v>12370219</v>
      </c>
      <c r="Q1161" s="239" t="s">
        <v>827</v>
      </c>
      <c r="R1161" s="244">
        <v>1091</v>
      </c>
      <c r="S1161" s="246">
        <v>44700</v>
      </c>
      <c r="T1161" s="244">
        <v>1091</v>
      </c>
      <c r="U1161" s="246">
        <v>44700</v>
      </c>
      <c r="V1161" s="253">
        <v>3000563034</v>
      </c>
      <c r="W1161" s="246">
        <v>44768</v>
      </c>
      <c r="X1161" s="283">
        <v>6510224</v>
      </c>
      <c r="Y1161" s="248" t="s">
        <v>384</v>
      </c>
      <c r="Z1161" s="251">
        <v>5859995</v>
      </c>
      <c r="AA1161" s="247">
        <f t="shared" si="37"/>
        <v>0</v>
      </c>
      <c r="AB1161" s="240" t="s">
        <v>396</v>
      </c>
      <c r="AF1161">
        <v>12370219</v>
      </c>
      <c r="AG1161" s="415">
        <f t="shared" si="36"/>
        <v>0</v>
      </c>
    </row>
    <row r="1162" spans="1:33" ht="51">
      <c r="A1162" s="133" t="s">
        <v>8</v>
      </c>
      <c r="B1162" s="133" t="s">
        <v>148</v>
      </c>
      <c r="C1162" s="135" t="s">
        <v>91</v>
      </c>
      <c r="D1162" s="135">
        <v>7745</v>
      </c>
      <c r="E1162" s="239" t="s">
        <v>860</v>
      </c>
      <c r="F1162" s="134" t="s">
        <v>33</v>
      </c>
      <c r="G1162" s="133" t="s">
        <v>103</v>
      </c>
      <c r="H1162" s="133">
        <v>19874</v>
      </c>
      <c r="I1162" s="133">
        <v>16914</v>
      </c>
      <c r="J1162" s="133">
        <v>44097</v>
      </c>
      <c r="K1162" s="133" t="s">
        <v>689</v>
      </c>
      <c r="L1162" s="133">
        <v>900546136</v>
      </c>
      <c r="M1162" s="133" t="s">
        <v>96</v>
      </c>
      <c r="N1162" s="133">
        <v>12541</v>
      </c>
      <c r="O1162" s="133">
        <v>2020</v>
      </c>
      <c r="P1162" s="264">
        <v>7916529</v>
      </c>
      <c r="Q1162" s="239" t="s">
        <v>827</v>
      </c>
      <c r="R1162" s="257">
        <v>2865</v>
      </c>
      <c r="S1162" s="249">
        <v>44867</v>
      </c>
      <c r="T1162" s="257">
        <v>2865</v>
      </c>
      <c r="U1162" s="249">
        <v>44867</v>
      </c>
      <c r="V1162" s="253">
        <v>3000954692</v>
      </c>
      <c r="W1162" s="246">
        <v>44889</v>
      </c>
      <c r="X1162" s="283">
        <v>3396355</v>
      </c>
      <c r="Y1162" s="248" t="s">
        <v>380</v>
      </c>
      <c r="Z1162" s="251">
        <v>4520174</v>
      </c>
      <c r="AA1162" s="247">
        <f t="shared" si="37"/>
        <v>0</v>
      </c>
      <c r="AB1162" s="240" t="s">
        <v>427</v>
      </c>
      <c r="AF1162">
        <v>7916529</v>
      </c>
      <c r="AG1162" s="415">
        <f t="shared" si="36"/>
        <v>0</v>
      </c>
    </row>
    <row r="1163" spans="1:33" ht="38.25">
      <c r="A1163" s="133" t="s">
        <v>8</v>
      </c>
      <c r="B1163" s="133" t="s">
        <v>148</v>
      </c>
      <c r="C1163" s="135" t="s">
        <v>91</v>
      </c>
      <c r="D1163" s="135">
        <v>7745</v>
      </c>
      <c r="E1163" s="239" t="s">
        <v>860</v>
      </c>
      <c r="F1163" s="134" t="s">
        <v>33</v>
      </c>
      <c r="G1163" s="133" t="s">
        <v>103</v>
      </c>
      <c r="H1163" s="133">
        <v>19860</v>
      </c>
      <c r="I1163" s="133">
        <v>16915</v>
      </c>
      <c r="J1163" s="133">
        <v>44097</v>
      </c>
      <c r="K1163" s="133" t="s">
        <v>674</v>
      </c>
      <c r="L1163" s="133">
        <v>830094708</v>
      </c>
      <c r="M1163" s="133" t="s">
        <v>96</v>
      </c>
      <c r="N1163" s="133">
        <v>12543</v>
      </c>
      <c r="O1163" s="133">
        <v>2020</v>
      </c>
      <c r="P1163" s="264">
        <v>7397154</v>
      </c>
      <c r="Q1163" s="239" t="s">
        <v>827</v>
      </c>
      <c r="R1163" s="240"/>
      <c r="S1163" s="246"/>
      <c r="T1163" s="240"/>
      <c r="U1163" s="246"/>
      <c r="V1163" s="240"/>
      <c r="W1163" s="246"/>
      <c r="X1163" s="283"/>
      <c r="Y1163" s="248" t="s">
        <v>354</v>
      </c>
      <c r="Z1163" s="251">
        <v>2784994</v>
      </c>
      <c r="AA1163" s="247">
        <f t="shared" si="37"/>
        <v>4612160</v>
      </c>
      <c r="AB1163" s="240" t="s">
        <v>1272</v>
      </c>
      <c r="AF1163">
        <v>7397154</v>
      </c>
      <c r="AG1163" s="415">
        <f t="shared" si="36"/>
        <v>0</v>
      </c>
    </row>
    <row r="1164" spans="1:33" ht="38.25">
      <c r="A1164" s="133" t="s">
        <v>8</v>
      </c>
      <c r="B1164" s="133" t="s">
        <v>148</v>
      </c>
      <c r="C1164" s="135" t="s">
        <v>91</v>
      </c>
      <c r="D1164" s="135">
        <v>7745</v>
      </c>
      <c r="E1164" s="239" t="s">
        <v>860</v>
      </c>
      <c r="F1164" s="134" t="s">
        <v>33</v>
      </c>
      <c r="G1164" s="133" t="s">
        <v>103</v>
      </c>
      <c r="H1164" s="133">
        <v>19867</v>
      </c>
      <c r="I1164" s="133">
        <v>16919</v>
      </c>
      <c r="J1164" s="133">
        <v>44098</v>
      </c>
      <c r="K1164" s="133" t="s">
        <v>1085</v>
      </c>
      <c r="L1164" s="133">
        <v>830076629</v>
      </c>
      <c r="M1164" s="133" t="s">
        <v>96</v>
      </c>
      <c r="N1164" s="133">
        <v>12537</v>
      </c>
      <c r="O1164" s="133">
        <v>2020</v>
      </c>
      <c r="P1164" s="264">
        <v>9687742</v>
      </c>
      <c r="Q1164" s="239" t="s">
        <v>827</v>
      </c>
      <c r="R1164" s="240">
        <v>1682</v>
      </c>
      <c r="S1164" s="246">
        <v>44774</v>
      </c>
      <c r="T1164" s="240">
        <v>1682</v>
      </c>
      <c r="U1164" s="246">
        <v>44774</v>
      </c>
      <c r="V1164" s="240">
        <v>3000841533</v>
      </c>
      <c r="W1164" s="246">
        <v>44853</v>
      </c>
      <c r="X1164" s="283">
        <v>4476058</v>
      </c>
      <c r="Y1164" s="248" t="s">
        <v>211</v>
      </c>
      <c r="Z1164" s="251">
        <v>5211684</v>
      </c>
      <c r="AA1164" s="247">
        <f t="shared" si="37"/>
        <v>0</v>
      </c>
      <c r="AB1164" s="240" t="s">
        <v>256</v>
      </c>
      <c r="AF1164">
        <v>9687742</v>
      </c>
      <c r="AG1164" s="415">
        <f t="shared" si="36"/>
        <v>0</v>
      </c>
    </row>
    <row r="1165" spans="1:33" ht="38.25">
      <c r="A1165" s="133" t="s">
        <v>8</v>
      </c>
      <c r="B1165" s="133" t="s">
        <v>148</v>
      </c>
      <c r="C1165" s="135" t="s">
        <v>91</v>
      </c>
      <c r="D1165" s="135">
        <v>7745</v>
      </c>
      <c r="E1165" s="239" t="s">
        <v>860</v>
      </c>
      <c r="F1165" s="134" t="s">
        <v>33</v>
      </c>
      <c r="G1165" s="133" t="s">
        <v>103</v>
      </c>
      <c r="H1165" s="133">
        <v>19864</v>
      </c>
      <c r="I1165" s="133">
        <v>16938</v>
      </c>
      <c r="J1165" s="133">
        <v>44098</v>
      </c>
      <c r="K1165" s="133" t="s">
        <v>1273</v>
      </c>
      <c r="L1165" s="133">
        <v>800141773</v>
      </c>
      <c r="M1165" s="133" t="s">
        <v>96</v>
      </c>
      <c r="N1165" s="133">
        <v>12539</v>
      </c>
      <c r="O1165" s="133">
        <v>2020</v>
      </c>
      <c r="P1165" s="264">
        <v>7879881</v>
      </c>
      <c r="Q1165" s="239" t="s">
        <v>827</v>
      </c>
      <c r="R1165" s="257">
        <v>2865</v>
      </c>
      <c r="S1165" s="249">
        <v>44867</v>
      </c>
      <c r="T1165" s="257">
        <v>2865</v>
      </c>
      <c r="U1165" s="249">
        <v>44867</v>
      </c>
      <c r="V1165" s="240">
        <v>3001049643</v>
      </c>
      <c r="W1165" s="246">
        <v>44916</v>
      </c>
      <c r="X1165" s="283">
        <v>5155584</v>
      </c>
      <c r="Y1165" s="248" t="s">
        <v>271</v>
      </c>
      <c r="Z1165" s="251">
        <v>2724297</v>
      </c>
      <c r="AA1165" s="247">
        <f t="shared" si="37"/>
        <v>0</v>
      </c>
      <c r="AB1165" s="240" t="s">
        <v>209</v>
      </c>
      <c r="AF1165">
        <v>7879881</v>
      </c>
      <c r="AG1165" s="415">
        <f t="shared" si="36"/>
        <v>0</v>
      </c>
    </row>
    <row r="1166" spans="1:33" ht="38.25">
      <c r="A1166" s="133" t="s">
        <v>6</v>
      </c>
      <c r="B1166" s="133" t="s">
        <v>100</v>
      </c>
      <c r="C1166" s="135" t="s">
        <v>91</v>
      </c>
      <c r="D1166" s="135">
        <v>7744</v>
      </c>
      <c r="E1166" s="239" t="s">
        <v>1258</v>
      </c>
      <c r="F1166" s="134" t="s">
        <v>28</v>
      </c>
      <c r="G1166" s="133" t="s">
        <v>103</v>
      </c>
      <c r="H1166" s="133">
        <v>18010</v>
      </c>
      <c r="I1166" s="133">
        <v>17008</v>
      </c>
      <c r="J1166" s="133">
        <v>44099</v>
      </c>
      <c r="K1166" s="133" t="s">
        <v>1274</v>
      </c>
      <c r="L1166" s="133">
        <v>52847344</v>
      </c>
      <c r="M1166" s="133" t="s">
        <v>123</v>
      </c>
      <c r="N1166" s="133">
        <v>12553</v>
      </c>
      <c r="O1166" s="133">
        <v>2020</v>
      </c>
      <c r="P1166" s="264">
        <v>1529733</v>
      </c>
      <c r="Q1166" s="239" t="s">
        <v>827</v>
      </c>
      <c r="R1166" s="240"/>
      <c r="S1166" s="246"/>
      <c r="T1166" s="240"/>
      <c r="U1166" s="246"/>
      <c r="V1166" s="240"/>
      <c r="W1166" s="246"/>
      <c r="X1166" s="283"/>
      <c r="Y1166" s="248" t="s">
        <v>486</v>
      </c>
      <c r="Z1166" s="251">
        <v>1529733</v>
      </c>
      <c r="AA1166" s="247">
        <f t="shared" si="37"/>
        <v>0</v>
      </c>
      <c r="AB1166" s="240" t="s">
        <v>487</v>
      </c>
      <c r="AF1166">
        <v>1529733</v>
      </c>
      <c r="AG1166" s="415">
        <f t="shared" si="36"/>
        <v>0</v>
      </c>
    </row>
    <row r="1167" spans="1:33">
      <c r="A1167" s="133" t="s">
        <v>8</v>
      </c>
      <c r="B1167" s="133" t="s">
        <v>148</v>
      </c>
      <c r="C1167" s="135" t="s">
        <v>91</v>
      </c>
      <c r="D1167" s="135">
        <v>7745</v>
      </c>
      <c r="E1167" s="239" t="s">
        <v>904</v>
      </c>
      <c r="F1167" s="134" t="s">
        <v>33</v>
      </c>
      <c r="G1167" s="133" t="s">
        <v>103</v>
      </c>
      <c r="H1167" s="133">
        <v>17052</v>
      </c>
      <c r="I1167" s="133">
        <v>17187</v>
      </c>
      <c r="J1167" s="133">
        <v>44119</v>
      </c>
      <c r="K1167" s="133" t="s">
        <v>356</v>
      </c>
      <c r="L1167" s="133">
        <v>900127127</v>
      </c>
      <c r="M1167" s="133" t="s">
        <v>296</v>
      </c>
      <c r="N1167" s="133">
        <v>12822</v>
      </c>
      <c r="O1167" s="133">
        <v>2020</v>
      </c>
      <c r="P1167" s="264">
        <v>49076160</v>
      </c>
      <c r="Q1167" s="239" t="s">
        <v>827</v>
      </c>
      <c r="R1167" s="240"/>
      <c r="S1167" s="246"/>
      <c r="T1167" s="240"/>
      <c r="U1167" s="246"/>
      <c r="V1167" s="240"/>
      <c r="W1167" s="246"/>
      <c r="X1167" s="283"/>
      <c r="Y1167" s="253"/>
      <c r="Z1167" s="251"/>
      <c r="AA1167" s="247">
        <f t="shared" si="37"/>
        <v>49076160</v>
      </c>
      <c r="AB1167" s="240" t="s">
        <v>1197</v>
      </c>
      <c r="AF1167">
        <v>49076160</v>
      </c>
      <c r="AG1167" s="415">
        <f t="shared" si="36"/>
        <v>0</v>
      </c>
    </row>
    <row r="1168" spans="1:33" ht="38.25">
      <c r="A1168" s="133" t="s">
        <v>6</v>
      </c>
      <c r="B1168" s="133" t="s">
        <v>100</v>
      </c>
      <c r="C1168" s="135" t="s">
        <v>91</v>
      </c>
      <c r="D1168" s="135">
        <v>7744</v>
      </c>
      <c r="E1168" s="239" t="s">
        <v>928</v>
      </c>
      <c r="F1168" s="134" t="s">
        <v>28</v>
      </c>
      <c r="G1168" s="133" t="s">
        <v>103</v>
      </c>
      <c r="H1168" s="133">
        <v>20668</v>
      </c>
      <c r="I1168" s="133">
        <v>17569</v>
      </c>
      <c r="J1168" s="133">
        <v>44123</v>
      </c>
      <c r="K1168" s="133" t="s">
        <v>1275</v>
      </c>
      <c r="L1168" s="133">
        <v>1032421276</v>
      </c>
      <c r="M1168" s="133" t="s">
        <v>123</v>
      </c>
      <c r="N1168" s="133">
        <v>13296</v>
      </c>
      <c r="O1168" s="133">
        <v>2020</v>
      </c>
      <c r="P1168" s="264">
        <v>848800</v>
      </c>
      <c r="Q1168" s="239" t="s">
        <v>827</v>
      </c>
      <c r="R1168" s="240"/>
      <c r="S1168" s="246"/>
      <c r="T1168" s="240"/>
      <c r="U1168" s="246"/>
      <c r="V1168" s="240"/>
      <c r="W1168" s="246"/>
      <c r="X1168" s="283"/>
      <c r="Y1168" s="302" t="s">
        <v>1276</v>
      </c>
      <c r="Z1168" s="251">
        <v>848800</v>
      </c>
      <c r="AA1168" s="247">
        <f t="shared" si="37"/>
        <v>0</v>
      </c>
      <c r="AB1168" s="240" t="s">
        <v>487</v>
      </c>
      <c r="AF1168">
        <v>848800</v>
      </c>
      <c r="AG1168" s="415">
        <f t="shared" si="36"/>
        <v>0</v>
      </c>
    </row>
    <row r="1169" spans="1:33" ht="38.25">
      <c r="A1169" s="133" t="s">
        <v>6</v>
      </c>
      <c r="B1169" s="133" t="s">
        <v>100</v>
      </c>
      <c r="C1169" s="135" t="s">
        <v>91</v>
      </c>
      <c r="D1169" s="135">
        <v>7744</v>
      </c>
      <c r="E1169" s="239" t="s">
        <v>928</v>
      </c>
      <c r="F1169" s="134" t="s">
        <v>28</v>
      </c>
      <c r="G1169" s="133" t="s">
        <v>103</v>
      </c>
      <c r="H1169" s="133">
        <v>21933</v>
      </c>
      <c r="I1169" s="133">
        <v>17752</v>
      </c>
      <c r="J1169" s="133">
        <v>44126</v>
      </c>
      <c r="K1169" s="133" t="s">
        <v>1277</v>
      </c>
      <c r="L1169" s="133">
        <v>1024466708</v>
      </c>
      <c r="M1169" s="133" t="s">
        <v>123</v>
      </c>
      <c r="N1169" s="133">
        <v>13261</v>
      </c>
      <c r="O1169" s="133">
        <v>2020</v>
      </c>
      <c r="P1169" s="264">
        <v>7427000</v>
      </c>
      <c r="Q1169" s="239" t="s">
        <v>827</v>
      </c>
      <c r="R1169" s="240"/>
      <c r="S1169" s="246"/>
      <c r="T1169" s="240"/>
      <c r="U1169" s="246"/>
      <c r="V1169" s="240"/>
      <c r="W1169" s="246"/>
      <c r="X1169" s="283"/>
      <c r="Y1169" s="248" t="s">
        <v>384</v>
      </c>
      <c r="Z1169" s="251">
        <v>7427000</v>
      </c>
      <c r="AA1169" s="247">
        <f t="shared" si="37"/>
        <v>0</v>
      </c>
      <c r="AB1169" s="332" t="s">
        <v>385</v>
      </c>
      <c r="AF1169">
        <v>7427000</v>
      </c>
      <c r="AG1169" s="415">
        <f t="shared" si="36"/>
        <v>0</v>
      </c>
    </row>
    <row r="1170" spans="1:33" ht="38.25">
      <c r="A1170" s="133" t="s">
        <v>6</v>
      </c>
      <c r="B1170" s="133" t="s">
        <v>186</v>
      </c>
      <c r="C1170" s="135" t="s">
        <v>91</v>
      </c>
      <c r="D1170" s="135">
        <v>7771</v>
      </c>
      <c r="E1170" s="239" t="s">
        <v>910</v>
      </c>
      <c r="F1170" s="134" t="s">
        <v>852</v>
      </c>
      <c r="G1170" s="133" t="s">
        <v>103</v>
      </c>
      <c r="H1170" s="133">
        <v>18254</v>
      </c>
      <c r="I1170" s="133">
        <v>17933</v>
      </c>
      <c r="J1170" s="133">
        <v>44132</v>
      </c>
      <c r="K1170" s="133" t="s">
        <v>1278</v>
      </c>
      <c r="L1170" s="133">
        <v>80073527</v>
      </c>
      <c r="M1170" s="133" t="s">
        <v>123</v>
      </c>
      <c r="N1170" s="133">
        <v>13340</v>
      </c>
      <c r="O1170" s="133">
        <v>2020</v>
      </c>
      <c r="P1170" s="264">
        <v>125940</v>
      </c>
      <c r="Q1170" s="239" t="s">
        <v>827</v>
      </c>
      <c r="R1170" s="240"/>
      <c r="S1170" s="246"/>
      <c r="T1170" s="240"/>
      <c r="U1170" s="246"/>
      <c r="V1170" s="240"/>
      <c r="W1170" s="246"/>
      <c r="X1170" s="283"/>
      <c r="Y1170" s="253"/>
      <c r="Z1170" s="251"/>
      <c r="AA1170" s="247">
        <f t="shared" si="37"/>
        <v>125940</v>
      </c>
      <c r="AB1170" s="345" t="s">
        <v>1279</v>
      </c>
      <c r="AF1170">
        <v>125940</v>
      </c>
      <c r="AG1170" s="415">
        <f t="shared" si="36"/>
        <v>0</v>
      </c>
    </row>
    <row r="1171" spans="1:33">
      <c r="A1171" s="133" t="s">
        <v>6</v>
      </c>
      <c r="B1171" s="133" t="s">
        <v>227</v>
      </c>
      <c r="C1171" s="135" t="s">
        <v>91</v>
      </c>
      <c r="D1171" s="135">
        <v>7757</v>
      </c>
      <c r="E1171" s="239" t="s">
        <v>925</v>
      </c>
      <c r="F1171" s="134" t="s">
        <v>926</v>
      </c>
      <c r="G1171" s="133" t="s">
        <v>103</v>
      </c>
      <c r="H1171" s="133">
        <v>21065</v>
      </c>
      <c r="I1171" s="133">
        <v>17970</v>
      </c>
      <c r="J1171" s="133">
        <v>44133</v>
      </c>
      <c r="K1171" s="133" t="s">
        <v>1280</v>
      </c>
      <c r="L1171" s="133">
        <v>1106362050</v>
      </c>
      <c r="M1171" s="133" t="s">
        <v>114</v>
      </c>
      <c r="N1171" s="133">
        <v>13462</v>
      </c>
      <c r="O1171" s="133">
        <v>2020</v>
      </c>
      <c r="P1171" s="264">
        <v>251300</v>
      </c>
      <c r="Q1171" s="239" t="s">
        <v>827</v>
      </c>
      <c r="R1171" s="240"/>
      <c r="S1171" s="246"/>
      <c r="T1171" s="240"/>
      <c r="U1171" s="246"/>
      <c r="V1171" s="240"/>
      <c r="W1171" s="246"/>
      <c r="X1171" s="283"/>
      <c r="Y1171" s="253"/>
      <c r="Z1171" s="251"/>
      <c r="AA1171" s="247">
        <f t="shared" si="37"/>
        <v>251300</v>
      </c>
      <c r="AB1171" s="338" t="s">
        <v>1239</v>
      </c>
      <c r="AF1171">
        <v>251300</v>
      </c>
      <c r="AG1171" s="415">
        <f t="shared" si="36"/>
        <v>0</v>
      </c>
    </row>
    <row r="1172" spans="1:33" ht="26.25">
      <c r="A1172" s="133" t="s">
        <v>6</v>
      </c>
      <c r="B1172" s="133" t="s">
        <v>341</v>
      </c>
      <c r="C1172" s="135" t="s">
        <v>91</v>
      </c>
      <c r="D1172" s="135">
        <v>7752</v>
      </c>
      <c r="E1172" s="239" t="s">
        <v>1281</v>
      </c>
      <c r="F1172" s="134" t="s">
        <v>27</v>
      </c>
      <c r="G1172" s="133" t="s">
        <v>103</v>
      </c>
      <c r="H1172" s="133">
        <v>21577</v>
      </c>
      <c r="I1172" s="133">
        <v>17977</v>
      </c>
      <c r="J1172" s="133">
        <v>44133</v>
      </c>
      <c r="K1172" s="133" t="s">
        <v>837</v>
      </c>
      <c r="L1172" s="133">
        <v>800206442</v>
      </c>
      <c r="M1172" s="133" t="s">
        <v>276</v>
      </c>
      <c r="N1172" s="133">
        <v>13285</v>
      </c>
      <c r="O1172" s="133">
        <v>2020</v>
      </c>
      <c r="P1172" s="264">
        <v>166058</v>
      </c>
      <c r="Q1172" s="239" t="s">
        <v>827</v>
      </c>
      <c r="R1172" s="240"/>
      <c r="S1172" s="246"/>
      <c r="T1172" s="240"/>
      <c r="U1172" s="246"/>
      <c r="V1172" s="240"/>
      <c r="W1172" s="246"/>
      <c r="X1172" s="283"/>
      <c r="Y1172" s="253"/>
      <c r="Z1172" s="251"/>
      <c r="AA1172" s="247">
        <f t="shared" si="37"/>
        <v>166058</v>
      </c>
      <c r="AB1172" s="282" t="s">
        <v>1282</v>
      </c>
      <c r="AF1172">
        <v>166058</v>
      </c>
      <c r="AG1172" s="415">
        <f t="shared" si="36"/>
        <v>0</v>
      </c>
    </row>
    <row r="1173" spans="1:33" ht="178.5">
      <c r="A1173" s="133" t="s">
        <v>6</v>
      </c>
      <c r="B1173" s="133" t="s">
        <v>186</v>
      </c>
      <c r="C1173" s="135" t="s">
        <v>91</v>
      </c>
      <c r="D1173" s="135">
        <v>7771</v>
      </c>
      <c r="E1173" s="239" t="s">
        <v>910</v>
      </c>
      <c r="F1173" s="134" t="s">
        <v>852</v>
      </c>
      <c r="G1173" s="133" t="s">
        <v>103</v>
      </c>
      <c r="H1173" s="133">
        <v>22471</v>
      </c>
      <c r="I1173" s="133">
        <v>18396</v>
      </c>
      <c r="J1173" s="133">
        <v>44141</v>
      </c>
      <c r="K1173" s="133" t="s">
        <v>1283</v>
      </c>
      <c r="L1173" s="133">
        <v>1014253207</v>
      </c>
      <c r="M1173" s="133" t="s">
        <v>114</v>
      </c>
      <c r="N1173" s="133">
        <v>13737</v>
      </c>
      <c r="O1173" s="133">
        <v>2020</v>
      </c>
      <c r="P1173" s="264">
        <v>4942234</v>
      </c>
      <c r="Q1173" s="239" t="s">
        <v>827</v>
      </c>
      <c r="R1173" s="240"/>
      <c r="S1173" s="246"/>
      <c r="T1173" s="240"/>
      <c r="U1173" s="246"/>
      <c r="V1173" s="240"/>
      <c r="W1173" s="246"/>
      <c r="X1173" s="283"/>
      <c r="Y1173" s="253"/>
      <c r="Z1173" s="251"/>
      <c r="AA1173" s="247">
        <f t="shared" si="37"/>
        <v>4942234</v>
      </c>
      <c r="AB1173" s="333" t="s">
        <v>1284</v>
      </c>
      <c r="AF1173">
        <v>4942234</v>
      </c>
      <c r="AG1173" s="415">
        <f t="shared" si="36"/>
        <v>0</v>
      </c>
    </row>
    <row r="1174" spans="1:33">
      <c r="A1174" s="133" t="s">
        <v>6</v>
      </c>
      <c r="B1174" s="133" t="s">
        <v>186</v>
      </c>
      <c r="C1174" s="135" t="s">
        <v>91</v>
      </c>
      <c r="D1174" s="135">
        <v>7771</v>
      </c>
      <c r="E1174" s="239" t="s">
        <v>910</v>
      </c>
      <c r="F1174" s="134" t="s">
        <v>852</v>
      </c>
      <c r="G1174" s="133" t="s">
        <v>103</v>
      </c>
      <c r="H1174" s="133">
        <v>22458</v>
      </c>
      <c r="I1174" s="133">
        <v>18645</v>
      </c>
      <c r="J1174" s="133">
        <v>44144</v>
      </c>
      <c r="K1174" s="133" t="s">
        <v>1285</v>
      </c>
      <c r="L1174" s="133">
        <v>1024499860</v>
      </c>
      <c r="M1174" s="133" t="s">
        <v>114</v>
      </c>
      <c r="N1174" s="133">
        <v>13866</v>
      </c>
      <c r="O1174" s="133">
        <v>2020</v>
      </c>
      <c r="P1174" s="264">
        <v>418833</v>
      </c>
      <c r="Q1174" s="239" t="s">
        <v>827</v>
      </c>
      <c r="R1174" s="240"/>
      <c r="S1174" s="246"/>
      <c r="T1174" s="240"/>
      <c r="U1174" s="246"/>
      <c r="V1174" s="240"/>
      <c r="W1174" s="246"/>
      <c r="X1174" s="283"/>
      <c r="Y1174" s="253"/>
      <c r="Z1174" s="251"/>
      <c r="AA1174" s="247">
        <f t="shared" si="37"/>
        <v>418833</v>
      </c>
      <c r="AB1174" s="333" t="s">
        <v>858</v>
      </c>
      <c r="AF1174">
        <v>418833</v>
      </c>
      <c r="AG1174" s="415">
        <f t="shared" si="36"/>
        <v>0</v>
      </c>
    </row>
    <row r="1175" spans="1:33">
      <c r="A1175" s="133" t="s">
        <v>6</v>
      </c>
      <c r="B1175" s="133" t="s">
        <v>186</v>
      </c>
      <c r="C1175" s="135" t="s">
        <v>91</v>
      </c>
      <c r="D1175" s="135">
        <v>7771</v>
      </c>
      <c r="E1175" s="239" t="s">
        <v>910</v>
      </c>
      <c r="F1175" s="134" t="s">
        <v>852</v>
      </c>
      <c r="G1175" s="133" t="s">
        <v>103</v>
      </c>
      <c r="H1175" s="133">
        <v>22470</v>
      </c>
      <c r="I1175" s="133">
        <v>18657</v>
      </c>
      <c r="J1175" s="133">
        <v>44144</v>
      </c>
      <c r="K1175" s="133" t="s">
        <v>1286</v>
      </c>
      <c r="L1175" s="133">
        <v>1030629445</v>
      </c>
      <c r="M1175" s="133" t="s">
        <v>114</v>
      </c>
      <c r="N1175" s="133">
        <v>13882</v>
      </c>
      <c r="O1175" s="133">
        <v>2020</v>
      </c>
      <c r="P1175" s="264">
        <v>586367</v>
      </c>
      <c r="Q1175" s="239" t="s">
        <v>827</v>
      </c>
      <c r="R1175" s="240"/>
      <c r="S1175" s="246"/>
      <c r="T1175" s="240"/>
      <c r="U1175" s="246"/>
      <c r="V1175" s="240"/>
      <c r="W1175" s="246"/>
      <c r="X1175" s="283"/>
      <c r="Y1175" s="253"/>
      <c r="Z1175" s="251"/>
      <c r="AA1175" s="247">
        <f t="shared" si="37"/>
        <v>586367</v>
      </c>
      <c r="AB1175" s="333" t="s">
        <v>1287</v>
      </c>
      <c r="AF1175">
        <v>586367</v>
      </c>
      <c r="AG1175" s="415">
        <f t="shared" si="36"/>
        <v>0</v>
      </c>
    </row>
    <row r="1176" spans="1:33">
      <c r="A1176" s="133" t="s">
        <v>6</v>
      </c>
      <c r="B1176" s="133" t="s">
        <v>341</v>
      </c>
      <c r="C1176" s="135" t="s">
        <v>91</v>
      </c>
      <c r="D1176" s="135">
        <v>7564</v>
      </c>
      <c r="E1176" s="239" t="s">
        <v>1288</v>
      </c>
      <c r="F1176" s="134" t="s">
        <v>26</v>
      </c>
      <c r="G1176" s="133" t="s">
        <v>103</v>
      </c>
      <c r="H1176" s="133">
        <v>22605</v>
      </c>
      <c r="I1176" s="133">
        <v>18808</v>
      </c>
      <c r="J1176" s="133">
        <v>44146</v>
      </c>
      <c r="K1176" s="133" t="s">
        <v>275</v>
      </c>
      <c r="L1176" s="133">
        <v>805000867</v>
      </c>
      <c r="M1176" s="133" t="s">
        <v>276</v>
      </c>
      <c r="N1176" s="133">
        <v>13781</v>
      </c>
      <c r="O1176" s="133">
        <v>2020</v>
      </c>
      <c r="P1176" s="264">
        <v>9720</v>
      </c>
      <c r="Q1176" s="239" t="s">
        <v>827</v>
      </c>
      <c r="R1176" s="417">
        <v>2842</v>
      </c>
      <c r="S1176" s="245">
        <v>44866</v>
      </c>
      <c r="T1176" s="244">
        <v>3225</v>
      </c>
      <c r="U1176" s="246">
        <v>44908</v>
      </c>
      <c r="V1176" s="240">
        <v>3001060920</v>
      </c>
      <c r="W1176" s="246">
        <v>44921</v>
      </c>
      <c r="X1176" s="283">
        <v>9720</v>
      </c>
      <c r="Y1176" s="248"/>
      <c r="Z1176" s="251">
        <v>0</v>
      </c>
      <c r="AA1176" s="247">
        <f t="shared" si="37"/>
        <v>0</v>
      </c>
      <c r="AB1176" s="282" t="s">
        <v>209</v>
      </c>
      <c r="AF1176">
        <v>9720</v>
      </c>
      <c r="AG1176" s="415">
        <f t="shared" si="36"/>
        <v>0</v>
      </c>
    </row>
    <row r="1177" spans="1:33">
      <c r="A1177" s="133" t="s">
        <v>6</v>
      </c>
      <c r="B1177" s="133" t="s">
        <v>186</v>
      </c>
      <c r="C1177" s="135" t="s">
        <v>91</v>
      </c>
      <c r="D1177" s="135">
        <v>7771</v>
      </c>
      <c r="E1177" s="239" t="s">
        <v>910</v>
      </c>
      <c r="F1177" s="134" t="s">
        <v>852</v>
      </c>
      <c r="G1177" s="133" t="s">
        <v>103</v>
      </c>
      <c r="H1177" s="133">
        <v>18397</v>
      </c>
      <c r="I1177" s="133">
        <v>19046</v>
      </c>
      <c r="J1177" s="133">
        <v>44148</v>
      </c>
      <c r="K1177" s="133" t="s">
        <v>1289</v>
      </c>
      <c r="L1177" s="133">
        <v>1113637304</v>
      </c>
      <c r="M1177" s="133" t="s">
        <v>114</v>
      </c>
      <c r="N1177" s="133">
        <v>14100</v>
      </c>
      <c r="O1177" s="133">
        <v>2020</v>
      </c>
      <c r="P1177" s="264">
        <v>166800</v>
      </c>
      <c r="Q1177" s="239" t="s">
        <v>827</v>
      </c>
      <c r="R1177" s="240"/>
      <c r="S1177" s="246"/>
      <c r="T1177" s="240"/>
      <c r="U1177" s="246"/>
      <c r="V1177" s="240"/>
      <c r="W1177" s="246"/>
      <c r="X1177" s="283"/>
      <c r="Y1177" s="253"/>
      <c r="Z1177" s="251"/>
      <c r="AA1177" s="247">
        <f t="shared" si="37"/>
        <v>166800</v>
      </c>
      <c r="AB1177" s="333" t="s">
        <v>858</v>
      </c>
      <c r="AF1177">
        <v>166800</v>
      </c>
      <c r="AG1177" s="415">
        <f t="shared" si="36"/>
        <v>0</v>
      </c>
    </row>
    <row r="1178" spans="1:33" ht="90">
      <c r="A1178" s="133" t="s">
        <v>6</v>
      </c>
      <c r="B1178" s="133" t="s">
        <v>100</v>
      </c>
      <c r="C1178" s="135" t="s">
        <v>91</v>
      </c>
      <c r="D1178" s="135">
        <v>7744</v>
      </c>
      <c r="E1178" s="239" t="s">
        <v>928</v>
      </c>
      <c r="F1178" s="134" t="s">
        <v>28</v>
      </c>
      <c r="G1178" s="133" t="s">
        <v>103</v>
      </c>
      <c r="H1178" s="133">
        <v>24533</v>
      </c>
      <c r="I1178" s="133">
        <v>19372</v>
      </c>
      <c r="J1178" s="133">
        <v>44152</v>
      </c>
      <c r="K1178" s="133" t="s">
        <v>1290</v>
      </c>
      <c r="L1178" s="133">
        <v>80022419</v>
      </c>
      <c r="M1178" s="133" t="s">
        <v>123</v>
      </c>
      <c r="N1178" s="133">
        <v>6136</v>
      </c>
      <c r="O1178" s="133">
        <v>2020</v>
      </c>
      <c r="P1178" s="264">
        <v>2</v>
      </c>
      <c r="Q1178" s="239" t="s">
        <v>827</v>
      </c>
      <c r="R1178" s="240"/>
      <c r="S1178" s="246"/>
      <c r="T1178" s="240"/>
      <c r="U1178" s="246"/>
      <c r="V1178" s="240"/>
      <c r="W1178" s="246"/>
      <c r="X1178" s="283"/>
      <c r="Y1178" s="253"/>
      <c r="Z1178" s="251"/>
      <c r="AA1178" s="247">
        <f t="shared" si="37"/>
        <v>2</v>
      </c>
      <c r="AB1178" s="370" t="s">
        <v>1291</v>
      </c>
      <c r="AF1178">
        <v>2</v>
      </c>
      <c r="AG1178" s="415">
        <f t="shared" si="36"/>
        <v>0</v>
      </c>
    </row>
    <row r="1179" spans="1:33">
      <c r="A1179" s="133" t="s">
        <v>6</v>
      </c>
      <c r="B1179" s="133" t="s">
        <v>186</v>
      </c>
      <c r="C1179" s="135" t="s">
        <v>91</v>
      </c>
      <c r="D1179" s="135">
        <v>7771</v>
      </c>
      <c r="E1179" s="239" t="s">
        <v>910</v>
      </c>
      <c r="F1179" s="134" t="s">
        <v>852</v>
      </c>
      <c r="G1179" s="133" t="s">
        <v>103</v>
      </c>
      <c r="H1179" s="133">
        <v>22457</v>
      </c>
      <c r="I1179" s="133">
        <v>19532</v>
      </c>
      <c r="J1179" s="133">
        <v>44153</v>
      </c>
      <c r="K1179" s="133" t="s">
        <v>1292</v>
      </c>
      <c r="L1179" s="133">
        <v>1073324351</v>
      </c>
      <c r="M1179" s="133" t="s">
        <v>114</v>
      </c>
      <c r="N1179" s="133">
        <v>14106</v>
      </c>
      <c r="O1179" s="133">
        <v>2020</v>
      </c>
      <c r="P1179" s="264">
        <v>9130567</v>
      </c>
      <c r="Q1179" s="239" t="s">
        <v>827</v>
      </c>
      <c r="R1179" s="240"/>
      <c r="S1179" s="246"/>
      <c r="T1179" s="240"/>
      <c r="U1179" s="246"/>
      <c r="V1179" s="240"/>
      <c r="W1179" s="246"/>
      <c r="X1179" s="283"/>
      <c r="Y1179" s="253"/>
      <c r="Z1179" s="251"/>
      <c r="AA1179" s="247">
        <f t="shared" si="37"/>
        <v>9130567</v>
      </c>
      <c r="AB1179" s="333" t="s">
        <v>628</v>
      </c>
      <c r="AF1179">
        <v>9130567</v>
      </c>
      <c r="AG1179" s="415">
        <f t="shared" si="36"/>
        <v>0</v>
      </c>
    </row>
    <row r="1180" spans="1:33">
      <c r="A1180" s="133" t="s">
        <v>6</v>
      </c>
      <c r="B1180" s="133" t="s">
        <v>186</v>
      </c>
      <c r="C1180" s="135" t="s">
        <v>91</v>
      </c>
      <c r="D1180" s="135">
        <v>7771</v>
      </c>
      <c r="E1180" s="239" t="s">
        <v>910</v>
      </c>
      <c r="F1180" s="134" t="s">
        <v>852</v>
      </c>
      <c r="G1180" s="133" t="s">
        <v>103</v>
      </c>
      <c r="H1180" s="133">
        <v>22466</v>
      </c>
      <c r="I1180" s="133">
        <v>19630</v>
      </c>
      <c r="J1180" s="133">
        <v>44154</v>
      </c>
      <c r="K1180" s="133" t="s">
        <v>1293</v>
      </c>
      <c r="L1180" s="133">
        <v>52547259</v>
      </c>
      <c r="M1180" s="133" t="s">
        <v>114</v>
      </c>
      <c r="N1180" s="133">
        <v>14228</v>
      </c>
      <c r="O1180" s="133">
        <v>2020</v>
      </c>
      <c r="P1180" s="264">
        <v>837667</v>
      </c>
      <c r="Q1180" s="239" t="s">
        <v>827</v>
      </c>
      <c r="R1180" s="240"/>
      <c r="S1180" s="246"/>
      <c r="T1180" s="240"/>
      <c r="U1180" s="246"/>
      <c r="V1180" s="240"/>
      <c r="W1180" s="246"/>
      <c r="X1180" s="283"/>
      <c r="Y1180" s="253"/>
      <c r="Z1180" s="251"/>
      <c r="AA1180" s="247">
        <f t="shared" si="37"/>
        <v>837667</v>
      </c>
      <c r="AB1180" s="333" t="s">
        <v>854</v>
      </c>
      <c r="AF1180">
        <v>837667</v>
      </c>
      <c r="AG1180" s="415">
        <f t="shared" si="36"/>
        <v>0</v>
      </c>
    </row>
    <row r="1181" spans="1:33" ht="38.25">
      <c r="A1181" s="133" t="s">
        <v>6</v>
      </c>
      <c r="B1181" s="133" t="s">
        <v>100</v>
      </c>
      <c r="C1181" s="135" t="s">
        <v>91</v>
      </c>
      <c r="D1181" s="135">
        <v>7744</v>
      </c>
      <c r="E1181" s="239" t="s">
        <v>928</v>
      </c>
      <c r="F1181" s="134" t="s">
        <v>28</v>
      </c>
      <c r="G1181" s="133" t="s">
        <v>103</v>
      </c>
      <c r="H1181" s="133">
        <v>21981</v>
      </c>
      <c r="I1181" s="133">
        <v>19631</v>
      </c>
      <c r="J1181" s="133">
        <v>44154</v>
      </c>
      <c r="K1181" s="133" t="s">
        <v>1294</v>
      </c>
      <c r="L1181" s="133">
        <v>1010204517</v>
      </c>
      <c r="M1181" s="133" t="s">
        <v>123</v>
      </c>
      <c r="N1181" s="133">
        <v>14134</v>
      </c>
      <c r="O1181" s="133">
        <v>2020</v>
      </c>
      <c r="P1181" s="264">
        <v>218533</v>
      </c>
      <c r="Q1181" s="239" t="s">
        <v>827</v>
      </c>
      <c r="R1181" s="240"/>
      <c r="S1181" s="246"/>
      <c r="T1181" s="240"/>
      <c r="U1181" s="246"/>
      <c r="V1181" s="240"/>
      <c r="W1181" s="246"/>
      <c r="X1181" s="283"/>
      <c r="Y1181" s="248" t="s">
        <v>325</v>
      </c>
      <c r="Z1181" s="251">
        <v>218533</v>
      </c>
      <c r="AA1181" s="247">
        <f t="shared" si="37"/>
        <v>0</v>
      </c>
      <c r="AB1181" s="357" t="s">
        <v>326</v>
      </c>
      <c r="AF1181">
        <v>218533</v>
      </c>
      <c r="AG1181" s="415">
        <f t="shared" si="36"/>
        <v>0</v>
      </c>
    </row>
    <row r="1182" spans="1:33" ht="153">
      <c r="A1182" s="133" t="s">
        <v>6</v>
      </c>
      <c r="B1182" s="133" t="s">
        <v>186</v>
      </c>
      <c r="C1182" s="135" t="s">
        <v>91</v>
      </c>
      <c r="D1182" s="135">
        <v>7771</v>
      </c>
      <c r="E1182" s="239" t="s">
        <v>910</v>
      </c>
      <c r="F1182" s="134" t="s">
        <v>852</v>
      </c>
      <c r="G1182" s="133" t="s">
        <v>103</v>
      </c>
      <c r="H1182" s="133">
        <v>19501</v>
      </c>
      <c r="I1182" s="133">
        <v>19909</v>
      </c>
      <c r="J1182" s="133">
        <v>44159</v>
      </c>
      <c r="K1182" s="133" t="s">
        <v>1295</v>
      </c>
      <c r="L1182" s="133">
        <v>79818612</v>
      </c>
      <c r="M1182" s="133" t="s">
        <v>114</v>
      </c>
      <c r="N1182" s="133">
        <v>14245</v>
      </c>
      <c r="O1182" s="133">
        <v>2020</v>
      </c>
      <c r="P1182" s="264">
        <v>8340000</v>
      </c>
      <c r="Q1182" s="239" t="s">
        <v>827</v>
      </c>
      <c r="R1182" s="240"/>
      <c r="S1182" s="246"/>
      <c r="T1182" s="240"/>
      <c r="U1182" s="246"/>
      <c r="V1182" s="240"/>
      <c r="W1182" s="246"/>
      <c r="X1182" s="283"/>
      <c r="Y1182" s="253"/>
      <c r="Z1182" s="251"/>
      <c r="AA1182" s="247">
        <f t="shared" si="37"/>
        <v>8340000</v>
      </c>
      <c r="AB1182" s="345" t="s">
        <v>1296</v>
      </c>
      <c r="AF1182">
        <v>8340000</v>
      </c>
      <c r="AG1182" s="415">
        <f t="shared" si="36"/>
        <v>0</v>
      </c>
    </row>
    <row r="1183" spans="1:33">
      <c r="A1183" s="133" t="s">
        <v>6</v>
      </c>
      <c r="B1183" s="133" t="s">
        <v>100</v>
      </c>
      <c r="C1183" s="135" t="s">
        <v>91</v>
      </c>
      <c r="D1183" s="135">
        <v>7744</v>
      </c>
      <c r="E1183" s="239" t="s">
        <v>928</v>
      </c>
      <c r="F1183" s="134" t="s">
        <v>28</v>
      </c>
      <c r="G1183" s="133" t="s">
        <v>103</v>
      </c>
      <c r="H1183" s="133">
        <v>24636</v>
      </c>
      <c r="I1183" s="133">
        <v>20029</v>
      </c>
      <c r="J1183" s="133">
        <v>44160</v>
      </c>
      <c r="K1183" s="133" t="s">
        <v>1297</v>
      </c>
      <c r="L1183" s="133">
        <v>51865963</v>
      </c>
      <c r="M1183" s="133" t="s">
        <v>114</v>
      </c>
      <c r="N1183" s="133">
        <v>9720</v>
      </c>
      <c r="O1183" s="133">
        <v>2020</v>
      </c>
      <c r="P1183" s="264">
        <v>1</v>
      </c>
      <c r="Q1183" s="239" t="s">
        <v>827</v>
      </c>
      <c r="R1183" s="240"/>
      <c r="S1183" s="246"/>
      <c r="T1183" s="240"/>
      <c r="U1183" s="246"/>
      <c r="V1183" s="240"/>
      <c r="W1183" s="246"/>
      <c r="X1183" s="283"/>
      <c r="Y1183" s="253"/>
      <c r="Z1183" s="251"/>
      <c r="AA1183" s="247">
        <f t="shared" si="37"/>
        <v>1</v>
      </c>
      <c r="AB1183" s="330"/>
      <c r="AF1183">
        <v>1</v>
      </c>
      <c r="AG1183" s="415">
        <f t="shared" si="36"/>
        <v>0</v>
      </c>
    </row>
    <row r="1184" spans="1:33">
      <c r="A1184" s="133" t="s">
        <v>6</v>
      </c>
      <c r="B1184" s="133" t="s">
        <v>100</v>
      </c>
      <c r="C1184" s="135" t="s">
        <v>91</v>
      </c>
      <c r="D1184" s="135">
        <v>7744</v>
      </c>
      <c r="E1184" s="239" t="s">
        <v>928</v>
      </c>
      <c r="F1184" s="134" t="s">
        <v>28</v>
      </c>
      <c r="G1184" s="133" t="s">
        <v>103</v>
      </c>
      <c r="H1184" s="133">
        <v>24665</v>
      </c>
      <c r="I1184" s="133">
        <v>20097</v>
      </c>
      <c r="J1184" s="133">
        <v>44161</v>
      </c>
      <c r="K1184" s="133" t="s">
        <v>1298</v>
      </c>
      <c r="L1184" s="133">
        <v>1012345370</v>
      </c>
      <c r="M1184" s="133" t="s">
        <v>123</v>
      </c>
      <c r="N1184" s="133">
        <v>10863</v>
      </c>
      <c r="O1184" s="133">
        <v>2020</v>
      </c>
      <c r="P1184" s="264">
        <v>212201</v>
      </c>
      <c r="Q1184" s="239" t="s">
        <v>827</v>
      </c>
      <c r="R1184" s="244">
        <v>1091</v>
      </c>
      <c r="S1184" s="246">
        <v>44700</v>
      </c>
      <c r="T1184" s="244">
        <v>1091</v>
      </c>
      <c r="U1184" s="246">
        <v>44700</v>
      </c>
      <c r="V1184" s="240">
        <v>3000464232</v>
      </c>
      <c r="W1184" s="246">
        <v>44733</v>
      </c>
      <c r="X1184" s="283">
        <v>212201</v>
      </c>
      <c r="Y1184" s="253"/>
      <c r="Z1184" s="251"/>
      <c r="AA1184" s="247">
        <f t="shared" si="37"/>
        <v>0</v>
      </c>
      <c r="AB1184" s="240" t="s">
        <v>397</v>
      </c>
      <c r="AF1184">
        <v>212201</v>
      </c>
      <c r="AG1184" s="415">
        <f t="shared" si="36"/>
        <v>0</v>
      </c>
    </row>
    <row r="1185" spans="1:33">
      <c r="A1185" s="133" t="s">
        <v>6</v>
      </c>
      <c r="B1185" s="133" t="s">
        <v>100</v>
      </c>
      <c r="C1185" s="135" t="s">
        <v>91</v>
      </c>
      <c r="D1185" s="135">
        <v>7744</v>
      </c>
      <c r="E1185" s="239" t="s">
        <v>928</v>
      </c>
      <c r="F1185" s="134" t="s">
        <v>28</v>
      </c>
      <c r="G1185" s="133" t="s">
        <v>103</v>
      </c>
      <c r="H1185" s="133">
        <v>24970</v>
      </c>
      <c r="I1185" s="133">
        <v>20155</v>
      </c>
      <c r="J1185" s="133">
        <v>44162</v>
      </c>
      <c r="K1185" s="133" t="s">
        <v>1299</v>
      </c>
      <c r="L1185" s="133">
        <v>52127556</v>
      </c>
      <c r="M1185" s="133" t="s">
        <v>123</v>
      </c>
      <c r="N1185" s="133">
        <v>11548</v>
      </c>
      <c r="O1185" s="133">
        <v>2020</v>
      </c>
      <c r="P1185" s="264">
        <v>470486</v>
      </c>
      <c r="Q1185" s="239" t="s">
        <v>827</v>
      </c>
      <c r="R1185" s="243">
        <v>508</v>
      </c>
      <c r="S1185" s="249">
        <v>44622</v>
      </c>
      <c r="T1185" s="241">
        <v>508</v>
      </c>
      <c r="U1185" s="249">
        <v>44622</v>
      </c>
      <c r="V1185" s="240" t="s">
        <v>1300</v>
      </c>
      <c r="W1185" s="246">
        <v>44648</v>
      </c>
      <c r="X1185" s="283">
        <v>470486</v>
      </c>
      <c r="Y1185" s="253"/>
      <c r="Z1185" s="251"/>
      <c r="AA1185" s="247">
        <f t="shared" si="37"/>
        <v>0</v>
      </c>
      <c r="AB1185" s="240" t="s">
        <v>388</v>
      </c>
      <c r="AF1185">
        <v>470486</v>
      </c>
      <c r="AG1185" s="415">
        <f t="shared" si="36"/>
        <v>0</v>
      </c>
    </row>
    <row r="1186" spans="1:33" ht="38.25">
      <c r="A1186" s="133" t="s">
        <v>6</v>
      </c>
      <c r="B1186" s="133" t="s">
        <v>341</v>
      </c>
      <c r="C1186" s="135" t="s">
        <v>91</v>
      </c>
      <c r="D1186" s="135">
        <v>7564</v>
      </c>
      <c r="E1186" s="239" t="s">
        <v>1288</v>
      </c>
      <c r="F1186" s="134" t="s">
        <v>26</v>
      </c>
      <c r="G1186" s="133" t="s">
        <v>103</v>
      </c>
      <c r="H1186" s="133">
        <v>22601</v>
      </c>
      <c r="I1186" s="133">
        <v>20364</v>
      </c>
      <c r="J1186" s="133">
        <v>44165</v>
      </c>
      <c r="K1186" s="133" t="s">
        <v>954</v>
      </c>
      <c r="L1186" s="133">
        <v>900916649</v>
      </c>
      <c r="M1186" s="133" t="s">
        <v>220</v>
      </c>
      <c r="N1186" s="133">
        <v>137814110607</v>
      </c>
      <c r="O1186" s="133">
        <v>2020</v>
      </c>
      <c r="P1186" s="264">
        <v>2697847</v>
      </c>
      <c r="Q1186" s="239" t="s">
        <v>827</v>
      </c>
      <c r="R1186" s="240"/>
      <c r="S1186" s="246"/>
      <c r="T1186" s="240"/>
      <c r="U1186" s="246"/>
      <c r="V1186" s="240"/>
      <c r="W1186" s="246"/>
      <c r="X1186" s="283"/>
      <c r="Y1186" s="248" t="s">
        <v>325</v>
      </c>
      <c r="Z1186" s="251">
        <v>2697847</v>
      </c>
      <c r="AA1186" s="247">
        <f t="shared" si="37"/>
        <v>0</v>
      </c>
      <c r="AB1186" s="282" t="s">
        <v>326</v>
      </c>
      <c r="AF1186">
        <v>2697847</v>
      </c>
      <c r="AG1186" s="415">
        <f t="shared" si="36"/>
        <v>0</v>
      </c>
    </row>
    <row r="1187" spans="1:33" ht="38.25">
      <c r="A1187" s="133" t="s">
        <v>6</v>
      </c>
      <c r="B1187" s="133" t="s">
        <v>100</v>
      </c>
      <c r="C1187" s="135" t="s">
        <v>91</v>
      </c>
      <c r="D1187" s="135">
        <v>7744</v>
      </c>
      <c r="E1187" s="239" t="s">
        <v>928</v>
      </c>
      <c r="F1187" s="134" t="s">
        <v>28</v>
      </c>
      <c r="G1187" s="133" t="s">
        <v>103</v>
      </c>
      <c r="H1187" s="133">
        <v>25992</v>
      </c>
      <c r="I1187" s="133">
        <v>20395</v>
      </c>
      <c r="J1187" s="133">
        <v>44166</v>
      </c>
      <c r="K1187" s="133" t="s">
        <v>1301</v>
      </c>
      <c r="L1187" s="133">
        <v>52268000</v>
      </c>
      <c r="M1187" s="133" t="s">
        <v>123</v>
      </c>
      <c r="N1187" s="133">
        <v>4832</v>
      </c>
      <c r="O1187" s="133">
        <v>2020</v>
      </c>
      <c r="P1187" s="264">
        <v>148533</v>
      </c>
      <c r="Q1187" s="239" t="s">
        <v>827</v>
      </c>
      <c r="R1187" s="240"/>
      <c r="S1187" s="246"/>
      <c r="T1187" s="240"/>
      <c r="U1187" s="246"/>
      <c r="V1187" s="240"/>
      <c r="W1187" s="246"/>
      <c r="X1187" s="283"/>
      <c r="Y1187" s="248" t="s">
        <v>146</v>
      </c>
      <c r="Z1187" s="251">
        <v>148533</v>
      </c>
      <c r="AA1187" s="247">
        <f t="shared" si="37"/>
        <v>0</v>
      </c>
      <c r="AB1187" s="240" t="s">
        <v>370</v>
      </c>
      <c r="AF1187">
        <v>148533</v>
      </c>
      <c r="AG1187" s="415">
        <f t="shared" si="36"/>
        <v>0</v>
      </c>
    </row>
    <row r="1188" spans="1:33">
      <c r="A1188" s="133" t="s">
        <v>6</v>
      </c>
      <c r="B1188" s="133" t="s">
        <v>341</v>
      </c>
      <c r="C1188" s="135" t="s">
        <v>91</v>
      </c>
      <c r="D1188" s="135">
        <v>7564</v>
      </c>
      <c r="E1188" s="239" t="s">
        <v>1288</v>
      </c>
      <c r="F1188" s="134" t="s">
        <v>26</v>
      </c>
      <c r="G1188" s="133" t="s">
        <v>103</v>
      </c>
      <c r="H1188" s="133">
        <v>25796</v>
      </c>
      <c r="I1188" s="133">
        <v>20688</v>
      </c>
      <c r="J1188" s="133">
        <v>44167</v>
      </c>
      <c r="K1188" s="133" t="s">
        <v>1302</v>
      </c>
      <c r="L1188" s="133">
        <v>52556092</v>
      </c>
      <c r="M1188" s="133" t="s">
        <v>114</v>
      </c>
      <c r="N1188" s="133">
        <v>11869</v>
      </c>
      <c r="O1188" s="133">
        <v>2020</v>
      </c>
      <c r="P1188" s="264">
        <v>10618</v>
      </c>
      <c r="Q1188" s="239" t="s">
        <v>827</v>
      </c>
      <c r="R1188" s="241">
        <v>1283</v>
      </c>
      <c r="S1188" s="249">
        <v>44729</v>
      </c>
      <c r="T1188" s="241">
        <v>1283</v>
      </c>
      <c r="U1188" s="249">
        <v>44729</v>
      </c>
      <c r="V1188" s="253">
        <v>3000558069</v>
      </c>
      <c r="W1188" s="246">
        <v>44767</v>
      </c>
      <c r="X1188" s="283">
        <v>10618</v>
      </c>
      <c r="Y1188" s="253"/>
      <c r="Z1188" s="251"/>
      <c r="AA1188" s="247">
        <f t="shared" si="37"/>
        <v>0</v>
      </c>
      <c r="AB1188" s="240" t="s">
        <v>290</v>
      </c>
      <c r="AF1188">
        <v>10618</v>
      </c>
      <c r="AG1188" s="415">
        <f t="shared" si="36"/>
        <v>0</v>
      </c>
    </row>
    <row r="1189" spans="1:33">
      <c r="A1189" s="133" t="s">
        <v>6</v>
      </c>
      <c r="B1189" s="133" t="s">
        <v>100</v>
      </c>
      <c r="C1189" s="135" t="s">
        <v>91</v>
      </c>
      <c r="D1189" s="135">
        <v>7744</v>
      </c>
      <c r="E1189" s="239" t="s">
        <v>928</v>
      </c>
      <c r="F1189" s="134" t="s">
        <v>28</v>
      </c>
      <c r="G1189" s="133" t="s">
        <v>103</v>
      </c>
      <c r="H1189" s="133">
        <v>17290</v>
      </c>
      <c r="I1189" s="133">
        <v>20970</v>
      </c>
      <c r="J1189" s="133">
        <v>44170</v>
      </c>
      <c r="K1189" s="133" t="s">
        <v>1303</v>
      </c>
      <c r="L1189" s="133">
        <v>1012326342</v>
      </c>
      <c r="M1189" s="133" t="s">
        <v>123</v>
      </c>
      <c r="N1189" s="133">
        <v>14717</v>
      </c>
      <c r="O1189" s="133">
        <v>2020</v>
      </c>
      <c r="P1189" s="264">
        <v>9834000</v>
      </c>
      <c r="Q1189" s="239" t="s">
        <v>827</v>
      </c>
      <c r="R1189" s="240"/>
      <c r="S1189" s="246"/>
      <c r="T1189" s="240"/>
      <c r="U1189" s="246"/>
      <c r="V1189" s="240"/>
      <c r="W1189" s="246"/>
      <c r="X1189" s="283"/>
      <c r="Y1189" s="253"/>
      <c r="Z1189" s="251"/>
      <c r="AA1189" s="247">
        <f t="shared" si="37"/>
        <v>9834000</v>
      </c>
      <c r="AB1189" s="240"/>
      <c r="AF1189">
        <v>9834000</v>
      </c>
      <c r="AG1189" s="415">
        <f t="shared" si="36"/>
        <v>0</v>
      </c>
    </row>
    <row r="1190" spans="1:33">
      <c r="A1190" s="133" t="s">
        <v>6</v>
      </c>
      <c r="B1190" s="133" t="s">
        <v>100</v>
      </c>
      <c r="C1190" s="135" t="s">
        <v>91</v>
      </c>
      <c r="D1190" s="135">
        <v>7744</v>
      </c>
      <c r="E1190" s="239" t="s">
        <v>928</v>
      </c>
      <c r="F1190" s="134" t="s">
        <v>28</v>
      </c>
      <c r="G1190" s="133" t="s">
        <v>103</v>
      </c>
      <c r="H1190" s="133">
        <v>26660</v>
      </c>
      <c r="I1190" s="133">
        <v>21071</v>
      </c>
      <c r="J1190" s="133">
        <v>44172</v>
      </c>
      <c r="K1190" s="133" t="s">
        <v>1304</v>
      </c>
      <c r="L1190" s="133">
        <v>1022378684</v>
      </c>
      <c r="M1190" s="133" t="s">
        <v>123</v>
      </c>
      <c r="N1190" s="133">
        <v>5955</v>
      </c>
      <c r="O1190" s="133">
        <v>2020</v>
      </c>
      <c r="P1190" s="264">
        <v>275708</v>
      </c>
      <c r="Q1190" s="239" t="s">
        <v>827</v>
      </c>
      <c r="R1190" s="240"/>
      <c r="S1190" s="246"/>
      <c r="T1190" s="240"/>
      <c r="U1190" s="246"/>
      <c r="V1190" s="240"/>
      <c r="W1190" s="246"/>
      <c r="X1190" s="283"/>
      <c r="Y1190" s="253"/>
      <c r="Z1190" s="251"/>
      <c r="AA1190" s="247">
        <f t="shared" si="37"/>
        <v>275708</v>
      </c>
      <c r="AB1190" s="240"/>
      <c r="AF1190">
        <v>275708</v>
      </c>
      <c r="AG1190" s="415">
        <f t="shared" si="36"/>
        <v>0</v>
      </c>
    </row>
    <row r="1191" spans="1:33" ht="26.25">
      <c r="A1191" s="133" t="s">
        <v>6</v>
      </c>
      <c r="B1191" s="133" t="s">
        <v>341</v>
      </c>
      <c r="C1191" s="135" t="s">
        <v>91</v>
      </c>
      <c r="D1191" s="135">
        <v>7752</v>
      </c>
      <c r="E1191" s="239" t="s">
        <v>1281</v>
      </c>
      <c r="F1191" s="134" t="s">
        <v>27</v>
      </c>
      <c r="G1191" s="133" t="s">
        <v>103</v>
      </c>
      <c r="H1191" s="133">
        <v>21576</v>
      </c>
      <c r="I1191" s="133">
        <v>21178</v>
      </c>
      <c r="J1191" s="133">
        <v>44173</v>
      </c>
      <c r="K1191" s="133" t="s">
        <v>954</v>
      </c>
      <c r="L1191" s="133">
        <v>900916649</v>
      </c>
      <c r="M1191" s="133" t="s">
        <v>220</v>
      </c>
      <c r="N1191" s="133">
        <v>13285412014</v>
      </c>
      <c r="O1191" s="133">
        <v>2020</v>
      </c>
      <c r="P1191" s="264">
        <v>37451</v>
      </c>
      <c r="Q1191" s="239" t="s">
        <v>827</v>
      </c>
      <c r="R1191" s="240"/>
      <c r="S1191" s="246"/>
      <c r="T1191" s="240"/>
      <c r="U1191" s="246"/>
      <c r="V1191" s="240"/>
      <c r="W1191" s="246"/>
      <c r="X1191" s="283"/>
      <c r="Y1191" s="253"/>
      <c r="Z1191" s="251"/>
      <c r="AA1191" s="247">
        <f t="shared" si="37"/>
        <v>37451</v>
      </c>
      <c r="AB1191" s="282" t="s">
        <v>1282</v>
      </c>
      <c r="AF1191">
        <v>37451</v>
      </c>
      <c r="AG1191" s="415">
        <f t="shared" si="36"/>
        <v>0</v>
      </c>
    </row>
    <row r="1192" spans="1:33">
      <c r="A1192" s="133" t="s">
        <v>6</v>
      </c>
      <c r="B1192" s="133" t="s">
        <v>100</v>
      </c>
      <c r="C1192" s="135" t="s">
        <v>91</v>
      </c>
      <c r="D1192" s="135">
        <v>7744</v>
      </c>
      <c r="E1192" s="239" t="s">
        <v>928</v>
      </c>
      <c r="F1192" s="134" t="s">
        <v>28</v>
      </c>
      <c r="G1192" s="133" t="s">
        <v>103</v>
      </c>
      <c r="H1192" s="133">
        <v>27763</v>
      </c>
      <c r="I1192" s="133">
        <v>21364</v>
      </c>
      <c r="J1192" s="133">
        <v>44175</v>
      </c>
      <c r="K1192" s="133" t="s">
        <v>1305</v>
      </c>
      <c r="L1192" s="133">
        <v>51686598</v>
      </c>
      <c r="M1192" s="133" t="s">
        <v>114</v>
      </c>
      <c r="N1192" s="133">
        <v>11974</v>
      </c>
      <c r="O1192" s="133">
        <v>2020</v>
      </c>
      <c r="P1192" s="264">
        <v>53534</v>
      </c>
      <c r="Q1192" s="239" t="s">
        <v>827</v>
      </c>
      <c r="R1192" s="244">
        <v>1091</v>
      </c>
      <c r="S1192" s="246">
        <v>44700</v>
      </c>
      <c r="T1192" s="244">
        <v>1091</v>
      </c>
      <c r="U1192" s="246">
        <v>44700</v>
      </c>
      <c r="V1192" s="301">
        <v>3000554071</v>
      </c>
      <c r="W1192" s="246">
        <v>44767</v>
      </c>
      <c r="X1192" s="283">
        <v>53534</v>
      </c>
      <c r="Y1192" s="253"/>
      <c r="Z1192" s="251"/>
      <c r="AA1192" s="247">
        <f t="shared" si="37"/>
        <v>0</v>
      </c>
      <c r="AB1192" s="240" t="s">
        <v>396</v>
      </c>
      <c r="AF1192">
        <v>53534</v>
      </c>
      <c r="AG1192" s="415">
        <f t="shared" si="36"/>
        <v>0</v>
      </c>
    </row>
    <row r="1193" spans="1:33">
      <c r="A1193" s="133" t="s">
        <v>6</v>
      </c>
      <c r="B1193" s="133" t="s">
        <v>100</v>
      </c>
      <c r="C1193" s="135" t="s">
        <v>91</v>
      </c>
      <c r="D1193" s="135">
        <v>7744</v>
      </c>
      <c r="E1193" s="239" t="s">
        <v>928</v>
      </c>
      <c r="F1193" s="134" t="s">
        <v>28</v>
      </c>
      <c r="G1193" s="133" t="s">
        <v>103</v>
      </c>
      <c r="H1193" s="133">
        <v>21923</v>
      </c>
      <c r="I1193" s="133">
        <v>21625</v>
      </c>
      <c r="J1193" s="133">
        <v>44180</v>
      </c>
      <c r="K1193" s="133" t="s">
        <v>1306</v>
      </c>
      <c r="L1193" s="133">
        <v>52225387</v>
      </c>
      <c r="M1193" s="133" t="s">
        <v>123</v>
      </c>
      <c r="N1193" s="133">
        <v>13865</v>
      </c>
      <c r="O1193" s="133">
        <v>2020</v>
      </c>
      <c r="P1193" s="264">
        <v>2070315</v>
      </c>
      <c r="Q1193" s="239" t="s">
        <v>827</v>
      </c>
      <c r="R1193" s="244">
        <v>1336</v>
      </c>
      <c r="S1193" s="245">
        <v>44740</v>
      </c>
      <c r="T1193" s="244">
        <v>1336</v>
      </c>
      <c r="U1193" s="245">
        <v>44740</v>
      </c>
      <c r="V1193" s="253" t="s">
        <v>1307</v>
      </c>
      <c r="W1193" s="246">
        <v>44767</v>
      </c>
      <c r="X1193" s="283">
        <v>2070315</v>
      </c>
      <c r="Y1193" s="253"/>
      <c r="Z1193" s="251"/>
      <c r="AA1193" s="247">
        <f t="shared" si="37"/>
        <v>0</v>
      </c>
      <c r="AB1193" s="240" t="s">
        <v>396</v>
      </c>
      <c r="AF1193">
        <v>2070315</v>
      </c>
      <c r="AG1193" s="415">
        <f t="shared" si="36"/>
        <v>0</v>
      </c>
    </row>
    <row r="1194" spans="1:33">
      <c r="A1194" s="133" t="s">
        <v>6</v>
      </c>
      <c r="B1194" s="133" t="s">
        <v>100</v>
      </c>
      <c r="C1194" s="135" t="s">
        <v>91</v>
      </c>
      <c r="D1194" s="135">
        <v>7744</v>
      </c>
      <c r="E1194" s="239" t="s">
        <v>928</v>
      </c>
      <c r="F1194" s="134" t="s">
        <v>28</v>
      </c>
      <c r="G1194" s="133" t="s">
        <v>103</v>
      </c>
      <c r="H1194" s="133">
        <v>22088</v>
      </c>
      <c r="I1194" s="133">
        <v>21654</v>
      </c>
      <c r="J1194" s="133">
        <v>44180</v>
      </c>
      <c r="K1194" s="133" t="s">
        <v>1308</v>
      </c>
      <c r="L1194" s="133">
        <v>52740077</v>
      </c>
      <c r="M1194" s="133" t="s">
        <v>123</v>
      </c>
      <c r="N1194" s="133">
        <v>14564</v>
      </c>
      <c r="O1194" s="133">
        <v>2020</v>
      </c>
      <c r="P1194" s="264">
        <v>1857533</v>
      </c>
      <c r="Q1194" s="239" t="s">
        <v>827</v>
      </c>
      <c r="R1194" s="240"/>
      <c r="S1194" s="246"/>
      <c r="T1194" s="240"/>
      <c r="U1194" s="246"/>
      <c r="V1194" s="240"/>
      <c r="W1194" s="246"/>
      <c r="X1194" s="283"/>
      <c r="Y1194" s="253"/>
      <c r="Z1194" s="251"/>
      <c r="AA1194" s="247">
        <f t="shared" si="37"/>
        <v>1857533</v>
      </c>
      <c r="AB1194" s="240"/>
      <c r="AF1194">
        <v>1857533</v>
      </c>
      <c r="AG1194" s="415">
        <f t="shared" si="36"/>
        <v>0</v>
      </c>
    </row>
    <row r="1195" spans="1:33">
      <c r="A1195" s="133" t="s">
        <v>6</v>
      </c>
      <c r="B1195" s="133" t="s">
        <v>100</v>
      </c>
      <c r="C1195" s="135" t="s">
        <v>91</v>
      </c>
      <c r="D1195" s="135">
        <v>7744</v>
      </c>
      <c r="E1195" s="239" t="s">
        <v>928</v>
      </c>
      <c r="F1195" s="134" t="s">
        <v>28</v>
      </c>
      <c r="G1195" s="133" t="s">
        <v>103</v>
      </c>
      <c r="H1195" s="133">
        <v>19765</v>
      </c>
      <c r="I1195" s="133">
        <v>21878</v>
      </c>
      <c r="J1195" s="133">
        <v>44182</v>
      </c>
      <c r="K1195" s="133" t="s">
        <v>1309</v>
      </c>
      <c r="L1195" s="133">
        <v>1030596539</v>
      </c>
      <c r="M1195" s="133" t="s">
        <v>123</v>
      </c>
      <c r="N1195" s="133">
        <v>12170</v>
      </c>
      <c r="O1195" s="133">
        <v>2020</v>
      </c>
      <c r="P1195" s="264">
        <v>1273200</v>
      </c>
      <c r="Q1195" s="239" t="s">
        <v>827</v>
      </c>
      <c r="R1195" s="244">
        <v>1091</v>
      </c>
      <c r="S1195" s="246">
        <v>44700</v>
      </c>
      <c r="T1195" s="244">
        <v>1091</v>
      </c>
      <c r="U1195" s="246">
        <v>44700</v>
      </c>
      <c r="V1195" s="240">
        <v>3000464013</v>
      </c>
      <c r="W1195" s="246">
        <v>44735</v>
      </c>
      <c r="X1195" s="283">
        <v>1273200</v>
      </c>
      <c r="Y1195" s="253"/>
      <c r="Z1195" s="251"/>
      <c r="AA1195" s="247">
        <f t="shared" si="37"/>
        <v>0</v>
      </c>
      <c r="AB1195" s="240" t="s">
        <v>397</v>
      </c>
      <c r="AF1195">
        <v>1273200</v>
      </c>
      <c r="AG1195" s="415">
        <f t="shared" si="36"/>
        <v>0</v>
      </c>
    </row>
    <row r="1196" spans="1:33" ht="38.25">
      <c r="A1196" s="133" t="s">
        <v>8</v>
      </c>
      <c r="B1196" s="133" t="s">
        <v>148</v>
      </c>
      <c r="C1196" s="135" t="s">
        <v>91</v>
      </c>
      <c r="D1196" s="135">
        <v>7745</v>
      </c>
      <c r="E1196" s="239" t="s">
        <v>904</v>
      </c>
      <c r="F1196" s="134" t="s">
        <v>33</v>
      </c>
      <c r="G1196" s="133" t="s">
        <v>103</v>
      </c>
      <c r="H1196" s="133">
        <v>27999</v>
      </c>
      <c r="I1196" s="133">
        <v>22047</v>
      </c>
      <c r="J1196" s="133">
        <v>44184</v>
      </c>
      <c r="K1196" s="133" t="s">
        <v>1253</v>
      </c>
      <c r="L1196" s="133">
        <v>900298590</v>
      </c>
      <c r="M1196" s="133" t="s">
        <v>96</v>
      </c>
      <c r="N1196" s="133">
        <v>7876</v>
      </c>
      <c r="O1196" s="133">
        <v>2020</v>
      </c>
      <c r="P1196" s="264">
        <v>14824365</v>
      </c>
      <c r="Q1196" s="239" t="s">
        <v>827</v>
      </c>
      <c r="R1196" s="241">
        <v>1283</v>
      </c>
      <c r="S1196" s="249">
        <v>44729</v>
      </c>
      <c r="T1196" s="241">
        <v>1283</v>
      </c>
      <c r="U1196" s="249">
        <v>44729</v>
      </c>
      <c r="V1196" s="240">
        <v>3001049642</v>
      </c>
      <c r="W1196" s="246">
        <v>44916</v>
      </c>
      <c r="X1196" s="283">
        <v>7506030</v>
      </c>
      <c r="Y1196" s="248" t="s">
        <v>138</v>
      </c>
      <c r="Z1196" s="251">
        <v>7318335</v>
      </c>
      <c r="AA1196" s="247">
        <f t="shared" si="37"/>
        <v>0</v>
      </c>
      <c r="AB1196" s="240" t="s">
        <v>209</v>
      </c>
      <c r="AF1196">
        <v>14824365</v>
      </c>
      <c r="AG1196" s="415">
        <f t="shared" si="36"/>
        <v>0</v>
      </c>
    </row>
    <row r="1197" spans="1:33" ht="38.25">
      <c r="A1197" s="133" t="s">
        <v>8</v>
      </c>
      <c r="B1197" s="133" t="s">
        <v>148</v>
      </c>
      <c r="C1197" s="135" t="s">
        <v>91</v>
      </c>
      <c r="D1197" s="135">
        <v>7745</v>
      </c>
      <c r="E1197" s="239" t="s">
        <v>904</v>
      </c>
      <c r="F1197" s="134" t="s">
        <v>33</v>
      </c>
      <c r="G1197" s="133" t="s">
        <v>103</v>
      </c>
      <c r="H1197" s="133">
        <v>28003</v>
      </c>
      <c r="I1197" s="133">
        <v>22054</v>
      </c>
      <c r="J1197" s="133">
        <v>44184</v>
      </c>
      <c r="K1197" s="133" t="s">
        <v>675</v>
      </c>
      <c r="L1197" s="133">
        <v>900403236</v>
      </c>
      <c r="M1197" s="133" t="s">
        <v>96</v>
      </c>
      <c r="N1197" s="133">
        <v>7774</v>
      </c>
      <c r="O1197" s="133">
        <v>2020</v>
      </c>
      <c r="P1197" s="264">
        <v>280654</v>
      </c>
      <c r="Q1197" s="239" t="s">
        <v>827</v>
      </c>
      <c r="R1197" s="240"/>
      <c r="S1197" s="246"/>
      <c r="T1197" s="240"/>
      <c r="U1197" s="246"/>
      <c r="V1197" s="240"/>
      <c r="W1197" s="246"/>
      <c r="X1197" s="283"/>
      <c r="Y1197" s="248" t="s">
        <v>354</v>
      </c>
      <c r="Z1197" s="251">
        <v>280654</v>
      </c>
      <c r="AA1197" s="247">
        <f t="shared" si="37"/>
        <v>0</v>
      </c>
      <c r="AB1197" s="240" t="s">
        <v>355</v>
      </c>
      <c r="AF1197">
        <v>280654</v>
      </c>
      <c r="AG1197" s="415">
        <f t="shared" si="36"/>
        <v>0</v>
      </c>
    </row>
    <row r="1198" spans="1:33" ht="38.25">
      <c r="A1198" s="133" t="s">
        <v>6</v>
      </c>
      <c r="B1198" s="133" t="s">
        <v>100</v>
      </c>
      <c r="C1198" s="135" t="s">
        <v>91</v>
      </c>
      <c r="D1198" s="135">
        <v>7744</v>
      </c>
      <c r="E1198" s="239" t="s">
        <v>928</v>
      </c>
      <c r="F1198" s="134" t="s">
        <v>28</v>
      </c>
      <c r="G1198" s="133" t="s">
        <v>103</v>
      </c>
      <c r="H1198" s="133">
        <v>25402</v>
      </c>
      <c r="I1198" s="133">
        <v>22087</v>
      </c>
      <c r="J1198" s="133">
        <v>44185</v>
      </c>
      <c r="K1198" s="133" t="s">
        <v>1310</v>
      </c>
      <c r="L1198" s="133">
        <v>52726873</v>
      </c>
      <c r="M1198" s="133" t="s">
        <v>123</v>
      </c>
      <c r="N1198" s="133">
        <v>14806</v>
      </c>
      <c r="O1198" s="133">
        <v>2020</v>
      </c>
      <c r="P1198" s="264">
        <v>4668400</v>
      </c>
      <c r="Q1198" s="239" t="s">
        <v>827</v>
      </c>
      <c r="R1198" s="240"/>
      <c r="S1198" s="246"/>
      <c r="T1198" s="240"/>
      <c r="U1198" s="246"/>
      <c r="V1198" s="240"/>
      <c r="W1198" s="246"/>
      <c r="X1198" s="283"/>
      <c r="Y1198" s="248" t="s">
        <v>146</v>
      </c>
      <c r="Z1198" s="251">
        <v>4668400</v>
      </c>
      <c r="AA1198" s="247">
        <f t="shared" si="37"/>
        <v>0</v>
      </c>
      <c r="AB1198" s="240" t="s">
        <v>370</v>
      </c>
      <c r="AF1198">
        <v>4668400</v>
      </c>
      <c r="AG1198" s="415">
        <f t="shared" si="36"/>
        <v>0</v>
      </c>
    </row>
    <row r="1199" spans="1:33">
      <c r="A1199" s="133" t="s">
        <v>6</v>
      </c>
      <c r="B1199" s="133" t="s">
        <v>100</v>
      </c>
      <c r="C1199" s="135" t="s">
        <v>91</v>
      </c>
      <c r="D1199" s="135">
        <v>7744</v>
      </c>
      <c r="E1199" s="239" t="s">
        <v>928</v>
      </c>
      <c r="F1199" s="134" t="s">
        <v>28</v>
      </c>
      <c r="G1199" s="133" t="s">
        <v>103</v>
      </c>
      <c r="H1199" s="133">
        <v>28236</v>
      </c>
      <c r="I1199" s="133">
        <v>22110</v>
      </c>
      <c r="J1199" s="133">
        <v>44185</v>
      </c>
      <c r="K1199" s="133" t="s">
        <v>1311</v>
      </c>
      <c r="L1199" s="133">
        <v>79897335</v>
      </c>
      <c r="M1199" s="133" t="s">
        <v>123</v>
      </c>
      <c r="N1199" s="133">
        <v>9993</v>
      </c>
      <c r="O1199" s="133">
        <v>2020</v>
      </c>
      <c r="P1199" s="264">
        <v>195870</v>
      </c>
      <c r="Q1199" s="239" t="s">
        <v>827</v>
      </c>
      <c r="R1199" s="241">
        <v>1283</v>
      </c>
      <c r="S1199" s="249">
        <v>44729</v>
      </c>
      <c r="T1199" s="241">
        <v>1283</v>
      </c>
      <c r="U1199" s="249">
        <v>44729</v>
      </c>
      <c r="V1199" s="253">
        <v>3000558120</v>
      </c>
      <c r="W1199" s="246">
        <v>44767</v>
      </c>
      <c r="X1199" s="283">
        <v>195870</v>
      </c>
      <c r="Y1199" s="253"/>
      <c r="Z1199" s="251"/>
      <c r="AA1199" s="247">
        <f t="shared" si="37"/>
        <v>0</v>
      </c>
      <c r="AB1199" s="240" t="s">
        <v>396</v>
      </c>
      <c r="AF1199">
        <v>195870</v>
      </c>
      <c r="AG1199" s="415">
        <f t="shared" si="36"/>
        <v>0</v>
      </c>
    </row>
    <row r="1200" spans="1:33" ht="38.25">
      <c r="A1200" s="133" t="s">
        <v>8</v>
      </c>
      <c r="B1200" s="133" t="s">
        <v>148</v>
      </c>
      <c r="C1200" s="135" t="s">
        <v>91</v>
      </c>
      <c r="D1200" s="135">
        <v>7745</v>
      </c>
      <c r="E1200" s="239" t="s">
        <v>904</v>
      </c>
      <c r="F1200" s="134" t="s">
        <v>33</v>
      </c>
      <c r="G1200" s="133" t="s">
        <v>103</v>
      </c>
      <c r="H1200" s="133">
        <v>27982</v>
      </c>
      <c r="I1200" s="133">
        <v>22142</v>
      </c>
      <c r="J1200" s="133">
        <v>44186</v>
      </c>
      <c r="K1200" s="133" t="s">
        <v>371</v>
      </c>
      <c r="L1200" s="133">
        <v>900381580</v>
      </c>
      <c r="M1200" s="133" t="s">
        <v>96</v>
      </c>
      <c r="N1200" s="133">
        <v>7843</v>
      </c>
      <c r="O1200" s="133">
        <v>2020</v>
      </c>
      <c r="P1200" s="264">
        <v>2721970</v>
      </c>
      <c r="Q1200" s="239" t="s">
        <v>827</v>
      </c>
      <c r="R1200" s="240"/>
      <c r="S1200" s="246"/>
      <c r="T1200" s="240"/>
      <c r="U1200" s="246"/>
      <c r="V1200" s="240"/>
      <c r="W1200" s="246"/>
      <c r="X1200" s="283"/>
      <c r="Y1200" s="248" t="s">
        <v>146</v>
      </c>
      <c r="Z1200" s="251">
        <v>2721970</v>
      </c>
      <c r="AA1200" s="247">
        <f t="shared" si="37"/>
        <v>0</v>
      </c>
      <c r="AB1200" s="240" t="s">
        <v>370</v>
      </c>
      <c r="AF1200">
        <v>2721970</v>
      </c>
      <c r="AG1200" s="415">
        <f t="shared" si="36"/>
        <v>0</v>
      </c>
    </row>
    <row r="1201" spans="1:33" ht="38.25">
      <c r="A1201" s="133" t="s">
        <v>8</v>
      </c>
      <c r="B1201" s="133" t="s">
        <v>148</v>
      </c>
      <c r="C1201" s="135" t="s">
        <v>91</v>
      </c>
      <c r="D1201" s="135">
        <v>7745</v>
      </c>
      <c r="E1201" s="239" t="s">
        <v>904</v>
      </c>
      <c r="F1201" s="134" t="s">
        <v>33</v>
      </c>
      <c r="G1201" s="133" t="s">
        <v>103</v>
      </c>
      <c r="H1201" s="133">
        <v>28041</v>
      </c>
      <c r="I1201" s="133">
        <v>22160</v>
      </c>
      <c r="J1201" s="133">
        <v>44186</v>
      </c>
      <c r="K1201" s="133" t="s">
        <v>371</v>
      </c>
      <c r="L1201" s="133">
        <v>900381580</v>
      </c>
      <c r="M1201" s="133" t="s">
        <v>96</v>
      </c>
      <c r="N1201" s="133">
        <v>7821</v>
      </c>
      <c r="O1201" s="133">
        <v>2020</v>
      </c>
      <c r="P1201" s="264">
        <v>1834031</v>
      </c>
      <c r="Q1201" s="239" t="s">
        <v>827</v>
      </c>
      <c r="R1201" s="240"/>
      <c r="S1201" s="246"/>
      <c r="T1201" s="240"/>
      <c r="U1201" s="246"/>
      <c r="V1201" s="240"/>
      <c r="W1201" s="246"/>
      <c r="X1201" s="283"/>
      <c r="Y1201" s="248" t="s">
        <v>146</v>
      </c>
      <c r="Z1201" s="251">
        <v>1834031</v>
      </c>
      <c r="AA1201" s="247">
        <f t="shared" si="37"/>
        <v>0</v>
      </c>
      <c r="AB1201" s="240" t="s">
        <v>370</v>
      </c>
      <c r="AF1201">
        <v>1834031</v>
      </c>
      <c r="AG1201" s="415">
        <f t="shared" si="36"/>
        <v>0</v>
      </c>
    </row>
    <row r="1202" spans="1:33">
      <c r="A1202" s="133" t="s">
        <v>8</v>
      </c>
      <c r="B1202" s="133" t="s">
        <v>148</v>
      </c>
      <c r="C1202" s="135" t="s">
        <v>91</v>
      </c>
      <c r="D1202" s="135">
        <v>7745</v>
      </c>
      <c r="E1202" s="239" t="s">
        <v>904</v>
      </c>
      <c r="F1202" s="134" t="s">
        <v>33</v>
      </c>
      <c r="G1202" s="133" t="s">
        <v>103</v>
      </c>
      <c r="H1202" s="133">
        <v>28933</v>
      </c>
      <c r="I1202" s="133">
        <v>22161</v>
      </c>
      <c r="J1202" s="133">
        <v>44186</v>
      </c>
      <c r="K1202" s="133" t="s">
        <v>381</v>
      </c>
      <c r="L1202" s="133">
        <v>900067669</v>
      </c>
      <c r="M1202" s="133" t="s">
        <v>96</v>
      </c>
      <c r="N1202" s="133">
        <v>7861</v>
      </c>
      <c r="O1202" s="133">
        <v>2020</v>
      </c>
      <c r="P1202" s="264">
        <v>2952326</v>
      </c>
      <c r="Q1202" s="239" t="s">
        <v>827</v>
      </c>
      <c r="R1202" s="241">
        <v>1283</v>
      </c>
      <c r="S1202" s="249">
        <v>44729</v>
      </c>
      <c r="T1202" s="241">
        <v>1283</v>
      </c>
      <c r="U1202" s="249">
        <v>44729</v>
      </c>
      <c r="V1202" s="240">
        <v>3000763416</v>
      </c>
      <c r="W1202" s="246">
        <v>44827</v>
      </c>
      <c r="X1202" s="283">
        <v>2952326</v>
      </c>
      <c r="Y1202" s="248"/>
      <c r="Z1202" s="251"/>
      <c r="AA1202" s="247">
        <f t="shared" si="37"/>
        <v>0</v>
      </c>
      <c r="AB1202" s="240" t="s">
        <v>252</v>
      </c>
      <c r="AF1202">
        <v>2952326</v>
      </c>
      <c r="AG1202" s="415">
        <f t="shared" si="36"/>
        <v>0</v>
      </c>
    </row>
    <row r="1203" spans="1:33">
      <c r="A1203" s="133" t="s">
        <v>6</v>
      </c>
      <c r="B1203" s="133" t="s">
        <v>186</v>
      </c>
      <c r="C1203" s="135" t="s">
        <v>91</v>
      </c>
      <c r="D1203" s="135">
        <v>7771</v>
      </c>
      <c r="E1203" s="239" t="s">
        <v>910</v>
      </c>
      <c r="F1203" s="134" t="s">
        <v>852</v>
      </c>
      <c r="G1203" s="133" t="s">
        <v>103</v>
      </c>
      <c r="H1203" s="133">
        <v>28561</v>
      </c>
      <c r="I1203" s="133">
        <v>22205</v>
      </c>
      <c r="J1203" s="133">
        <v>44186</v>
      </c>
      <c r="K1203" s="133" t="s">
        <v>725</v>
      </c>
      <c r="L1203" s="133">
        <v>52909202</v>
      </c>
      <c r="M1203" s="133" t="s">
        <v>114</v>
      </c>
      <c r="N1203" s="133">
        <v>5761</v>
      </c>
      <c r="O1203" s="133">
        <v>2020</v>
      </c>
      <c r="P1203" s="264">
        <v>167533</v>
      </c>
      <c r="Q1203" s="239" t="s">
        <v>827</v>
      </c>
      <c r="R1203" s="240"/>
      <c r="S1203" s="246"/>
      <c r="T1203" s="240"/>
      <c r="U1203" s="246"/>
      <c r="V1203" s="240"/>
      <c r="W1203" s="246"/>
      <c r="X1203" s="283"/>
      <c r="Y1203" s="253"/>
      <c r="Z1203" s="251"/>
      <c r="AA1203" s="247">
        <f t="shared" si="37"/>
        <v>167533</v>
      </c>
      <c r="AB1203" s="333" t="s">
        <v>628</v>
      </c>
      <c r="AF1203">
        <v>167533</v>
      </c>
      <c r="AG1203" s="415">
        <f t="shared" si="36"/>
        <v>0</v>
      </c>
    </row>
    <row r="1204" spans="1:33" ht="38.25">
      <c r="A1204" s="133" t="s">
        <v>8</v>
      </c>
      <c r="B1204" s="133" t="s">
        <v>148</v>
      </c>
      <c r="C1204" s="135" t="s">
        <v>91</v>
      </c>
      <c r="D1204" s="135">
        <v>7745</v>
      </c>
      <c r="E1204" s="239" t="s">
        <v>904</v>
      </c>
      <c r="F1204" s="134" t="s">
        <v>33</v>
      </c>
      <c r="G1204" s="133" t="s">
        <v>103</v>
      </c>
      <c r="H1204" s="133">
        <v>27987</v>
      </c>
      <c r="I1204" s="133">
        <v>22241</v>
      </c>
      <c r="J1204" s="133">
        <v>44187</v>
      </c>
      <c r="K1204" s="133" t="s">
        <v>1244</v>
      </c>
      <c r="L1204" s="133">
        <v>900072040</v>
      </c>
      <c r="M1204" s="133" t="s">
        <v>96</v>
      </c>
      <c r="N1204" s="133">
        <v>7797</v>
      </c>
      <c r="O1204" s="133">
        <v>2020</v>
      </c>
      <c r="P1204" s="264">
        <v>8660132</v>
      </c>
      <c r="Q1204" s="239" t="s">
        <v>827</v>
      </c>
      <c r="R1204" s="243">
        <v>872</v>
      </c>
      <c r="S1204" s="249">
        <v>44659</v>
      </c>
      <c r="T1204" s="241">
        <v>872</v>
      </c>
      <c r="U1204" s="249">
        <v>44659</v>
      </c>
      <c r="V1204" s="240">
        <v>3000354546</v>
      </c>
      <c r="W1204" s="246">
        <v>44699</v>
      </c>
      <c r="X1204" s="283">
        <v>6902280</v>
      </c>
      <c r="Y1204" s="248" t="s">
        <v>384</v>
      </c>
      <c r="Z1204" s="251">
        <v>1757852</v>
      </c>
      <c r="AA1204" s="247">
        <f t="shared" si="37"/>
        <v>0</v>
      </c>
      <c r="AB1204" s="330" t="s">
        <v>385</v>
      </c>
      <c r="AF1204">
        <v>8660132</v>
      </c>
      <c r="AG1204" s="415">
        <f t="shared" si="36"/>
        <v>0</v>
      </c>
    </row>
    <row r="1205" spans="1:33" ht="38.25">
      <c r="A1205" s="133" t="s">
        <v>8</v>
      </c>
      <c r="B1205" s="133" t="s">
        <v>148</v>
      </c>
      <c r="C1205" s="135" t="s">
        <v>91</v>
      </c>
      <c r="D1205" s="135">
        <v>7745</v>
      </c>
      <c r="E1205" s="239" t="s">
        <v>904</v>
      </c>
      <c r="F1205" s="134" t="s">
        <v>33</v>
      </c>
      <c r="G1205" s="133" t="s">
        <v>103</v>
      </c>
      <c r="H1205" s="133">
        <v>28136</v>
      </c>
      <c r="I1205" s="133">
        <v>22244</v>
      </c>
      <c r="J1205" s="133">
        <v>44187</v>
      </c>
      <c r="K1205" s="133" t="s">
        <v>410</v>
      </c>
      <c r="L1205" s="133">
        <v>900031234</v>
      </c>
      <c r="M1205" s="133" t="s">
        <v>96</v>
      </c>
      <c r="N1205" s="133">
        <v>7799</v>
      </c>
      <c r="O1205" s="133">
        <v>2020</v>
      </c>
      <c r="P1205" s="264">
        <v>11729407</v>
      </c>
      <c r="Q1205" s="239" t="s">
        <v>827</v>
      </c>
      <c r="R1205" s="241">
        <v>1283</v>
      </c>
      <c r="S1205" s="249">
        <v>44729</v>
      </c>
      <c r="T1205" s="241">
        <v>1283</v>
      </c>
      <c r="U1205" s="249">
        <v>44729</v>
      </c>
      <c r="V1205" s="240">
        <v>3000855994</v>
      </c>
      <c r="W1205" s="246">
        <v>44858</v>
      </c>
      <c r="X1205" s="283">
        <v>6379800</v>
      </c>
      <c r="Y1205" s="248" t="s">
        <v>138</v>
      </c>
      <c r="Z1205" s="251">
        <v>5349607</v>
      </c>
      <c r="AA1205" s="247">
        <f t="shared" si="37"/>
        <v>0</v>
      </c>
      <c r="AB1205" s="240" t="s">
        <v>256</v>
      </c>
      <c r="AF1205">
        <v>11729407</v>
      </c>
      <c r="AG1205" s="415">
        <f t="shared" si="36"/>
        <v>0</v>
      </c>
    </row>
    <row r="1206" spans="1:33" ht="38.25">
      <c r="A1206" s="133" t="s">
        <v>8</v>
      </c>
      <c r="B1206" s="133" t="s">
        <v>148</v>
      </c>
      <c r="C1206" s="135" t="s">
        <v>91</v>
      </c>
      <c r="D1206" s="135">
        <v>7745</v>
      </c>
      <c r="E1206" s="239" t="s">
        <v>904</v>
      </c>
      <c r="F1206" s="134" t="s">
        <v>33</v>
      </c>
      <c r="G1206" s="133" t="s">
        <v>103</v>
      </c>
      <c r="H1206" s="133">
        <v>28005</v>
      </c>
      <c r="I1206" s="133">
        <v>22254</v>
      </c>
      <c r="J1206" s="133">
        <v>44187</v>
      </c>
      <c r="K1206" s="133" t="s">
        <v>368</v>
      </c>
      <c r="L1206" s="133">
        <v>830059357</v>
      </c>
      <c r="M1206" s="133" t="s">
        <v>96</v>
      </c>
      <c r="N1206" s="133">
        <v>7832</v>
      </c>
      <c r="O1206" s="133">
        <v>2020</v>
      </c>
      <c r="P1206" s="264">
        <v>7088495</v>
      </c>
      <c r="Q1206" s="239" t="s">
        <v>827</v>
      </c>
      <c r="R1206" s="244">
        <v>1091</v>
      </c>
      <c r="S1206" s="246">
        <v>44700</v>
      </c>
      <c r="T1206" s="244">
        <v>1091</v>
      </c>
      <c r="U1206" s="246">
        <v>44700</v>
      </c>
      <c r="V1206" s="301">
        <v>3000563032</v>
      </c>
      <c r="W1206" s="246">
        <v>44768</v>
      </c>
      <c r="X1206" s="283">
        <v>5916211</v>
      </c>
      <c r="Y1206" s="248" t="s">
        <v>354</v>
      </c>
      <c r="Z1206" s="251">
        <v>1172284</v>
      </c>
      <c r="AA1206" s="247">
        <f t="shared" si="37"/>
        <v>0</v>
      </c>
      <c r="AB1206" s="240" t="s">
        <v>396</v>
      </c>
      <c r="AF1206">
        <v>7088495</v>
      </c>
      <c r="AG1206" s="415">
        <f t="shared" si="36"/>
        <v>0</v>
      </c>
    </row>
    <row r="1207" spans="1:33" ht="38.25">
      <c r="A1207" s="133" t="s">
        <v>8</v>
      </c>
      <c r="B1207" s="133" t="s">
        <v>148</v>
      </c>
      <c r="C1207" s="135" t="s">
        <v>91</v>
      </c>
      <c r="D1207" s="135">
        <v>7745</v>
      </c>
      <c r="E1207" s="239" t="s">
        <v>904</v>
      </c>
      <c r="F1207" s="134" t="s">
        <v>33</v>
      </c>
      <c r="G1207" s="133" t="s">
        <v>103</v>
      </c>
      <c r="H1207" s="133">
        <v>28065</v>
      </c>
      <c r="I1207" s="133">
        <v>22318</v>
      </c>
      <c r="J1207" s="133">
        <v>44187</v>
      </c>
      <c r="K1207" s="133" t="s">
        <v>685</v>
      </c>
      <c r="L1207" s="133">
        <v>900243455</v>
      </c>
      <c r="M1207" s="133" t="s">
        <v>96</v>
      </c>
      <c r="N1207" s="133">
        <v>7838</v>
      </c>
      <c r="O1207" s="133">
        <v>2020</v>
      </c>
      <c r="P1207" s="264">
        <v>6838594</v>
      </c>
      <c r="Q1207" s="239" t="s">
        <v>827</v>
      </c>
      <c r="R1207" s="240"/>
      <c r="S1207" s="246"/>
      <c r="T1207" s="240"/>
      <c r="U1207" s="246"/>
      <c r="V1207" s="240"/>
      <c r="W1207" s="246"/>
      <c r="X1207" s="283"/>
      <c r="Y1207" s="248" t="s">
        <v>146</v>
      </c>
      <c r="Z1207" s="251">
        <v>6838594</v>
      </c>
      <c r="AA1207" s="247">
        <f t="shared" si="37"/>
        <v>0</v>
      </c>
      <c r="AB1207" s="240" t="s">
        <v>370</v>
      </c>
      <c r="AF1207">
        <v>6838594</v>
      </c>
      <c r="AG1207" s="415">
        <f t="shared" si="36"/>
        <v>0</v>
      </c>
    </row>
    <row r="1208" spans="1:33" ht="38.25">
      <c r="A1208" s="133" t="s">
        <v>8</v>
      </c>
      <c r="B1208" s="133" t="s">
        <v>148</v>
      </c>
      <c r="C1208" s="135" t="s">
        <v>91</v>
      </c>
      <c r="D1208" s="135">
        <v>7745</v>
      </c>
      <c r="E1208" s="239" t="s">
        <v>904</v>
      </c>
      <c r="F1208" s="134" t="s">
        <v>33</v>
      </c>
      <c r="G1208" s="133" t="s">
        <v>103</v>
      </c>
      <c r="H1208" s="133">
        <v>28039</v>
      </c>
      <c r="I1208" s="133">
        <v>22344</v>
      </c>
      <c r="J1208" s="133">
        <v>44187</v>
      </c>
      <c r="K1208" s="133" t="s">
        <v>369</v>
      </c>
      <c r="L1208" s="133">
        <v>830502017</v>
      </c>
      <c r="M1208" s="133" t="s">
        <v>96</v>
      </c>
      <c r="N1208" s="133">
        <v>7822</v>
      </c>
      <c r="O1208" s="133">
        <v>2020</v>
      </c>
      <c r="P1208" s="264">
        <v>5492479</v>
      </c>
      <c r="Q1208" s="239" t="s">
        <v>827</v>
      </c>
      <c r="R1208" s="240"/>
      <c r="S1208" s="246"/>
      <c r="T1208" s="240"/>
      <c r="U1208" s="246"/>
      <c r="V1208" s="240"/>
      <c r="W1208" s="246"/>
      <c r="X1208" s="283"/>
      <c r="Y1208" s="248" t="s">
        <v>146</v>
      </c>
      <c r="Z1208" s="251">
        <v>5492479</v>
      </c>
      <c r="AA1208" s="247">
        <f t="shared" si="37"/>
        <v>0</v>
      </c>
      <c r="AB1208" s="240" t="s">
        <v>370</v>
      </c>
      <c r="AF1208">
        <v>5492479</v>
      </c>
      <c r="AG1208" s="415">
        <f t="shared" si="36"/>
        <v>0</v>
      </c>
    </row>
    <row r="1209" spans="1:33" ht="38.25">
      <c r="A1209" s="133" t="s">
        <v>8</v>
      </c>
      <c r="B1209" s="133" t="s">
        <v>148</v>
      </c>
      <c r="C1209" s="135" t="s">
        <v>91</v>
      </c>
      <c r="D1209" s="135">
        <v>7745</v>
      </c>
      <c r="E1209" s="239" t="s">
        <v>904</v>
      </c>
      <c r="F1209" s="134" t="s">
        <v>33</v>
      </c>
      <c r="G1209" s="133" t="s">
        <v>103</v>
      </c>
      <c r="H1209" s="133">
        <v>28058</v>
      </c>
      <c r="I1209" s="133">
        <v>22346</v>
      </c>
      <c r="J1209" s="133">
        <v>44187</v>
      </c>
      <c r="K1209" s="133" t="s">
        <v>681</v>
      </c>
      <c r="L1209" s="133">
        <v>900087936</v>
      </c>
      <c r="M1209" s="133" t="s">
        <v>96</v>
      </c>
      <c r="N1209" s="133">
        <v>7842</v>
      </c>
      <c r="O1209" s="133">
        <v>2020</v>
      </c>
      <c r="P1209" s="264">
        <v>7402681</v>
      </c>
      <c r="Q1209" s="239" t="s">
        <v>827</v>
      </c>
      <c r="R1209" s="241">
        <v>1283</v>
      </c>
      <c r="S1209" s="249">
        <v>44729</v>
      </c>
      <c r="T1209" s="241">
        <v>1283</v>
      </c>
      <c r="U1209" s="249">
        <v>44729</v>
      </c>
      <c r="V1209" s="253">
        <v>3000855992</v>
      </c>
      <c r="W1209" s="246">
        <v>44858</v>
      </c>
      <c r="X1209" s="283">
        <v>4425406</v>
      </c>
      <c r="Y1209" s="248" t="s">
        <v>384</v>
      </c>
      <c r="Z1209" s="251">
        <v>2977275</v>
      </c>
      <c r="AA1209" s="247">
        <f t="shared" si="37"/>
        <v>0</v>
      </c>
      <c r="AB1209" s="240" t="s">
        <v>256</v>
      </c>
      <c r="AF1209">
        <v>7402681</v>
      </c>
      <c r="AG1209" s="415">
        <f t="shared" si="36"/>
        <v>0</v>
      </c>
    </row>
    <row r="1210" spans="1:33" ht="51">
      <c r="A1210" s="133" t="s">
        <v>8</v>
      </c>
      <c r="B1210" s="133" t="s">
        <v>148</v>
      </c>
      <c r="C1210" s="135" t="s">
        <v>91</v>
      </c>
      <c r="D1210" s="135">
        <v>7745</v>
      </c>
      <c r="E1210" s="239" t="s">
        <v>904</v>
      </c>
      <c r="F1210" s="134" t="s">
        <v>33</v>
      </c>
      <c r="G1210" s="133" t="s">
        <v>103</v>
      </c>
      <c r="H1210" s="133">
        <v>28006</v>
      </c>
      <c r="I1210" s="133">
        <v>22400</v>
      </c>
      <c r="J1210" s="133">
        <v>44188</v>
      </c>
      <c r="K1210" s="133" t="s">
        <v>1095</v>
      </c>
      <c r="L1210" s="133">
        <v>830039084</v>
      </c>
      <c r="M1210" s="133" t="s">
        <v>96</v>
      </c>
      <c r="N1210" s="133">
        <v>7791</v>
      </c>
      <c r="O1210" s="133">
        <v>2020</v>
      </c>
      <c r="P1210" s="264">
        <v>6332615</v>
      </c>
      <c r="Q1210" s="239" t="s">
        <v>827</v>
      </c>
      <c r="R1210" s="240"/>
      <c r="S1210" s="246"/>
      <c r="T1210" s="240"/>
      <c r="U1210" s="246"/>
      <c r="V1210" s="240"/>
      <c r="W1210" s="246"/>
      <c r="X1210" s="283"/>
      <c r="Y1210" s="248" t="s">
        <v>380</v>
      </c>
      <c r="Z1210" s="251">
        <v>6332615</v>
      </c>
      <c r="AA1210" s="247">
        <f t="shared" si="37"/>
        <v>0</v>
      </c>
      <c r="AB1210" s="240" t="s">
        <v>553</v>
      </c>
      <c r="AF1210">
        <v>6332615</v>
      </c>
      <c r="AG1210" s="415">
        <f t="shared" si="36"/>
        <v>0</v>
      </c>
    </row>
    <row r="1211" spans="1:33" ht="38.25">
      <c r="A1211" s="133" t="s">
        <v>8</v>
      </c>
      <c r="B1211" s="133" t="s">
        <v>148</v>
      </c>
      <c r="C1211" s="135" t="s">
        <v>91</v>
      </c>
      <c r="D1211" s="135">
        <v>7745</v>
      </c>
      <c r="E1211" s="239" t="s">
        <v>904</v>
      </c>
      <c r="F1211" s="134" t="s">
        <v>33</v>
      </c>
      <c r="G1211" s="133" t="s">
        <v>103</v>
      </c>
      <c r="H1211" s="133">
        <v>28067</v>
      </c>
      <c r="I1211" s="133">
        <v>22404</v>
      </c>
      <c r="J1211" s="133">
        <v>44188</v>
      </c>
      <c r="K1211" s="133" t="s">
        <v>1002</v>
      </c>
      <c r="L1211" s="133">
        <v>830068106</v>
      </c>
      <c r="M1211" s="133" t="s">
        <v>96</v>
      </c>
      <c r="N1211" s="133">
        <v>7777</v>
      </c>
      <c r="O1211" s="133">
        <v>2020</v>
      </c>
      <c r="P1211" s="264">
        <v>15961833</v>
      </c>
      <c r="Q1211" s="239" t="s">
        <v>827</v>
      </c>
      <c r="R1211" s="241">
        <v>1283</v>
      </c>
      <c r="S1211" s="249">
        <v>44729</v>
      </c>
      <c r="T1211" s="241">
        <v>1283</v>
      </c>
      <c r="U1211" s="249">
        <v>44729</v>
      </c>
      <c r="V1211" s="240">
        <v>3001046153</v>
      </c>
      <c r="W1211" s="246">
        <v>44916</v>
      </c>
      <c r="X1211" s="283">
        <v>7422624</v>
      </c>
      <c r="Y1211" s="248" t="s">
        <v>384</v>
      </c>
      <c r="Z1211" s="251">
        <v>8539209</v>
      </c>
      <c r="AA1211" s="247">
        <f t="shared" si="37"/>
        <v>0</v>
      </c>
      <c r="AB1211" s="240" t="s">
        <v>209</v>
      </c>
      <c r="AF1211">
        <v>15961833</v>
      </c>
      <c r="AG1211" s="415">
        <f t="shared" si="36"/>
        <v>0</v>
      </c>
    </row>
    <row r="1212" spans="1:33" ht="38.25">
      <c r="A1212" s="133" t="s">
        <v>8</v>
      </c>
      <c r="B1212" s="133" t="s">
        <v>148</v>
      </c>
      <c r="C1212" s="135" t="s">
        <v>91</v>
      </c>
      <c r="D1212" s="135">
        <v>7745</v>
      </c>
      <c r="E1212" s="239" t="s">
        <v>904</v>
      </c>
      <c r="F1212" s="134" t="s">
        <v>33</v>
      </c>
      <c r="G1212" s="133" t="s">
        <v>103</v>
      </c>
      <c r="H1212" s="133">
        <v>28155</v>
      </c>
      <c r="I1212" s="133">
        <v>22406</v>
      </c>
      <c r="J1212" s="133">
        <v>44188</v>
      </c>
      <c r="K1212" s="133" t="s">
        <v>403</v>
      </c>
      <c r="L1212" s="133">
        <v>830113724</v>
      </c>
      <c r="M1212" s="133" t="s">
        <v>96</v>
      </c>
      <c r="N1212" s="133">
        <v>7860</v>
      </c>
      <c r="O1212" s="133">
        <v>2020</v>
      </c>
      <c r="P1212" s="264">
        <v>16339432</v>
      </c>
      <c r="Q1212" s="239" t="s">
        <v>827</v>
      </c>
      <c r="R1212" s="241">
        <v>1283</v>
      </c>
      <c r="S1212" s="249">
        <v>44729</v>
      </c>
      <c r="T1212" s="241">
        <v>1283</v>
      </c>
      <c r="U1212" s="249">
        <v>44729</v>
      </c>
      <c r="V1212" s="253">
        <v>3001030744</v>
      </c>
      <c r="W1212" s="246">
        <v>44911</v>
      </c>
      <c r="X1212" s="283">
        <v>10239900</v>
      </c>
      <c r="Y1212" s="248" t="s">
        <v>138</v>
      </c>
      <c r="Z1212" s="251">
        <v>6099532</v>
      </c>
      <c r="AA1212" s="247">
        <f t="shared" si="37"/>
        <v>0</v>
      </c>
      <c r="AB1212" s="240" t="s">
        <v>209</v>
      </c>
      <c r="AF1212">
        <v>16339432</v>
      </c>
      <c r="AG1212" s="415">
        <f t="shared" si="36"/>
        <v>0</v>
      </c>
    </row>
    <row r="1213" spans="1:33" ht="38.25">
      <c r="A1213" s="133" t="s">
        <v>8</v>
      </c>
      <c r="B1213" s="133" t="s">
        <v>148</v>
      </c>
      <c r="C1213" s="135" t="s">
        <v>91</v>
      </c>
      <c r="D1213" s="135">
        <v>7745</v>
      </c>
      <c r="E1213" s="239" t="s">
        <v>904</v>
      </c>
      <c r="F1213" s="134" t="s">
        <v>33</v>
      </c>
      <c r="G1213" s="133" t="s">
        <v>103</v>
      </c>
      <c r="H1213" s="133">
        <v>28061</v>
      </c>
      <c r="I1213" s="133">
        <v>22420</v>
      </c>
      <c r="J1213" s="133">
        <v>44188</v>
      </c>
      <c r="K1213" s="133" t="s">
        <v>686</v>
      </c>
      <c r="L1213" s="133">
        <v>900192821</v>
      </c>
      <c r="M1213" s="133" t="s">
        <v>96</v>
      </c>
      <c r="N1213" s="133">
        <v>7818</v>
      </c>
      <c r="O1213" s="133">
        <v>2020</v>
      </c>
      <c r="P1213" s="264">
        <v>881032</v>
      </c>
      <c r="Q1213" s="239" t="s">
        <v>827</v>
      </c>
      <c r="R1213" s="240"/>
      <c r="S1213" s="246"/>
      <c r="T1213" s="240"/>
      <c r="U1213" s="246"/>
      <c r="V1213" s="240"/>
      <c r="W1213" s="246"/>
      <c r="X1213" s="283"/>
      <c r="Y1213" s="248" t="s">
        <v>146</v>
      </c>
      <c r="Z1213" s="251">
        <v>881032</v>
      </c>
      <c r="AA1213" s="247">
        <f t="shared" si="37"/>
        <v>0</v>
      </c>
      <c r="AB1213" s="332" t="s">
        <v>370</v>
      </c>
      <c r="AF1213">
        <v>881032</v>
      </c>
      <c r="AG1213" s="415">
        <f t="shared" si="36"/>
        <v>0</v>
      </c>
    </row>
    <row r="1214" spans="1:33">
      <c r="A1214" s="133" t="s">
        <v>6</v>
      </c>
      <c r="B1214" s="133" t="s">
        <v>186</v>
      </c>
      <c r="C1214" s="135" t="s">
        <v>91</v>
      </c>
      <c r="D1214" s="135">
        <v>7771</v>
      </c>
      <c r="E1214" s="239" t="s">
        <v>910</v>
      </c>
      <c r="F1214" s="134" t="s">
        <v>852</v>
      </c>
      <c r="G1214" s="133" t="s">
        <v>103</v>
      </c>
      <c r="H1214" s="133">
        <v>28692</v>
      </c>
      <c r="I1214" s="133">
        <v>22431</v>
      </c>
      <c r="J1214" s="133">
        <v>44188</v>
      </c>
      <c r="K1214" s="133" t="s">
        <v>1312</v>
      </c>
      <c r="L1214" s="133">
        <v>1077033737</v>
      </c>
      <c r="M1214" s="133" t="s">
        <v>123</v>
      </c>
      <c r="N1214" s="133">
        <v>9258</v>
      </c>
      <c r="O1214" s="133">
        <v>2020</v>
      </c>
      <c r="P1214" s="264">
        <v>890400</v>
      </c>
      <c r="Q1214" s="239" t="s">
        <v>827</v>
      </c>
      <c r="R1214" s="240"/>
      <c r="S1214" s="246"/>
      <c r="T1214" s="240"/>
      <c r="U1214" s="246"/>
      <c r="V1214" s="240"/>
      <c r="W1214" s="246"/>
      <c r="X1214" s="283"/>
      <c r="Y1214" s="253"/>
      <c r="Z1214" s="251"/>
      <c r="AA1214" s="247">
        <f t="shared" si="37"/>
        <v>890400</v>
      </c>
      <c r="AB1214" s="333" t="s">
        <v>628</v>
      </c>
      <c r="AF1214">
        <v>890400</v>
      </c>
      <c r="AG1214" s="415">
        <f t="shared" si="36"/>
        <v>0</v>
      </c>
    </row>
    <row r="1215" spans="1:33" ht="38.25">
      <c r="A1215" s="133" t="s">
        <v>8</v>
      </c>
      <c r="B1215" s="133" t="s">
        <v>148</v>
      </c>
      <c r="C1215" s="135" t="s">
        <v>91</v>
      </c>
      <c r="D1215" s="135">
        <v>7745</v>
      </c>
      <c r="E1215" s="239" t="s">
        <v>904</v>
      </c>
      <c r="F1215" s="134" t="s">
        <v>33</v>
      </c>
      <c r="G1215" s="133" t="s">
        <v>103</v>
      </c>
      <c r="H1215" s="133">
        <v>28035</v>
      </c>
      <c r="I1215" s="133">
        <v>22453</v>
      </c>
      <c r="J1215" s="133">
        <v>44188</v>
      </c>
      <c r="K1215" s="133" t="s">
        <v>428</v>
      </c>
      <c r="L1215" s="133">
        <v>830138648</v>
      </c>
      <c r="M1215" s="133" t="s">
        <v>96</v>
      </c>
      <c r="N1215" s="133">
        <v>7858</v>
      </c>
      <c r="O1215" s="133">
        <v>2020</v>
      </c>
      <c r="P1215" s="264">
        <v>14633545</v>
      </c>
      <c r="Q1215" s="239" t="s">
        <v>827</v>
      </c>
      <c r="R1215" s="241">
        <v>1283</v>
      </c>
      <c r="S1215" s="249">
        <v>44729</v>
      </c>
      <c r="T1215" s="241">
        <v>1283</v>
      </c>
      <c r="U1215" s="249">
        <v>44729</v>
      </c>
      <c r="V1215" s="253">
        <v>3000950228</v>
      </c>
      <c r="W1215" s="246">
        <v>44889</v>
      </c>
      <c r="X1215" s="283">
        <v>6382900</v>
      </c>
      <c r="Y1215" s="248" t="s">
        <v>138</v>
      </c>
      <c r="Z1215" s="251">
        <v>8250645</v>
      </c>
      <c r="AA1215" s="247">
        <f t="shared" si="37"/>
        <v>0</v>
      </c>
      <c r="AB1215" s="240" t="s">
        <v>427</v>
      </c>
      <c r="AF1215">
        <v>14633545</v>
      </c>
      <c r="AG1215" s="415">
        <f t="shared" si="36"/>
        <v>0</v>
      </c>
    </row>
    <row r="1216" spans="1:33" ht="38.25">
      <c r="A1216" s="133" t="s">
        <v>8</v>
      </c>
      <c r="B1216" s="133" t="s">
        <v>148</v>
      </c>
      <c r="C1216" s="135" t="s">
        <v>91</v>
      </c>
      <c r="D1216" s="135">
        <v>7745</v>
      </c>
      <c r="E1216" s="239" t="s">
        <v>904</v>
      </c>
      <c r="F1216" s="134" t="s">
        <v>33</v>
      </c>
      <c r="G1216" s="133" t="s">
        <v>103</v>
      </c>
      <c r="H1216" s="133">
        <v>28047</v>
      </c>
      <c r="I1216" s="133">
        <v>22522</v>
      </c>
      <c r="J1216" s="133">
        <v>44188</v>
      </c>
      <c r="K1216" s="133" t="s">
        <v>1313</v>
      </c>
      <c r="L1216" s="133">
        <v>830147561</v>
      </c>
      <c r="M1216" s="133" t="s">
        <v>96</v>
      </c>
      <c r="N1216" s="133">
        <v>7815</v>
      </c>
      <c r="O1216" s="133">
        <v>2020</v>
      </c>
      <c r="P1216" s="264">
        <v>12484937</v>
      </c>
      <c r="Q1216" s="239" t="s">
        <v>827</v>
      </c>
      <c r="R1216" s="241">
        <v>1283</v>
      </c>
      <c r="S1216" s="249">
        <v>44729</v>
      </c>
      <c r="T1216" s="241">
        <v>1283</v>
      </c>
      <c r="U1216" s="249">
        <v>44729</v>
      </c>
      <c r="V1216" s="253">
        <v>3000765371</v>
      </c>
      <c r="W1216" s="246">
        <v>44830</v>
      </c>
      <c r="X1216" s="283">
        <v>6013442</v>
      </c>
      <c r="Y1216" s="248" t="s">
        <v>486</v>
      </c>
      <c r="Z1216" s="251">
        <v>6471495</v>
      </c>
      <c r="AA1216" s="247">
        <f t="shared" si="37"/>
        <v>0</v>
      </c>
      <c r="AB1216" s="240" t="s">
        <v>252</v>
      </c>
      <c r="AF1216">
        <v>12484937</v>
      </c>
      <c r="AG1216" s="415">
        <f t="shared" si="36"/>
        <v>0</v>
      </c>
    </row>
    <row r="1217" spans="1:33">
      <c r="A1217" s="133" t="s">
        <v>6</v>
      </c>
      <c r="B1217" s="133" t="s">
        <v>100</v>
      </c>
      <c r="C1217" s="135" t="s">
        <v>91</v>
      </c>
      <c r="D1217" s="135">
        <v>7744</v>
      </c>
      <c r="E1217" s="239" t="s">
        <v>928</v>
      </c>
      <c r="F1217" s="134" t="s">
        <v>28</v>
      </c>
      <c r="G1217" s="133" t="s">
        <v>103</v>
      </c>
      <c r="H1217" s="133">
        <v>28411</v>
      </c>
      <c r="I1217" s="133">
        <v>22533</v>
      </c>
      <c r="J1217" s="133">
        <v>44188</v>
      </c>
      <c r="K1217" s="133" t="s">
        <v>1314</v>
      </c>
      <c r="L1217" s="133">
        <v>1022933249</v>
      </c>
      <c r="M1217" s="133" t="s">
        <v>123</v>
      </c>
      <c r="N1217" s="133">
        <v>9522</v>
      </c>
      <c r="O1217" s="133">
        <v>2020</v>
      </c>
      <c r="P1217" s="264">
        <v>572940</v>
      </c>
      <c r="Q1217" s="239" t="s">
        <v>827</v>
      </c>
      <c r="R1217" s="241">
        <v>1283</v>
      </c>
      <c r="S1217" s="249">
        <v>44729</v>
      </c>
      <c r="T1217" s="241">
        <v>1283</v>
      </c>
      <c r="U1217" s="249">
        <v>44729</v>
      </c>
      <c r="V1217" s="253">
        <v>3000563159</v>
      </c>
      <c r="W1217" s="246">
        <v>44768</v>
      </c>
      <c r="X1217" s="283">
        <v>572940</v>
      </c>
      <c r="Y1217" s="253"/>
      <c r="Z1217" s="251"/>
      <c r="AA1217" s="247">
        <f t="shared" si="37"/>
        <v>0</v>
      </c>
      <c r="AB1217" s="240" t="s">
        <v>396</v>
      </c>
      <c r="AF1217">
        <v>572940</v>
      </c>
      <c r="AG1217" s="415">
        <f t="shared" si="36"/>
        <v>0</v>
      </c>
    </row>
    <row r="1218" spans="1:33" ht="38.25">
      <c r="A1218" s="133" t="s">
        <v>8</v>
      </c>
      <c r="B1218" s="133" t="s">
        <v>148</v>
      </c>
      <c r="C1218" s="135" t="s">
        <v>91</v>
      </c>
      <c r="D1218" s="135">
        <v>7745</v>
      </c>
      <c r="E1218" s="239" t="s">
        <v>904</v>
      </c>
      <c r="F1218" s="134" t="s">
        <v>33</v>
      </c>
      <c r="G1218" s="133" t="s">
        <v>103</v>
      </c>
      <c r="H1218" s="133">
        <v>28014</v>
      </c>
      <c r="I1218" s="133">
        <v>22536</v>
      </c>
      <c r="J1218" s="133">
        <v>44188</v>
      </c>
      <c r="K1218" s="133" t="s">
        <v>426</v>
      </c>
      <c r="L1218" s="133">
        <v>900304776</v>
      </c>
      <c r="M1218" s="133" t="s">
        <v>96</v>
      </c>
      <c r="N1218" s="133">
        <v>7811</v>
      </c>
      <c r="O1218" s="133">
        <v>2020</v>
      </c>
      <c r="P1218" s="264">
        <v>7765152</v>
      </c>
      <c r="Q1218" s="239" t="s">
        <v>827</v>
      </c>
      <c r="R1218" s="240"/>
      <c r="S1218" s="246"/>
      <c r="T1218" s="240"/>
      <c r="U1218" s="246"/>
      <c r="V1218" s="240"/>
      <c r="W1218" s="246"/>
      <c r="X1218" s="283"/>
      <c r="Y1218" s="248" t="s">
        <v>146</v>
      </c>
      <c r="Z1218" s="251">
        <v>7765152</v>
      </c>
      <c r="AA1218" s="247">
        <f t="shared" si="37"/>
        <v>0</v>
      </c>
      <c r="AB1218" s="240" t="s">
        <v>370</v>
      </c>
      <c r="AF1218">
        <v>7765152</v>
      </c>
      <c r="AG1218" s="415">
        <f t="shared" si="36"/>
        <v>0</v>
      </c>
    </row>
    <row r="1219" spans="1:33" ht="38.25">
      <c r="A1219" s="133" t="s">
        <v>6</v>
      </c>
      <c r="B1219" s="133" t="s">
        <v>124</v>
      </c>
      <c r="C1219" s="135" t="s">
        <v>91</v>
      </c>
      <c r="D1219" s="135" t="s">
        <v>92</v>
      </c>
      <c r="E1219" s="239" t="s">
        <v>311</v>
      </c>
      <c r="F1219" s="134" t="s">
        <v>16</v>
      </c>
      <c r="G1219" s="133" t="s">
        <v>103</v>
      </c>
      <c r="H1219" s="133">
        <v>2101</v>
      </c>
      <c r="I1219" s="133">
        <v>25</v>
      </c>
      <c r="J1219" s="133">
        <v>43845</v>
      </c>
      <c r="K1219" s="133" t="s">
        <v>1217</v>
      </c>
      <c r="L1219" s="133">
        <v>830018406</v>
      </c>
      <c r="M1219" s="133" t="s">
        <v>96</v>
      </c>
      <c r="N1219" s="133">
        <v>5956</v>
      </c>
      <c r="O1219" s="133">
        <v>2020</v>
      </c>
      <c r="P1219" s="264">
        <v>13977572</v>
      </c>
      <c r="Q1219" s="239" t="s">
        <v>827</v>
      </c>
      <c r="R1219" s="257">
        <v>2865</v>
      </c>
      <c r="S1219" s="249">
        <v>44867</v>
      </c>
      <c r="T1219" s="257">
        <v>2865</v>
      </c>
      <c r="U1219" s="249">
        <v>44867</v>
      </c>
      <c r="V1219" s="240">
        <v>3001051276</v>
      </c>
      <c r="W1219" s="246">
        <v>44917</v>
      </c>
      <c r="X1219" s="283">
        <v>6535868</v>
      </c>
      <c r="Y1219" s="248" t="s">
        <v>211</v>
      </c>
      <c r="Z1219" s="251">
        <v>7441704</v>
      </c>
      <c r="AA1219" s="247">
        <f t="shared" si="37"/>
        <v>0</v>
      </c>
      <c r="AB1219" s="331" t="s">
        <v>209</v>
      </c>
      <c r="AF1219">
        <v>13977572</v>
      </c>
      <c r="AG1219" s="415">
        <f t="shared" si="36"/>
        <v>0</v>
      </c>
    </row>
    <row r="1220" spans="1:33" ht="38.25">
      <c r="A1220" s="133" t="s">
        <v>6</v>
      </c>
      <c r="B1220" s="133" t="s">
        <v>100</v>
      </c>
      <c r="C1220" s="135" t="s">
        <v>91</v>
      </c>
      <c r="D1220" s="135" t="s">
        <v>92</v>
      </c>
      <c r="E1220" s="239" t="s">
        <v>239</v>
      </c>
      <c r="F1220" s="134" t="s">
        <v>13</v>
      </c>
      <c r="G1220" s="133" t="s">
        <v>103</v>
      </c>
      <c r="H1220" s="133">
        <v>4542</v>
      </c>
      <c r="I1220" s="133">
        <v>3134</v>
      </c>
      <c r="J1220" s="133">
        <v>43857</v>
      </c>
      <c r="K1220" s="133" t="s">
        <v>1315</v>
      </c>
      <c r="L1220" s="133">
        <v>52117245</v>
      </c>
      <c r="M1220" s="133" t="s">
        <v>114</v>
      </c>
      <c r="N1220" s="133">
        <v>8236</v>
      </c>
      <c r="O1220" s="133">
        <v>2020</v>
      </c>
      <c r="P1220" s="264">
        <v>2</v>
      </c>
      <c r="Q1220" s="239" t="s">
        <v>827</v>
      </c>
      <c r="R1220" s="240"/>
      <c r="S1220" s="246"/>
      <c r="T1220" s="240"/>
      <c r="U1220" s="246"/>
      <c r="V1220" s="240"/>
      <c r="W1220" s="246"/>
      <c r="X1220" s="283"/>
      <c r="Y1220" s="248" t="s">
        <v>384</v>
      </c>
      <c r="Z1220" s="251">
        <v>2</v>
      </c>
      <c r="AA1220" s="247">
        <f t="shared" si="37"/>
        <v>0</v>
      </c>
      <c r="AB1220" s="332" t="s">
        <v>385</v>
      </c>
      <c r="AF1220">
        <v>2</v>
      </c>
      <c r="AG1220" s="415">
        <f t="shared" si="36"/>
        <v>0</v>
      </c>
    </row>
    <row r="1221" spans="1:33">
      <c r="A1221" s="133" t="s">
        <v>6</v>
      </c>
      <c r="B1221" s="133" t="s">
        <v>186</v>
      </c>
      <c r="C1221" s="135" t="s">
        <v>91</v>
      </c>
      <c r="D1221" s="135" t="s">
        <v>92</v>
      </c>
      <c r="E1221" s="239" t="s">
        <v>248</v>
      </c>
      <c r="F1221" s="134" t="s">
        <v>20</v>
      </c>
      <c r="G1221" s="133" t="s">
        <v>103</v>
      </c>
      <c r="H1221" s="133">
        <v>2308</v>
      </c>
      <c r="I1221" s="133">
        <v>3319</v>
      </c>
      <c r="J1221" s="133">
        <v>43858</v>
      </c>
      <c r="K1221" s="133" t="s">
        <v>1316</v>
      </c>
      <c r="L1221" s="133">
        <v>31839996</v>
      </c>
      <c r="M1221" s="133" t="s">
        <v>123</v>
      </c>
      <c r="N1221" s="133">
        <v>493</v>
      </c>
      <c r="O1221" s="133">
        <v>2020</v>
      </c>
      <c r="P1221" s="264">
        <v>21630000</v>
      </c>
      <c r="Q1221" s="239" t="s">
        <v>827</v>
      </c>
      <c r="R1221" s="240"/>
      <c r="S1221" s="246"/>
      <c r="T1221" s="240"/>
      <c r="U1221" s="246"/>
      <c r="V1221" s="240"/>
      <c r="W1221" s="246"/>
      <c r="X1221" s="283"/>
      <c r="Y1221" s="253"/>
      <c r="Z1221" s="251"/>
      <c r="AA1221" s="247">
        <f t="shared" si="37"/>
        <v>21630000</v>
      </c>
      <c r="AB1221" s="333" t="s">
        <v>628</v>
      </c>
      <c r="AF1221">
        <v>21630000</v>
      </c>
      <c r="AG1221" s="415">
        <f t="shared" si="36"/>
        <v>0</v>
      </c>
    </row>
    <row r="1222" spans="1:33" ht="38.25">
      <c r="A1222" s="133" t="s">
        <v>6</v>
      </c>
      <c r="B1222" s="133" t="s">
        <v>186</v>
      </c>
      <c r="C1222" s="135" t="s">
        <v>91</v>
      </c>
      <c r="D1222" s="135" t="s">
        <v>92</v>
      </c>
      <c r="E1222" s="239" t="s">
        <v>248</v>
      </c>
      <c r="F1222" s="134" t="s">
        <v>20</v>
      </c>
      <c r="G1222" s="133" t="s">
        <v>103</v>
      </c>
      <c r="H1222" s="133">
        <v>7204</v>
      </c>
      <c r="I1222" s="133">
        <v>3504</v>
      </c>
      <c r="J1222" s="133">
        <v>43858</v>
      </c>
      <c r="K1222" s="133" t="s">
        <v>1317</v>
      </c>
      <c r="L1222" s="133">
        <v>900317029</v>
      </c>
      <c r="M1222" s="133" t="s">
        <v>96</v>
      </c>
      <c r="N1222" s="133">
        <v>3521</v>
      </c>
      <c r="O1222" s="133">
        <v>2020</v>
      </c>
      <c r="P1222" s="264">
        <v>24739413</v>
      </c>
      <c r="Q1222" s="239" t="s">
        <v>827</v>
      </c>
      <c r="R1222" s="240"/>
      <c r="S1222" s="246"/>
      <c r="T1222" s="240"/>
      <c r="U1222" s="246"/>
      <c r="V1222" s="240"/>
      <c r="W1222" s="246"/>
      <c r="X1222" s="283"/>
      <c r="Y1222" s="248" t="s">
        <v>384</v>
      </c>
      <c r="Z1222" s="251">
        <v>24739413</v>
      </c>
      <c r="AA1222" s="247">
        <f t="shared" si="37"/>
        <v>0</v>
      </c>
      <c r="AB1222" s="329" t="s">
        <v>385</v>
      </c>
      <c r="AF1222">
        <v>24739413</v>
      </c>
      <c r="AG1222" s="415">
        <f t="shared" ref="AG1222:AG1285" si="38">+AF1222-P1222</f>
        <v>0</v>
      </c>
    </row>
    <row r="1223" spans="1:33">
      <c r="A1223" s="133" t="s">
        <v>6</v>
      </c>
      <c r="B1223" s="133" t="s">
        <v>186</v>
      </c>
      <c r="C1223" s="135" t="s">
        <v>91</v>
      </c>
      <c r="D1223" s="135" t="s">
        <v>92</v>
      </c>
      <c r="E1223" s="239" t="s">
        <v>248</v>
      </c>
      <c r="F1223" s="134" t="s">
        <v>20</v>
      </c>
      <c r="G1223" s="133" t="s">
        <v>103</v>
      </c>
      <c r="H1223" s="133">
        <v>7203</v>
      </c>
      <c r="I1223" s="133">
        <v>3505</v>
      </c>
      <c r="J1223" s="133">
        <v>43858</v>
      </c>
      <c r="K1223" s="133" t="s">
        <v>676</v>
      </c>
      <c r="L1223" s="133">
        <v>900450947</v>
      </c>
      <c r="M1223" s="133" t="s">
        <v>96</v>
      </c>
      <c r="N1223" s="133">
        <v>3520</v>
      </c>
      <c r="O1223" s="133">
        <v>2020</v>
      </c>
      <c r="P1223" s="264">
        <v>42701537</v>
      </c>
      <c r="Q1223" s="239" t="s">
        <v>827</v>
      </c>
      <c r="R1223" s="240"/>
      <c r="S1223" s="246"/>
      <c r="T1223" s="240"/>
      <c r="U1223" s="246"/>
      <c r="V1223" s="240"/>
      <c r="W1223" s="246"/>
      <c r="X1223" s="283"/>
      <c r="Y1223" s="253"/>
      <c r="Z1223" s="251"/>
      <c r="AA1223" s="247">
        <f t="shared" ref="AA1223:AA1286" si="39">P1223-X1223-Z1223</f>
        <v>42701537</v>
      </c>
      <c r="AB1223" s="369" t="s">
        <v>1079</v>
      </c>
      <c r="AF1223">
        <v>42701537</v>
      </c>
      <c r="AG1223" s="415">
        <f t="shared" si="38"/>
        <v>0</v>
      </c>
    </row>
    <row r="1224" spans="1:33">
      <c r="A1224" s="133" t="s">
        <v>8</v>
      </c>
      <c r="B1224" s="133" t="s">
        <v>148</v>
      </c>
      <c r="C1224" s="135" t="s">
        <v>91</v>
      </c>
      <c r="D1224" s="135" t="s">
        <v>92</v>
      </c>
      <c r="E1224" s="239" t="s">
        <v>242</v>
      </c>
      <c r="F1224" s="134" t="s">
        <v>15</v>
      </c>
      <c r="G1224" s="133" t="s">
        <v>103</v>
      </c>
      <c r="H1224" s="133">
        <v>6705</v>
      </c>
      <c r="I1224" s="133">
        <v>351</v>
      </c>
      <c r="J1224" s="133">
        <v>43850</v>
      </c>
      <c r="K1224" s="133" t="s">
        <v>1148</v>
      </c>
      <c r="L1224" s="133">
        <v>900091723</v>
      </c>
      <c r="M1224" s="136" t="s">
        <v>96</v>
      </c>
      <c r="N1224" s="136">
        <v>8167</v>
      </c>
      <c r="O1224" s="136">
        <v>2020</v>
      </c>
      <c r="P1224" s="264">
        <v>22913702</v>
      </c>
      <c r="Q1224" s="239" t="s">
        <v>827</v>
      </c>
      <c r="R1224" s="240"/>
      <c r="S1224" s="246"/>
      <c r="T1224" s="240"/>
      <c r="U1224" s="246"/>
      <c r="V1224" s="240"/>
      <c r="W1224" s="246"/>
      <c r="X1224" s="283"/>
      <c r="Y1224" s="253"/>
      <c r="Z1224" s="251"/>
      <c r="AA1224" s="247">
        <f t="shared" si="39"/>
        <v>22913702</v>
      </c>
      <c r="AB1224" s="357" t="s">
        <v>1272</v>
      </c>
      <c r="AF1224">
        <v>22913702</v>
      </c>
      <c r="AG1224" s="415">
        <f t="shared" si="38"/>
        <v>0</v>
      </c>
    </row>
    <row r="1225" spans="1:33">
      <c r="A1225" s="133" t="s">
        <v>6</v>
      </c>
      <c r="B1225" s="133" t="s">
        <v>186</v>
      </c>
      <c r="C1225" s="135" t="s">
        <v>91</v>
      </c>
      <c r="D1225" s="135" t="s">
        <v>92</v>
      </c>
      <c r="E1225" s="239" t="s">
        <v>248</v>
      </c>
      <c r="F1225" s="134" t="s">
        <v>20</v>
      </c>
      <c r="G1225" s="133" t="s">
        <v>103</v>
      </c>
      <c r="H1225" s="133">
        <v>1896</v>
      </c>
      <c r="I1225" s="133">
        <v>3538</v>
      </c>
      <c r="J1225" s="133">
        <v>43859</v>
      </c>
      <c r="K1225" s="133" t="s">
        <v>1318</v>
      </c>
      <c r="L1225" s="133">
        <v>1012413632</v>
      </c>
      <c r="M1225" s="133" t="s">
        <v>114</v>
      </c>
      <c r="N1225" s="133">
        <v>1488</v>
      </c>
      <c r="O1225" s="133">
        <v>2020</v>
      </c>
      <c r="P1225" s="264">
        <v>3481567</v>
      </c>
      <c r="Q1225" s="239" t="s">
        <v>827</v>
      </c>
      <c r="R1225" s="240"/>
      <c r="S1225" s="246"/>
      <c r="T1225" s="240"/>
      <c r="U1225" s="246"/>
      <c r="V1225" s="240"/>
      <c r="W1225" s="246"/>
      <c r="X1225" s="283"/>
      <c r="Y1225" s="253"/>
      <c r="Z1225" s="251"/>
      <c r="AA1225" s="247">
        <f t="shared" si="39"/>
        <v>3481567</v>
      </c>
      <c r="AB1225" s="333" t="s">
        <v>628</v>
      </c>
      <c r="AF1225">
        <v>3481567</v>
      </c>
      <c r="AG1225" s="415">
        <f t="shared" si="38"/>
        <v>0</v>
      </c>
    </row>
    <row r="1226" spans="1:33">
      <c r="A1226" s="133" t="s">
        <v>8</v>
      </c>
      <c r="B1226" s="133" t="s">
        <v>148</v>
      </c>
      <c r="C1226" s="135" t="s">
        <v>91</v>
      </c>
      <c r="D1226" s="135" t="s">
        <v>92</v>
      </c>
      <c r="E1226" s="239" t="s">
        <v>242</v>
      </c>
      <c r="F1226" s="134" t="s">
        <v>15</v>
      </c>
      <c r="G1226" s="133" t="s">
        <v>103</v>
      </c>
      <c r="H1226" s="133">
        <v>6951</v>
      </c>
      <c r="I1226" s="133">
        <v>3773</v>
      </c>
      <c r="J1226" s="133">
        <v>43859</v>
      </c>
      <c r="K1226" s="133" t="s">
        <v>1319</v>
      </c>
      <c r="L1226" s="133">
        <v>900437607</v>
      </c>
      <c r="M1226" s="133" t="s">
        <v>96</v>
      </c>
      <c r="N1226" s="133">
        <v>6967</v>
      </c>
      <c r="O1226" s="133">
        <v>2020</v>
      </c>
      <c r="P1226" s="264">
        <v>15297135</v>
      </c>
      <c r="Q1226" s="239" t="s">
        <v>827</v>
      </c>
      <c r="R1226" s="240"/>
      <c r="S1226" s="246"/>
      <c r="T1226" s="240"/>
      <c r="U1226" s="246"/>
      <c r="V1226" s="240"/>
      <c r="W1226" s="246"/>
      <c r="X1226" s="283"/>
      <c r="Y1226" s="253"/>
      <c r="Z1226" s="251"/>
      <c r="AA1226" s="247">
        <f t="shared" si="39"/>
        <v>15297135</v>
      </c>
      <c r="AB1226" s="330" t="s">
        <v>1093</v>
      </c>
      <c r="AF1226">
        <v>15297135</v>
      </c>
      <c r="AG1226" s="415">
        <f t="shared" si="38"/>
        <v>0</v>
      </c>
    </row>
    <row r="1227" spans="1:33">
      <c r="A1227" s="133" t="s">
        <v>8</v>
      </c>
      <c r="B1227" s="133" t="s">
        <v>148</v>
      </c>
      <c r="C1227" s="135" t="s">
        <v>91</v>
      </c>
      <c r="D1227" s="135" t="s">
        <v>92</v>
      </c>
      <c r="E1227" s="239" t="s">
        <v>242</v>
      </c>
      <c r="F1227" s="134" t="s">
        <v>15</v>
      </c>
      <c r="G1227" s="133" t="s">
        <v>103</v>
      </c>
      <c r="H1227" s="133">
        <v>6953</v>
      </c>
      <c r="I1227" s="133">
        <v>3775</v>
      </c>
      <c r="J1227" s="133">
        <v>43859</v>
      </c>
      <c r="K1227" s="133" t="s">
        <v>438</v>
      </c>
      <c r="L1227" s="133">
        <v>830503725</v>
      </c>
      <c r="M1227" s="133" t="s">
        <v>96</v>
      </c>
      <c r="N1227" s="133">
        <v>7076</v>
      </c>
      <c r="O1227" s="133">
        <v>2020</v>
      </c>
      <c r="P1227" s="264">
        <v>14594126</v>
      </c>
      <c r="Q1227" s="239" t="s">
        <v>827</v>
      </c>
      <c r="R1227" s="240"/>
      <c r="S1227" s="246"/>
      <c r="T1227" s="240"/>
      <c r="U1227" s="246"/>
      <c r="V1227" s="240"/>
      <c r="W1227" s="246"/>
      <c r="X1227" s="283"/>
      <c r="Y1227" s="253"/>
      <c r="Z1227" s="251"/>
      <c r="AA1227" s="247">
        <f t="shared" si="39"/>
        <v>14594126</v>
      </c>
      <c r="AB1227" s="240" t="s">
        <v>1093</v>
      </c>
      <c r="AF1227">
        <v>14594126</v>
      </c>
      <c r="AG1227" s="415">
        <f t="shared" si="38"/>
        <v>0</v>
      </c>
    </row>
    <row r="1228" spans="1:33">
      <c r="A1228" s="133" t="s">
        <v>8</v>
      </c>
      <c r="B1228" s="133" t="s">
        <v>148</v>
      </c>
      <c r="C1228" s="135" t="s">
        <v>91</v>
      </c>
      <c r="D1228" s="135" t="s">
        <v>92</v>
      </c>
      <c r="E1228" s="239" t="s">
        <v>242</v>
      </c>
      <c r="F1228" s="134" t="s">
        <v>15</v>
      </c>
      <c r="G1228" s="133" t="s">
        <v>103</v>
      </c>
      <c r="H1228" s="133">
        <v>6956</v>
      </c>
      <c r="I1228" s="133">
        <v>3779</v>
      </c>
      <c r="J1228" s="133">
        <v>43859</v>
      </c>
      <c r="K1228" s="133" t="s">
        <v>428</v>
      </c>
      <c r="L1228" s="133">
        <v>830138648</v>
      </c>
      <c r="M1228" s="133" t="s">
        <v>96</v>
      </c>
      <c r="N1228" s="133">
        <v>7063</v>
      </c>
      <c r="O1228" s="133">
        <v>2020</v>
      </c>
      <c r="P1228" s="264">
        <v>12143501</v>
      </c>
      <c r="Q1228" s="239" t="s">
        <v>827</v>
      </c>
      <c r="R1228" s="240"/>
      <c r="S1228" s="246"/>
      <c r="T1228" s="240"/>
      <c r="U1228" s="246"/>
      <c r="V1228" s="240"/>
      <c r="W1228" s="246"/>
      <c r="X1228" s="283"/>
      <c r="Y1228" s="253"/>
      <c r="Z1228" s="251"/>
      <c r="AA1228" s="247">
        <f t="shared" si="39"/>
        <v>12143501</v>
      </c>
      <c r="AB1228" s="240" t="s">
        <v>1093</v>
      </c>
      <c r="AF1228">
        <v>12143501</v>
      </c>
      <c r="AG1228" s="415">
        <f t="shared" si="38"/>
        <v>0</v>
      </c>
    </row>
    <row r="1229" spans="1:33">
      <c r="A1229" s="133" t="s">
        <v>8</v>
      </c>
      <c r="B1229" s="133" t="s">
        <v>148</v>
      </c>
      <c r="C1229" s="135" t="s">
        <v>91</v>
      </c>
      <c r="D1229" s="135" t="s">
        <v>92</v>
      </c>
      <c r="E1229" s="239" t="s">
        <v>242</v>
      </c>
      <c r="F1229" s="134" t="s">
        <v>15</v>
      </c>
      <c r="G1229" s="133" t="s">
        <v>103</v>
      </c>
      <c r="H1229" s="133">
        <v>6950</v>
      </c>
      <c r="I1229" s="133">
        <v>3781</v>
      </c>
      <c r="J1229" s="133">
        <v>43859</v>
      </c>
      <c r="K1229" s="133" t="s">
        <v>681</v>
      </c>
      <c r="L1229" s="133">
        <v>900087936</v>
      </c>
      <c r="M1229" s="133" t="s">
        <v>96</v>
      </c>
      <c r="N1229" s="133">
        <v>6850</v>
      </c>
      <c r="O1229" s="133">
        <v>2020</v>
      </c>
      <c r="P1229" s="264">
        <v>2858624</v>
      </c>
      <c r="Q1229" s="239" t="s">
        <v>827</v>
      </c>
      <c r="R1229" s="240"/>
      <c r="S1229" s="246"/>
      <c r="T1229" s="240"/>
      <c r="U1229" s="246"/>
      <c r="V1229" s="240"/>
      <c r="W1229" s="246"/>
      <c r="X1229" s="283"/>
      <c r="Y1229" s="253"/>
      <c r="Z1229" s="251"/>
      <c r="AA1229" s="247">
        <f t="shared" si="39"/>
        <v>2858624</v>
      </c>
      <c r="AB1229" s="332" t="s">
        <v>1093</v>
      </c>
      <c r="AF1229">
        <v>2858624</v>
      </c>
      <c r="AG1229" s="415">
        <f t="shared" si="38"/>
        <v>0</v>
      </c>
    </row>
    <row r="1230" spans="1:33">
      <c r="A1230" s="133" t="s">
        <v>6</v>
      </c>
      <c r="B1230" s="133" t="s">
        <v>186</v>
      </c>
      <c r="C1230" s="135" t="s">
        <v>91</v>
      </c>
      <c r="D1230" s="135" t="s">
        <v>92</v>
      </c>
      <c r="E1230" s="239" t="s">
        <v>248</v>
      </c>
      <c r="F1230" s="134" t="s">
        <v>20</v>
      </c>
      <c r="G1230" s="133" t="s">
        <v>103</v>
      </c>
      <c r="H1230" s="133">
        <v>1738</v>
      </c>
      <c r="I1230" s="133">
        <v>3866</v>
      </c>
      <c r="J1230" s="133">
        <v>43860</v>
      </c>
      <c r="K1230" s="133" t="s">
        <v>1320</v>
      </c>
      <c r="L1230" s="133">
        <v>52767999</v>
      </c>
      <c r="M1230" s="133" t="s">
        <v>123</v>
      </c>
      <c r="N1230" s="133">
        <v>857</v>
      </c>
      <c r="O1230" s="133">
        <v>2020</v>
      </c>
      <c r="P1230" s="264">
        <v>3705000</v>
      </c>
      <c r="Q1230" s="239" t="s">
        <v>827</v>
      </c>
      <c r="R1230" s="240"/>
      <c r="S1230" s="246"/>
      <c r="T1230" s="240"/>
      <c r="U1230" s="246"/>
      <c r="V1230" s="240"/>
      <c r="W1230" s="246"/>
      <c r="X1230" s="283"/>
      <c r="Y1230" s="253"/>
      <c r="Z1230" s="251"/>
      <c r="AA1230" s="247">
        <f t="shared" si="39"/>
        <v>3705000</v>
      </c>
      <c r="AB1230" s="333" t="s">
        <v>628</v>
      </c>
      <c r="AF1230">
        <v>3705000</v>
      </c>
      <c r="AG1230" s="415">
        <f t="shared" si="38"/>
        <v>0</v>
      </c>
    </row>
    <row r="1231" spans="1:33">
      <c r="A1231" s="133" t="s">
        <v>8</v>
      </c>
      <c r="B1231" s="133" t="s">
        <v>148</v>
      </c>
      <c r="C1231" s="135" t="s">
        <v>91</v>
      </c>
      <c r="D1231" s="135" t="s">
        <v>92</v>
      </c>
      <c r="E1231" s="239" t="s">
        <v>242</v>
      </c>
      <c r="F1231" s="134" t="s">
        <v>15</v>
      </c>
      <c r="G1231" s="133" t="s">
        <v>103</v>
      </c>
      <c r="H1231" s="133">
        <v>6948</v>
      </c>
      <c r="I1231" s="133">
        <v>3884</v>
      </c>
      <c r="J1231" s="133">
        <v>43860</v>
      </c>
      <c r="K1231" s="133" t="s">
        <v>368</v>
      </c>
      <c r="L1231" s="133">
        <v>830059357</v>
      </c>
      <c r="M1231" s="133" t="s">
        <v>96</v>
      </c>
      <c r="N1231" s="133">
        <v>7077</v>
      </c>
      <c r="O1231" s="133">
        <v>2020</v>
      </c>
      <c r="P1231" s="264">
        <v>18851737</v>
      </c>
      <c r="Q1231" s="239" t="s">
        <v>827</v>
      </c>
      <c r="R1231" s="240"/>
      <c r="S1231" s="246"/>
      <c r="T1231" s="240"/>
      <c r="U1231" s="246"/>
      <c r="V1231" s="240"/>
      <c r="W1231" s="246"/>
      <c r="X1231" s="283"/>
      <c r="Y1231" s="253"/>
      <c r="Z1231" s="251"/>
      <c r="AA1231" s="247">
        <f t="shared" si="39"/>
        <v>18851737</v>
      </c>
      <c r="AB1231" s="330" t="s">
        <v>1093</v>
      </c>
      <c r="AF1231">
        <v>18851737</v>
      </c>
      <c r="AG1231" s="415">
        <f t="shared" si="38"/>
        <v>0</v>
      </c>
    </row>
    <row r="1232" spans="1:33">
      <c r="A1232" s="133" t="s">
        <v>8</v>
      </c>
      <c r="B1232" s="133" t="s">
        <v>148</v>
      </c>
      <c r="C1232" s="135" t="s">
        <v>91</v>
      </c>
      <c r="D1232" s="135" t="s">
        <v>92</v>
      </c>
      <c r="E1232" s="239" t="s">
        <v>242</v>
      </c>
      <c r="F1232" s="134" t="s">
        <v>15</v>
      </c>
      <c r="G1232" s="133" t="s">
        <v>103</v>
      </c>
      <c r="H1232" s="133">
        <v>7020</v>
      </c>
      <c r="I1232" s="133">
        <v>3961</v>
      </c>
      <c r="J1232" s="133">
        <v>43860</v>
      </c>
      <c r="K1232" s="133" t="s">
        <v>1313</v>
      </c>
      <c r="L1232" s="133">
        <v>830147561</v>
      </c>
      <c r="M1232" s="133" t="s">
        <v>96</v>
      </c>
      <c r="N1232" s="133">
        <v>6958</v>
      </c>
      <c r="O1232" s="133">
        <v>2020</v>
      </c>
      <c r="P1232" s="264">
        <v>13080998</v>
      </c>
      <c r="Q1232" s="239" t="s">
        <v>827</v>
      </c>
      <c r="R1232" s="240"/>
      <c r="S1232" s="246"/>
      <c r="T1232" s="240"/>
      <c r="U1232" s="246"/>
      <c r="V1232" s="240"/>
      <c r="W1232" s="246"/>
      <c r="X1232" s="283"/>
      <c r="Y1232" s="253"/>
      <c r="Z1232" s="251"/>
      <c r="AA1232" s="247">
        <f t="shared" si="39"/>
        <v>13080998</v>
      </c>
      <c r="AB1232" s="240" t="s">
        <v>1093</v>
      </c>
      <c r="AF1232">
        <v>13080998</v>
      </c>
      <c r="AG1232" s="415">
        <f t="shared" si="38"/>
        <v>0</v>
      </c>
    </row>
    <row r="1233" spans="1:33">
      <c r="A1233" s="133" t="s">
        <v>8</v>
      </c>
      <c r="B1233" s="133" t="s">
        <v>148</v>
      </c>
      <c r="C1233" s="135" t="s">
        <v>91</v>
      </c>
      <c r="D1233" s="135" t="s">
        <v>92</v>
      </c>
      <c r="E1233" s="239" t="s">
        <v>242</v>
      </c>
      <c r="F1233" s="134" t="s">
        <v>15</v>
      </c>
      <c r="G1233" s="133" t="s">
        <v>103</v>
      </c>
      <c r="H1233" s="133">
        <v>7043</v>
      </c>
      <c r="I1233" s="133">
        <v>4082</v>
      </c>
      <c r="J1233" s="133">
        <v>43860</v>
      </c>
      <c r="K1233" s="133" t="s">
        <v>1244</v>
      </c>
      <c r="L1233" s="133">
        <v>900072040</v>
      </c>
      <c r="M1233" s="133" t="s">
        <v>96</v>
      </c>
      <c r="N1233" s="133">
        <v>7046</v>
      </c>
      <c r="O1233" s="133">
        <v>2020</v>
      </c>
      <c r="P1233" s="264">
        <v>28704115</v>
      </c>
      <c r="Q1233" s="239" t="s">
        <v>827</v>
      </c>
      <c r="R1233" s="240"/>
      <c r="S1233" s="246"/>
      <c r="T1233" s="240"/>
      <c r="U1233" s="246"/>
      <c r="V1233" s="240"/>
      <c r="W1233" s="246"/>
      <c r="X1233" s="283"/>
      <c r="Y1233" s="253"/>
      <c r="Z1233" s="251"/>
      <c r="AA1233" s="247">
        <f t="shared" si="39"/>
        <v>28704115</v>
      </c>
      <c r="AB1233" s="240" t="s">
        <v>1093</v>
      </c>
      <c r="AF1233">
        <v>28704115</v>
      </c>
      <c r="AG1233" s="415">
        <f t="shared" si="38"/>
        <v>0</v>
      </c>
    </row>
    <row r="1234" spans="1:33">
      <c r="A1234" s="133" t="s">
        <v>8</v>
      </c>
      <c r="B1234" s="133" t="s">
        <v>148</v>
      </c>
      <c r="C1234" s="135" t="s">
        <v>91</v>
      </c>
      <c r="D1234" s="135" t="s">
        <v>92</v>
      </c>
      <c r="E1234" s="239" t="s">
        <v>242</v>
      </c>
      <c r="F1234" s="134" t="s">
        <v>15</v>
      </c>
      <c r="G1234" s="133" t="s">
        <v>103</v>
      </c>
      <c r="H1234" s="133">
        <v>6987</v>
      </c>
      <c r="I1234" s="133">
        <v>4097</v>
      </c>
      <c r="J1234" s="133">
        <v>43861</v>
      </c>
      <c r="K1234" s="133" t="s">
        <v>1249</v>
      </c>
      <c r="L1234" s="133">
        <v>900038245</v>
      </c>
      <c r="M1234" s="133" t="s">
        <v>96</v>
      </c>
      <c r="N1234" s="133">
        <v>8176</v>
      </c>
      <c r="O1234" s="133">
        <v>2020</v>
      </c>
      <c r="P1234" s="264">
        <v>8241995</v>
      </c>
      <c r="Q1234" s="239" t="s">
        <v>827</v>
      </c>
      <c r="R1234" s="240"/>
      <c r="S1234" s="246"/>
      <c r="T1234" s="240"/>
      <c r="U1234" s="246"/>
      <c r="V1234" s="240"/>
      <c r="W1234" s="246"/>
      <c r="X1234" s="283"/>
      <c r="Y1234" s="253"/>
      <c r="Z1234" s="251"/>
      <c r="AA1234" s="247">
        <f t="shared" si="39"/>
        <v>8241995</v>
      </c>
      <c r="AB1234" s="240" t="s">
        <v>1093</v>
      </c>
      <c r="AF1234">
        <v>8241995</v>
      </c>
      <c r="AG1234" s="415">
        <f t="shared" si="38"/>
        <v>0</v>
      </c>
    </row>
    <row r="1235" spans="1:33">
      <c r="A1235" s="133" t="s">
        <v>8</v>
      </c>
      <c r="B1235" s="133" t="s">
        <v>148</v>
      </c>
      <c r="C1235" s="135" t="s">
        <v>91</v>
      </c>
      <c r="D1235" s="135" t="s">
        <v>92</v>
      </c>
      <c r="E1235" s="239" t="s">
        <v>242</v>
      </c>
      <c r="F1235" s="134" t="s">
        <v>15</v>
      </c>
      <c r="G1235" s="133" t="s">
        <v>103</v>
      </c>
      <c r="H1235" s="133">
        <v>7033</v>
      </c>
      <c r="I1235" s="133">
        <v>4144</v>
      </c>
      <c r="J1235" s="133">
        <v>43861</v>
      </c>
      <c r="K1235" s="133" t="s">
        <v>436</v>
      </c>
      <c r="L1235" s="133">
        <v>830073167</v>
      </c>
      <c r="M1235" s="133" t="s">
        <v>96</v>
      </c>
      <c r="N1235" s="133">
        <v>6847</v>
      </c>
      <c r="O1235" s="133">
        <v>2020</v>
      </c>
      <c r="P1235" s="264">
        <v>14218867</v>
      </c>
      <c r="Q1235" s="239" t="s">
        <v>827</v>
      </c>
      <c r="R1235" s="240"/>
      <c r="S1235" s="246"/>
      <c r="T1235" s="240"/>
      <c r="U1235" s="246"/>
      <c r="V1235" s="240"/>
      <c r="W1235" s="246"/>
      <c r="X1235" s="283"/>
      <c r="Y1235" s="253"/>
      <c r="Z1235" s="251"/>
      <c r="AA1235" s="247">
        <f t="shared" si="39"/>
        <v>14218867</v>
      </c>
      <c r="AB1235" s="240" t="s">
        <v>1093</v>
      </c>
      <c r="AF1235">
        <v>14218867</v>
      </c>
      <c r="AG1235" s="415">
        <f t="shared" si="38"/>
        <v>0</v>
      </c>
    </row>
    <row r="1236" spans="1:33">
      <c r="A1236" s="133" t="s">
        <v>8</v>
      </c>
      <c r="B1236" s="133" t="s">
        <v>148</v>
      </c>
      <c r="C1236" s="135" t="s">
        <v>91</v>
      </c>
      <c r="D1236" s="135" t="s">
        <v>92</v>
      </c>
      <c r="E1236" s="239" t="s">
        <v>242</v>
      </c>
      <c r="F1236" s="134" t="s">
        <v>15</v>
      </c>
      <c r="G1236" s="133" t="s">
        <v>103</v>
      </c>
      <c r="H1236" s="133">
        <v>6971</v>
      </c>
      <c r="I1236" s="133">
        <v>4223</v>
      </c>
      <c r="J1236" s="133">
        <v>43861</v>
      </c>
      <c r="K1236" s="133" t="s">
        <v>689</v>
      </c>
      <c r="L1236" s="133">
        <v>900546136</v>
      </c>
      <c r="M1236" s="133" t="s">
        <v>96</v>
      </c>
      <c r="N1236" s="133">
        <v>8162</v>
      </c>
      <c r="O1236" s="133">
        <v>2020</v>
      </c>
      <c r="P1236" s="264">
        <v>5904233</v>
      </c>
      <c r="Q1236" s="239" t="s">
        <v>827</v>
      </c>
      <c r="R1236" s="240"/>
      <c r="S1236" s="246"/>
      <c r="T1236" s="240"/>
      <c r="U1236" s="246"/>
      <c r="V1236" s="240"/>
      <c r="W1236" s="246"/>
      <c r="X1236" s="283"/>
      <c r="Y1236" s="253"/>
      <c r="Z1236" s="251"/>
      <c r="AA1236" s="247">
        <f t="shared" si="39"/>
        <v>5904233</v>
      </c>
      <c r="AB1236" s="240"/>
      <c r="AF1236">
        <v>5904233</v>
      </c>
      <c r="AG1236" s="415">
        <f t="shared" si="38"/>
        <v>0</v>
      </c>
    </row>
    <row r="1237" spans="1:33">
      <c r="A1237" s="133" t="s">
        <v>8</v>
      </c>
      <c r="B1237" s="133" t="s">
        <v>148</v>
      </c>
      <c r="C1237" s="135" t="s">
        <v>91</v>
      </c>
      <c r="D1237" s="135" t="s">
        <v>92</v>
      </c>
      <c r="E1237" s="239" t="s">
        <v>242</v>
      </c>
      <c r="F1237" s="134" t="s">
        <v>15</v>
      </c>
      <c r="G1237" s="133" t="s">
        <v>103</v>
      </c>
      <c r="H1237" s="133">
        <v>7041</v>
      </c>
      <c r="I1237" s="133">
        <v>4224</v>
      </c>
      <c r="J1237" s="133">
        <v>43861</v>
      </c>
      <c r="K1237" s="133" t="s">
        <v>438</v>
      </c>
      <c r="L1237" s="133">
        <v>830503725</v>
      </c>
      <c r="M1237" s="133" t="s">
        <v>96</v>
      </c>
      <c r="N1237" s="133">
        <v>7055</v>
      </c>
      <c r="O1237" s="133">
        <v>2020</v>
      </c>
      <c r="P1237" s="264">
        <v>8977201</v>
      </c>
      <c r="Q1237" s="239" t="s">
        <v>827</v>
      </c>
      <c r="R1237" s="240"/>
      <c r="S1237" s="246"/>
      <c r="T1237" s="240"/>
      <c r="U1237" s="246"/>
      <c r="V1237" s="240"/>
      <c r="W1237" s="246"/>
      <c r="X1237" s="283"/>
      <c r="Y1237" s="253"/>
      <c r="Z1237" s="251"/>
      <c r="AA1237" s="247">
        <f t="shared" si="39"/>
        <v>8977201</v>
      </c>
      <c r="AB1237" s="240" t="s">
        <v>1093</v>
      </c>
      <c r="AF1237">
        <v>8977201</v>
      </c>
      <c r="AG1237" s="415">
        <f t="shared" si="38"/>
        <v>0</v>
      </c>
    </row>
    <row r="1238" spans="1:33">
      <c r="A1238" s="133" t="s">
        <v>8</v>
      </c>
      <c r="B1238" s="133" t="s">
        <v>148</v>
      </c>
      <c r="C1238" s="135" t="s">
        <v>91</v>
      </c>
      <c r="D1238" s="135" t="s">
        <v>92</v>
      </c>
      <c r="E1238" s="239" t="s">
        <v>242</v>
      </c>
      <c r="F1238" s="134" t="s">
        <v>15</v>
      </c>
      <c r="G1238" s="133" t="s">
        <v>103</v>
      </c>
      <c r="H1238" s="133">
        <v>6941</v>
      </c>
      <c r="I1238" s="133">
        <v>4252</v>
      </c>
      <c r="J1238" s="133">
        <v>43861</v>
      </c>
      <c r="K1238" s="133" t="s">
        <v>684</v>
      </c>
      <c r="L1238" s="133">
        <v>830103478</v>
      </c>
      <c r="M1238" s="133" t="s">
        <v>96</v>
      </c>
      <c r="N1238" s="133">
        <v>7043</v>
      </c>
      <c r="O1238" s="133">
        <v>2020</v>
      </c>
      <c r="P1238" s="264">
        <v>17616562</v>
      </c>
      <c r="Q1238" s="239" t="s">
        <v>827</v>
      </c>
      <c r="R1238" s="240"/>
      <c r="S1238" s="246"/>
      <c r="T1238" s="240"/>
      <c r="U1238" s="246"/>
      <c r="V1238" s="240"/>
      <c r="W1238" s="246"/>
      <c r="X1238" s="283"/>
      <c r="Y1238" s="253"/>
      <c r="Z1238" s="251"/>
      <c r="AA1238" s="247">
        <f t="shared" si="39"/>
        <v>17616562</v>
      </c>
      <c r="AB1238" s="240" t="s">
        <v>1093</v>
      </c>
      <c r="AF1238">
        <v>17616562</v>
      </c>
      <c r="AG1238" s="415">
        <f t="shared" si="38"/>
        <v>0</v>
      </c>
    </row>
    <row r="1239" spans="1:33">
      <c r="A1239" s="133" t="s">
        <v>8</v>
      </c>
      <c r="B1239" s="133" t="s">
        <v>148</v>
      </c>
      <c r="C1239" s="135" t="s">
        <v>91</v>
      </c>
      <c r="D1239" s="135" t="s">
        <v>92</v>
      </c>
      <c r="E1239" s="239" t="s">
        <v>242</v>
      </c>
      <c r="F1239" s="134" t="s">
        <v>15</v>
      </c>
      <c r="G1239" s="133" t="s">
        <v>103</v>
      </c>
      <c r="H1239" s="133">
        <v>7077</v>
      </c>
      <c r="I1239" s="133">
        <v>4275</v>
      </c>
      <c r="J1239" s="133">
        <v>43861</v>
      </c>
      <c r="K1239" s="133" t="s">
        <v>331</v>
      </c>
      <c r="L1239" s="133">
        <v>900085682</v>
      </c>
      <c r="M1239" s="133" t="s">
        <v>96</v>
      </c>
      <c r="N1239" s="133">
        <v>8172</v>
      </c>
      <c r="O1239" s="133">
        <v>2020</v>
      </c>
      <c r="P1239" s="264">
        <v>117407345</v>
      </c>
      <c r="Q1239" s="239" t="s">
        <v>827</v>
      </c>
      <c r="R1239" s="240"/>
      <c r="S1239" s="246"/>
      <c r="T1239" s="240"/>
      <c r="U1239" s="246"/>
      <c r="V1239" s="240"/>
      <c r="W1239" s="246"/>
      <c r="X1239" s="283"/>
      <c r="Y1239" s="253"/>
      <c r="Z1239" s="251"/>
      <c r="AA1239" s="247">
        <f t="shared" si="39"/>
        <v>117407345</v>
      </c>
      <c r="AB1239" s="240"/>
      <c r="AF1239">
        <v>117407345</v>
      </c>
      <c r="AG1239" s="415">
        <f t="shared" si="38"/>
        <v>0</v>
      </c>
    </row>
    <row r="1240" spans="1:33">
      <c r="A1240" s="133" t="s">
        <v>8</v>
      </c>
      <c r="B1240" s="133" t="s">
        <v>148</v>
      </c>
      <c r="C1240" s="135" t="s">
        <v>91</v>
      </c>
      <c r="D1240" s="135" t="s">
        <v>92</v>
      </c>
      <c r="E1240" s="239" t="s">
        <v>242</v>
      </c>
      <c r="F1240" s="134" t="s">
        <v>15</v>
      </c>
      <c r="G1240" s="133" t="s">
        <v>103</v>
      </c>
      <c r="H1240" s="133">
        <v>6969</v>
      </c>
      <c r="I1240" s="133">
        <v>4276</v>
      </c>
      <c r="J1240" s="133">
        <v>43861</v>
      </c>
      <c r="K1240" s="133" t="s">
        <v>1108</v>
      </c>
      <c r="L1240" s="133">
        <v>830093106</v>
      </c>
      <c r="M1240" s="133" t="s">
        <v>96</v>
      </c>
      <c r="N1240" s="133">
        <v>7059</v>
      </c>
      <c r="O1240" s="133">
        <v>2020</v>
      </c>
      <c r="P1240" s="264">
        <v>14825659</v>
      </c>
      <c r="Q1240" s="239" t="s">
        <v>827</v>
      </c>
      <c r="R1240" s="240"/>
      <c r="S1240" s="246"/>
      <c r="T1240" s="240"/>
      <c r="U1240" s="246"/>
      <c r="V1240" s="240"/>
      <c r="W1240" s="246"/>
      <c r="X1240" s="283"/>
      <c r="Y1240" s="253"/>
      <c r="Z1240" s="251"/>
      <c r="AA1240" s="247">
        <f t="shared" si="39"/>
        <v>14825659</v>
      </c>
      <c r="AB1240" s="240" t="s">
        <v>1093</v>
      </c>
      <c r="AF1240">
        <v>14825659</v>
      </c>
      <c r="AG1240" s="415">
        <f t="shared" si="38"/>
        <v>0</v>
      </c>
    </row>
    <row r="1241" spans="1:33">
      <c r="A1241" s="133" t="s">
        <v>8</v>
      </c>
      <c r="B1241" s="133" t="s">
        <v>148</v>
      </c>
      <c r="C1241" s="135" t="s">
        <v>91</v>
      </c>
      <c r="D1241" s="135" t="s">
        <v>92</v>
      </c>
      <c r="E1241" s="239" t="s">
        <v>242</v>
      </c>
      <c r="F1241" s="134" t="s">
        <v>15</v>
      </c>
      <c r="G1241" s="133" t="s">
        <v>103</v>
      </c>
      <c r="H1241" s="133">
        <v>7084</v>
      </c>
      <c r="I1241" s="133">
        <v>4303</v>
      </c>
      <c r="J1241" s="133">
        <v>43861</v>
      </c>
      <c r="K1241" s="133" t="s">
        <v>368</v>
      </c>
      <c r="L1241" s="133">
        <v>830059357</v>
      </c>
      <c r="M1241" s="133" t="s">
        <v>96</v>
      </c>
      <c r="N1241" s="133">
        <v>6841</v>
      </c>
      <c r="O1241" s="133">
        <v>2020</v>
      </c>
      <c r="P1241" s="264">
        <v>17593732</v>
      </c>
      <c r="Q1241" s="239" t="s">
        <v>827</v>
      </c>
      <c r="R1241" s="240"/>
      <c r="S1241" s="246"/>
      <c r="T1241" s="240"/>
      <c r="U1241" s="246"/>
      <c r="V1241" s="240"/>
      <c r="W1241" s="246"/>
      <c r="X1241" s="283"/>
      <c r="Y1241" s="253"/>
      <c r="Z1241" s="251"/>
      <c r="AA1241" s="247">
        <f t="shared" si="39"/>
        <v>17593732</v>
      </c>
      <c r="AB1241" s="240" t="s">
        <v>1093</v>
      </c>
      <c r="AF1241">
        <v>17593732</v>
      </c>
      <c r="AG1241" s="415">
        <f t="shared" si="38"/>
        <v>0</v>
      </c>
    </row>
    <row r="1242" spans="1:33">
      <c r="A1242" s="133" t="s">
        <v>8</v>
      </c>
      <c r="B1242" s="133" t="s">
        <v>148</v>
      </c>
      <c r="C1242" s="135" t="s">
        <v>91</v>
      </c>
      <c r="D1242" s="135" t="s">
        <v>92</v>
      </c>
      <c r="E1242" s="239" t="s">
        <v>242</v>
      </c>
      <c r="F1242" s="134" t="s">
        <v>15</v>
      </c>
      <c r="G1242" s="133" t="s">
        <v>103</v>
      </c>
      <c r="H1242" s="133">
        <v>7002</v>
      </c>
      <c r="I1242" s="133">
        <v>4312</v>
      </c>
      <c r="J1242" s="133">
        <v>43861</v>
      </c>
      <c r="K1242" s="133" t="s">
        <v>1252</v>
      </c>
      <c r="L1242" s="133">
        <v>800093355</v>
      </c>
      <c r="M1242" s="133" t="s">
        <v>96</v>
      </c>
      <c r="N1242" s="133">
        <v>6959</v>
      </c>
      <c r="O1242" s="133">
        <v>2020</v>
      </c>
      <c r="P1242" s="264">
        <v>14372734</v>
      </c>
      <c r="Q1242" s="239" t="s">
        <v>827</v>
      </c>
      <c r="R1242" s="240"/>
      <c r="S1242" s="246"/>
      <c r="T1242" s="240"/>
      <c r="U1242" s="246"/>
      <c r="V1242" s="240"/>
      <c r="W1242" s="246"/>
      <c r="X1242" s="283"/>
      <c r="Y1242" s="253"/>
      <c r="Z1242" s="251"/>
      <c r="AA1242" s="247">
        <f t="shared" si="39"/>
        <v>14372734</v>
      </c>
      <c r="AB1242" s="240" t="s">
        <v>1093</v>
      </c>
      <c r="AF1242">
        <v>14372734</v>
      </c>
      <c r="AG1242" s="415">
        <f t="shared" si="38"/>
        <v>0</v>
      </c>
    </row>
    <row r="1243" spans="1:33">
      <c r="A1243" s="133" t="s">
        <v>8</v>
      </c>
      <c r="B1243" s="133" t="s">
        <v>148</v>
      </c>
      <c r="C1243" s="135" t="s">
        <v>91</v>
      </c>
      <c r="D1243" s="135" t="s">
        <v>92</v>
      </c>
      <c r="E1243" s="239" t="s">
        <v>242</v>
      </c>
      <c r="F1243" s="134" t="s">
        <v>15</v>
      </c>
      <c r="G1243" s="133" t="s">
        <v>103</v>
      </c>
      <c r="H1243" s="133">
        <v>7055</v>
      </c>
      <c r="I1243" s="133">
        <v>4317</v>
      </c>
      <c r="J1243" s="133">
        <v>43861</v>
      </c>
      <c r="K1243" s="133" t="s">
        <v>443</v>
      </c>
      <c r="L1243" s="133">
        <v>830072495</v>
      </c>
      <c r="M1243" s="133" t="s">
        <v>96</v>
      </c>
      <c r="N1243" s="133">
        <v>6862</v>
      </c>
      <c r="O1243" s="133">
        <v>2020</v>
      </c>
      <c r="P1243" s="264">
        <v>15440541</v>
      </c>
      <c r="Q1243" s="239" t="s">
        <v>827</v>
      </c>
      <c r="R1243" s="240"/>
      <c r="S1243" s="246"/>
      <c r="T1243" s="240"/>
      <c r="U1243" s="246"/>
      <c r="V1243" s="240"/>
      <c r="W1243" s="246"/>
      <c r="X1243" s="283"/>
      <c r="Y1243" s="253"/>
      <c r="Z1243" s="251"/>
      <c r="AA1243" s="247">
        <f t="shared" si="39"/>
        <v>15440541</v>
      </c>
      <c r="AB1243" s="332" t="s">
        <v>1093</v>
      </c>
      <c r="AF1243">
        <v>15440541</v>
      </c>
      <c r="AG1243" s="415">
        <f t="shared" si="38"/>
        <v>0</v>
      </c>
    </row>
    <row r="1244" spans="1:33">
      <c r="A1244" s="133" t="s">
        <v>6</v>
      </c>
      <c r="B1244" s="133" t="s">
        <v>186</v>
      </c>
      <c r="C1244" s="135" t="s">
        <v>91</v>
      </c>
      <c r="D1244" s="135" t="s">
        <v>92</v>
      </c>
      <c r="E1244" s="239" t="s">
        <v>248</v>
      </c>
      <c r="F1244" s="134" t="s">
        <v>20</v>
      </c>
      <c r="G1244" s="133" t="s">
        <v>103</v>
      </c>
      <c r="H1244" s="133">
        <v>7199</v>
      </c>
      <c r="I1244" s="133">
        <v>4331</v>
      </c>
      <c r="J1244" s="133">
        <v>43861</v>
      </c>
      <c r="K1244" s="133" t="s">
        <v>692</v>
      </c>
      <c r="L1244" s="133">
        <v>830137589</v>
      </c>
      <c r="M1244" s="133" t="s">
        <v>96</v>
      </c>
      <c r="N1244" s="133">
        <v>3331</v>
      </c>
      <c r="O1244" s="133">
        <v>2020</v>
      </c>
      <c r="P1244" s="264">
        <v>65923490</v>
      </c>
      <c r="Q1244" s="239" t="s">
        <v>827</v>
      </c>
      <c r="R1244" s="240"/>
      <c r="S1244" s="246"/>
      <c r="T1244" s="240"/>
      <c r="U1244" s="246"/>
      <c r="V1244" s="240"/>
      <c r="W1244" s="246"/>
      <c r="X1244" s="283"/>
      <c r="Y1244" s="253"/>
      <c r="Z1244" s="251"/>
      <c r="AA1244" s="247">
        <f t="shared" si="39"/>
        <v>65923490</v>
      </c>
      <c r="AB1244" s="371" t="s">
        <v>1079</v>
      </c>
      <c r="AF1244">
        <v>65923490</v>
      </c>
      <c r="AG1244" s="415">
        <f t="shared" si="38"/>
        <v>0</v>
      </c>
    </row>
    <row r="1245" spans="1:33" ht="38.25">
      <c r="A1245" s="133" t="s">
        <v>6</v>
      </c>
      <c r="B1245" s="133" t="s">
        <v>186</v>
      </c>
      <c r="C1245" s="135" t="s">
        <v>91</v>
      </c>
      <c r="D1245" s="135" t="s">
        <v>92</v>
      </c>
      <c r="E1245" s="239" t="s">
        <v>248</v>
      </c>
      <c r="F1245" s="134" t="s">
        <v>20</v>
      </c>
      <c r="G1245" s="133" t="s">
        <v>103</v>
      </c>
      <c r="H1245" s="133">
        <v>7200</v>
      </c>
      <c r="I1245" s="133">
        <v>4335</v>
      </c>
      <c r="J1245" s="133">
        <v>43861</v>
      </c>
      <c r="K1245" s="133" t="s">
        <v>676</v>
      </c>
      <c r="L1245" s="133">
        <v>900450947</v>
      </c>
      <c r="M1245" s="133" t="s">
        <v>96</v>
      </c>
      <c r="N1245" s="133">
        <v>3332</v>
      </c>
      <c r="O1245" s="133">
        <v>2020</v>
      </c>
      <c r="P1245" s="264">
        <v>37667558</v>
      </c>
      <c r="Q1245" s="239" t="s">
        <v>827</v>
      </c>
      <c r="R1245" s="240"/>
      <c r="S1245" s="246"/>
      <c r="T1245" s="240"/>
      <c r="U1245" s="246"/>
      <c r="V1245" s="240"/>
      <c r="W1245" s="246"/>
      <c r="X1245" s="283"/>
      <c r="Y1245" s="248" t="s">
        <v>384</v>
      </c>
      <c r="Z1245" s="251">
        <v>37667558</v>
      </c>
      <c r="AA1245" s="247">
        <f t="shared" si="39"/>
        <v>0</v>
      </c>
      <c r="AB1245" s="329" t="s">
        <v>385</v>
      </c>
      <c r="AF1245">
        <v>37667558</v>
      </c>
      <c r="AG1245" s="415">
        <f t="shared" si="38"/>
        <v>0</v>
      </c>
    </row>
    <row r="1246" spans="1:33">
      <c r="A1246" s="133" t="s">
        <v>6</v>
      </c>
      <c r="B1246" s="133" t="s">
        <v>186</v>
      </c>
      <c r="C1246" s="135" t="s">
        <v>91</v>
      </c>
      <c r="D1246" s="135" t="s">
        <v>92</v>
      </c>
      <c r="E1246" s="239" t="s">
        <v>248</v>
      </c>
      <c r="F1246" s="134" t="s">
        <v>20</v>
      </c>
      <c r="G1246" s="133" t="s">
        <v>103</v>
      </c>
      <c r="H1246" s="133">
        <v>7121</v>
      </c>
      <c r="I1246" s="133">
        <v>4336</v>
      </c>
      <c r="J1246" s="133">
        <v>43861</v>
      </c>
      <c r="K1246" s="133" t="s">
        <v>1321</v>
      </c>
      <c r="L1246" s="133">
        <v>830054757</v>
      </c>
      <c r="M1246" s="133" t="s">
        <v>96</v>
      </c>
      <c r="N1246" s="133">
        <v>3329</v>
      </c>
      <c r="O1246" s="133">
        <v>2020</v>
      </c>
      <c r="P1246" s="264">
        <v>70716134</v>
      </c>
      <c r="Q1246" s="239" t="s">
        <v>827</v>
      </c>
      <c r="R1246" s="240"/>
      <c r="S1246" s="246"/>
      <c r="T1246" s="240"/>
      <c r="U1246" s="246"/>
      <c r="V1246" s="240"/>
      <c r="W1246" s="246"/>
      <c r="X1246" s="283"/>
      <c r="Y1246" s="253" t="s">
        <v>98</v>
      </c>
      <c r="Z1246" s="251">
        <v>70716134</v>
      </c>
      <c r="AA1246" s="247">
        <f t="shared" si="39"/>
        <v>0</v>
      </c>
      <c r="AB1246" s="371" t="s">
        <v>632</v>
      </c>
      <c r="AF1246">
        <v>70716134</v>
      </c>
      <c r="AG1246" s="415">
        <f t="shared" si="38"/>
        <v>0</v>
      </c>
    </row>
    <row r="1247" spans="1:33">
      <c r="A1247" s="133" t="s">
        <v>8</v>
      </c>
      <c r="B1247" s="133" t="s">
        <v>148</v>
      </c>
      <c r="C1247" s="135" t="s">
        <v>91</v>
      </c>
      <c r="D1247" s="135" t="s">
        <v>92</v>
      </c>
      <c r="E1247" s="239" t="s">
        <v>242</v>
      </c>
      <c r="F1247" s="134" t="s">
        <v>15</v>
      </c>
      <c r="G1247" s="133" t="s">
        <v>103</v>
      </c>
      <c r="H1247" s="133">
        <v>6997</v>
      </c>
      <c r="I1247" s="133">
        <v>4338</v>
      </c>
      <c r="J1247" s="133">
        <v>43861</v>
      </c>
      <c r="K1247" s="133" t="s">
        <v>861</v>
      </c>
      <c r="L1247" s="133">
        <v>900295709</v>
      </c>
      <c r="M1247" s="133" t="s">
        <v>96</v>
      </c>
      <c r="N1247" s="133">
        <v>6852</v>
      </c>
      <c r="O1247" s="133">
        <v>2020</v>
      </c>
      <c r="P1247" s="264">
        <v>15099453</v>
      </c>
      <c r="Q1247" s="239" t="s">
        <v>827</v>
      </c>
      <c r="R1247" s="240"/>
      <c r="S1247" s="246"/>
      <c r="T1247" s="240"/>
      <c r="U1247" s="246"/>
      <c r="V1247" s="240"/>
      <c r="W1247" s="246"/>
      <c r="X1247" s="283"/>
      <c r="Y1247" s="253"/>
      <c r="Z1247" s="251"/>
      <c r="AA1247" s="247">
        <f t="shared" si="39"/>
        <v>15099453</v>
      </c>
      <c r="AB1247" s="330" t="s">
        <v>1093</v>
      </c>
      <c r="AF1247">
        <v>15099453</v>
      </c>
      <c r="AG1247" s="415">
        <f t="shared" si="38"/>
        <v>0</v>
      </c>
    </row>
    <row r="1248" spans="1:33">
      <c r="A1248" s="133" t="s">
        <v>8</v>
      </c>
      <c r="B1248" s="133" t="s">
        <v>148</v>
      </c>
      <c r="C1248" s="135" t="s">
        <v>91</v>
      </c>
      <c r="D1248" s="135" t="s">
        <v>92</v>
      </c>
      <c r="E1248" s="239" t="s">
        <v>242</v>
      </c>
      <c r="F1248" s="134" t="s">
        <v>15</v>
      </c>
      <c r="G1248" s="133" t="s">
        <v>103</v>
      </c>
      <c r="H1248" s="133">
        <v>7036</v>
      </c>
      <c r="I1248" s="133">
        <v>4342</v>
      </c>
      <c r="J1248" s="133">
        <v>43861</v>
      </c>
      <c r="K1248" s="133" t="s">
        <v>368</v>
      </c>
      <c r="L1248" s="133">
        <v>830059357</v>
      </c>
      <c r="M1248" s="133" t="s">
        <v>96</v>
      </c>
      <c r="N1248" s="133">
        <v>6861</v>
      </c>
      <c r="O1248" s="133">
        <v>2020</v>
      </c>
      <c r="P1248" s="264">
        <v>10696172</v>
      </c>
      <c r="Q1248" s="239" t="s">
        <v>827</v>
      </c>
      <c r="R1248" s="240"/>
      <c r="S1248" s="246"/>
      <c r="T1248" s="240"/>
      <c r="U1248" s="246"/>
      <c r="V1248" s="240"/>
      <c r="W1248" s="246"/>
      <c r="X1248" s="283"/>
      <c r="Y1248" s="253"/>
      <c r="Z1248" s="251"/>
      <c r="AA1248" s="247">
        <f t="shared" si="39"/>
        <v>10696172</v>
      </c>
      <c r="AB1248" s="240" t="s">
        <v>1093</v>
      </c>
      <c r="AF1248">
        <v>10696172</v>
      </c>
      <c r="AG1248" s="415">
        <f t="shared" si="38"/>
        <v>0</v>
      </c>
    </row>
    <row r="1249" spans="1:33">
      <c r="A1249" s="133" t="s">
        <v>8</v>
      </c>
      <c r="B1249" s="133" t="s">
        <v>148</v>
      </c>
      <c r="C1249" s="135" t="s">
        <v>91</v>
      </c>
      <c r="D1249" s="135" t="s">
        <v>92</v>
      </c>
      <c r="E1249" s="239" t="s">
        <v>242</v>
      </c>
      <c r="F1249" s="134" t="s">
        <v>15</v>
      </c>
      <c r="G1249" s="133" t="s">
        <v>103</v>
      </c>
      <c r="H1249" s="133">
        <v>7005</v>
      </c>
      <c r="I1249" s="133">
        <v>4344</v>
      </c>
      <c r="J1249" s="133">
        <v>43861</v>
      </c>
      <c r="K1249" s="133" t="s">
        <v>369</v>
      </c>
      <c r="L1249" s="133">
        <v>830502017</v>
      </c>
      <c r="M1249" s="133" t="s">
        <v>96</v>
      </c>
      <c r="N1249" s="133">
        <v>7079</v>
      </c>
      <c r="O1249" s="133">
        <v>2020</v>
      </c>
      <c r="P1249" s="264">
        <v>11308514</v>
      </c>
      <c r="Q1249" s="239" t="s">
        <v>827</v>
      </c>
      <c r="R1249" s="240"/>
      <c r="S1249" s="246"/>
      <c r="T1249" s="240"/>
      <c r="U1249" s="246"/>
      <c r="V1249" s="240"/>
      <c r="W1249" s="246"/>
      <c r="X1249" s="283"/>
      <c r="Y1249" s="253"/>
      <c r="Z1249" s="251"/>
      <c r="AA1249" s="247">
        <f t="shared" si="39"/>
        <v>11308514</v>
      </c>
      <c r="AB1249" s="240" t="s">
        <v>1093</v>
      </c>
      <c r="AF1249">
        <v>11308514</v>
      </c>
      <c r="AG1249" s="415">
        <f t="shared" si="38"/>
        <v>0</v>
      </c>
    </row>
    <row r="1250" spans="1:33">
      <c r="A1250" s="133" t="s">
        <v>8</v>
      </c>
      <c r="B1250" s="133" t="s">
        <v>148</v>
      </c>
      <c r="C1250" s="135" t="s">
        <v>91</v>
      </c>
      <c r="D1250" s="135" t="s">
        <v>92</v>
      </c>
      <c r="E1250" s="239" t="s">
        <v>242</v>
      </c>
      <c r="F1250" s="134" t="s">
        <v>15</v>
      </c>
      <c r="G1250" s="133" t="s">
        <v>103</v>
      </c>
      <c r="H1250" s="133">
        <v>7090</v>
      </c>
      <c r="I1250" s="133">
        <v>4346</v>
      </c>
      <c r="J1250" s="133">
        <v>43861</v>
      </c>
      <c r="K1250" s="133" t="s">
        <v>1085</v>
      </c>
      <c r="L1250" s="133">
        <v>830076629</v>
      </c>
      <c r="M1250" s="133" t="s">
        <v>96</v>
      </c>
      <c r="N1250" s="133">
        <v>6851</v>
      </c>
      <c r="O1250" s="133">
        <v>2020</v>
      </c>
      <c r="P1250" s="264">
        <v>16262110</v>
      </c>
      <c r="Q1250" s="239" t="s">
        <v>827</v>
      </c>
      <c r="R1250" s="240"/>
      <c r="S1250" s="246"/>
      <c r="T1250" s="240"/>
      <c r="U1250" s="246"/>
      <c r="V1250" s="240"/>
      <c r="W1250" s="246"/>
      <c r="X1250" s="283"/>
      <c r="Y1250" s="253"/>
      <c r="Z1250" s="251"/>
      <c r="AA1250" s="247">
        <f t="shared" si="39"/>
        <v>16262110</v>
      </c>
      <c r="AB1250" s="240" t="s">
        <v>1093</v>
      </c>
      <c r="AF1250">
        <v>16262110</v>
      </c>
      <c r="AG1250" s="415">
        <f t="shared" si="38"/>
        <v>0</v>
      </c>
    </row>
    <row r="1251" spans="1:33">
      <c r="A1251" s="133" t="s">
        <v>8</v>
      </c>
      <c r="B1251" s="133" t="s">
        <v>148</v>
      </c>
      <c r="C1251" s="135" t="s">
        <v>91</v>
      </c>
      <c r="D1251" s="135" t="s">
        <v>92</v>
      </c>
      <c r="E1251" s="239" t="s">
        <v>242</v>
      </c>
      <c r="F1251" s="134" t="s">
        <v>15</v>
      </c>
      <c r="G1251" s="133" t="s">
        <v>103</v>
      </c>
      <c r="H1251" s="133">
        <v>6961</v>
      </c>
      <c r="I1251" s="133">
        <v>4361</v>
      </c>
      <c r="J1251" s="133">
        <v>43861</v>
      </c>
      <c r="K1251" s="133" t="s">
        <v>378</v>
      </c>
      <c r="L1251" s="133">
        <v>860007314</v>
      </c>
      <c r="M1251" s="133" t="s">
        <v>96</v>
      </c>
      <c r="N1251" s="133">
        <v>6849</v>
      </c>
      <c r="O1251" s="133">
        <v>2020</v>
      </c>
      <c r="P1251" s="264">
        <v>19711660</v>
      </c>
      <c r="Q1251" s="239" t="s">
        <v>827</v>
      </c>
      <c r="R1251" s="240"/>
      <c r="S1251" s="246"/>
      <c r="T1251" s="240"/>
      <c r="U1251" s="246"/>
      <c r="V1251" s="240"/>
      <c r="W1251" s="246"/>
      <c r="X1251" s="283"/>
      <c r="Y1251" s="253"/>
      <c r="Z1251" s="251"/>
      <c r="AA1251" s="247">
        <f t="shared" si="39"/>
        <v>19711660</v>
      </c>
      <c r="AB1251" s="240" t="s">
        <v>1093</v>
      </c>
      <c r="AF1251">
        <v>19711660</v>
      </c>
      <c r="AG1251" s="415">
        <f t="shared" si="38"/>
        <v>0</v>
      </c>
    </row>
    <row r="1252" spans="1:33">
      <c r="A1252" s="133" t="s">
        <v>8</v>
      </c>
      <c r="B1252" s="133" t="s">
        <v>148</v>
      </c>
      <c r="C1252" s="135" t="s">
        <v>91</v>
      </c>
      <c r="D1252" s="135" t="s">
        <v>92</v>
      </c>
      <c r="E1252" s="239" t="s">
        <v>242</v>
      </c>
      <c r="F1252" s="134" t="s">
        <v>15</v>
      </c>
      <c r="G1252" s="133" t="s">
        <v>103</v>
      </c>
      <c r="H1252" s="133">
        <v>7016</v>
      </c>
      <c r="I1252" s="133">
        <v>4362</v>
      </c>
      <c r="J1252" s="133">
        <v>43861</v>
      </c>
      <c r="K1252" s="133" t="s">
        <v>861</v>
      </c>
      <c r="L1252" s="133">
        <v>900295709</v>
      </c>
      <c r="M1252" s="133" t="s">
        <v>96</v>
      </c>
      <c r="N1252" s="133">
        <v>7044</v>
      </c>
      <c r="O1252" s="133">
        <v>2020</v>
      </c>
      <c r="P1252" s="264">
        <v>13717432</v>
      </c>
      <c r="Q1252" s="239" t="s">
        <v>827</v>
      </c>
      <c r="R1252" s="240"/>
      <c r="S1252" s="246"/>
      <c r="T1252" s="240"/>
      <c r="U1252" s="246"/>
      <c r="V1252" s="240"/>
      <c r="W1252" s="246"/>
      <c r="X1252" s="283"/>
      <c r="Y1252" s="253"/>
      <c r="Z1252" s="251"/>
      <c r="AA1252" s="247">
        <f t="shared" si="39"/>
        <v>13717432</v>
      </c>
      <c r="AB1252" s="240" t="s">
        <v>1093</v>
      </c>
      <c r="AF1252">
        <v>13717432</v>
      </c>
      <c r="AG1252" s="415">
        <f t="shared" si="38"/>
        <v>0</v>
      </c>
    </row>
    <row r="1253" spans="1:33">
      <c r="A1253" s="133" t="s">
        <v>8</v>
      </c>
      <c r="B1253" s="133" t="s">
        <v>148</v>
      </c>
      <c r="C1253" s="135" t="s">
        <v>91</v>
      </c>
      <c r="D1253" s="135" t="s">
        <v>92</v>
      </c>
      <c r="E1253" s="239" t="s">
        <v>242</v>
      </c>
      <c r="F1253" s="134" t="s">
        <v>15</v>
      </c>
      <c r="G1253" s="133" t="s">
        <v>103</v>
      </c>
      <c r="H1253" s="133">
        <v>7087</v>
      </c>
      <c r="I1253" s="133">
        <v>4363</v>
      </c>
      <c r="J1253" s="133">
        <v>43861</v>
      </c>
      <c r="K1253" s="133" t="s">
        <v>1244</v>
      </c>
      <c r="L1253" s="133">
        <v>900072040</v>
      </c>
      <c r="M1253" s="133" t="s">
        <v>96</v>
      </c>
      <c r="N1253" s="133">
        <v>6856</v>
      </c>
      <c r="O1253" s="133">
        <v>2020</v>
      </c>
      <c r="P1253" s="264">
        <v>22531756</v>
      </c>
      <c r="Q1253" s="239" t="s">
        <v>827</v>
      </c>
      <c r="R1253" s="240"/>
      <c r="S1253" s="246"/>
      <c r="T1253" s="240"/>
      <c r="U1253" s="246"/>
      <c r="V1253" s="240"/>
      <c r="W1253" s="246"/>
      <c r="X1253" s="283"/>
      <c r="Y1253" s="253"/>
      <c r="Z1253" s="251"/>
      <c r="AA1253" s="247">
        <f t="shared" si="39"/>
        <v>22531756</v>
      </c>
      <c r="AB1253" s="332" t="s">
        <v>1093</v>
      </c>
      <c r="AF1253">
        <v>22531756</v>
      </c>
      <c r="AG1253" s="415">
        <f t="shared" si="38"/>
        <v>0</v>
      </c>
    </row>
    <row r="1254" spans="1:33">
      <c r="A1254" s="133" t="s">
        <v>6</v>
      </c>
      <c r="B1254" s="133" t="s">
        <v>186</v>
      </c>
      <c r="C1254" s="135" t="s">
        <v>91</v>
      </c>
      <c r="D1254" s="135" t="s">
        <v>92</v>
      </c>
      <c r="E1254" s="239" t="s">
        <v>248</v>
      </c>
      <c r="F1254" s="134" t="s">
        <v>20</v>
      </c>
      <c r="G1254" s="133" t="s">
        <v>103</v>
      </c>
      <c r="H1254" s="133">
        <v>7202</v>
      </c>
      <c r="I1254" s="133">
        <v>4364</v>
      </c>
      <c r="J1254" s="133">
        <v>43861</v>
      </c>
      <c r="K1254" s="133" t="s">
        <v>1317</v>
      </c>
      <c r="L1254" s="133">
        <v>900317029</v>
      </c>
      <c r="M1254" s="133" t="s">
        <v>96</v>
      </c>
      <c r="N1254" s="133">
        <v>3334</v>
      </c>
      <c r="O1254" s="133">
        <v>2020</v>
      </c>
      <c r="P1254" s="264">
        <v>21418935</v>
      </c>
      <c r="Q1254" s="239" t="s">
        <v>827</v>
      </c>
      <c r="R1254" s="240"/>
      <c r="S1254" s="246"/>
      <c r="T1254" s="240"/>
      <c r="U1254" s="246"/>
      <c r="V1254" s="240"/>
      <c r="W1254" s="246"/>
      <c r="X1254" s="283"/>
      <c r="Y1254" s="253"/>
      <c r="Z1254" s="251"/>
      <c r="AA1254" s="247">
        <f t="shared" si="39"/>
        <v>21418935</v>
      </c>
      <c r="AB1254" s="369" t="s">
        <v>1079</v>
      </c>
      <c r="AF1254">
        <v>21418935</v>
      </c>
      <c r="AG1254" s="415">
        <f t="shared" si="38"/>
        <v>0</v>
      </c>
    </row>
    <row r="1255" spans="1:33">
      <c r="A1255" s="133" t="s">
        <v>6</v>
      </c>
      <c r="B1255" s="133" t="s">
        <v>186</v>
      </c>
      <c r="C1255" s="135" t="s">
        <v>91</v>
      </c>
      <c r="D1255" s="135" t="s">
        <v>92</v>
      </c>
      <c r="E1255" s="239" t="s">
        <v>248</v>
      </c>
      <c r="F1255" s="134" t="s">
        <v>20</v>
      </c>
      <c r="G1255" s="133" t="s">
        <v>103</v>
      </c>
      <c r="H1255" s="133">
        <v>7122</v>
      </c>
      <c r="I1255" s="133">
        <v>4365</v>
      </c>
      <c r="J1255" s="133">
        <v>43861</v>
      </c>
      <c r="K1255" s="133" t="s">
        <v>1322</v>
      </c>
      <c r="L1255" s="133">
        <v>900580867</v>
      </c>
      <c r="M1255" s="133" t="s">
        <v>96</v>
      </c>
      <c r="N1255" s="133">
        <v>3330</v>
      </c>
      <c r="O1255" s="133">
        <v>2020</v>
      </c>
      <c r="P1255" s="264">
        <v>22592824</v>
      </c>
      <c r="Q1255" s="239" t="s">
        <v>827</v>
      </c>
      <c r="R1255" s="240"/>
      <c r="S1255" s="246"/>
      <c r="T1255" s="240"/>
      <c r="U1255" s="246"/>
      <c r="V1255" s="240"/>
      <c r="W1255" s="246"/>
      <c r="X1255" s="283"/>
      <c r="Y1255" s="253"/>
      <c r="Z1255" s="251"/>
      <c r="AA1255" s="247">
        <f t="shared" si="39"/>
        <v>22592824</v>
      </c>
      <c r="AB1255" s="365" t="s">
        <v>1079</v>
      </c>
      <c r="AF1255">
        <v>22592824</v>
      </c>
      <c r="AG1255" s="415">
        <f t="shared" si="38"/>
        <v>0</v>
      </c>
    </row>
    <row r="1256" spans="1:33">
      <c r="A1256" s="133" t="s">
        <v>8</v>
      </c>
      <c r="B1256" s="133" t="s">
        <v>148</v>
      </c>
      <c r="C1256" s="135" t="s">
        <v>91</v>
      </c>
      <c r="D1256" s="135" t="s">
        <v>92</v>
      </c>
      <c r="E1256" s="239" t="s">
        <v>242</v>
      </c>
      <c r="F1256" s="134" t="s">
        <v>15</v>
      </c>
      <c r="G1256" s="133" t="s">
        <v>103</v>
      </c>
      <c r="H1256" s="133">
        <v>7093</v>
      </c>
      <c r="I1256" s="133">
        <v>4378</v>
      </c>
      <c r="J1256" s="133">
        <v>43861</v>
      </c>
      <c r="K1256" s="133" t="s">
        <v>1104</v>
      </c>
      <c r="L1256" s="133">
        <v>830100672</v>
      </c>
      <c r="M1256" s="133" t="s">
        <v>96</v>
      </c>
      <c r="N1256" s="133">
        <v>6845</v>
      </c>
      <c r="O1256" s="133">
        <v>2020</v>
      </c>
      <c r="P1256" s="264">
        <v>14912368</v>
      </c>
      <c r="Q1256" s="239" t="s">
        <v>827</v>
      </c>
      <c r="R1256" s="240"/>
      <c r="S1256" s="246"/>
      <c r="T1256" s="240"/>
      <c r="U1256" s="246"/>
      <c r="V1256" s="240"/>
      <c r="W1256" s="246"/>
      <c r="X1256" s="283"/>
      <c r="Y1256" s="253"/>
      <c r="Z1256" s="251"/>
      <c r="AA1256" s="247">
        <f t="shared" si="39"/>
        <v>14912368</v>
      </c>
      <c r="AB1256" s="330" t="s">
        <v>1093</v>
      </c>
      <c r="AF1256">
        <v>14912368</v>
      </c>
      <c r="AG1256" s="415">
        <f t="shared" si="38"/>
        <v>0</v>
      </c>
    </row>
    <row r="1257" spans="1:33">
      <c r="A1257" s="133" t="s">
        <v>8</v>
      </c>
      <c r="B1257" s="133" t="s">
        <v>148</v>
      </c>
      <c r="C1257" s="135" t="s">
        <v>91</v>
      </c>
      <c r="D1257" s="135" t="s">
        <v>92</v>
      </c>
      <c r="E1257" s="239" t="s">
        <v>242</v>
      </c>
      <c r="F1257" s="134" t="s">
        <v>15</v>
      </c>
      <c r="G1257" s="133" t="s">
        <v>103</v>
      </c>
      <c r="H1257" s="133">
        <v>7074</v>
      </c>
      <c r="I1257" s="133">
        <v>4379</v>
      </c>
      <c r="J1257" s="133">
        <v>43861</v>
      </c>
      <c r="K1257" s="133" t="s">
        <v>331</v>
      </c>
      <c r="L1257" s="133">
        <v>900085682</v>
      </c>
      <c r="M1257" s="133" t="s">
        <v>96</v>
      </c>
      <c r="N1257" s="133">
        <v>8170</v>
      </c>
      <c r="O1257" s="133">
        <v>2020</v>
      </c>
      <c r="P1257" s="264">
        <v>5117779</v>
      </c>
      <c r="Q1257" s="239" t="s">
        <v>827</v>
      </c>
      <c r="R1257" s="240"/>
      <c r="S1257" s="246"/>
      <c r="T1257" s="240"/>
      <c r="U1257" s="246"/>
      <c r="V1257" s="240"/>
      <c r="W1257" s="246"/>
      <c r="X1257" s="283"/>
      <c r="Y1257" s="253"/>
      <c r="Z1257" s="251"/>
      <c r="AA1257" s="247">
        <f t="shared" si="39"/>
        <v>5117779</v>
      </c>
      <c r="AB1257" s="240" t="s">
        <v>1093</v>
      </c>
      <c r="AF1257">
        <v>5117779</v>
      </c>
      <c r="AG1257" s="415">
        <f t="shared" si="38"/>
        <v>0</v>
      </c>
    </row>
    <row r="1258" spans="1:33">
      <c r="A1258" s="133" t="s">
        <v>8</v>
      </c>
      <c r="B1258" s="133" t="s">
        <v>148</v>
      </c>
      <c r="C1258" s="135" t="s">
        <v>91</v>
      </c>
      <c r="D1258" s="135" t="s">
        <v>92</v>
      </c>
      <c r="E1258" s="239" t="s">
        <v>242</v>
      </c>
      <c r="F1258" s="134" t="s">
        <v>15</v>
      </c>
      <c r="G1258" s="133" t="s">
        <v>103</v>
      </c>
      <c r="H1258" s="133">
        <v>7024</v>
      </c>
      <c r="I1258" s="133">
        <v>4384</v>
      </c>
      <c r="J1258" s="133">
        <v>43861</v>
      </c>
      <c r="K1258" s="133" t="s">
        <v>674</v>
      </c>
      <c r="L1258" s="133">
        <v>830094708</v>
      </c>
      <c r="M1258" s="133" t="s">
        <v>96</v>
      </c>
      <c r="N1258" s="133">
        <v>6860</v>
      </c>
      <c r="O1258" s="133">
        <v>2020</v>
      </c>
      <c r="P1258" s="264">
        <v>2039101</v>
      </c>
      <c r="Q1258" s="239" t="s">
        <v>827</v>
      </c>
      <c r="R1258" s="240"/>
      <c r="S1258" s="246"/>
      <c r="T1258" s="240"/>
      <c r="U1258" s="246"/>
      <c r="V1258" s="240"/>
      <c r="W1258" s="246"/>
      <c r="X1258" s="283"/>
      <c r="Y1258" s="253"/>
      <c r="Z1258" s="251"/>
      <c r="AA1258" s="247">
        <f t="shared" si="39"/>
        <v>2039101</v>
      </c>
      <c r="AB1258" s="240" t="s">
        <v>1093</v>
      </c>
      <c r="AF1258">
        <v>2039101</v>
      </c>
      <c r="AG1258" s="415">
        <f t="shared" si="38"/>
        <v>0</v>
      </c>
    </row>
    <row r="1259" spans="1:33">
      <c r="A1259" s="133" t="s">
        <v>8</v>
      </c>
      <c r="B1259" s="133" t="s">
        <v>148</v>
      </c>
      <c r="C1259" s="135" t="s">
        <v>91</v>
      </c>
      <c r="D1259" s="135" t="s">
        <v>92</v>
      </c>
      <c r="E1259" s="239" t="s">
        <v>242</v>
      </c>
      <c r="F1259" s="134" t="s">
        <v>15</v>
      </c>
      <c r="G1259" s="133" t="s">
        <v>103</v>
      </c>
      <c r="H1259" s="133">
        <v>7067</v>
      </c>
      <c r="I1259" s="133">
        <v>4388</v>
      </c>
      <c r="J1259" s="133">
        <v>43861</v>
      </c>
      <c r="K1259" s="133" t="s">
        <v>685</v>
      </c>
      <c r="L1259" s="133">
        <v>900243455</v>
      </c>
      <c r="M1259" s="133" t="s">
        <v>96</v>
      </c>
      <c r="N1259" s="133">
        <v>6863</v>
      </c>
      <c r="O1259" s="133">
        <v>2020</v>
      </c>
      <c r="P1259" s="264">
        <v>12914423</v>
      </c>
      <c r="Q1259" s="239" t="s">
        <v>827</v>
      </c>
      <c r="R1259" s="240"/>
      <c r="S1259" s="246"/>
      <c r="T1259" s="240"/>
      <c r="U1259" s="246"/>
      <c r="V1259" s="240"/>
      <c r="W1259" s="246"/>
      <c r="X1259" s="283"/>
      <c r="Y1259" s="253"/>
      <c r="Z1259" s="251"/>
      <c r="AA1259" s="247">
        <f t="shared" si="39"/>
        <v>12914423</v>
      </c>
      <c r="AB1259" s="240" t="s">
        <v>1093</v>
      </c>
      <c r="AF1259">
        <v>12914423</v>
      </c>
      <c r="AG1259" s="415">
        <f t="shared" si="38"/>
        <v>0</v>
      </c>
    </row>
    <row r="1260" spans="1:33">
      <c r="A1260" s="133" t="s">
        <v>8</v>
      </c>
      <c r="B1260" s="133" t="s">
        <v>148</v>
      </c>
      <c r="C1260" s="135" t="s">
        <v>91</v>
      </c>
      <c r="D1260" s="135" t="s">
        <v>92</v>
      </c>
      <c r="E1260" s="239" t="s">
        <v>242</v>
      </c>
      <c r="F1260" s="134" t="s">
        <v>15</v>
      </c>
      <c r="G1260" s="133" t="s">
        <v>103</v>
      </c>
      <c r="H1260" s="133">
        <v>7091</v>
      </c>
      <c r="I1260" s="133">
        <v>4390</v>
      </c>
      <c r="J1260" s="133">
        <v>43861</v>
      </c>
      <c r="K1260" s="133" t="s">
        <v>381</v>
      </c>
      <c r="L1260" s="133">
        <v>900067669</v>
      </c>
      <c r="M1260" s="133" t="s">
        <v>96</v>
      </c>
      <c r="N1260" s="133">
        <v>8163</v>
      </c>
      <c r="O1260" s="133">
        <v>2020</v>
      </c>
      <c r="P1260" s="264">
        <v>15183842</v>
      </c>
      <c r="Q1260" s="239" t="s">
        <v>827</v>
      </c>
      <c r="R1260" s="240"/>
      <c r="S1260" s="246"/>
      <c r="T1260" s="240"/>
      <c r="U1260" s="246"/>
      <c r="V1260" s="240"/>
      <c r="W1260" s="246"/>
      <c r="X1260" s="283"/>
      <c r="Y1260" s="253"/>
      <c r="Z1260" s="251"/>
      <c r="AA1260" s="247">
        <f t="shared" si="39"/>
        <v>15183842</v>
      </c>
      <c r="AB1260" s="240" t="s">
        <v>1093</v>
      </c>
      <c r="AF1260">
        <v>15183842</v>
      </c>
      <c r="AG1260" s="415">
        <f t="shared" si="38"/>
        <v>0</v>
      </c>
    </row>
    <row r="1261" spans="1:33">
      <c r="A1261" s="133" t="s">
        <v>8</v>
      </c>
      <c r="B1261" s="133" t="s">
        <v>148</v>
      </c>
      <c r="C1261" s="135" t="s">
        <v>91</v>
      </c>
      <c r="D1261" s="135" t="s">
        <v>92</v>
      </c>
      <c r="E1261" s="239" t="s">
        <v>242</v>
      </c>
      <c r="F1261" s="134" t="s">
        <v>15</v>
      </c>
      <c r="G1261" s="133" t="s">
        <v>103</v>
      </c>
      <c r="H1261" s="133">
        <v>6983</v>
      </c>
      <c r="I1261" s="133">
        <v>4394</v>
      </c>
      <c r="J1261" s="133">
        <v>43861</v>
      </c>
      <c r="K1261" s="133" t="s">
        <v>861</v>
      </c>
      <c r="L1261" s="133">
        <v>900295709</v>
      </c>
      <c r="M1261" s="133" t="s">
        <v>96</v>
      </c>
      <c r="N1261" s="133">
        <v>7066</v>
      </c>
      <c r="O1261" s="133">
        <v>2020</v>
      </c>
      <c r="P1261" s="264">
        <v>21200721</v>
      </c>
      <c r="Q1261" s="239" t="s">
        <v>827</v>
      </c>
      <c r="R1261" s="240"/>
      <c r="S1261" s="246"/>
      <c r="T1261" s="240"/>
      <c r="U1261" s="246"/>
      <c r="V1261" s="240"/>
      <c r="W1261" s="246"/>
      <c r="X1261" s="283"/>
      <c r="Y1261" s="253"/>
      <c r="Z1261" s="251"/>
      <c r="AA1261" s="247">
        <f t="shared" si="39"/>
        <v>21200721</v>
      </c>
      <c r="AB1261" s="240" t="s">
        <v>1093</v>
      </c>
      <c r="AF1261">
        <v>21200721</v>
      </c>
      <c r="AG1261" s="415">
        <f t="shared" si="38"/>
        <v>0</v>
      </c>
    </row>
    <row r="1262" spans="1:33">
      <c r="A1262" s="133" t="s">
        <v>8</v>
      </c>
      <c r="B1262" s="133" t="s">
        <v>148</v>
      </c>
      <c r="C1262" s="135" t="s">
        <v>91</v>
      </c>
      <c r="D1262" s="135" t="s">
        <v>92</v>
      </c>
      <c r="E1262" s="239" t="s">
        <v>242</v>
      </c>
      <c r="F1262" s="134" t="s">
        <v>15</v>
      </c>
      <c r="G1262" s="133" t="s">
        <v>103</v>
      </c>
      <c r="H1262" s="133">
        <v>7068</v>
      </c>
      <c r="I1262" s="133">
        <v>4396</v>
      </c>
      <c r="J1262" s="133">
        <v>43861</v>
      </c>
      <c r="K1262" s="133" t="s">
        <v>675</v>
      </c>
      <c r="L1262" s="133">
        <v>900403236</v>
      </c>
      <c r="M1262" s="133" t="s">
        <v>96</v>
      </c>
      <c r="N1262" s="133">
        <v>6965</v>
      </c>
      <c r="O1262" s="133">
        <v>2020</v>
      </c>
      <c r="P1262" s="264">
        <v>9853800</v>
      </c>
      <c r="Q1262" s="239" t="s">
        <v>827</v>
      </c>
      <c r="R1262" s="240"/>
      <c r="S1262" s="246"/>
      <c r="T1262" s="240"/>
      <c r="U1262" s="246"/>
      <c r="V1262" s="240"/>
      <c r="W1262" s="246"/>
      <c r="X1262" s="283"/>
      <c r="Y1262" s="253"/>
      <c r="Z1262" s="251"/>
      <c r="AA1262" s="247">
        <f t="shared" si="39"/>
        <v>9853800</v>
      </c>
      <c r="AB1262" s="240" t="s">
        <v>1093</v>
      </c>
      <c r="AF1262">
        <v>9853800</v>
      </c>
      <c r="AG1262" s="415">
        <f t="shared" si="38"/>
        <v>0</v>
      </c>
    </row>
    <row r="1263" spans="1:33">
      <c r="A1263" s="133" t="s">
        <v>8</v>
      </c>
      <c r="B1263" s="133" t="s">
        <v>148</v>
      </c>
      <c r="C1263" s="135" t="s">
        <v>91</v>
      </c>
      <c r="D1263" s="135" t="s">
        <v>92</v>
      </c>
      <c r="E1263" s="239" t="s">
        <v>242</v>
      </c>
      <c r="F1263" s="134" t="s">
        <v>15</v>
      </c>
      <c r="G1263" s="133" t="s">
        <v>103</v>
      </c>
      <c r="H1263" s="133">
        <v>7052</v>
      </c>
      <c r="I1263" s="133">
        <v>4402</v>
      </c>
      <c r="J1263" s="133">
        <v>43861</v>
      </c>
      <c r="K1263" s="133" t="s">
        <v>410</v>
      </c>
      <c r="L1263" s="133">
        <v>900031234</v>
      </c>
      <c r="M1263" s="133" t="s">
        <v>96</v>
      </c>
      <c r="N1263" s="133">
        <v>6855</v>
      </c>
      <c r="O1263" s="133">
        <v>2020</v>
      </c>
      <c r="P1263" s="264">
        <v>21261951</v>
      </c>
      <c r="Q1263" s="239" t="s">
        <v>827</v>
      </c>
      <c r="R1263" s="240"/>
      <c r="S1263" s="246"/>
      <c r="T1263" s="240"/>
      <c r="U1263" s="246"/>
      <c r="V1263" s="240"/>
      <c r="W1263" s="246"/>
      <c r="X1263" s="283"/>
      <c r="Y1263" s="253"/>
      <c r="Z1263" s="251"/>
      <c r="AA1263" s="247">
        <f t="shared" si="39"/>
        <v>21261951</v>
      </c>
      <c r="AB1263" s="240" t="s">
        <v>1093</v>
      </c>
      <c r="AF1263">
        <v>21261951</v>
      </c>
      <c r="AG1263" s="415">
        <f t="shared" si="38"/>
        <v>0</v>
      </c>
    </row>
    <row r="1264" spans="1:33">
      <c r="A1264" s="133" t="s">
        <v>8</v>
      </c>
      <c r="B1264" s="133" t="s">
        <v>148</v>
      </c>
      <c r="C1264" s="135" t="s">
        <v>91</v>
      </c>
      <c r="D1264" s="135" t="s">
        <v>92</v>
      </c>
      <c r="E1264" s="239" t="s">
        <v>242</v>
      </c>
      <c r="F1264" s="134" t="s">
        <v>15</v>
      </c>
      <c r="G1264" s="133" t="s">
        <v>103</v>
      </c>
      <c r="H1264" s="133">
        <v>7037</v>
      </c>
      <c r="I1264" s="133">
        <v>4403</v>
      </c>
      <c r="J1264" s="133">
        <v>43861</v>
      </c>
      <c r="K1264" s="133" t="s">
        <v>682</v>
      </c>
      <c r="L1264" s="133">
        <v>830145844</v>
      </c>
      <c r="M1264" s="133" t="s">
        <v>96</v>
      </c>
      <c r="N1264" s="133">
        <v>6858</v>
      </c>
      <c r="O1264" s="133">
        <v>2020</v>
      </c>
      <c r="P1264" s="264">
        <v>11674398</v>
      </c>
      <c r="Q1264" s="239" t="s">
        <v>827</v>
      </c>
      <c r="R1264" s="240"/>
      <c r="S1264" s="246"/>
      <c r="T1264" s="240"/>
      <c r="U1264" s="246"/>
      <c r="V1264" s="240"/>
      <c r="W1264" s="246"/>
      <c r="X1264" s="283"/>
      <c r="Y1264" s="253"/>
      <c r="Z1264" s="251"/>
      <c r="AA1264" s="247">
        <f t="shared" si="39"/>
        <v>11674398</v>
      </c>
      <c r="AB1264" s="332" t="s">
        <v>1093</v>
      </c>
      <c r="AF1264">
        <v>11674398</v>
      </c>
      <c r="AG1264" s="415">
        <f t="shared" si="38"/>
        <v>0</v>
      </c>
    </row>
    <row r="1265" spans="1:33">
      <c r="A1265" s="133" t="s">
        <v>6</v>
      </c>
      <c r="B1265" s="133" t="s">
        <v>186</v>
      </c>
      <c r="C1265" s="135" t="s">
        <v>91</v>
      </c>
      <c r="D1265" s="135" t="s">
        <v>92</v>
      </c>
      <c r="E1265" s="239" t="s">
        <v>248</v>
      </c>
      <c r="F1265" s="134" t="s">
        <v>20</v>
      </c>
      <c r="G1265" s="133" t="s">
        <v>103</v>
      </c>
      <c r="H1265" s="133">
        <v>7201</v>
      </c>
      <c r="I1265" s="133">
        <v>4409</v>
      </c>
      <c r="J1265" s="133">
        <v>43861</v>
      </c>
      <c r="K1265" s="133" t="s">
        <v>1323</v>
      </c>
      <c r="L1265" s="133">
        <v>830143151</v>
      </c>
      <c r="M1265" s="133" t="s">
        <v>96</v>
      </c>
      <c r="N1265" s="133">
        <v>3333</v>
      </c>
      <c r="O1265" s="133">
        <v>2020</v>
      </c>
      <c r="P1265" s="264">
        <v>28377393</v>
      </c>
      <c r="Q1265" s="239" t="s">
        <v>827</v>
      </c>
      <c r="R1265" s="240"/>
      <c r="S1265" s="246"/>
      <c r="T1265" s="240"/>
      <c r="U1265" s="246"/>
      <c r="V1265" s="240"/>
      <c r="W1265" s="246"/>
      <c r="X1265" s="283"/>
      <c r="Y1265" s="253" t="s">
        <v>98</v>
      </c>
      <c r="Z1265" s="251">
        <v>28377393</v>
      </c>
      <c r="AA1265" s="247">
        <f t="shared" si="39"/>
        <v>0</v>
      </c>
      <c r="AB1265" s="371" t="s">
        <v>632</v>
      </c>
      <c r="AF1265">
        <v>28377393</v>
      </c>
      <c r="AG1265" s="415">
        <f t="shared" si="38"/>
        <v>0</v>
      </c>
    </row>
    <row r="1266" spans="1:33">
      <c r="A1266" s="133" t="s">
        <v>8</v>
      </c>
      <c r="B1266" s="133" t="s">
        <v>148</v>
      </c>
      <c r="C1266" s="135" t="s">
        <v>91</v>
      </c>
      <c r="D1266" s="135" t="s">
        <v>92</v>
      </c>
      <c r="E1266" s="239" t="s">
        <v>242</v>
      </c>
      <c r="F1266" s="134" t="s">
        <v>15</v>
      </c>
      <c r="G1266" s="133" t="s">
        <v>103</v>
      </c>
      <c r="H1266" s="133">
        <v>7040</v>
      </c>
      <c r="I1266" s="133">
        <v>4420</v>
      </c>
      <c r="J1266" s="133">
        <v>43861</v>
      </c>
      <c r="K1266" s="133" t="s">
        <v>368</v>
      </c>
      <c r="L1266" s="133">
        <v>830059357</v>
      </c>
      <c r="M1266" s="133" t="s">
        <v>96</v>
      </c>
      <c r="N1266" s="133">
        <v>6854</v>
      </c>
      <c r="O1266" s="133">
        <v>2020</v>
      </c>
      <c r="P1266" s="264">
        <v>9051662</v>
      </c>
      <c r="Q1266" s="239" t="s">
        <v>827</v>
      </c>
      <c r="R1266" s="240"/>
      <c r="S1266" s="246"/>
      <c r="T1266" s="240"/>
      <c r="U1266" s="246"/>
      <c r="V1266" s="240"/>
      <c r="W1266" s="246"/>
      <c r="X1266" s="283"/>
      <c r="Y1266" s="253"/>
      <c r="Z1266" s="251"/>
      <c r="AA1266" s="247">
        <f t="shared" si="39"/>
        <v>9051662</v>
      </c>
      <c r="AB1266" s="330" t="s">
        <v>1093</v>
      </c>
      <c r="AF1266">
        <v>9051662</v>
      </c>
      <c r="AG1266" s="415">
        <f t="shared" si="38"/>
        <v>0</v>
      </c>
    </row>
    <row r="1267" spans="1:33">
      <c r="A1267" s="133" t="s">
        <v>8</v>
      </c>
      <c r="B1267" s="133" t="s">
        <v>148</v>
      </c>
      <c r="C1267" s="135" t="s">
        <v>91</v>
      </c>
      <c r="D1267" s="135" t="s">
        <v>92</v>
      </c>
      <c r="E1267" s="239" t="s">
        <v>242</v>
      </c>
      <c r="F1267" s="134" t="s">
        <v>15</v>
      </c>
      <c r="G1267" s="133" t="s">
        <v>103</v>
      </c>
      <c r="H1267" s="133">
        <v>7097</v>
      </c>
      <c r="I1267" s="133">
        <v>4426</v>
      </c>
      <c r="J1267" s="133">
        <v>43861</v>
      </c>
      <c r="K1267" s="133" t="s">
        <v>684</v>
      </c>
      <c r="L1267" s="133">
        <v>830103478</v>
      </c>
      <c r="M1267" s="133" t="s">
        <v>96</v>
      </c>
      <c r="N1267" s="133">
        <v>6844</v>
      </c>
      <c r="O1267" s="133">
        <v>2020</v>
      </c>
      <c r="P1267" s="264">
        <v>17333571</v>
      </c>
      <c r="Q1267" s="239" t="s">
        <v>827</v>
      </c>
      <c r="R1267" s="240"/>
      <c r="S1267" s="246"/>
      <c r="T1267" s="240"/>
      <c r="U1267" s="246"/>
      <c r="V1267" s="240"/>
      <c r="W1267" s="246"/>
      <c r="X1267" s="283"/>
      <c r="Y1267" s="253"/>
      <c r="Z1267" s="251"/>
      <c r="AA1267" s="247">
        <f t="shared" si="39"/>
        <v>17333571</v>
      </c>
      <c r="AB1267" s="240" t="s">
        <v>1093</v>
      </c>
      <c r="AF1267">
        <v>17333571</v>
      </c>
      <c r="AG1267" s="415">
        <f t="shared" si="38"/>
        <v>0</v>
      </c>
    </row>
    <row r="1268" spans="1:33">
      <c r="A1268" s="133" t="s">
        <v>8</v>
      </c>
      <c r="B1268" s="133" t="s">
        <v>148</v>
      </c>
      <c r="C1268" s="135" t="s">
        <v>91</v>
      </c>
      <c r="D1268" s="135" t="s">
        <v>92</v>
      </c>
      <c r="E1268" s="239" t="s">
        <v>242</v>
      </c>
      <c r="F1268" s="134" t="s">
        <v>15</v>
      </c>
      <c r="G1268" s="133" t="s">
        <v>103</v>
      </c>
      <c r="H1268" s="133">
        <v>7009</v>
      </c>
      <c r="I1268" s="133">
        <v>4427</v>
      </c>
      <c r="J1268" s="133">
        <v>43861</v>
      </c>
      <c r="K1268" s="133" t="s">
        <v>403</v>
      </c>
      <c r="L1268" s="133">
        <v>830113724</v>
      </c>
      <c r="M1268" s="133" t="s">
        <v>96</v>
      </c>
      <c r="N1268" s="133">
        <v>7089</v>
      </c>
      <c r="O1268" s="133">
        <v>2020</v>
      </c>
      <c r="P1268" s="264">
        <v>27220893</v>
      </c>
      <c r="Q1268" s="239" t="s">
        <v>827</v>
      </c>
      <c r="R1268" s="240"/>
      <c r="S1268" s="246"/>
      <c r="T1268" s="240"/>
      <c r="U1268" s="246"/>
      <c r="V1268" s="240"/>
      <c r="W1268" s="246"/>
      <c r="X1268" s="283"/>
      <c r="Y1268" s="253"/>
      <c r="Z1268" s="251"/>
      <c r="AA1268" s="247">
        <f t="shared" si="39"/>
        <v>27220893</v>
      </c>
      <c r="AB1268" s="240" t="s">
        <v>1093</v>
      </c>
      <c r="AF1268">
        <v>27220893</v>
      </c>
      <c r="AG1268" s="415">
        <f t="shared" si="38"/>
        <v>0</v>
      </c>
    </row>
    <row r="1269" spans="1:33">
      <c r="A1269" s="133" t="s">
        <v>8</v>
      </c>
      <c r="B1269" s="133" t="s">
        <v>148</v>
      </c>
      <c r="C1269" s="135" t="s">
        <v>91</v>
      </c>
      <c r="D1269" s="135" t="s">
        <v>92</v>
      </c>
      <c r="E1269" s="239" t="s">
        <v>242</v>
      </c>
      <c r="F1269" s="134" t="s">
        <v>15</v>
      </c>
      <c r="G1269" s="133" t="s">
        <v>103</v>
      </c>
      <c r="H1269" s="133">
        <v>7030</v>
      </c>
      <c r="I1269" s="133">
        <v>4428</v>
      </c>
      <c r="J1269" s="133">
        <v>43861</v>
      </c>
      <c r="K1269" s="133" t="s">
        <v>1324</v>
      </c>
      <c r="L1269" s="133">
        <v>830142259</v>
      </c>
      <c r="M1269" s="133" t="s">
        <v>96</v>
      </c>
      <c r="N1269" s="133">
        <v>8188</v>
      </c>
      <c r="O1269" s="133">
        <v>2020</v>
      </c>
      <c r="P1269" s="264">
        <v>19152865</v>
      </c>
      <c r="Q1269" s="239" t="s">
        <v>827</v>
      </c>
      <c r="R1269" s="240"/>
      <c r="S1269" s="246"/>
      <c r="T1269" s="240"/>
      <c r="U1269" s="246"/>
      <c r="V1269" s="240"/>
      <c r="W1269" s="246"/>
      <c r="X1269" s="283"/>
      <c r="Y1269" s="253"/>
      <c r="Z1269" s="251"/>
      <c r="AA1269" s="247">
        <f t="shared" si="39"/>
        <v>19152865</v>
      </c>
      <c r="AB1269" s="240" t="s">
        <v>1093</v>
      </c>
      <c r="AF1269">
        <v>19152865</v>
      </c>
      <c r="AG1269" s="415">
        <f t="shared" si="38"/>
        <v>0</v>
      </c>
    </row>
    <row r="1270" spans="1:33">
      <c r="A1270" s="133" t="s">
        <v>8</v>
      </c>
      <c r="B1270" s="133" t="s">
        <v>148</v>
      </c>
      <c r="C1270" s="135" t="s">
        <v>91</v>
      </c>
      <c r="D1270" s="135" t="s">
        <v>92</v>
      </c>
      <c r="E1270" s="239" t="s">
        <v>242</v>
      </c>
      <c r="F1270" s="134" t="s">
        <v>15</v>
      </c>
      <c r="G1270" s="133" t="s">
        <v>103</v>
      </c>
      <c r="H1270" s="133">
        <v>7082</v>
      </c>
      <c r="I1270" s="133">
        <v>4429</v>
      </c>
      <c r="J1270" s="133">
        <v>43861</v>
      </c>
      <c r="K1270" s="133" t="s">
        <v>1252</v>
      </c>
      <c r="L1270" s="133">
        <v>800093355</v>
      </c>
      <c r="M1270" s="133" t="s">
        <v>96</v>
      </c>
      <c r="N1270" s="133">
        <v>7050</v>
      </c>
      <c r="O1270" s="133">
        <v>2020</v>
      </c>
      <c r="P1270" s="264">
        <v>14106506</v>
      </c>
      <c r="Q1270" s="239" t="s">
        <v>827</v>
      </c>
      <c r="R1270" s="240"/>
      <c r="S1270" s="246"/>
      <c r="T1270" s="240"/>
      <c r="U1270" s="246"/>
      <c r="V1270" s="240"/>
      <c r="W1270" s="246"/>
      <c r="X1270" s="283"/>
      <c r="Y1270" s="253"/>
      <c r="Z1270" s="251"/>
      <c r="AA1270" s="247">
        <f t="shared" si="39"/>
        <v>14106506</v>
      </c>
      <c r="AB1270" s="240" t="s">
        <v>1093</v>
      </c>
      <c r="AF1270">
        <v>14106506</v>
      </c>
      <c r="AG1270" s="415">
        <f t="shared" si="38"/>
        <v>0</v>
      </c>
    </row>
    <row r="1271" spans="1:33">
      <c r="A1271" s="133" t="s">
        <v>8</v>
      </c>
      <c r="B1271" s="133" t="s">
        <v>148</v>
      </c>
      <c r="C1271" s="135" t="s">
        <v>91</v>
      </c>
      <c r="D1271" s="135" t="s">
        <v>92</v>
      </c>
      <c r="E1271" s="239" t="s">
        <v>242</v>
      </c>
      <c r="F1271" s="134" t="s">
        <v>15</v>
      </c>
      <c r="G1271" s="133" t="s">
        <v>103</v>
      </c>
      <c r="H1271" s="133">
        <v>6954</v>
      </c>
      <c r="I1271" s="133">
        <v>4431</v>
      </c>
      <c r="J1271" s="133">
        <v>43861</v>
      </c>
      <c r="K1271" s="133" t="s">
        <v>371</v>
      </c>
      <c r="L1271" s="133">
        <v>900381580</v>
      </c>
      <c r="M1271" s="133" t="s">
        <v>96</v>
      </c>
      <c r="N1271" s="133">
        <v>6956</v>
      </c>
      <c r="O1271" s="133">
        <v>2020</v>
      </c>
      <c r="P1271" s="264">
        <v>12462614</v>
      </c>
      <c r="Q1271" s="239" t="s">
        <v>827</v>
      </c>
      <c r="R1271" s="240"/>
      <c r="S1271" s="246"/>
      <c r="T1271" s="240"/>
      <c r="U1271" s="246"/>
      <c r="V1271" s="240"/>
      <c r="W1271" s="246"/>
      <c r="X1271" s="283"/>
      <c r="Y1271" s="253"/>
      <c r="Z1271" s="251"/>
      <c r="AA1271" s="247">
        <f t="shared" si="39"/>
        <v>12462614</v>
      </c>
      <c r="AB1271" s="240" t="s">
        <v>1093</v>
      </c>
      <c r="AF1271">
        <v>12462614</v>
      </c>
      <c r="AG1271" s="415">
        <f t="shared" si="38"/>
        <v>0</v>
      </c>
    </row>
    <row r="1272" spans="1:33">
      <c r="A1272" s="133" t="s">
        <v>8</v>
      </c>
      <c r="B1272" s="133" t="s">
        <v>148</v>
      </c>
      <c r="C1272" s="135" t="s">
        <v>91</v>
      </c>
      <c r="D1272" s="135" t="s">
        <v>92</v>
      </c>
      <c r="E1272" s="239" t="s">
        <v>242</v>
      </c>
      <c r="F1272" s="134" t="s">
        <v>15</v>
      </c>
      <c r="G1272" s="133" t="s">
        <v>103</v>
      </c>
      <c r="H1272" s="133">
        <v>6990</v>
      </c>
      <c r="I1272" s="133">
        <v>4434</v>
      </c>
      <c r="J1272" s="133">
        <v>43861</v>
      </c>
      <c r="K1272" s="133" t="s">
        <v>683</v>
      </c>
      <c r="L1272" s="133">
        <v>900169301</v>
      </c>
      <c r="M1272" s="133" t="s">
        <v>96</v>
      </c>
      <c r="N1272" s="133">
        <v>6859</v>
      </c>
      <c r="O1272" s="133">
        <v>2020</v>
      </c>
      <c r="P1272" s="264">
        <v>16027671</v>
      </c>
      <c r="Q1272" s="239" t="s">
        <v>827</v>
      </c>
      <c r="R1272" s="240"/>
      <c r="S1272" s="246"/>
      <c r="T1272" s="240"/>
      <c r="U1272" s="246"/>
      <c r="V1272" s="240"/>
      <c r="W1272" s="246"/>
      <c r="X1272" s="283"/>
      <c r="Y1272" s="253"/>
      <c r="Z1272" s="251"/>
      <c r="AA1272" s="247">
        <f t="shared" si="39"/>
        <v>16027671</v>
      </c>
      <c r="AB1272" s="240" t="s">
        <v>1093</v>
      </c>
      <c r="AF1272">
        <v>16027671</v>
      </c>
      <c r="AG1272" s="415">
        <f t="shared" si="38"/>
        <v>0</v>
      </c>
    </row>
    <row r="1273" spans="1:33">
      <c r="A1273" s="133" t="s">
        <v>8</v>
      </c>
      <c r="B1273" s="133" t="s">
        <v>148</v>
      </c>
      <c r="C1273" s="135" t="s">
        <v>91</v>
      </c>
      <c r="D1273" s="135" t="s">
        <v>92</v>
      </c>
      <c r="E1273" s="239" t="s">
        <v>242</v>
      </c>
      <c r="F1273" s="134" t="s">
        <v>15</v>
      </c>
      <c r="G1273" s="133" t="s">
        <v>103</v>
      </c>
      <c r="H1273" s="133">
        <v>6972</v>
      </c>
      <c r="I1273" s="133">
        <v>4436</v>
      </c>
      <c r="J1273" s="133">
        <v>43861</v>
      </c>
      <c r="K1273" s="133" t="s">
        <v>368</v>
      </c>
      <c r="L1273" s="133">
        <v>830059357</v>
      </c>
      <c r="M1273" s="133" t="s">
        <v>96</v>
      </c>
      <c r="N1273" s="133">
        <v>6835</v>
      </c>
      <c r="O1273" s="133">
        <v>2020</v>
      </c>
      <c r="P1273" s="264">
        <v>13797699</v>
      </c>
      <c r="Q1273" s="239" t="s">
        <v>827</v>
      </c>
      <c r="R1273" s="240"/>
      <c r="S1273" s="246"/>
      <c r="T1273" s="240"/>
      <c r="U1273" s="246"/>
      <c r="V1273" s="240"/>
      <c r="W1273" s="246"/>
      <c r="X1273" s="283"/>
      <c r="Y1273" s="253"/>
      <c r="Z1273" s="251"/>
      <c r="AA1273" s="247">
        <f t="shared" si="39"/>
        <v>13797699</v>
      </c>
      <c r="AB1273" s="240" t="s">
        <v>1093</v>
      </c>
      <c r="AF1273">
        <v>13797699</v>
      </c>
      <c r="AG1273" s="415">
        <f t="shared" si="38"/>
        <v>0</v>
      </c>
    </row>
    <row r="1274" spans="1:33">
      <c r="A1274" s="133" t="s">
        <v>8</v>
      </c>
      <c r="B1274" s="133" t="s">
        <v>148</v>
      </c>
      <c r="C1274" s="135" t="s">
        <v>91</v>
      </c>
      <c r="D1274" s="135" t="s">
        <v>92</v>
      </c>
      <c r="E1274" s="239" t="s">
        <v>242</v>
      </c>
      <c r="F1274" s="134" t="s">
        <v>15</v>
      </c>
      <c r="G1274" s="133" t="s">
        <v>103</v>
      </c>
      <c r="H1274" s="133">
        <v>7802</v>
      </c>
      <c r="I1274" s="133">
        <v>4437</v>
      </c>
      <c r="J1274" s="133">
        <v>43861</v>
      </c>
      <c r="K1274" s="133" t="s">
        <v>381</v>
      </c>
      <c r="L1274" s="133">
        <v>900067669</v>
      </c>
      <c r="M1274" s="133" t="s">
        <v>96</v>
      </c>
      <c r="N1274" s="133">
        <v>8816</v>
      </c>
      <c r="O1274" s="133">
        <v>2020</v>
      </c>
      <c r="P1274" s="264">
        <v>7773809</v>
      </c>
      <c r="Q1274" s="239" t="s">
        <v>827</v>
      </c>
      <c r="R1274" s="240"/>
      <c r="S1274" s="246"/>
      <c r="T1274" s="240"/>
      <c r="U1274" s="246"/>
      <c r="V1274" s="240"/>
      <c r="W1274" s="246"/>
      <c r="X1274" s="283"/>
      <c r="Y1274" s="253"/>
      <c r="Z1274" s="251"/>
      <c r="AA1274" s="247">
        <f t="shared" si="39"/>
        <v>7773809</v>
      </c>
      <c r="AB1274" s="240" t="s">
        <v>1093</v>
      </c>
      <c r="AF1274">
        <v>7773809</v>
      </c>
      <c r="AG1274" s="415">
        <f t="shared" si="38"/>
        <v>0</v>
      </c>
    </row>
    <row r="1275" spans="1:33">
      <c r="A1275" s="133" t="s">
        <v>8</v>
      </c>
      <c r="B1275" s="133" t="s">
        <v>148</v>
      </c>
      <c r="C1275" s="135" t="s">
        <v>91</v>
      </c>
      <c r="D1275" s="135" t="s">
        <v>92</v>
      </c>
      <c r="E1275" s="239" t="s">
        <v>242</v>
      </c>
      <c r="F1275" s="134" t="s">
        <v>15</v>
      </c>
      <c r="G1275" s="133" t="s">
        <v>103</v>
      </c>
      <c r="H1275" s="133">
        <v>7096</v>
      </c>
      <c r="I1275" s="133">
        <v>4439</v>
      </c>
      <c r="J1275" s="133">
        <v>43861</v>
      </c>
      <c r="K1275" s="133" t="s">
        <v>684</v>
      </c>
      <c r="L1275" s="133">
        <v>830103478</v>
      </c>
      <c r="M1275" s="133" t="s">
        <v>96</v>
      </c>
      <c r="N1275" s="133">
        <v>6969</v>
      </c>
      <c r="O1275" s="133">
        <v>2020</v>
      </c>
      <c r="P1275" s="264">
        <v>13910935</v>
      </c>
      <c r="Q1275" s="239" t="s">
        <v>827</v>
      </c>
      <c r="R1275" s="240"/>
      <c r="S1275" s="246"/>
      <c r="T1275" s="240"/>
      <c r="U1275" s="246"/>
      <c r="V1275" s="240"/>
      <c r="W1275" s="246"/>
      <c r="X1275" s="283"/>
      <c r="Y1275" s="253"/>
      <c r="Z1275" s="251"/>
      <c r="AA1275" s="247">
        <f t="shared" si="39"/>
        <v>13910935</v>
      </c>
      <c r="AB1275" s="240" t="s">
        <v>1093</v>
      </c>
      <c r="AF1275">
        <v>13910935</v>
      </c>
      <c r="AG1275" s="415">
        <f t="shared" si="38"/>
        <v>0</v>
      </c>
    </row>
    <row r="1276" spans="1:33">
      <c r="A1276" s="133" t="s">
        <v>8</v>
      </c>
      <c r="B1276" s="133" t="s">
        <v>148</v>
      </c>
      <c r="C1276" s="135" t="s">
        <v>91</v>
      </c>
      <c r="D1276" s="135" t="s">
        <v>92</v>
      </c>
      <c r="E1276" s="239" t="s">
        <v>242</v>
      </c>
      <c r="F1276" s="134" t="s">
        <v>15</v>
      </c>
      <c r="G1276" s="133" t="s">
        <v>103</v>
      </c>
      <c r="H1276" s="133">
        <v>7039</v>
      </c>
      <c r="I1276" s="133">
        <v>4440</v>
      </c>
      <c r="J1276" s="133">
        <v>43861</v>
      </c>
      <c r="K1276" s="133" t="s">
        <v>1250</v>
      </c>
      <c r="L1276" s="133">
        <v>860524015</v>
      </c>
      <c r="M1276" s="133" t="s">
        <v>96</v>
      </c>
      <c r="N1276" s="133">
        <v>8195</v>
      </c>
      <c r="O1276" s="133">
        <v>2020</v>
      </c>
      <c r="P1276" s="264">
        <v>19539839</v>
      </c>
      <c r="Q1276" s="239" t="s">
        <v>827</v>
      </c>
      <c r="R1276" s="240"/>
      <c r="S1276" s="246"/>
      <c r="T1276" s="240"/>
      <c r="U1276" s="246"/>
      <c r="V1276" s="240"/>
      <c r="W1276" s="246"/>
      <c r="X1276" s="283"/>
      <c r="Y1276" s="253"/>
      <c r="Z1276" s="251"/>
      <c r="AA1276" s="247">
        <f t="shared" si="39"/>
        <v>19539839</v>
      </c>
      <c r="AB1276" s="240" t="s">
        <v>1093</v>
      </c>
      <c r="AF1276">
        <v>19539839</v>
      </c>
      <c r="AG1276" s="415">
        <f t="shared" si="38"/>
        <v>0</v>
      </c>
    </row>
    <row r="1277" spans="1:33">
      <c r="A1277" s="133" t="s">
        <v>8</v>
      </c>
      <c r="B1277" s="133" t="s">
        <v>148</v>
      </c>
      <c r="C1277" s="135" t="s">
        <v>91</v>
      </c>
      <c r="D1277" s="135" t="s">
        <v>92</v>
      </c>
      <c r="E1277" s="239" t="s">
        <v>242</v>
      </c>
      <c r="F1277" s="134" t="s">
        <v>15</v>
      </c>
      <c r="G1277" s="133" t="s">
        <v>103</v>
      </c>
      <c r="H1277" s="133">
        <v>7028</v>
      </c>
      <c r="I1277" s="133">
        <v>4441</v>
      </c>
      <c r="J1277" s="133">
        <v>43861</v>
      </c>
      <c r="K1277" s="133" t="s">
        <v>861</v>
      </c>
      <c r="L1277" s="133">
        <v>900295709</v>
      </c>
      <c r="M1277" s="133" t="s">
        <v>96</v>
      </c>
      <c r="N1277" s="133">
        <v>7056</v>
      </c>
      <c r="O1277" s="133">
        <v>2020</v>
      </c>
      <c r="P1277" s="264">
        <v>25014214</v>
      </c>
      <c r="Q1277" s="239" t="s">
        <v>827</v>
      </c>
      <c r="R1277" s="240"/>
      <c r="S1277" s="246"/>
      <c r="T1277" s="240"/>
      <c r="U1277" s="246"/>
      <c r="V1277" s="240"/>
      <c r="W1277" s="246"/>
      <c r="X1277" s="283"/>
      <c r="Y1277" s="253"/>
      <c r="Z1277" s="251"/>
      <c r="AA1277" s="247">
        <f t="shared" si="39"/>
        <v>25014214</v>
      </c>
      <c r="AB1277" s="240" t="s">
        <v>1093</v>
      </c>
      <c r="AF1277">
        <v>25014214</v>
      </c>
      <c r="AG1277" s="415">
        <f t="shared" si="38"/>
        <v>0</v>
      </c>
    </row>
    <row r="1278" spans="1:33">
      <c r="A1278" s="133" t="s">
        <v>8</v>
      </c>
      <c r="B1278" s="133" t="s">
        <v>148</v>
      </c>
      <c r="C1278" s="135" t="s">
        <v>91</v>
      </c>
      <c r="D1278" s="135" t="s">
        <v>92</v>
      </c>
      <c r="E1278" s="239" t="s">
        <v>242</v>
      </c>
      <c r="F1278" s="134" t="s">
        <v>15</v>
      </c>
      <c r="G1278" s="133" t="s">
        <v>103</v>
      </c>
      <c r="H1278" s="133">
        <v>6984</v>
      </c>
      <c r="I1278" s="133">
        <v>4444</v>
      </c>
      <c r="J1278" s="133">
        <v>43861</v>
      </c>
      <c r="K1278" s="133" t="s">
        <v>428</v>
      </c>
      <c r="L1278" s="133">
        <v>830138648</v>
      </c>
      <c r="M1278" s="133" t="s">
        <v>96</v>
      </c>
      <c r="N1278" s="133">
        <v>7045</v>
      </c>
      <c r="O1278" s="133">
        <v>2020</v>
      </c>
      <c r="P1278" s="264">
        <v>13128515</v>
      </c>
      <c r="Q1278" s="239" t="s">
        <v>827</v>
      </c>
      <c r="R1278" s="240"/>
      <c r="S1278" s="246"/>
      <c r="T1278" s="240"/>
      <c r="U1278" s="246"/>
      <c r="V1278" s="240"/>
      <c r="W1278" s="246"/>
      <c r="X1278" s="283"/>
      <c r="Y1278" s="253"/>
      <c r="Z1278" s="251"/>
      <c r="AA1278" s="247">
        <f t="shared" si="39"/>
        <v>13128515</v>
      </c>
      <c r="AB1278" s="240" t="s">
        <v>1093</v>
      </c>
      <c r="AF1278">
        <v>13128515</v>
      </c>
      <c r="AG1278" s="415">
        <f t="shared" si="38"/>
        <v>0</v>
      </c>
    </row>
    <row r="1279" spans="1:33">
      <c r="A1279" s="133" t="s">
        <v>8</v>
      </c>
      <c r="B1279" s="133" t="s">
        <v>148</v>
      </c>
      <c r="C1279" s="135" t="s">
        <v>91</v>
      </c>
      <c r="D1279" s="135" t="s">
        <v>92</v>
      </c>
      <c r="E1279" s="239" t="s">
        <v>242</v>
      </c>
      <c r="F1279" s="134" t="s">
        <v>15</v>
      </c>
      <c r="G1279" s="133" t="s">
        <v>103</v>
      </c>
      <c r="H1279" s="133">
        <v>6952</v>
      </c>
      <c r="I1279" s="133">
        <v>4445</v>
      </c>
      <c r="J1279" s="133">
        <v>43861</v>
      </c>
      <c r="K1279" s="133" t="s">
        <v>444</v>
      </c>
      <c r="L1279" s="133">
        <v>900273909</v>
      </c>
      <c r="M1279" s="133" t="s">
        <v>96</v>
      </c>
      <c r="N1279" s="133">
        <v>7052</v>
      </c>
      <c r="O1279" s="133">
        <v>2020</v>
      </c>
      <c r="P1279" s="264">
        <v>11235740</v>
      </c>
      <c r="Q1279" s="239" t="s">
        <v>827</v>
      </c>
      <c r="R1279" s="240"/>
      <c r="S1279" s="246"/>
      <c r="T1279" s="240"/>
      <c r="U1279" s="246"/>
      <c r="V1279" s="240"/>
      <c r="W1279" s="246"/>
      <c r="X1279" s="283"/>
      <c r="Y1279" s="253"/>
      <c r="Z1279" s="251"/>
      <c r="AA1279" s="247">
        <f t="shared" si="39"/>
        <v>11235740</v>
      </c>
      <c r="AB1279" s="240" t="s">
        <v>1093</v>
      </c>
      <c r="AF1279">
        <v>11235740</v>
      </c>
      <c r="AG1279" s="415">
        <f t="shared" si="38"/>
        <v>0</v>
      </c>
    </row>
    <row r="1280" spans="1:33">
      <c r="A1280" s="133" t="s">
        <v>8</v>
      </c>
      <c r="B1280" s="133" t="s">
        <v>148</v>
      </c>
      <c r="C1280" s="135" t="s">
        <v>91</v>
      </c>
      <c r="D1280" s="135" t="s">
        <v>92</v>
      </c>
      <c r="E1280" s="239" t="s">
        <v>242</v>
      </c>
      <c r="F1280" s="134" t="s">
        <v>15</v>
      </c>
      <c r="G1280" s="133" t="s">
        <v>103</v>
      </c>
      <c r="H1280" s="133">
        <v>6957</v>
      </c>
      <c r="I1280" s="133">
        <v>4456</v>
      </c>
      <c r="J1280" s="133">
        <v>43862</v>
      </c>
      <c r="K1280" s="133" t="s">
        <v>1313</v>
      </c>
      <c r="L1280" s="133">
        <v>830147561</v>
      </c>
      <c r="M1280" s="133" t="s">
        <v>96</v>
      </c>
      <c r="N1280" s="133">
        <v>7054</v>
      </c>
      <c r="O1280" s="133">
        <v>2020</v>
      </c>
      <c r="P1280" s="264">
        <v>11957658</v>
      </c>
      <c r="Q1280" s="239" t="s">
        <v>827</v>
      </c>
      <c r="R1280" s="240"/>
      <c r="S1280" s="246"/>
      <c r="T1280" s="240"/>
      <c r="U1280" s="246"/>
      <c r="V1280" s="240"/>
      <c r="W1280" s="246"/>
      <c r="X1280" s="283"/>
      <c r="Y1280" s="253"/>
      <c r="Z1280" s="251"/>
      <c r="AA1280" s="247">
        <f t="shared" si="39"/>
        <v>11957658</v>
      </c>
      <c r="AB1280" s="240" t="s">
        <v>1093</v>
      </c>
      <c r="AF1280">
        <v>11957658</v>
      </c>
      <c r="AG1280" s="415">
        <f t="shared" si="38"/>
        <v>0</v>
      </c>
    </row>
    <row r="1281" spans="1:33">
      <c r="A1281" s="133" t="s">
        <v>8</v>
      </c>
      <c r="B1281" s="133" t="s">
        <v>148</v>
      </c>
      <c r="C1281" s="135" t="s">
        <v>91</v>
      </c>
      <c r="D1281" s="135" t="s">
        <v>92</v>
      </c>
      <c r="E1281" s="239" t="s">
        <v>242</v>
      </c>
      <c r="F1281" s="134" t="s">
        <v>15</v>
      </c>
      <c r="G1281" s="133" t="s">
        <v>103</v>
      </c>
      <c r="H1281" s="133">
        <v>6988</v>
      </c>
      <c r="I1281" s="133">
        <v>4462</v>
      </c>
      <c r="J1281" s="133">
        <v>43862</v>
      </c>
      <c r="K1281" s="133" t="s">
        <v>685</v>
      </c>
      <c r="L1281" s="133">
        <v>900243455</v>
      </c>
      <c r="M1281" s="133" t="s">
        <v>96</v>
      </c>
      <c r="N1281" s="133">
        <v>6836</v>
      </c>
      <c r="O1281" s="133">
        <v>2020</v>
      </c>
      <c r="P1281" s="264">
        <v>21348688</v>
      </c>
      <c r="Q1281" s="239" t="s">
        <v>827</v>
      </c>
      <c r="R1281" s="240"/>
      <c r="S1281" s="246"/>
      <c r="T1281" s="240"/>
      <c r="U1281" s="246"/>
      <c r="V1281" s="240"/>
      <c r="W1281" s="246"/>
      <c r="X1281" s="283"/>
      <c r="Y1281" s="253"/>
      <c r="Z1281" s="251"/>
      <c r="AA1281" s="247">
        <f t="shared" si="39"/>
        <v>21348688</v>
      </c>
      <c r="AB1281" s="240" t="s">
        <v>1093</v>
      </c>
      <c r="AF1281">
        <v>21348688</v>
      </c>
      <c r="AG1281" s="415">
        <f t="shared" si="38"/>
        <v>0</v>
      </c>
    </row>
    <row r="1282" spans="1:33">
      <c r="A1282" s="133" t="s">
        <v>8</v>
      </c>
      <c r="B1282" s="133" t="s">
        <v>148</v>
      </c>
      <c r="C1282" s="135" t="s">
        <v>91</v>
      </c>
      <c r="D1282" s="135" t="s">
        <v>92</v>
      </c>
      <c r="E1282" s="239" t="s">
        <v>242</v>
      </c>
      <c r="F1282" s="134" t="s">
        <v>15</v>
      </c>
      <c r="G1282" s="133" t="s">
        <v>103</v>
      </c>
      <c r="H1282" s="133">
        <v>7011</v>
      </c>
      <c r="I1282" s="133">
        <v>4471</v>
      </c>
      <c r="J1282" s="133">
        <v>43862</v>
      </c>
      <c r="K1282" s="133" t="s">
        <v>331</v>
      </c>
      <c r="L1282" s="133">
        <v>900085682</v>
      </c>
      <c r="M1282" s="133" t="s">
        <v>96</v>
      </c>
      <c r="N1282" s="133">
        <v>8169</v>
      </c>
      <c r="O1282" s="133">
        <v>2020</v>
      </c>
      <c r="P1282" s="264">
        <v>8899984</v>
      </c>
      <c r="Q1282" s="239" t="s">
        <v>827</v>
      </c>
      <c r="R1282" s="240"/>
      <c r="S1282" s="246"/>
      <c r="T1282" s="240"/>
      <c r="U1282" s="246"/>
      <c r="V1282" s="240"/>
      <c r="W1282" s="246"/>
      <c r="X1282" s="283"/>
      <c r="Y1282" s="253"/>
      <c r="Z1282" s="251"/>
      <c r="AA1282" s="247">
        <f t="shared" si="39"/>
        <v>8899984</v>
      </c>
      <c r="AB1282" s="240" t="s">
        <v>1093</v>
      </c>
      <c r="AF1282">
        <v>8899984</v>
      </c>
      <c r="AG1282" s="415">
        <f t="shared" si="38"/>
        <v>0</v>
      </c>
    </row>
    <row r="1283" spans="1:33">
      <c r="A1283" s="133" t="s">
        <v>8</v>
      </c>
      <c r="B1283" s="133" t="s">
        <v>148</v>
      </c>
      <c r="C1283" s="135" t="s">
        <v>91</v>
      </c>
      <c r="D1283" s="135" t="s">
        <v>92</v>
      </c>
      <c r="E1283" s="239" t="s">
        <v>242</v>
      </c>
      <c r="F1283" s="134" t="s">
        <v>15</v>
      </c>
      <c r="G1283" s="133" t="s">
        <v>103</v>
      </c>
      <c r="H1283" s="133">
        <v>6965</v>
      </c>
      <c r="I1283" s="133">
        <v>4474</v>
      </c>
      <c r="J1283" s="133">
        <v>43862</v>
      </c>
      <c r="K1283" s="133" t="s">
        <v>371</v>
      </c>
      <c r="L1283" s="133">
        <v>900381580</v>
      </c>
      <c r="M1283" s="133" t="s">
        <v>96</v>
      </c>
      <c r="N1283" s="133">
        <v>7051</v>
      </c>
      <c r="O1283" s="133">
        <v>2020</v>
      </c>
      <c r="P1283" s="264">
        <v>14656189</v>
      </c>
      <c r="Q1283" s="239" t="s">
        <v>827</v>
      </c>
      <c r="R1283" s="240"/>
      <c r="S1283" s="246"/>
      <c r="T1283" s="240"/>
      <c r="U1283" s="246"/>
      <c r="V1283" s="240"/>
      <c r="W1283" s="246"/>
      <c r="X1283" s="283"/>
      <c r="Y1283" s="253"/>
      <c r="Z1283" s="251"/>
      <c r="AA1283" s="247">
        <f t="shared" si="39"/>
        <v>14656189</v>
      </c>
      <c r="AB1283" s="240" t="s">
        <v>1093</v>
      </c>
      <c r="AF1283">
        <v>14656189</v>
      </c>
      <c r="AG1283" s="415">
        <f t="shared" si="38"/>
        <v>0</v>
      </c>
    </row>
    <row r="1284" spans="1:33">
      <c r="A1284" s="133" t="s">
        <v>8</v>
      </c>
      <c r="B1284" s="133" t="s">
        <v>148</v>
      </c>
      <c r="C1284" s="135" t="s">
        <v>91</v>
      </c>
      <c r="D1284" s="135" t="s">
        <v>92</v>
      </c>
      <c r="E1284" s="239" t="s">
        <v>242</v>
      </c>
      <c r="F1284" s="134" t="s">
        <v>15</v>
      </c>
      <c r="G1284" s="133" t="s">
        <v>103</v>
      </c>
      <c r="H1284" s="133">
        <v>6955</v>
      </c>
      <c r="I1284" s="133">
        <v>4482</v>
      </c>
      <c r="J1284" s="133">
        <v>43862</v>
      </c>
      <c r="K1284" s="133" t="s">
        <v>1085</v>
      </c>
      <c r="L1284" s="133">
        <v>830076629</v>
      </c>
      <c r="M1284" s="133" t="s">
        <v>96</v>
      </c>
      <c r="N1284" s="133">
        <v>6864</v>
      </c>
      <c r="O1284" s="133">
        <v>2020</v>
      </c>
      <c r="P1284" s="264">
        <v>10675975</v>
      </c>
      <c r="Q1284" s="239" t="s">
        <v>827</v>
      </c>
      <c r="R1284" s="240"/>
      <c r="S1284" s="246"/>
      <c r="T1284" s="240"/>
      <c r="U1284" s="246"/>
      <c r="V1284" s="240"/>
      <c r="W1284" s="246"/>
      <c r="X1284" s="283"/>
      <c r="Y1284" s="253"/>
      <c r="Z1284" s="251"/>
      <c r="AA1284" s="247">
        <f t="shared" si="39"/>
        <v>10675975</v>
      </c>
      <c r="AB1284" s="240" t="s">
        <v>1093</v>
      </c>
      <c r="AF1284">
        <v>10675975</v>
      </c>
      <c r="AG1284" s="415">
        <f t="shared" si="38"/>
        <v>0</v>
      </c>
    </row>
    <row r="1285" spans="1:33">
      <c r="A1285" s="133" t="s">
        <v>8</v>
      </c>
      <c r="B1285" s="133" t="s">
        <v>148</v>
      </c>
      <c r="C1285" s="135" t="s">
        <v>91</v>
      </c>
      <c r="D1285" s="135" t="s">
        <v>92</v>
      </c>
      <c r="E1285" s="239" t="s">
        <v>242</v>
      </c>
      <c r="F1285" s="134" t="s">
        <v>15</v>
      </c>
      <c r="G1285" s="133" t="s">
        <v>103</v>
      </c>
      <c r="H1285" s="133">
        <v>6982</v>
      </c>
      <c r="I1285" s="133">
        <v>4484</v>
      </c>
      <c r="J1285" s="133">
        <v>43862</v>
      </c>
      <c r="K1285" s="133" t="s">
        <v>1254</v>
      </c>
      <c r="L1285" s="133">
        <v>800214677</v>
      </c>
      <c r="M1285" s="133" t="s">
        <v>96</v>
      </c>
      <c r="N1285" s="133">
        <v>6962</v>
      </c>
      <c r="O1285" s="133">
        <v>2020</v>
      </c>
      <c r="P1285" s="264">
        <v>17528132</v>
      </c>
      <c r="Q1285" s="239" t="s">
        <v>827</v>
      </c>
      <c r="R1285" s="240"/>
      <c r="S1285" s="246"/>
      <c r="T1285" s="240"/>
      <c r="U1285" s="246"/>
      <c r="V1285" s="240"/>
      <c r="W1285" s="246"/>
      <c r="X1285" s="283"/>
      <c r="Y1285" s="253"/>
      <c r="Z1285" s="251"/>
      <c r="AA1285" s="247">
        <f t="shared" si="39"/>
        <v>17528132</v>
      </c>
      <c r="AB1285" s="240" t="s">
        <v>1093</v>
      </c>
      <c r="AF1285">
        <v>17528132</v>
      </c>
      <c r="AG1285" s="415">
        <f t="shared" si="38"/>
        <v>0</v>
      </c>
    </row>
    <row r="1286" spans="1:33">
      <c r="A1286" s="133" t="s">
        <v>8</v>
      </c>
      <c r="B1286" s="133" t="s">
        <v>148</v>
      </c>
      <c r="C1286" s="135" t="s">
        <v>91</v>
      </c>
      <c r="D1286" s="135" t="s">
        <v>92</v>
      </c>
      <c r="E1286" s="239" t="s">
        <v>242</v>
      </c>
      <c r="F1286" s="134" t="s">
        <v>15</v>
      </c>
      <c r="G1286" s="133" t="s">
        <v>103</v>
      </c>
      <c r="H1286" s="133">
        <v>6960</v>
      </c>
      <c r="I1286" s="133">
        <v>4486</v>
      </c>
      <c r="J1286" s="133">
        <v>43862</v>
      </c>
      <c r="K1286" s="133" t="s">
        <v>686</v>
      </c>
      <c r="L1286" s="133">
        <v>900192821</v>
      </c>
      <c r="M1286" s="133" t="s">
        <v>96</v>
      </c>
      <c r="N1286" s="133">
        <v>8168</v>
      </c>
      <c r="O1286" s="133">
        <v>2020</v>
      </c>
      <c r="P1286" s="264">
        <v>3894592</v>
      </c>
      <c r="Q1286" s="239" t="s">
        <v>827</v>
      </c>
      <c r="R1286" s="240"/>
      <c r="S1286" s="246"/>
      <c r="T1286" s="240"/>
      <c r="U1286" s="246"/>
      <c r="V1286" s="240"/>
      <c r="W1286" s="246"/>
      <c r="X1286" s="283"/>
      <c r="Y1286" s="253"/>
      <c r="Z1286" s="251"/>
      <c r="AA1286" s="247">
        <f t="shared" si="39"/>
        <v>3894592</v>
      </c>
      <c r="AB1286" s="240" t="s">
        <v>1093</v>
      </c>
      <c r="AF1286">
        <v>3894592</v>
      </c>
      <c r="AG1286" s="415">
        <f t="shared" ref="AG1286:AG1349" si="40">+AF1286-P1286</f>
        <v>0</v>
      </c>
    </row>
    <row r="1287" spans="1:33">
      <c r="A1287" s="133" t="s">
        <v>8</v>
      </c>
      <c r="B1287" s="133" t="s">
        <v>148</v>
      </c>
      <c r="C1287" s="135" t="s">
        <v>91</v>
      </c>
      <c r="D1287" s="135" t="s">
        <v>92</v>
      </c>
      <c r="E1287" s="239" t="s">
        <v>242</v>
      </c>
      <c r="F1287" s="134" t="s">
        <v>15</v>
      </c>
      <c r="G1287" s="133" t="s">
        <v>103</v>
      </c>
      <c r="H1287" s="133">
        <v>6962</v>
      </c>
      <c r="I1287" s="133">
        <v>4487</v>
      </c>
      <c r="J1287" s="133">
        <v>43862</v>
      </c>
      <c r="K1287" s="133" t="s">
        <v>1095</v>
      </c>
      <c r="L1287" s="133">
        <v>830039084</v>
      </c>
      <c r="M1287" s="133" t="s">
        <v>96</v>
      </c>
      <c r="N1287" s="133">
        <v>8189</v>
      </c>
      <c r="O1287" s="133">
        <v>2020</v>
      </c>
      <c r="P1287" s="264">
        <v>15624438</v>
      </c>
      <c r="Q1287" s="239" t="s">
        <v>827</v>
      </c>
      <c r="R1287" s="240"/>
      <c r="S1287" s="246"/>
      <c r="T1287" s="240"/>
      <c r="U1287" s="246"/>
      <c r="V1287" s="240"/>
      <c r="W1287" s="246"/>
      <c r="X1287" s="283"/>
      <c r="Y1287" s="253"/>
      <c r="Z1287" s="251"/>
      <c r="AA1287" s="247">
        <f t="shared" ref="AA1287:AA1350" si="41">P1287-X1287-Z1287</f>
        <v>15624438</v>
      </c>
      <c r="AB1287" s="240"/>
      <c r="AF1287">
        <v>15624438</v>
      </c>
      <c r="AG1287" s="415">
        <f t="shared" si="40"/>
        <v>0</v>
      </c>
    </row>
    <row r="1288" spans="1:33">
      <c r="A1288" s="133" t="s">
        <v>8</v>
      </c>
      <c r="B1288" s="133" t="s">
        <v>148</v>
      </c>
      <c r="C1288" s="135" t="s">
        <v>91</v>
      </c>
      <c r="D1288" s="135" t="s">
        <v>92</v>
      </c>
      <c r="E1288" s="239" t="s">
        <v>242</v>
      </c>
      <c r="F1288" s="134" t="s">
        <v>15</v>
      </c>
      <c r="G1288" s="133" t="s">
        <v>103</v>
      </c>
      <c r="H1288" s="133">
        <v>7006</v>
      </c>
      <c r="I1288" s="133">
        <v>4488</v>
      </c>
      <c r="J1288" s="133">
        <v>43862</v>
      </c>
      <c r="K1288" s="133" t="s">
        <v>369</v>
      </c>
      <c r="L1288" s="133">
        <v>830502017</v>
      </c>
      <c r="M1288" s="133" t="s">
        <v>96</v>
      </c>
      <c r="N1288" s="133">
        <v>6846</v>
      </c>
      <c r="O1288" s="133">
        <v>2020</v>
      </c>
      <c r="P1288" s="264">
        <v>17051156</v>
      </c>
      <c r="Q1288" s="239" t="s">
        <v>827</v>
      </c>
      <c r="R1288" s="240"/>
      <c r="S1288" s="246"/>
      <c r="T1288" s="240"/>
      <c r="U1288" s="246"/>
      <c r="V1288" s="240"/>
      <c r="W1288" s="246"/>
      <c r="X1288" s="283"/>
      <c r="Y1288" s="253"/>
      <c r="Z1288" s="251"/>
      <c r="AA1288" s="247">
        <f t="shared" si="41"/>
        <v>17051156</v>
      </c>
      <c r="AB1288" s="240" t="s">
        <v>1093</v>
      </c>
      <c r="AF1288">
        <v>17051156</v>
      </c>
      <c r="AG1288" s="415">
        <f t="shared" si="40"/>
        <v>0</v>
      </c>
    </row>
    <row r="1289" spans="1:33">
      <c r="A1289" s="133" t="s">
        <v>8</v>
      </c>
      <c r="B1289" s="133" t="s">
        <v>148</v>
      </c>
      <c r="C1289" s="135" t="s">
        <v>91</v>
      </c>
      <c r="D1289" s="135" t="s">
        <v>92</v>
      </c>
      <c r="E1289" s="239" t="s">
        <v>242</v>
      </c>
      <c r="F1289" s="134" t="s">
        <v>15</v>
      </c>
      <c r="G1289" s="133" t="s">
        <v>103</v>
      </c>
      <c r="H1289" s="133">
        <v>6935</v>
      </c>
      <c r="I1289" s="133">
        <v>4489</v>
      </c>
      <c r="J1289" s="133">
        <v>43862</v>
      </c>
      <c r="K1289" s="133" t="s">
        <v>684</v>
      </c>
      <c r="L1289" s="133">
        <v>830103478</v>
      </c>
      <c r="M1289" s="133" t="s">
        <v>96</v>
      </c>
      <c r="N1289" s="133">
        <v>7069</v>
      </c>
      <c r="O1289" s="133">
        <v>2020</v>
      </c>
      <c r="P1289" s="264">
        <v>14673485</v>
      </c>
      <c r="Q1289" s="239" t="s">
        <v>827</v>
      </c>
      <c r="R1289" s="240"/>
      <c r="S1289" s="246"/>
      <c r="T1289" s="240"/>
      <c r="U1289" s="246"/>
      <c r="V1289" s="240"/>
      <c r="W1289" s="246"/>
      <c r="X1289" s="283"/>
      <c r="Y1289" s="253"/>
      <c r="Z1289" s="251"/>
      <c r="AA1289" s="247">
        <f t="shared" si="41"/>
        <v>14673485</v>
      </c>
      <c r="AB1289" s="240" t="s">
        <v>1093</v>
      </c>
      <c r="AF1289">
        <v>14673485</v>
      </c>
      <c r="AG1289" s="415">
        <f t="shared" si="40"/>
        <v>0</v>
      </c>
    </row>
    <row r="1290" spans="1:33">
      <c r="A1290" s="133" t="s">
        <v>8</v>
      </c>
      <c r="B1290" s="133" t="s">
        <v>148</v>
      </c>
      <c r="C1290" s="135" t="s">
        <v>91</v>
      </c>
      <c r="D1290" s="135" t="s">
        <v>92</v>
      </c>
      <c r="E1290" s="239" t="s">
        <v>242</v>
      </c>
      <c r="F1290" s="134" t="s">
        <v>15</v>
      </c>
      <c r="G1290" s="133" t="s">
        <v>103</v>
      </c>
      <c r="H1290" s="133">
        <v>6944</v>
      </c>
      <c r="I1290" s="133">
        <v>4495</v>
      </c>
      <c r="J1290" s="133">
        <v>43862</v>
      </c>
      <c r="K1290" s="133" t="s">
        <v>381</v>
      </c>
      <c r="L1290" s="133">
        <v>900067669</v>
      </c>
      <c r="M1290" s="133" t="s">
        <v>96</v>
      </c>
      <c r="N1290" s="133">
        <v>8164</v>
      </c>
      <c r="O1290" s="133">
        <v>2020</v>
      </c>
      <c r="P1290" s="264">
        <v>15291496</v>
      </c>
      <c r="Q1290" s="239" t="s">
        <v>827</v>
      </c>
      <c r="R1290" s="240"/>
      <c r="S1290" s="246"/>
      <c r="T1290" s="240"/>
      <c r="U1290" s="246"/>
      <c r="V1290" s="240"/>
      <c r="W1290" s="246"/>
      <c r="X1290" s="283"/>
      <c r="Y1290" s="253"/>
      <c r="Z1290" s="251"/>
      <c r="AA1290" s="247">
        <f t="shared" si="41"/>
        <v>15291496</v>
      </c>
      <c r="AB1290" s="240"/>
      <c r="AF1290">
        <v>15291496</v>
      </c>
      <c r="AG1290" s="415">
        <f t="shared" si="40"/>
        <v>0</v>
      </c>
    </row>
    <row r="1291" spans="1:33">
      <c r="A1291" s="133" t="s">
        <v>8</v>
      </c>
      <c r="B1291" s="133" t="s">
        <v>148</v>
      </c>
      <c r="C1291" s="135" t="s">
        <v>91</v>
      </c>
      <c r="D1291" s="135" t="s">
        <v>92</v>
      </c>
      <c r="E1291" s="239" t="s">
        <v>242</v>
      </c>
      <c r="F1291" s="134" t="s">
        <v>15</v>
      </c>
      <c r="G1291" s="133" t="s">
        <v>103</v>
      </c>
      <c r="H1291" s="133">
        <v>7801</v>
      </c>
      <c r="I1291" s="133">
        <v>4496</v>
      </c>
      <c r="J1291" s="133">
        <v>43862</v>
      </c>
      <c r="K1291" s="133" t="s">
        <v>393</v>
      </c>
      <c r="L1291" s="133">
        <v>900187033</v>
      </c>
      <c r="M1291" s="133" t="s">
        <v>96</v>
      </c>
      <c r="N1291" s="133">
        <v>7072</v>
      </c>
      <c r="O1291" s="133">
        <v>2020</v>
      </c>
      <c r="P1291" s="264">
        <v>29619404</v>
      </c>
      <c r="Q1291" s="239" t="s">
        <v>827</v>
      </c>
      <c r="R1291" s="240"/>
      <c r="S1291" s="246"/>
      <c r="T1291" s="240"/>
      <c r="U1291" s="246"/>
      <c r="V1291" s="240"/>
      <c r="W1291" s="246"/>
      <c r="X1291" s="283"/>
      <c r="Y1291" s="253"/>
      <c r="Z1291" s="251"/>
      <c r="AA1291" s="247">
        <f t="shared" si="41"/>
        <v>29619404</v>
      </c>
      <c r="AB1291" s="240" t="s">
        <v>1093</v>
      </c>
      <c r="AF1291">
        <v>29619404</v>
      </c>
      <c r="AG1291" s="415">
        <f t="shared" si="40"/>
        <v>0</v>
      </c>
    </row>
    <row r="1292" spans="1:33">
      <c r="A1292" s="133" t="s">
        <v>8</v>
      </c>
      <c r="B1292" s="133" t="s">
        <v>148</v>
      </c>
      <c r="C1292" s="135" t="s">
        <v>91</v>
      </c>
      <c r="D1292" s="135" t="s">
        <v>92</v>
      </c>
      <c r="E1292" s="239" t="s">
        <v>242</v>
      </c>
      <c r="F1292" s="134" t="s">
        <v>15</v>
      </c>
      <c r="G1292" s="133" t="s">
        <v>103</v>
      </c>
      <c r="H1292" s="133">
        <v>7085</v>
      </c>
      <c r="I1292" s="133">
        <v>4497</v>
      </c>
      <c r="J1292" s="133">
        <v>43862</v>
      </c>
      <c r="K1292" s="133" t="s">
        <v>674</v>
      </c>
      <c r="L1292" s="133">
        <v>830094708</v>
      </c>
      <c r="M1292" s="133" t="s">
        <v>96</v>
      </c>
      <c r="N1292" s="133">
        <v>6857</v>
      </c>
      <c r="O1292" s="133">
        <v>2020</v>
      </c>
      <c r="P1292" s="264">
        <v>12203987</v>
      </c>
      <c r="Q1292" s="239" t="s">
        <v>827</v>
      </c>
      <c r="R1292" s="240"/>
      <c r="S1292" s="246"/>
      <c r="T1292" s="240"/>
      <c r="U1292" s="246"/>
      <c r="V1292" s="240"/>
      <c r="W1292" s="246"/>
      <c r="X1292" s="283"/>
      <c r="Y1292" s="253"/>
      <c r="Z1292" s="251"/>
      <c r="AA1292" s="247">
        <f t="shared" si="41"/>
        <v>12203987</v>
      </c>
      <c r="AB1292" s="240" t="s">
        <v>1093</v>
      </c>
      <c r="AF1292">
        <v>12203987</v>
      </c>
      <c r="AG1292" s="415">
        <f t="shared" si="40"/>
        <v>0</v>
      </c>
    </row>
    <row r="1293" spans="1:33">
      <c r="A1293" s="133" t="s">
        <v>8</v>
      </c>
      <c r="B1293" s="133" t="s">
        <v>148</v>
      </c>
      <c r="C1293" s="135" t="s">
        <v>91</v>
      </c>
      <c r="D1293" s="135" t="s">
        <v>92</v>
      </c>
      <c r="E1293" s="239" t="s">
        <v>242</v>
      </c>
      <c r="F1293" s="134" t="s">
        <v>15</v>
      </c>
      <c r="G1293" s="133" t="s">
        <v>103</v>
      </c>
      <c r="H1293" s="133">
        <v>7049</v>
      </c>
      <c r="I1293" s="133">
        <v>4498</v>
      </c>
      <c r="J1293" s="133">
        <v>43862</v>
      </c>
      <c r="K1293" s="133" t="s">
        <v>684</v>
      </c>
      <c r="L1293" s="133">
        <v>830103478</v>
      </c>
      <c r="M1293" s="133" t="s">
        <v>96</v>
      </c>
      <c r="N1293" s="133">
        <v>7053</v>
      </c>
      <c r="O1293" s="133">
        <v>2020</v>
      </c>
      <c r="P1293" s="264">
        <v>11206720</v>
      </c>
      <c r="Q1293" s="239" t="s">
        <v>827</v>
      </c>
      <c r="R1293" s="240"/>
      <c r="S1293" s="246"/>
      <c r="T1293" s="240"/>
      <c r="U1293" s="246"/>
      <c r="V1293" s="240"/>
      <c r="W1293" s="246"/>
      <c r="X1293" s="283"/>
      <c r="Y1293" s="253"/>
      <c r="Z1293" s="251"/>
      <c r="AA1293" s="247">
        <f t="shared" si="41"/>
        <v>11206720</v>
      </c>
      <c r="AB1293" s="240" t="s">
        <v>1093</v>
      </c>
      <c r="AF1293">
        <v>11206720</v>
      </c>
      <c r="AG1293" s="415">
        <f t="shared" si="40"/>
        <v>0</v>
      </c>
    </row>
    <row r="1294" spans="1:33">
      <c r="A1294" s="133" t="s">
        <v>8</v>
      </c>
      <c r="B1294" s="133" t="s">
        <v>148</v>
      </c>
      <c r="C1294" s="135" t="s">
        <v>91</v>
      </c>
      <c r="D1294" s="135" t="s">
        <v>92</v>
      </c>
      <c r="E1294" s="239" t="s">
        <v>242</v>
      </c>
      <c r="F1294" s="134" t="s">
        <v>15</v>
      </c>
      <c r="G1294" s="133" t="s">
        <v>103</v>
      </c>
      <c r="H1294" s="133">
        <v>7092</v>
      </c>
      <c r="I1294" s="133">
        <v>4499</v>
      </c>
      <c r="J1294" s="133">
        <v>43862</v>
      </c>
      <c r="K1294" s="133" t="s">
        <v>685</v>
      </c>
      <c r="L1294" s="133">
        <v>900243455</v>
      </c>
      <c r="M1294" s="133" t="s">
        <v>96</v>
      </c>
      <c r="N1294" s="133">
        <v>7070</v>
      </c>
      <c r="O1294" s="133">
        <v>2020</v>
      </c>
      <c r="P1294" s="264">
        <v>23766972</v>
      </c>
      <c r="Q1294" s="239" t="s">
        <v>827</v>
      </c>
      <c r="R1294" s="240"/>
      <c r="S1294" s="246"/>
      <c r="T1294" s="240"/>
      <c r="U1294" s="246"/>
      <c r="V1294" s="240"/>
      <c r="W1294" s="246"/>
      <c r="X1294" s="283"/>
      <c r="Y1294" s="253"/>
      <c r="Z1294" s="251"/>
      <c r="AA1294" s="247">
        <f t="shared" si="41"/>
        <v>23766972</v>
      </c>
      <c r="AB1294" s="240" t="s">
        <v>1093</v>
      </c>
      <c r="AF1294">
        <v>23766972</v>
      </c>
      <c r="AG1294" s="415">
        <f t="shared" si="40"/>
        <v>0</v>
      </c>
    </row>
    <row r="1295" spans="1:33">
      <c r="A1295" s="133" t="s">
        <v>8</v>
      </c>
      <c r="B1295" s="133" t="s">
        <v>148</v>
      </c>
      <c r="C1295" s="135" t="s">
        <v>91</v>
      </c>
      <c r="D1295" s="135" t="s">
        <v>92</v>
      </c>
      <c r="E1295" s="239" t="s">
        <v>242</v>
      </c>
      <c r="F1295" s="134" t="s">
        <v>15</v>
      </c>
      <c r="G1295" s="133" t="s">
        <v>103</v>
      </c>
      <c r="H1295" s="133">
        <v>6946</v>
      </c>
      <c r="I1295" s="133">
        <v>4500</v>
      </c>
      <c r="J1295" s="133">
        <v>43862</v>
      </c>
      <c r="K1295" s="133" t="s">
        <v>426</v>
      </c>
      <c r="L1295" s="133">
        <v>900304776</v>
      </c>
      <c r="M1295" s="133" t="s">
        <v>96</v>
      </c>
      <c r="N1295" s="133">
        <v>8178</v>
      </c>
      <c r="O1295" s="133">
        <v>2020</v>
      </c>
      <c r="P1295" s="264">
        <v>6496205</v>
      </c>
      <c r="Q1295" s="239" t="s">
        <v>827</v>
      </c>
      <c r="R1295" s="240"/>
      <c r="S1295" s="246"/>
      <c r="T1295" s="240"/>
      <c r="U1295" s="246"/>
      <c r="V1295" s="240"/>
      <c r="W1295" s="246"/>
      <c r="X1295" s="283"/>
      <c r="Y1295" s="253"/>
      <c r="Z1295" s="251"/>
      <c r="AA1295" s="247">
        <f t="shared" si="41"/>
        <v>6496205</v>
      </c>
      <c r="AB1295" s="240" t="s">
        <v>1093</v>
      </c>
      <c r="AF1295">
        <v>6496205</v>
      </c>
      <c r="AG1295" s="415">
        <f t="shared" si="40"/>
        <v>0</v>
      </c>
    </row>
    <row r="1296" spans="1:33">
      <c r="A1296" s="133" t="s">
        <v>8</v>
      </c>
      <c r="B1296" s="133" t="s">
        <v>148</v>
      </c>
      <c r="C1296" s="135" t="s">
        <v>91</v>
      </c>
      <c r="D1296" s="135" t="s">
        <v>92</v>
      </c>
      <c r="E1296" s="239" t="s">
        <v>242</v>
      </c>
      <c r="F1296" s="134" t="s">
        <v>15</v>
      </c>
      <c r="G1296" s="133" t="s">
        <v>103</v>
      </c>
      <c r="H1296" s="133">
        <v>6967</v>
      </c>
      <c r="I1296" s="133">
        <v>4501</v>
      </c>
      <c r="J1296" s="133">
        <v>43862</v>
      </c>
      <c r="K1296" s="133" t="s">
        <v>394</v>
      </c>
      <c r="L1296" s="133">
        <v>830505154</v>
      </c>
      <c r="M1296" s="133" t="s">
        <v>96</v>
      </c>
      <c r="N1296" s="133">
        <v>8165</v>
      </c>
      <c r="O1296" s="133">
        <v>2020</v>
      </c>
      <c r="P1296" s="264">
        <v>7911186</v>
      </c>
      <c r="Q1296" s="239" t="s">
        <v>827</v>
      </c>
      <c r="R1296" s="240"/>
      <c r="S1296" s="246"/>
      <c r="T1296" s="240"/>
      <c r="U1296" s="246"/>
      <c r="V1296" s="240"/>
      <c r="W1296" s="246"/>
      <c r="X1296" s="283"/>
      <c r="Y1296" s="253"/>
      <c r="Z1296" s="251"/>
      <c r="AA1296" s="247">
        <f t="shared" si="41"/>
        <v>7911186</v>
      </c>
      <c r="AB1296" s="240" t="s">
        <v>1093</v>
      </c>
      <c r="AF1296">
        <v>7911186</v>
      </c>
      <c r="AG1296" s="415">
        <f t="shared" si="40"/>
        <v>0</v>
      </c>
    </row>
    <row r="1297" spans="1:33">
      <c r="A1297" s="133" t="s">
        <v>8</v>
      </c>
      <c r="B1297" s="133" t="s">
        <v>148</v>
      </c>
      <c r="C1297" s="135" t="s">
        <v>91</v>
      </c>
      <c r="D1297" s="135" t="s">
        <v>92</v>
      </c>
      <c r="E1297" s="239" t="s">
        <v>242</v>
      </c>
      <c r="F1297" s="134" t="s">
        <v>15</v>
      </c>
      <c r="G1297" s="133" t="s">
        <v>103</v>
      </c>
      <c r="H1297" s="133">
        <v>7038</v>
      </c>
      <c r="I1297" s="133">
        <v>4503</v>
      </c>
      <c r="J1297" s="133">
        <v>43862</v>
      </c>
      <c r="K1297" s="133" t="s">
        <v>682</v>
      </c>
      <c r="L1297" s="133">
        <v>830145844</v>
      </c>
      <c r="M1297" s="133" t="s">
        <v>96</v>
      </c>
      <c r="N1297" s="133">
        <v>6839</v>
      </c>
      <c r="O1297" s="133">
        <v>2020</v>
      </c>
      <c r="P1297" s="264">
        <v>18619583</v>
      </c>
      <c r="Q1297" s="239" t="s">
        <v>827</v>
      </c>
      <c r="R1297" s="240"/>
      <c r="S1297" s="246"/>
      <c r="T1297" s="240"/>
      <c r="U1297" s="246"/>
      <c r="V1297" s="240"/>
      <c r="W1297" s="246"/>
      <c r="X1297" s="283"/>
      <c r="Y1297" s="253"/>
      <c r="Z1297" s="251"/>
      <c r="AA1297" s="247">
        <f t="shared" si="41"/>
        <v>18619583</v>
      </c>
      <c r="AB1297" s="240" t="s">
        <v>1093</v>
      </c>
      <c r="AF1297">
        <v>18619583</v>
      </c>
      <c r="AG1297" s="415">
        <f t="shared" si="40"/>
        <v>0</v>
      </c>
    </row>
    <row r="1298" spans="1:33">
      <c r="A1298" s="133" t="s">
        <v>8</v>
      </c>
      <c r="B1298" s="133" t="s">
        <v>148</v>
      </c>
      <c r="C1298" s="135" t="s">
        <v>91</v>
      </c>
      <c r="D1298" s="135" t="s">
        <v>92</v>
      </c>
      <c r="E1298" s="239" t="s">
        <v>242</v>
      </c>
      <c r="F1298" s="134" t="s">
        <v>15</v>
      </c>
      <c r="G1298" s="133" t="s">
        <v>103</v>
      </c>
      <c r="H1298" s="133">
        <v>7094</v>
      </c>
      <c r="I1298" s="133">
        <v>4508</v>
      </c>
      <c r="J1298" s="133">
        <v>43862</v>
      </c>
      <c r="K1298" s="133" t="s">
        <v>682</v>
      </c>
      <c r="L1298" s="133">
        <v>830145844</v>
      </c>
      <c r="M1298" s="133" t="s">
        <v>96</v>
      </c>
      <c r="N1298" s="133">
        <v>6838</v>
      </c>
      <c r="O1298" s="133">
        <v>2020</v>
      </c>
      <c r="P1298" s="264">
        <v>5822378</v>
      </c>
      <c r="Q1298" s="239" t="s">
        <v>827</v>
      </c>
      <c r="R1298" s="240"/>
      <c r="S1298" s="246"/>
      <c r="T1298" s="240"/>
      <c r="U1298" s="246"/>
      <c r="V1298" s="240"/>
      <c r="W1298" s="246"/>
      <c r="X1298" s="283"/>
      <c r="Y1298" s="253"/>
      <c r="Z1298" s="251"/>
      <c r="AA1298" s="247">
        <f t="shared" si="41"/>
        <v>5822378</v>
      </c>
      <c r="AB1298" s="240" t="s">
        <v>1093</v>
      </c>
      <c r="AF1298">
        <v>5822378</v>
      </c>
      <c r="AG1298" s="415">
        <f t="shared" si="40"/>
        <v>0</v>
      </c>
    </row>
    <row r="1299" spans="1:33">
      <c r="A1299" s="133" t="s">
        <v>8</v>
      </c>
      <c r="B1299" s="133" t="s">
        <v>148</v>
      </c>
      <c r="C1299" s="135" t="s">
        <v>91</v>
      </c>
      <c r="D1299" s="135" t="s">
        <v>92</v>
      </c>
      <c r="E1299" s="239" t="s">
        <v>242</v>
      </c>
      <c r="F1299" s="134" t="s">
        <v>15</v>
      </c>
      <c r="G1299" s="133" t="s">
        <v>103</v>
      </c>
      <c r="H1299" s="133">
        <v>6973</v>
      </c>
      <c r="I1299" s="133">
        <v>4509</v>
      </c>
      <c r="J1299" s="133">
        <v>43862</v>
      </c>
      <c r="K1299" s="133" t="s">
        <v>687</v>
      </c>
      <c r="L1299" s="133">
        <v>830067850</v>
      </c>
      <c r="M1299" s="133" t="s">
        <v>96</v>
      </c>
      <c r="N1299" s="133">
        <v>8160</v>
      </c>
      <c r="O1299" s="133">
        <v>2020</v>
      </c>
      <c r="P1299" s="264">
        <v>9380402</v>
      </c>
      <c r="Q1299" s="239" t="s">
        <v>827</v>
      </c>
      <c r="R1299" s="240"/>
      <c r="S1299" s="246"/>
      <c r="T1299" s="240"/>
      <c r="U1299" s="246"/>
      <c r="V1299" s="240"/>
      <c r="W1299" s="246"/>
      <c r="X1299" s="283"/>
      <c r="Y1299" s="253"/>
      <c r="Z1299" s="251"/>
      <c r="AA1299" s="247">
        <f t="shared" si="41"/>
        <v>9380402</v>
      </c>
      <c r="AB1299" s="240"/>
      <c r="AF1299">
        <v>9380402</v>
      </c>
      <c r="AG1299" s="415">
        <f t="shared" si="40"/>
        <v>0</v>
      </c>
    </row>
    <row r="1300" spans="1:33">
      <c r="A1300" s="133" t="s">
        <v>8</v>
      </c>
      <c r="B1300" s="133" t="s">
        <v>148</v>
      </c>
      <c r="C1300" s="135" t="s">
        <v>91</v>
      </c>
      <c r="D1300" s="135" t="s">
        <v>92</v>
      </c>
      <c r="E1300" s="239" t="s">
        <v>242</v>
      </c>
      <c r="F1300" s="134" t="s">
        <v>15</v>
      </c>
      <c r="G1300" s="133" t="s">
        <v>103</v>
      </c>
      <c r="H1300" s="133">
        <v>7042</v>
      </c>
      <c r="I1300" s="133">
        <v>4510</v>
      </c>
      <c r="J1300" s="133">
        <v>43862</v>
      </c>
      <c r="K1300" s="133" t="s">
        <v>1092</v>
      </c>
      <c r="L1300" s="133">
        <v>830500191</v>
      </c>
      <c r="M1300" s="133" t="s">
        <v>96</v>
      </c>
      <c r="N1300" s="133">
        <v>7042</v>
      </c>
      <c r="O1300" s="133">
        <v>2020</v>
      </c>
      <c r="P1300" s="264">
        <v>15776392</v>
      </c>
      <c r="Q1300" s="239" t="s">
        <v>827</v>
      </c>
      <c r="R1300" s="240"/>
      <c r="S1300" s="246"/>
      <c r="T1300" s="240"/>
      <c r="U1300" s="246"/>
      <c r="V1300" s="240"/>
      <c r="W1300" s="246"/>
      <c r="X1300" s="283"/>
      <c r="Y1300" s="253"/>
      <c r="Z1300" s="251"/>
      <c r="AA1300" s="247">
        <f t="shared" si="41"/>
        <v>15776392</v>
      </c>
      <c r="AB1300" s="240" t="s">
        <v>1093</v>
      </c>
      <c r="AF1300">
        <v>15776392</v>
      </c>
      <c r="AG1300" s="415">
        <f t="shared" si="40"/>
        <v>0</v>
      </c>
    </row>
    <row r="1301" spans="1:33">
      <c r="A1301" s="133" t="s">
        <v>8</v>
      </c>
      <c r="B1301" s="133" t="s">
        <v>148</v>
      </c>
      <c r="C1301" s="135" t="s">
        <v>91</v>
      </c>
      <c r="D1301" s="135" t="s">
        <v>92</v>
      </c>
      <c r="E1301" s="239" t="s">
        <v>242</v>
      </c>
      <c r="F1301" s="134" t="s">
        <v>15</v>
      </c>
      <c r="G1301" s="133" t="s">
        <v>103</v>
      </c>
      <c r="H1301" s="133">
        <v>7044</v>
      </c>
      <c r="I1301" s="133">
        <v>4511</v>
      </c>
      <c r="J1301" s="133">
        <v>43862</v>
      </c>
      <c r="K1301" s="133" t="s">
        <v>398</v>
      </c>
      <c r="L1301" s="133">
        <v>900007370</v>
      </c>
      <c r="M1301" s="133" t="s">
        <v>96</v>
      </c>
      <c r="N1301" s="133">
        <v>6837</v>
      </c>
      <c r="O1301" s="133">
        <v>2020</v>
      </c>
      <c r="P1301" s="264">
        <v>15690638</v>
      </c>
      <c r="Q1301" s="239" t="s">
        <v>827</v>
      </c>
      <c r="R1301" s="240"/>
      <c r="S1301" s="246"/>
      <c r="T1301" s="240"/>
      <c r="U1301" s="246"/>
      <c r="V1301" s="240"/>
      <c r="W1301" s="246"/>
      <c r="X1301" s="283"/>
      <c r="Y1301" s="253"/>
      <c r="Z1301" s="251"/>
      <c r="AA1301" s="247">
        <f t="shared" si="41"/>
        <v>15690638</v>
      </c>
      <c r="AB1301" s="240" t="s">
        <v>1093</v>
      </c>
      <c r="AF1301">
        <v>15690638</v>
      </c>
      <c r="AG1301" s="415">
        <f t="shared" si="40"/>
        <v>0</v>
      </c>
    </row>
    <row r="1302" spans="1:33">
      <c r="A1302" s="133" t="s">
        <v>8</v>
      </c>
      <c r="B1302" s="133" t="s">
        <v>148</v>
      </c>
      <c r="C1302" s="135" t="s">
        <v>91</v>
      </c>
      <c r="D1302" s="135" t="s">
        <v>92</v>
      </c>
      <c r="E1302" s="239" t="s">
        <v>242</v>
      </c>
      <c r="F1302" s="134" t="s">
        <v>15</v>
      </c>
      <c r="G1302" s="133" t="s">
        <v>103</v>
      </c>
      <c r="H1302" s="133">
        <v>6959</v>
      </c>
      <c r="I1302" s="133">
        <v>4512</v>
      </c>
      <c r="J1302" s="133">
        <v>43862</v>
      </c>
      <c r="K1302" s="133" t="s">
        <v>1244</v>
      </c>
      <c r="L1302" s="133">
        <v>900072040</v>
      </c>
      <c r="M1302" s="133" t="s">
        <v>96</v>
      </c>
      <c r="N1302" s="133">
        <v>6961</v>
      </c>
      <c r="O1302" s="133">
        <v>2020</v>
      </c>
      <c r="P1302" s="264">
        <v>16406478</v>
      </c>
      <c r="Q1302" s="239" t="s">
        <v>827</v>
      </c>
      <c r="R1302" s="240"/>
      <c r="S1302" s="246"/>
      <c r="T1302" s="240"/>
      <c r="U1302" s="246"/>
      <c r="V1302" s="240"/>
      <c r="W1302" s="246"/>
      <c r="X1302" s="283"/>
      <c r="Y1302" s="253"/>
      <c r="Z1302" s="251"/>
      <c r="AA1302" s="247">
        <f t="shared" si="41"/>
        <v>16406478</v>
      </c>
      <c r="AB1302" s="240" t="s">
        <v>1093</v>
      </c>
      <c r="AF1302">
        <v>16406478</v>
      </c>
      <c r="AG1302" s="415">
        <f t="shared" si="40"/>
        <v>0</v>
      </c>
    </row>
    <row r="1303" spans="1:33">
      <c r="A1303" s="133" t="s">
        <v>8</v>
      </c>
      <c r="B1303" s="133" t="s">
        <v>148</v>
      </c>
      <c r="C1303" s="135" t="s">
        <v>91</v>
      </c>
      <c r="D1303" s="135" t="s">
        <v>92</v>
      </c>
      <c r="E1303" s="239" t="s">
        <v>242</v>
      </c>
      <c r="F1303" s="134" t="s">
        <v>15</v>
      </c>
      <c r="G1303" s="133" t="s">
        <v>103</v>
      </c>
      <c r="H1303" s="133">
        <v>6970</v>
      </c>
      <c r="I1303" s="133">
        <v>4514</v>
      </c>
      <c r="J1303" s="133">
        <v>43862</v>
      </c>
      <c r="K1303" s="133" t="s">
        <v>403</v>
      </c>
      <c r="L1303" s="133">
        <v>830113724</v>
      </c>
      <c r="M1303" s="133" t="s">
        <v>96</v>
      </c>
      <c r="N1303" s="133">
        <v>6966</v>
      </c>
      <c r="O1303" s="133">
        <v>2020</v>
      </c>
      <c r="P1303" s="264">
        <v>18032828</v>
      </c>
      <c r="Q1303" s="239" t="s">
        <v>827</v>
      </c>
      <c r="R1303" s="240"/>
      <c r="S1303" s="246"/>
      <c r="T1303" s="240"/>
      <c r="U1303" s="246"/>
      <c r="V1303" s="240"/>
      <c r="W1303" s="246"/>
      <c r="X1303" s="283"/>
      <c r="Y1303" s="253"/>
      <c r="Z1303" s="251"/>
      <c r="AA1303" s="247">
        <f t="shared" si="41"/>
        <v>18032828</v>
      </c>
      <c r="AB1303" s="240" t="s">
        <v>1093</v>
      </c>
      <c r="AF1303">
        <v>18032828</v>
      </c>
      <c r="AG1303" s="415">
        <f t="shared" si="40"/>
        <v>0</v>
      </c>
    </row>
    <row r="1304" spans="1:33">
      <c r="A1304" s="133" t="s">
        <v>8</v>
      </c>
      <c r="B1304" s="133" t="s">
        <v>148</v>
      </c>
      <c r="C1304" s="135" t="s">
        <v>91</v>
      </c>
      <c r="D1304" s="135" t="s">
        <v>92</v>
      </c>
      <c r="E1304" s="239" t="s">
        <v>242</v>
      </c>
      <c r="F1304" s="134" t="s">
        <v>15</v>
      </c>
      <c r="G1304" s="133" t="s">
        <v>103</v>
      </c>
      <c r="H1304" s="133">
        <v>6968</v>
      </c>
      <c r="I1304" s="133">
        <v>4527</v>
      </c>
      <c r="J1304" s="133">
        <v>43862</v>
      </c>
      <c r="K1304" s="133" t="s">
        <v>394</v>
      </c>
      <c r="L1304" s="133">
        <v>830505154</v>
      </c>
      <c r="M1304" s="133" t="s">
        <v>96</v>
      </c>
      <c r="N1304" s="133">
        <v>8174</v>
      </c>
      <c r="O1304" s="133">
        <v>2020</v>
      </c>
      <c r="P1304" s="264">
        <v>8139350</v>
      </c>
      <c r="Q1304" s="239" t="s">
        <v>827</v>
      </c>
      <c r="R1304" s="240"/>
      <c r="S1304" s="246"/>
      <c r="T1304" s="240"/>
      <c r="U1304" s="246"/>
      <c r="V1304" s="240"/>
      <c r="W1304" s="246"/>
      <c r="X1304" s="283"/>
      <c r="Y1304" s="253"/>
      <c r="Z1304" s="251"/>
      <c r="AA1304" s="247">
        <f t="shared" si="41"/>
        <v>8139350</v>
      </c>
      <c r="AB1304" s="240" t="s">
        <v>1093</v>
      </c>
      <c r="AF1304">
        <v>8139350</v>
      </c>
      <c r="AG1304" s="415">
        <f t="shared" si="40"/>
        <v>0</v>
      </c>
    </row>
    <row r="1305" spans="1:33">
      <c r="A1305" s="133" t="s">
        <v>8</v>
      </c>
      <c r="B1305" s="133" t="s">
        <v>148</v>
      </c>
      <c r="C1305" s="135" t="s">
        <v>91</v>
      </c>
      <c r="D1305" s="135" t="s">
        <v>92</v>
      </c>
      <c r="E1305" s="239" t="s">
        <v>242</v>
      </c>
      <c r="F1305" s="134" t="s">
        <v>15</v>
      </c>
      <c r="G1305" s="133" t="s">
        <v>103</v>
      </c>
      <c r="H1305" s="133">
        <v>6992</v>
      </c>
      <c r="I1305" s="133">
        <v>4528</v>
      </c>
      <c r="J1305" s="133">
        <v>43862</v>
      </c>
      <c r="K1305" s="133" t="s">
        <v>444</v>
      </c>
      <c r="L1305" s="133">
        <v>900273909</v>
      </c>
      <c r="M1305" s="133" t="s">
        <v>96</v>
      </c>
      <c r="N1305" s="133">
        <v>6840</v>
      </c>
      <c r="O1305" s="133">
        <v>2020</v>
      </c>
      <c r="P1305" s="264">
        <v>24513370</v>
      </c>
      <c r="Q1305" s="239" t="s">
        <v>827</v>
      </c>
      <c r="R1305" s="240"/>
      <c r="S1305" s="246"/>
      <c r="T1305" s="240"/>
      <c r="U1305" s="246"/>
      <c r="V1305" s="240"/>
      <c r="W1305" s="246"/>
      <c r="X1305" s="283"/>
      <c r="Y1305" s="253"/>
      <c r="Z1305" s="251"/>
      <c r="AA1305" s="247">
        <f t="shared" si="41"/>
        <v>24513370</v>
      </c>
      <c r="AB1305" s="240" t="s">
        <v>1093</v>
      </c>
      <c r="AF1305">
        <v>24513370</v>
      </c>
      <c r="AG1305" s="415">
        <f t="shared" si="40"/>
        <v>0</v>
      </c>
    </row>
    <row r="1306" spans="1:33">
      <c r="A1306" s="133" t="s">
        <v>8</v>
      </c>
      <c r="B1306" s="133" t="s">
        <v>148</v>
      </c>
      <c r="C1306" s="135" t="s">
        <v>91</v>
      </c>
      <c r="D1306" s="135" t="s">
        <v>92</v>
      </c>
      <c r="E1306" s="239" t="s">
        <v>242</v>
      </c>
      <c r="F1306" s="134" t="s">
        <v>15</v>
      </c>
      <c r="G1306" s="133" t="s">
        <v>103</v>
      </c>
      <c r="H1306" s="133">
        <v>7034</v>
      </c>
      <c r="I1306" s="133">
        <v>4530</v>
      </c>
      <c r="J1306" s="133">
        <v>43862</v>
      </c>
      <c r="K1306" s="133" t="s">
        <v>403</v>
      </c>
      <c r="L1306" s="133">
        <v>830113724</v>
      </c>
      <c r="M1306" s="133" t="s">
        <v>96</v>
      </c>
      <c r="N1306" s="133">
        <v>6957</v>
      </c>
      <c r="O1306" s="133">
        <v>2020</v>
      </c>
      <c r="P1306" s="264">
        <v>14972282</v>
      </c>
      <c r="Q1306" s="239" t="s">
        <v>827</v>
      </c>
      <c r="R1306" s="240"/>
      <c r="S1306" s="246"/>
      <c r="T1306" s="240"/>
      <c r="U1306" s="246"/>
      <c r="V1306" s="240"/>
      <c r="W1306" s="246"/>
      <c r="X1306" s="283"/>
      <c r="Y1306" s="253"/>
      <c r="Z1306" s="251"/>
      <c r="AA1306" s="247">
        <f t="shared" si="41"/>
        <v>14972282</v>
      </c>
      <c r="AB1306" s="332" t="s">
        <v>1093</v>
      </c>
      <c r="AF1306">
        <v>14972282</v>
      </c>
      <c r="AG1306" s="415">
        <f t="shared" si="40"/>
        <v>0</v>
      </c>
    </row>
    <row r="1307" spans="1:33">
      <c r="A1307" s="133" t="s">
        <v>6</v>
      </c>
      <c r="B1307" s="133" t="s">
        <v>186</v>
      </c>
      <c r="C1307" s="135" t="s">
        <v>91</v>
      </c>
      <c r="D1307" s="135" t="s">
        <v>92</v>
      </c>
      <c r="E1307" s="239" t="s">
        <v>248</v>
      </c>
      <c r="F1307" s="134" t="s">
        <v>20</v>
      </c>
      <c r="G1307" s="133" t="s">
        <v>103</v>
      </c>
      <c r="H1307" s="133">
        <v>4388</v>
      </c>
      <c r="I1307" s="133">
        <v>4540</v>
      </c>
      <c r="J1307" s="133">
        <v>43862</v>
      </c>
      <c r="K1307" s="133" t="s">
        <v>1325</v>
      </c>
      <c r="L1307" s="133">
        <v>52450242</v>
      </c>
      <c r="M1307" s="133" t="s">
        <v>114</v>
      </c>
      <c r="N1307" s="133">
        <v>68</v>
      </c>
      <c r="O1307" s="133">
        <v>2020</v>
      </c>
      <c r="P1307" s="264">
        <v>1668000</v>
      </c>
      <c r="Q1307" s="239" t="s">
        <v>827</v>
      </c>
      <c r="R1307" s="240"/>
      <c r="S1307" s="246"/>
      <c r="T1307" s="240"/>
      <c r="U1307" s="246"/>
      <c r="V1307" s="240"/>
      <c r="W1307" s="246"/>
      <c r="X1307" s="283"/>
      <c r="Y1307" s="253"/>
      <c r="Z1307" s="251"/>
      <c r="AA1307" s="247">
        <f t="shared" si="41"/>
        <v>1668000</v>
      </c>
      <c r="AB1307" s="333" t="s">
        <v>854</v>
      </c>
      <c r="AF1307">
        <v>1668000</v>
      </c>
      <c r="AG1307" s="415">
        <f t="shared" si="40"/>
        <v>0</v>
      </c>
    </row>
    <row r="1308" spans="1:33">
      <c r="A1308" s="133" t="s">
        <v>8</v>
      </c>
      <c r="B1308" s="133" t="s">
        <v>148</v>
      </c>
      <c r="C1308" s="135" t="s">
        <v>91</v>
      </c>
      <c r="D1308" s="135" t="s">
        <v>92</v>
      </c>
      <c r="E1308" s="239" t="s">
        <v>242</v>
      </c>
      <c r="F1308" s="134" t="s">
        <v>15</v>
      </c>
      <c r="G1308" s="133" t="s">
        <v>103</v>
      </c>
      <c r="H1308" s="133">
        <v>6958</v>
      </c>
      <c r="I1308" s="133">
        <v>4549</v>
      </c>
      <c r="J1308" s="133">
        <v>43862</v>
      </c>
      <c r="K1308" s="133" t="s">
        <v>410</v>
      </c>
      <c r="L1308" s="133">
        <v>900031234</v>
      </c>
      <c r="M1308" s="133" t="s">
        <v>96</v>
      </c>
      <c r="N1308" s="133">
        <v>6971</v>
      </c>
      <c r="O1308" s="133">
        <v>2020</v>
      </c>
      <c r="P1308" s="264">
        <v>11757012</v>
      </c>
      <c r="Q1308" s="239" t="s">
        <v>827</v>
      </c>
      <c r="R1308" s="240"/>
      <c r="S1308" s="246"/>
      <c r="T1308" s="240"/>
      <c r="U1308" s="246"/>
      <c r="V1308" s="240"/>
      <c r="W1308" s="246"/>
      <c r="X1308" s="283"/>
      <c r="Y1308" s="253"/>
      <c r="Z1308" s="251"/>
      <c r="AA1308" s="247">
        <f t="shared" si="41"/>
        <v>11757012</v>
      </c>
      <c r="AB1308" s="330" t="s">
        <v>1093</v>
      </c>
      <c r="AF1308">
        <v>11757012</v>
      </c>
      <c r="AG1308" s="415">
        <f t="shared" si="40"/>
        <v>0</v>
      </c>
    </row>
    <row r="1309" spans="1:33">
      <c r="A1309" s="133" t="s">
        <v>8</v>
      </c>
      <c r="B1309" s="133" t="s">
        <v>148</v>
      </c>
      <c r="C1309" s="135" t="s">
        <v>91</v>
      </c>
      <c r="D1309" s="135" t="s">
        <v>92</v>
      </c>
      <c r="E1309" s="239" t="s">
        <v>242</v>
      </c>
      <c r="F1309" s="134" t="s">
        <v>15</v>
      </c>
      <c r="G1309" s="133" t="s">
        <v>103</v>
      </c>
      <c r="H1309" s="133">
        <v>7078</v>
      </c>
      <c r="I1309" s="133">
        <v>4553</v>
      </c>
      <c r="J1309" s="133">
        <v>43862</v>
      </c>
      <c r="K1309" s="133" t="s">
        <v>394</v>
      </c>
      <c r="L1309" s="133">
        <v>830505154</v>
      </c>
      <c r="M1309" s="133" t="s">
        <v>96</v>
      </c>
      <c r="N1309" s="133">
        <v>8175</v>
      </c>
      <c r="O1309" s="133">
        <v>2020</v>
      </c>
      <c r="P1309" s="264">
        <v>13342376</v>
      </c>
      <c r="Q1309" s="239" t="s">
        <v>827</v>
      </c>
      <c r="R1309" s="240"/>
      <c r="S1309" s="246"/>
      <c r="T1309" s="240"/>
      <c r="U1309" s="246"/>
      <c r="V1309" s="240"/>
      <c r="W1309" s="246"/>
      <c r="X1309" s="283"/>
      <c r="Y1309" s="253"/>
      <c r="Z1309" s="251"/>
      <c r="AA1309" s="247">
        <f t="shared" si="41"/>
        <v>13342376</v>
      </c>
      <c r="AB1309" s="240"/>
      <c r="AF1309">
        <v>13342376</v>
      </c>
      <c r="AG1309" s="415">
        <f t="shared" si="40"/>
        <v>0</v>
      </c>
    </row>
    <row r="1310" spans="1:33">
      <c r="A1310" s="133" t="s">
        <v>8</v>
      </c>
      <c r="B1310" s="133" t="s">
        <v>148</v>
      </c>
      <c r="C1310" s="135" t="s">
        <v>91</v>
      </c>
      <c r="D1310" s="135" t="s">
        <v>92</v>
      </c>
      <c r="E1310" s="239" t="s">
        <v>242</v>
      </c>
      <c r="F1310" s="134" t="s">
        <v>15</v>
      </c>
      <c r="G1310" s="133" t="s">
        <v>103</v>
      </c>
      <c r="H1310" s="133">
        <v>6977</v>
      </c>
      <c r="I1310" s="133">
        <v>4554</v>
      </c>
      <c r="J1310" s="133">
        <v>43862</v>
      </c>
      <c r="K1310" s="133" t="s">
        <v>687</v>
      </c>
      <c r="L1310" s="133">
        <v>830067850</v>
      </c>
      <c r="M1310" s="133" t="s">
        <v>96</v>
      </c>
      <c r="N1310" s="133">
        <v>8159</v>
      </c>
      <c r="O1310" s="133">
        <v>2020</v>
      </c>
      <c r="P1310" s="264">
        <v>6542840</v>
      </c>
      <c r="Q1310" s="239" t="s">
        <v>827</v>
      </c>
      <c r="R1310" s="240"/>
      <c r="S1310" s="246"/>
      <c r="T1310" s="240"/>
      <c r="U1310" s="246"/>
      <c r="V1310" s="240"/>
      <c r="W1310" s="246"/>
      <c r="X1310" s="283"/>
      <c r="Y1310" s="253"/>
      <c r="Z1310" s="251"/>
      <c r="AA1310" s="247">
        <f t="shared" si="41"/>
        <v>6542840</v>
      </c>
      <c r="AB1310" s="240" t="s">
        <v>1093</v>
      </c>
      <c r="AF1310">
        <v>6542840</v>
      </c>
      <c r="AG1310" s="415">
        <f t="shared" si="40"/>
        <v>0</v>
      </c>
    </row>
    <row r="1311" spans="1:33">
      <c r="A1311" s="133" t="s">
        <v>8</v>
      </c>
      <c r="B1311" s="133" t="s">
        <v>148</v>
      </c>
      <c r="C1311" s="135" t="s">
        <v>91</v>
      </c>
      <c r="D1311" s="135" t="s">
        <v>92</v>
      </c>
      <c r="E1311" s="239" t="s">
        <v>242</v>
      </c>
      <c r="F1311" s="134" t="s">
        <v>15</v>
      </c>
      <c r="G1311" s="133" t="s">
        <v>103</v>
      </c>
      <c r="H1311" s="133">
        <v>7072</v>
      </c>
      <c r="I1311" s="133">
        <v>4555</v>
      </c>
      <c r="J1311" s="133">
        <v>43862</v>
      </c>
      <c r="K1311" s="133" t="s">
        <v>684</v>
      </c>
      <c r="L1311" s="133">
        <v>830103478</v>
      </c>
      <c r="M1311" s="133" t="s">
        <v>96</v>
      </c>
      <c r="N1311" s="133">
        <v>6842</v>
      </c>
      <c r="O1311" s="133">
        <v>2020</v>
      </c>
      <c r="P1311" s="264">
        <v>21557051</v>
      </c>
      <c r="Q1311" s="239" t="s">
        <v>827</v>
      </c>
      <c r="R1311" s="240"/>
      <c r="S1311" s="246"/>
      <c r="T1311" s="240"/>
      <c r="U1311" s="246"/>
      <c r="V1311" s="240"/>
      <c r="W1311" s="246"/>
      <c r="X1311" s="283"/>
      <c r="Y1311" s="253"/>
      <c r="Z1311" s="251"/>
      <c r="AA1311" s="247">
        <f t="shared" si="41"/>
        <v>21557051</v>
      </c>
      <c r="AB1311" s="240" t="s">
        <v>1093</v>
      </c>
      <c r="AF1311">
        <v>21557051</v>
      </c>
      <c r="AG1311" s="415">
        <f t="shared" si="40"/>
        <v>0</v>
      </c>
    </row>
    <row r="1312" spans="1:33">
      <c r="A1312" s="133" t="s">
        <v>8</v>
      </c>
      <c r="B1312" s="133" t="s">
        <v>148</v>
      </c>
      <c r="C1312" s="135" t="s">
        <v>91</v>
      </c>
      <c r="D1312" s="135" t="s">
        <v>92</v>
      </c>
      <c r="E1312" s="239" t="s">
        <v>242</v>
      </c>
      <c r="F1312" s="134" t="s">
        <v>15</v>
      </c>
      <c r="G1312" s="133" t="s">
        <v>103</v>
      </c>
      <c r="H1312" s="133">
        <v>6991</v>
      </c>
      <c r="I1312" s="133">
        <v>4558</v>
      </c>
      <c r="J1312" s="133">
        <v>43862</v>
      </c>
      <c r="K1312" s="133" t="s">
        <v>1108</v>
      </c>
      <c r="L1312" s="133">
        <v>830093106</v>
      </c>
      <c r="M1312" s="133" t="s">
        <v>96</v>
      </c>
      <c r="N1312" s="133">
        <v>7041</v>
      </c>
      <c r="O1312" s="133">
        <v>2020</v>
      </c>
      <c r="P1312" s="264">
        <v>25450222</v>
      </c>
      <c r="Q1312" s="239" t="s">
        <v>827</v>
      </c>
      <c r="R1312" s="240"/>
      <c r="S1312" s="246"/>
      <c r="T1312" s="240"/>
      <c r="U1312" s="246"/>
      <c r="V1312" s="240"/>
      <c r="W1312" s="246"/>
      <c r="X1312" s="283"/>
      <c r="Y1312" s="253"/>
      <c r="Z1312" s="251"/>
      <c r="AA1312" s="247">
        <f t="shared" si="41"/>
        <v>25450222</v>
      </c>
      <c r="AB1312" s="240" t="s">
        <v>1093</v>
      </c>
      <c r="AF1312">
        <v>25450222</v>
      </c>
      <c r="AG1312" s="415">
        <f t="shared" si="40"/>
        <v>0</v>
      </c>
    </row>
    <row r="1313" spans="1:33">
      <c r="A1313" s="133" t="s">
        <v>8</v>
      </c>
      <c r="B1313" s="133" t="s">
        <v>148</v>
      </c>
      <c r="C1313" s="135" t="s">
        <v>91</v>
      </c>
      <c r="D1313" s="135" t="s">
        <v>92</v>
      </c>
      <c r="E1313" s="239" t="s">
        <v>242</v>
      </c>
      <c r="F1313" s="134" t="s">
        <v>15</v>
      </c>
      <c r="G1313" s="133" t="s">
        <v>103</v>
      </c>
      <c r="H1313" s="133">
        <v>7012</v>
      </c>
      <c r="I1313" s="133">
        <v>4562</v>
      </c>
      <c r="J1313" s="133">
        <v>43862</v>
      </c>
      <c r="K1313" s="133" t="s">
        <v>371</v>
      </c>
      <c r="L1313" s="133">
        <v>900381580</v>
      </c>
      <c r="M1313" s="133" t="s">
        <v>96</v>
      </c>
      <c r="N1313" s="133">
        <v>6960</v>
      </c>
      <c r="O1313" s="133">
        <v>2020</v>
      </c>
      <c r="P1313" s="264">
        <v>13770345</v>
      </c>
      <c r="Q1313" s="239" t="s">
        <v>827</v>
      </c>
      <c r="R1313" s="240"/>
      <c r="S1313" s="246"/>
      <c r="T1313" s="240"/>
      <c r="U1313" s="246"/>
      <c r="V1313" s="240"/>
      <c r="W1313" s="246"/>
      <c r="X1313" s="283"/>
      <c r="Y1313" s="253"/>
      <c r="Z1313" s="251"/>
      <c r="AA1313" s="247">
        <f t="shared" si="41"/>
        <v>13770345</v>
      </c>
      <c r="AB1313" s="240" t="s">
        <v>1093</v>
      </c>
      <c r="AF1313">
        <v>13770345</v>
      </c>
      <c r="AG1313" s="415">
        <f t="shared" si="40"/>
        <v>0</v>
      </c>
    </row>
    <row r="1314" spans="1:33">
      <c r="A1314" s="133" t="s">
        <v>8</v>
      </c>
      <c r="B1314" s="133" t="s">
        <v>148</v>
      </c>
      <c r="C1314" s="135" t="s">
        <v>91</v>
      </c>
      <c r="D1314" s="135" t="s">
        <v>92</v>
      </c>
      <c r="E1314" s="239" t="s">
        <v>242</v>
      </c>
      <c r="F1314" s="134" t="s">
        <v>15</v>
      </c>
      <c r="G1314" s="133" t="s">
        <v>103</v>
      </c>
      <c r="H1314" s="133">
        <v>6938</v>
      </c>
      <c r="I1314" s="133">
        <v>4588</v>
      </c>
      <c r="J1314" s="133">
        <v>43862</v>
      </c>
      <c r="K1314" s="133" t="s">
        <v>410</v>
      </c>
      <c r="L1314" s="133">
        <v>900031234</v>
      </c>
      <c r="M1314" s="133" t="s">
        <v>96</v>
      </c>
      <c r="N1314" s="133">
        <v>6968</v>
      </c>
      <c r="O1314" s="133">
        <v>2020</v>
      </c>
      <c r="P1314" s="264">
        <v>13795581</v>
      </c>
      <c r="Q1314" s="239" t="s">
        <v>827</v>
      </c>
      <c r="R1314" s="240"/>
      <c r="S1314" s="246"/>
      <c r="T1314" s="240"/>
      <c r="U1314" s="246"/>
      <c r="V1314" s="240"/>
      <c r="W1314" s="246"/>
      <c r="X1314" s="283"/>
      <c r="Y1314" s="253"/>
      <c r="Z1314" s="251"/>
      <c r="AA1314" s="247">
        <f t="shared" si="41"/>
        <v>13795581</v>
      </c>
      <c r="AB1314" s="240" t="s">
        <v>1093</v>
      </c>
      <c r="AF1314">
        <v>13795581</v>
      </c>
      <c r="AG1314" s="415">
        <f t="shared" si="40"/>
        <v>0</v>
      </c>
    </row>
    <row r="1315" spans="1:33">
      <c r="A1315" s="133" t="s">
        <v>8</v>
      </c>
      <c r="B1315" s="133" t="s">
        <v>148</v>
      </c>
      <c r="C1315" s="135" t="s">
        <v>91</v>
      </c>
      <c r="D1315" s="135" t="s">
        <v>92</v>
      </c>
      <c r="E1315" s="239" t="s">
        <v>242</v>
      </c>
      <c r="F1315" s="134" t="s">
        <v>15</v>
      </c>
      <c r="G1315" s="133" t="s">
        <v>103</v>
      </c>
      <c r="H1315" s="133">
        <v>7086</v>
      </c>
      <c r="I1315" s="133">
        <v>4625</v>
      </c>
      <c r="J1315" s="133">
        <v>43862</v>
      </c>
      <c r="K1315" s="133" t="s">
        <v>1092</v>
      </c>
      <c r="L1315" s="133">
        <v>830500191</v>
      </c>
      <c r="M1315" s="133" t="s">
        <v>96</v>
      </c>
      <c r="N1315" s="133">
        <v>7062</v>
      </c>
      <c r="O1315" s="133">
        <v>2020</v>
      </c>
      <c r="P1315" s="264">
        <v>27196174</v>
      </c>
      <c r="Q1315" s="239" t="s">
        <v>827</v>
      </c>
      <c r="R1315" s="240"/>
      <c r="S1315" s="246"/>
      <c r="T1315" s="240"/>
      <c r="U1315" s="246"/>
      <c r="V1315" s="240"/>
      <c r="W1315" s="246"/>
      <c r="X1315" s="283"/>
      <c r="Y1315" s="253"/>
      <c r="Z1315" s="251"/>
      <c r="AA1315" s="247">
        <f t="shared" si="41"/>
        <v>27196174</v>
      </c>
      <c r="AB1315" s="240" t="s">
        <v>1093</v>
      </c>
      <c r="AF1315">
        <v>27196174</v>
      </c>
      <c r="AG1315" s="415">
        <f t="shared" si="40"/>
        <v>0</v>
      </c>
    </row>
    <row r="1316" spans="1:33">
      <c r="A1316" s="133" t="s">
        <v>8</v>
      </c>
      <c r="B1316" s="133" t="s">
        <v>148</v>
      </c>
      <c r="C1316" s="135" t="s">
        <v>91</v>
      </c>
      <c r="D1316" s="135" t="s">
        <v>92</v>
      </c>
      <c r="E1316" s="239" t="s">
        <v>242</v>
      </c>
      <c r="F1316" s="134" t="s">
        <v>15</v>
      </c>
      <c r="G1316" s="133" t="s">
        <v>103</v>
      </c>
      <c r="H1316" s="133">
        <v>6980</v>
      </c>
      <c r="I1316" s="133">
        <v>4628</v>
      </c>
      <c r="J1316" s="133">
        <v>43862</v>
      </c>
      <c r="K1316" s="133" t="s">
        <v>436</v>
      </c>
      <c r="L1316" s="133">
        <v>830073167</v>
      </c>
      <c r="M1316" s="133" t="s">
        <v>96</v>
      </c>
      <c r="N1316" s="133">
        <v>7071</v>
      </c>
      <c r="O1316" s="133">
        <v>2020</v>
      </c>
      <c r="P1316" s="264">
        <v>18882381</v>
      </c>
      <c r="Q1316" s="239" t="s">
        <v>827</v>
      </c>
      <c r="R1316" s="240"/>
      <c r="S1316" s="246"/>
      <c r="T1316" s="240"/>
      <c r="U1316" s="246"/>
      <c r="V1316" s="240"/>
      <c r="W1316" s="246"/>
      <c r="X1316" s="283"/>
      <c r="Y1316" s="253"/>
      <c r="Z1316" s="251"/>
      <c r="AA1316" s="247">
        <f t="shared" si="41"/>
        <v>18882381</v>
      </c>
      <c r="AB1316" s="240" t="s">
        <v>1093</v>
      </c>
      <c r="AF1316">
        <v>18882381</v>
      </c>
      <c r="AG1316" s="415">
        <f t="shared" si="40"/>
        <v>0</v>
      </c>
    </row>
    <row r="1317" spans="1:33">
      <c r="A1317" s="133" t="s">
        <v>8</v>
      </c>
      <c r="B1317" s="133" t="s">
        <v>148</v>
      </c>
      <c r="C1317" s="135" t="s">
        <v>91</v>
      </c>
      <c r="D1317" s="135" t="s">
        <v>92</v>
      </c>
      <c r="E1317" s="239" t="s">
        <v>242</v>
      </c>
      <c r="F1317" s="134" t="s">
        <v>15</v>
      </c>
      <c r="G1317" s="133" t="s">
        <v>103</v>
      </c>
      <c r="H1317" s="133">
        <v>6985</v>
      </c>
      <c r="I1317" s="133">
        <v>4629</v>
      </c>
      <c r="J1317" s="133">
        <v>43862</v>
      </c>
      <c r="K1317" s="133" t="s">
        <v>446</v>
      </c>
      <c r="L1317" s="133">
        <v>830104286</v>
      </c>
      <c r="M1317" s="133" t="s">
        <v>96</v>
      </c>
      <c r="N1317" s="133">
        <v>7061</v>
      </c>
      <c r="O1317" s="133">
        <v>2020</v>
      </c>
      <c r="P1317" s="264">
        <v>17185357</v>
      </c>
      <c r="Q1317" s="239" t="s">
        <v>827</v>
      </c>
      <c r="R1317" s="240"/>
      <c r="S1317" s="246"/>
      <c r="T1317" s="240"/>
      <c r="U1317" s="246"/>
      <c r="V1317" s="240"/>
      <c r="W1317" s="246"/>
      <c r="X1317" s="283"/>
      <c r="Y1317" s="253"/>
      <c r="Z1317" s="251"/>
      <c r="AA1317" s="247">
        <f t="shared" si="41"/>
        <v>17185357</v>
      </c>
      <c r="AB1317" s="240" t="s">
        <v>1093</v>
      </c>
      <c r="AF1317">
        <v>17185357</v>
      </c>
      <c r="AG1317" s="415">
        <f t="shared" si="40"/>
        <v>0</v>
      </c>
    </row>
    <row r="1318" spans="1:33">
      <c r="A1318" s="133" t="s">
        <v>8</v>
      </c>
      <c r="B1318" s="133" t="s">
        <v>148</v>
      </c>
      <c r="C1318" s="135" t="s">
        <v>91</v>
      </c>
      <c r="D1318" s="135" t="s">
        <v>92</v>
      </c>
      <c r="E1318" s="239" t="s">
        <v>242</v>
      </c>
      <c r="F1318" s="134" t="s">
        <v>15</v>
      </c>
      <c r="G1318" s="133" t="s">
        <v>103</v>
      </c>
      <c r="H1318" s="133">
        <v>7095</v>
      </c>
      <c r="I1318" s="133">
        <v>4632</v>
      </c>
      <c r="J1318" s="133">
        <v>43862</v>
      </c>
      <c r="K1318" s="133" t="s">
        <v>1244</v>
      </c>
      <c r="L1318" s="133">
        <v>900072040</v>
      </c>
      <c r="M1318" s="133" t="s">
        <v>96</v>
      </c>
      <c r="N1318" s="133">
        <v>7064</v>
      </c>
      <c r="O1318" s="133">
        <v>2020</v>
      </c>
      <c r="P1318" s="264">
        <v>34811458</v>
      </c>
      <c r="Q1318" s="239" t="s">
        <v>827</v>
      </c>
      <c r="R1318" s="240"/>
      <c r="S1318" s="246"/>
      <c r="T1318" s="240"/>
      <c r="U1318" s="246"/>
      <c r="V1318" s="240"/>
      <c r="W1318" s="246"/>
      <c r="X1318" s="283"/>
      <c r="Y1318" s="253"/>
      <c r="Z1318" s="251"/>
      <c r="AA1318" s="247">
        <f t="shared" si="41"/>
        <v>34811458</v>
      </c>
      <c r="AB1318" s="240" t="s">
        <v>1093</v>
      </c>
      <c r="AF1318">
        <v>34811458</v>
      </c>
      <c r="AG1318" s="415">
        <f t="shared" si="40"/>
        <v>0</v>
      </c>
    </row>
    <row r="1319" spans="1:33">
      <c r="A1319" s="133" t="s">
        <v>8</v>
      </c>
      <c r="B1319" s="133" t="s">
        <v>148</v>
      </c>
      <c r="C1319" s="135" t="s">
        <v>91</v>
      </c>
      <c r="D1319" s="135" t="s">
        <v>92</v>
      </c>
      <c r="E1319" s="239" t="s">
        <v>242</v>
      </c>
      <c r="F1319" s="134" t="s">
        <v>15</v>
      </c>
      <c r="G1319" s="133" t="s">
        <v>103</v>
      </c>
      <c r="H1319" s="133">
        <v>6995</v>
      </c>
      <c r="I1319" s="133">
        <v>4670</v>
      </c>
      <c r="J1319" s="133">
        <v>43862</v>
      </c>
      <c r="K1319" s="133" t="s">
        <v>398</v>
      </c>
      <c r="L1319" s="133">
        <v>900007370</v>
      </c>
      <c r="M1319" s="133" t="s">
        <v>96</v>
      </c>
      <c r="N1319" s="133">
        <v>7057</v>
      </c>
      <c r="O1319" s="133">
        <v>2020</v>
      </c>
      <c r="P1319" s="264">
        <v>15382532</v>
      </c>
      <c r="Q1319" s="239" t="s">
        <v>827</v>
      </c>
      <c r="R1319" s="240"/>
      <c r="S1319" s="246"/>
      <c r="T1319" s="240"/>
      <c r="U1319" s="246"/>
      <c r="V1319" s="240"/>
      <c r="W1319" s="246"/>
      <c r="X1319" s="283"/>
      <c r="Y1319" s="253"/>
      <c r="Z1319" s="251"/>
      <c r="AA1319" s="247">
        <f t="shared" si="41"/>
        <v>15382532</v>
      </c>
      <c r="AB1319" s="240" t="s">
        <v>1093</v>
      </c>
      <c r="AF1319">
        <v>15382532</v>
      </c>
      <c r="AG1319" s="415">
        <f t="shared" si="40"/>
        <v>0</v>
      </c>
    </row>
    <row r="1320" spans="1:33">
      <c r="A1320" s="133" t="s">
        <v>8</v>
      </c>
      <c r="B1320" s="133" t="s">
        <v>148</v>
      </c>
      <c r="C1320" s="135" t="s">
        <v>91</v>
      </c>
      <c r="D1320" s="135" t="s">
        <v>92</v>
      </c>
      <c r="E1320" s="239" t="s">
        <v>242</v>
      </c>
      <c r="F1320" s="134" t="s">
        <v>15</v>
      </c>
      <c r="G1320" s="133" t="s">
        <v>103</v>
      </c>
      <c r="H1320" s="133">
        <v>7080</v>
      </c>
      <c r="I1320" s="133">
        <v>4671</v>
      </c>
      <c r="J1320" s="133">
        <v>43862</v>
      </c>
      <c r="K1320" s="133" t="s">
        <v>686</v>
      </c>
      <c r="L1320" s="133">
        <v>900192821</v>
      </c>
      <c r="M1320" s="133" t="s">
        <v>96</v>
      </c>
      <c r="N1320" s="133">
        <v>8166</v>
      </c>
      <c r="O1320" s="133">
        <v>2020</v>
      </c>
      <c r="P1320" s="264">
        <v>5112431</v>
      </c>
      <c r="Q1320" s="239" t="s">
        <v>827</v>
      </c>
      <c r="R1320" s="240"/>
      <c r="S1320" s="246"/>
      <c r="T1320" s="240"/>
      <c r="U1320" s="246"/>
      <c r="V1320" s="240"/>
      <c r="W1320" s="246"/>
      <c r="X1320" s="283"/>
      <c r="Y1320" s="253"/>
      <c r="Z1320" s="251"/>
      <c r="AA1320" s="247">
        <f t="shared" si="41"/>
        <v>5112431</v>
      </c>
      <c r="AB1320" s="240" t="s">
        <v>1093</v>
      </c>
      <c r="AF1320">
        <v>5112431</v>
      </c>
      <c r="AG1320" s="415">
        <f t="shared" si="40"/>
        <v>0</v>
      </c>
    </row>
    <row r="1321" spans="1:33">
      <c r="A1321" s="133" t="s">
        <v>8</v>
      </c>
      <c r="B1321" s="133" t="s">
        <v>148</v>
      </c>
      <c r="C1321" s="135" t="s">
        <v>91</v>
      </c>
      <c r="D1321" s="135" t="s">
        <v>92</v>
      </c>
      <c r="E1321" s="239" t="s">
        <v>242</v>
      </c>
      <c r="F1321" s="134" t="s">
        <v>15</v>
      </c>
      <c r="G1321" s="133" t="s">
        <v>103</v>
      </c>
      <c r="H1321" s="133">
        <v>6975</v>
      </c>
      <c r="I1321" s="133">
        <v>4673</v>
      </c>
      <c r="J1321" s="133">
        <v>43862</v>
      </c>
      <c r="K1321" s="133" t="s">
        <v>1108</v>
      </c>
      <c r="L1321" s="133">
        <v>830093106</v>
      </c>
      <c r="M1321" s="133" t="s">
        <v>96</v>
      </c>
      <c r="N1321" s="133">
        <v>7073</v>
      </c>
      <c r="O1321" s="133">
        <v>2020</v>
      </c>
      <c r="P1321" s="264">
        <v>24573746</v>
      </c>
      <c r="Q1321" s="239" t="s">
        <v>827</v>
      </c>
      <c r="R1321" s="240"/>
      <c r="S1321" s="246"/>
      <c r="T1321" s="240"/>
      <c r="U1321" s="246"/>
      <c r="V1321" s="240"/>
      <c r="W1321" s="246"/>
      <c r="X1321" s="283"/>
      <c r="Y1321" s="253"/>
      <c r="Z1321" s="251"/>
      <c r="AA1321" s="247">
        <f t="shared" si="41"/>
        <v>24573746</v>
      </c>
      <c r="AB1321" s="240" t="s">
        <v>1093</v>
      </c>
      <c r="AF1321">
        <v>24573746</v>
      </c>
      <c r="AG1321" s="415">
        <f t="shared" si="40"/>
        <v>0</v>
      </c>
    </row>
    <row r="1322" spans="1:33">
      <c r="A1322" s="133" t="s">
        <v>8</v>
      </c>
      <c r="B1322" s="133" t="s">
        <v>148</v>
      </c>
      <c r="C1322" s="135" t="s">
        <v>91</v>
      </c>
      <c r="D1322" s="135" t="s">
        <v>92</v>
      </c>
      <c r="E1322" s="239" t="s">
        <v>242</v>
      </c>
      <c r="F1322" s="134" t="s">
        <v>15</v>
      </c>
      <c r="G1322" s="133" t="s">
        <v>103</v>
      </c>
      <c r="H1322" s="133">
        <v>6949</v>
      </c>
      <c r="I1322" s="133">
        <v>4674</v>
      </c>
      <c r="J1322" s="133">
        <v>43862</v>
      </c>
      <c r="K1322" s="133" t="s">
        <v>861</v>
      </c>
      <c r="L1322" s="133">
        <v>900295709</v>
      </c>
      <c r="M1322" s="133" t="s">
        <v>96</v>
      </c>
      <c r="N1322" s="133">
        <v>7058</v>
      </c>
      <c r="O1322" s="133">
        <v>2020</v>
      </c>
      <c r="P1322" s="264">
        <v>17126679</v>
      </c>
      <c r="Q1322" s="239" t="s">
        <v>827</v>
      </c>
      <c r="R1322" s="240"/>
      <c r="S1322" s="246"/>
      <c r="T1322" s="240"/>
      <c r="U1322" s="246"/>
      <c r="V1322" s="240"/>
      <c r="W1322" s="246"/>
      <c r="X1322" s="283"/>
      <c r="Y1322" s="253"/>
      <c r="Z1322" s="251"/>
      <c r="AA1322" s="247">
        <f t="shared" si="41"/>
        <v>17126679</v>
      </c>
      <c r="AB1322" s="240" t="s">
        <v>1093</v>
      </c>
      <c r="AF1322">
        <v>17126679</v>
      </c>
      <c r="AG1322" s="415">
        <f t="shared" si="40"/>
        <v>0</v>
      </c>
    </row>
    <row r="1323" spans="1:33">
      <c r="A1323" s="133" t="s">
        <v>8</v>
      </c>
      <c r="B1323" s="133" t="s">
        <v>148</v>
      </c>
      <c r="C1323" s="135" t="s">
        <v>91</v>
      </c>
      <c r="D1323" s="135" t="s">
        <v>92</v>
      </c>
      <c r="E1323" s="239" t="s">
        <v>242</v>
      </c>
      <c r="F1323" s="134" t="s">
        <v>15</v>
      </c>
      <c r="G1323" s="133" t="s">
        <v>103</v>
      </c>
      <c r="H1323" s="133">
        <v>6943</v>
      </c>
      <c r="I1323" s="133">
        <v>4690</v>
      </c>
      <c r="J1323" s="133">
        <v>43862</v>
      </c>
      <c r="K1323" s="133" t="s">
        <v>425</v>
      </c>
      <c r="L1323" s="133">
        <v>900340234</v>
      </c>
      <c r="M1323" s="133" t="s">
        <v>96</v>
      </c>
      <c r="N1323" s="133">
        <v>6972</v>
      </c>
      <c r="O1323" s="133">
        <v>2020</v>
      </c>
      <c r="P1323" s="264">
        <v>13838138</v>
      </c>
      <c r="Q1323" s="239" t="s">
        <v>827</v>
      </c>
      <c r="R1323" s="240"/>
      <c r="S1323" s="246"/>
      <c r="T1323" s="240"/>
      <c r="U1323" s="246"/>
      <c r="V1323" s="240"/>
      <c r="W1323" s="246"/>
      <c r="X1323" s="283"/>
      <c r="Y1323" s="253"/>
      <c r="Z1323" s="251"/>
      <c r="AA1323" s="247">
        <f t="shared" si="41"/>
        <v>13838138</v>
      </c>
      <c r="AB1323" s="240" t="s">
        <v>1093</v>
      </c>
      <c r="AF1323">
        <v>13838138</v>
      </c>
      <c r="AG1323" s="415">
        <f t="shared" si="40"/>
        <v>0</v>
      </c>
    </row>
    <row r="1324" spans="1:33">
      <c r="A1324" s="133" t="s">
        <v>8</v>
      </c>
      <c r="B1324" s="133" t="s">
        <v>148</v>
      </c>
      <c r="C1324" s="135" t="s">
        <v>91</v>
      </c>
      <c r="D1324" s="135" t="s">
        <v>92</v>
      </c>
      <c r="E1324" s="239" t="s">
        <v>242</v>
      </c>
      <c r="F1324" s="134" t="s">
        <v>15</v>
      </c>
      <c r="G1324" s="133" t="s">
        <v>103</v>
      </c>
      <c r="H1324" s="133">
        <v>6963</v>
      </c>
      <c r="I1324" s="133">
        <v>4692</v>
      </c>
      <c r="J1324" s="133">
        <v>43862</v>
      </c>
      <c r="K1324" s="133" t="s">
        <v>394</v>
      </c>
      <c r="L1324" s="133">
        <v>830505154</v>
      </c>
      <c r="M1324" s="136" t="s">
        <v>96</v>
      </c>
      <c r="N1324" s="136">
        <v>8173</v>
      </c>
      <c r="O1324" s="136">
        <v>2020</v>
      </c>
      <c r="P1324" s="264">
        <v>12615092</v>
      </c>
      <c r="Q1324" s="239" t="s">
        <v>827</v>
      </c>
      <c r="R1324" s="240"/>
      <c r="S1324" s="246"/>
      <c r="T1324" s="240"/>
      <c r="U1324" s="246"/>
      <c r="V1324" s="240"/>
      <c r="W1324" s="246"/>
      <c r="X1324" s="283"/>
      <c r="Y1324" s="253"/>
      <c r="Z1324" s="251"/>
      <c r="AA1324" s="247">
        <f t="shared" si="41"/>
        <v>12615092</v>
      </c>
      <c r="AB1324" s="240"/>
      <c r="AF1324">
        <v>12615092</v>
      </c>
      <c r="AG1324" s="415">
        <f t="shared" si="40"/>
        <v>0</v>
      </c>
    </row>
    <row r="1325" spans="1:33">
      <c r="A1325" s="133" t="s">
        <v>8</v>
      </c>
      <c r="B1325" s="133" t="s">
        <v>148</v>
      </c>
      <c r="C1325" s="135" t="s">
        <v>91</v>
      </c>
      <c r="D1325" s="135" t="s">
        <v>92</v>
      </c>
      <c r="E1325" s="239" t="s">
        <v>242</v>
      </c>
      <c r="F1325" s="134" t="s">
        <v>15</v>
      </c>
      <c r="G1325" s="133" t="s">
        <v>103</v>
      </c>
      <c r="H1325" s="133">
        <v>7017</v>
      </c>
      <c r="I1325" s="133">
        <v>4693</v>
      </c>
      <c r="J1325" s="133">
        <v>43862</v>
      </c>
      <c r="K1325" s="133" t="s">
        <v>331</v>
      </c>
      <c r="L1325" s="133">
        <v>900085682</v>
      </c>
      <c r="M1325" s="133" t="s">
        <v>96</v>
      </c>
      <c r="N1325" s="133">
        <v>8171</v>
      </c>
      <c r="O1325" s="133">
        <v>2020</v>
      </c>
      <c r="P1325" s="264">
        <v>11245416</v>
      </c>
      <c r="Q1325" s="239" t="s">
        <v>827</v>
      </c>
      <c r="R1325" s="240"/>
      <c r="S1325" s="246"/>
      <c r="T1325" s="240"/>
      <c r="U1325" s="246"/>
      <c r="V1325" s="240"/>
      <c r="W1325" s="246"/>
      <c r="X1325" s="283"/>
      <c r="Y1325" s="253"/>
      <c r="Z1325" s="251"/>
      <c r="AA1325" s="247">
        <f t="shared" si="41"/>
        <v>11245416</v>
      </c>
      <c r="AB1325" s="240" t="s">
        <v>1093</v>
      </c>
      <c r="AF1325">
        <v>11245416</v>
      </c>
      <c r="AG1325" s="415">
        <f t="shared" si="40"/>
        <v>0</v>
      </c>
    </row>
    <row r="1326" spans="1:33">
      <c r="A1326" s="133" t="s">
        <v>8</v>
      </c>
      <c r="B1326" s="133" t="s">
        <v>148</v>
      </c>
      <c r="C1326" s="135" t="s">
        <v>91</v>
      </c>
      <c r="D1326" s="135" t="s">
        <v>92</v>
      </c>
      <c r="E1326" s="239" t="s">
        <v>242</v>
      </c>
      <c r="F1326" s="134" t="s">
        <v>15</v>
      </c>
      <c r="G1326" s="133" t="s">
        <v>103</v>
      </c>
      <c r="H1326" s="133">
        <v>7089</v>
      </c>
      <c r="I1326" s="133">
        <v>4696</v>
      </c>
      <c r="J1326" s="133">
        <v>43862</v>
      </c>
      <c r="K1326" s="133" t="s">
        <v>426</v>
      </c>
      <c r="L1326" s="133">
        <v>900304776</v>
      </c>
      <c r="M1326" s="133" t="s">
        <v>96</v>
      </c>
      <c r="N1326" s="133">
        <v>8177</v>
      </c>
      <c r="O1326" s="133">
        <v>2020</v>
      </c>
      <c r="P1326" s="264">
        <v>14076482</v>
      </c>
      <c r="Q1326" s="239" t="s">
        <v>827</v>
      </c>
      <c r="R1326" s="240"/>
      <c r="S1326" s="246"/>
      <c r="T1326" s="240"/>
      <c r="U1326" s="246"/>
      <c r="V1326" s="240"/>
      <c r="W1326" s="246"/>
      <c r="X1326" s="283"/>
      <c r="Y1326" s="253"/>
      <c r="Z1326" s="251"/>
      <c r="AA1326" s="247">
        <f t="shared" si="41"/>
        <v>14076482</v>
      </c>
      <c r="AB1326" s="240" t="s">
        <v>1093</v>
      </c>
      <c r="AF1326">
        <v>14076482</v>
      </c>
      <c r="AG1326" s="415">
        <f t="shared" si="40"/>
        <v>0</v>
      </c>
    </row>
    <row r="1327" spans="1:33">
      <c r="A1327" s="133" t="s">
        <v>8</v>
      </c>
      <c r="B1327" s="133" t="s">
        <v>148</v>
      </c>
      <c r="C1327" s="135" t="s">
        <v>91</v>
      </c>
      <c r="D1327" s="135" t="s">
        <v>92</v>
      </c>
      <c r="E1327" s="239" t="s">
        <v>242</v>
      </c>
      <c r="F1327" s="134" t="s">
        <v>15</v>
      </c>
      <c r="G1327" s="133" t="s">
        <v>103</v>
      </c>
      <c r="H1327" s="133">
        <v>7098</v>
      </c>
      <c r="I1327" s="133">
        <v>4697</v>
      </c>
      <c r="J1327" s="133">
        <v>43862</v>
      </c>
      <c r="K1327" s="133" t="s">
        <v>426</v>
      </c>
      <c r="L1327" s="133">
        <v>900304776</v>
      </c>
      <c r="M1327" s="133" t="s">
        <v>96</v>
      </c>
      <c r="N1327" s="133">
        <v>8179</v>
      </c>
      <c r="O1327" s="133">
        <v>2020</v>
      </c>
      <c r="P1327" s="264">
        <v>12311666</v>
      </c>
      <c r="Q1327" s="239" t="s">
        <v>827</v>
      </c>
      <c r="R1327" s="240"/>
      <c r="S1327" s="246"/>
      <c r="T1327" s="240"/>
      <c r="U1327" s="246"/>
      <c r="V1327" s="240"/>
      <c r="W1327" s="246"/>
      <c r="X1327" s="283"/>
      <c r="Y1327" s="253"/>
      <c r="Z1327" s="251"/>
      <c r="AA1327" s="247">
        <f t="shared" si="41"/>
        <v>12311666</v>
      </c>
      <c r="AB1327" s="240" t="s">
        <v>1093</v>
      </c>
      <c r="AF1327">
        <v>12311666</v>
      </c>
      <c r="AG1327" s="415">
        <f t="shared" si="40"/>
        <v>0</v>
      </c>
    </row>
    <row r="1328" spans="1:33">
      <c r="A1328" s="133" t="s">
        <v>8</v>
      </c>
      <c r="B1328" s="133" t="s">
        <v>148</v>
      </c>
      <c r="C1328" s="135" t="s">
        <v>91</v>
      </c>
      <c r="D1328" s="135" t="s">
        <v>92</v>
      </c>
      <c r="E1328" s="239" t="s">
        <v>242</v>
      </c>
      <c r="F1328" s="134" t="s">
        <v>15</v>
      </c>
      <c r="G1328" s="133" t="s">
        <v>103</v>
      </c>
      <c r="H1328" s="133">
        <v>7079</v>
      </c>
      <c r="I1328" s="133">
        <v>4700</v>
      </c>
      <c r="J1328" s="133">
        <v>43862</v>
      </c>
      <c r="K1328" s="133" t="s">
        <v>428</v>
      </c>
      <c r="L1328" s="133">
        <v>830138648</v>
      </c>
      <c r="M1328" s="133" t="s">
        <v>96</v>
      </c>
      <c r="N1328" s="133">
        <v>6848</v>
      </c>
      <c r="O1328" s="133">
        <v>2020</v>
      </c>
      <c r="P1328" s="264">
        <v>12081452</v>
      </c>
      <c r="Q1328" s="239" t="s">
        <v>827</v>
      </c>
      <c r="R1328" s="240"/>
      <c r="S1328" s="246"/>
      <c r="T1328" s="240"/>
      <c r="U1328" s="246"/>
      <c r="V1328" s="240"/>
      <c r="W1328" s="246"/>
      <c r="X1328" s="283"/>
      <c r="Y1328" s="253"/>
      <c r="Z1328" s="251"/>
      <c r="AA1328" s="247">
        <f t="shared" si="41"/>
        <v>12081452</v>
      </c>
      <c r="AB1328" s="240" t="s">
        <v>1093</v>
      </c>
      <c r="AF1328">
        <v>12081452</v>
      </c>
      <c r="AG1328" s="415">
        <f t="shared" si="40"/>
        <v>0</v>
      </c>
    </row>
    <row r="1329" spans="1:33">
      <c r="A1329" s="133" t="s">
        <v>8</v>
      </c>
      <c r="B1329" s="133" t="s">
        <v>148</v>
      </c>
      <c r="C1329" s="135" t="s">
        <v>91</v>
      </c>
      <c r="D1329" s="135" t="s">
        <v>92</v>
      </c>
      <c r="E1329" s="239" t="s">
        <v>242</v>
      </c>
      <c r="F1329" s="134" t="s">
        <v>15</v>
      </c>
      <c r="G1329" s="133" t="s">
        <v>103</v>
      </c>
      <c r="H1329" s="133">
        <v>6966</v>
      </c>
      <c r="I1329" s="133">
        <v>4701</v>
      </c>
      <c r="J1329" s="133">
        <v>43862</v>
      </c>
      <c r="K1329" s="133" t="s">
        <v>1326</v>
      </c>
      <c r="L1329" s="133">
        <v>800236035</v>
      </c>
      <c r="M1329" s="133" t="s">
        <v>96</v>
      </c>
      <c r="N1329" s="133">
        <v>7060</v>
      </c>
      <c r="O1329" s="133">
        <v>2020</v>
      </c>
      <c r="P1329" s="264">
        <v>24995035</v>
      </c>
      <c r="Q1329" s="239" t="s">
        <v>827</v>
      </c>
      <c r="R1329" s="240"/>
      <c r="S1329" s="246"/>
      <c r="T1329" s="240"/>
      <c r="U1329" s="246"/>
      <c r="V1329" s="240"/>
      <c r="W1329" s="246"/>
      <c r="X1329" s="283"/>
      <c r="Y1329" s="253"/>
      <c r="Z1329" s="251"/>
      <c r="AA1329" s="247">
        <f t="shared" si="41"/>
        <v>24995035</v>
      </c>
      <c r="AB1329" s="240" t="s">
        <v>1093</v>
      </c>
      <c r="AF1329">
        <v>24995035</v>
      </c>
      <c r="AG1329" s="415">
        <f t="shared" si="40"/>
        <v>0</v>
      </c>
    </row>
    <row r="1330" spans="1:33">
      <c r="A1330" s="133" t="s">
        <v>8</v>
      </c>
      <c r="B1330" s="133" t="s">
        <v>148</v>
      </c>
      <c r="C1330" s="135" t="s">
        <v>91</v>
      </c>
      <c r="D1330" s="135" t="s">
        <v>92</v>
      </c>
      <c r="E1330" s="239" t="s">
        <v>242</v>
      </c>
      <c r="F1330" s="134" t="s">
        <v>15</v>
      </c>
      <c r="G1330" s="133" t="s">
        <v>103</v>
      </c>
      <c r="H1330" s="133">
        <v>6986</v>
      </c>
      <c r="I1330" s="133">
        <v>4706</v>
      </c>
      <c r="J1330" s="133">
        <v>43862</v>
      </c>
      <c r="K1330" s="133" t="s">
        <v>371</v>
      </c>
      <c r="L1330" s="133">
        <v>900381580</v>
      </c>
      <c r="M1330" s="133" t="s">
        <v>96</v>
      </c>
      <c r="N1330" s="133">
        <v>6964</v>
      </c>
      <c r="O1330" s="133">
        <v>2020</v>
      </c>
      <c r="P1330" s="264">
        <v>14655286</v>
      </c>
      <c r="Q1330" s="239" t="s">
        <v>827</v>
      </c>
      <c r="R1330" s="240"/>
      <c r="S1330" s="246"/>
      <c r="T1330" s="240"/>
      <c r="U1330" s="246"/>
      <c r="V1330" s="240"/>
      <c r="W1330" s="246"/>
      <c r="X1330" s="283"/>
      <c r="Y1330" s="253"/>
      <c r="Z1330" s="251"/>
      <c r="AA1330" s="247">
        <f t="shared" si="41"/>
        <v>14655286</v>
      </c>
      <c r="AB1330" s="240" t="s">
        <v>1093</v>
      </c>
      <c r="AF1330">
        <v>14655286</v>
      </c>
      <c r="AG1330" s="415">
        <f t="shared" si="40"/>
        <v>0</v>
      </c>
    </row>
    <row r="1331" spans="1:33">
      <c r="A1331" s="133" t="s">
        <v>8</v>
      </c>
      <c r="B1331" s="133" t="s">
        <v>148</v>
      </c>
      <c r="C1331" s="135" t="s">
        <v>91</v>
      </c>
      <c r="D1331" s="135" t="s">
        <v>92</v>
      </c>
      <c r="E1331" s="239" t="s">
        <v>242</v>
      </c>
      <c r="F1331" s="134" t="s">
        <v>15</v>
      </c>
      <c r="G1331" s="133" t="s">
        <v>103</v>
      </c>
      <c r="H1331" s="133">
        <v>7060</v>
      </c>
      <c r="I1331" s="133">
        <v>4710</v>
      </c>
      <c r="J1331" s="133">
        <v>43862</v>
      </c>
      <c r="K1331" s="133" t="s">
        <v>1327</v>
      </c>
      <c r="L1331" s="133">
        <v>830055414</v>
      </c>
      <c r="M1331" s="133" t="s">
        <v>96</v>
      </c>
      <c r="N1331" s="133">
        <v>6963</v>
      </c>
      <c r="O1331" s="133">
        <v>2020</v>
      </c>
      <c r="P1331" s="264">
        <v>28823680</v>
      </c>
      <c r="Q1331" s="239" t="s">
        <v>827</v>
      </c>
      <c r="R1331" s="240"/>
      <c r="S1331" s="246"/>
      <c r="T1331" s="240"/>
      <c r="U1331" s="246"/>
      <c r="V1331" s="240"/>
      <c r="W1331" s="246"/>
      <c r="X1331" s="283"/>
      <c r="Y1331" s="253"/>
      <c r="Z1331" s="251"/>
      <c r="AA1331" s="247">
        <f t="shared" si="41"/>
        <v>28823680</v>
      </c>
      <c r="AB1331" s="240" t="s">
        <v>1093</v>
      </c>
      <c r="AF1331">
        <v>28823680</v>
      </c>
      <c r="AG1331" s="415">
        <f t="shared" si="40"/>
        <v>0</v>
      </c>
    </row>
    <row r="1332" spans="1:33">
      <c r="A1332" s="133" t="s">
        <v>8</v>
      </c>
      <c r="B1332" s="133" t="s">
        <v>148</v>
      </c>
      <c r="C1332" s="135" t="s">
        <v>91</v>
      </c>
      <c r="D1332" s="135" t="s">
        <v>92</v>
      </c>
      <c r="E1332" s="239" t="s">
        <v>242</v>
      </c>
      <c r="F1332" s="134" t="s">
        <v>15</v>
      </c>
      <c r="G1332" s="133" t="s">
        <v>103</v>
      </c>
      <c r="H1332" s="133">
        <v>7069</v>
      </c>
      <c r="I1332" s="133">
        <v>4712</v>
      </c>
      <c r="J1332" s="133">
        <v>43862</v>
      </c>
      <c r="K1332" s="133" t="s">
        <v>1273</v>
      </c>
      <c r="L1332" s="133">
        <v>800141773</v>
      </c>
      <c r="M1332" s="133" t="s">
        <v>96</v>
      </c>
      <c r="N1332" s="133">
        <v>8161</v>
      </c>
      <c r="O1332" s="133">
        <v>2020</v>
      </c>
      <c r="P1332" s="264">
        <v>14560217</v>
      </c>
      <c r="Q1332" s="239" t="s">
        <v>827</v>
      </c>
      <c r="R1332" s="240"/>
      <c r="S1332" s="246"/>
      <c r="T1332" s="240"/>
      <c r="U1332" s="246"/>
      <c r="V1332" s="240"/>
      <c r="W1332" s="246"/>
      <c r="X1332" s="283"/>
      <c r="Y1332" s="253"/>
      <c r="Z1332" s="251"/>
      <c r="AA1332" s="247">
        <f t="shared" si="41"/>
        <v>14560217</v>
      </c>
      <c r="AB1332" s="240" t="s">
        <v>1093</v>
      </c>
      <c r="AF1332">
        <v>14560217</v>
      </c>
      <c r="AG1332" s="415">
        <f t="shared" si="40"/>
        <v>0</v>
      </c>
    </row>
    <row r="1333" spans="1:33">
      <c r="A1333" s="133" t="s">
        <v>8</v>
      </c>
      <c r="B1333" s="133" t="s">
        <v>148</v>
      </c>
      <c r="C1333" s="135" t="s">
        <v>91</v>
      </c>
      <c r="D1333" s="135" t="s">
        <v>92</v>
      </c>
      <c r="E1333" s="239" t="s">
        <v>242</v>
      </c>
      <c r="F1333" s="134" t="s">
        <v>15</v>
      </c>
      <c r="G1333" s="133" t="s">
        <v>103</v>
      </c>
      <c r="H1333" s="133">
        <v>7076</v>
      </c>
      <c r="I1333" s="133">
        <v>4713</v>
      </c>
      <c r="J1333" s="133">
        <v>43862</v>
      </c>
      <c r="K1333" s="133" t="s">
        <v>1328</v>
      </c>
      <c r="L1333" s="133">
        <v>900407237</v>
      </c>
      <c r="M1333" s="133" t="s">
        <v>96</v>
      </c>
      <c r="N1333" s="133">
        <v>8194</v>
      </c>
      <c r="O1333" s="133">
        <v>2020</v>
      </c>
      <c r="P1333" s="264">
        <v>16153442</v>
      </c>
      <c r="Q1333" s="239" t="s">
        <v>827</v>
      </c>
      <c r="R1333" s="240"/>
      <c r="S1333" s="246"/>
      <c r="T1333" s="240"/>
      <c r="U1333" s="246"/>
      <c r="V1333" s="240"/>
      <c r="W1333" s="246"/>
      <c r="X1333" s="283"/>
      <c r="Y1333" s="253"/>
      <c r="Z1333" s="251"/>
      <c r="AA1333" s="247">
        <f t="shared" si="41"/>
        <v>16153442</v>
      </c>
      <c r="AB1333" s="240" t="s">
        <v>1093</v>
      </c>
      <c r="AF1333">
        <v>16153442</v>
      </c>
      <c r="AG1333" s="415">
        <f t="shared" si="40"/>
        <v>0</v>
      </c>
    </row>
    <row r="1334" spans="1:33">
      <c r="A1334" s="133" t="s">
        <v>8</v>
      </c>
      <c r="B1334" s="133" t="s">
        <v>148</v>
      </c>
      <c r="C1334" s="135" t="s">
        <v>91</v>
      </c>
      <c r="D1334" s="135" t="s">
        <v>92</v>
      </c>
      <c r="E1334" s="239" t="s">
        <v>242</v>
      </c>
      <c r="F1334" s="134" t="s">
        <v>15</v>
      </c>
      <c r="G1334" s="133" t="s">
        <v>103</v>
      </c>
      <c r="H1334" s="133">
        <v>6978</v>
      </c>
      <c r="I1334" s="133">
        <v>4721</v>
      </c>
      <c r="J1334" s="133">
        <v>43862</v>
      </c>
      <c r="K1334" s="133" t="s">
        <v>1313</v>
      </c>
      <c r="L1334" s="133">
        <v>830147561</v>
      </c>
      <c r="M1334" s="133" t="s">
        <v>96</v>
      </c>
      <c r="N1334" s="133">
        <v>7075</v>
      </c>
      <c r="O1334" s="133">
        <v>2020</v>
      </c>
      <c r="P1334" s="264">
        <v>12029379</v>
      </c>
      <c r="Q1334" s="239" t="s">
        <v>827</v>
      </c>
      <c r="R1334" s="240"/>
      <c r="S1334" s="246"/>
      <c r="T1334" s="240"/>
      <c r="U1334" s="246"/>
      <c r="V1334" s="240"/>
      <c r="W1334" s="246"/>
      <c r="X1334" s="283"/>
      <c r="Y1334" s="253"/>
      <c r="Z1334" s="251"/>
      <c r="AA1334" s="247">
        <f t="shared" si="41"/>
        <v>12029379</v>
      </c>
      <c r="AB1334" s="240" t="s">
        <v>1093</v>
      </c>
      <c r="AF1334">
        <v>12029379</v>
      </c>
      <c r="AG1334" s="415">
        <f t="shared" si="40"/>
        <v>0</v>
      </c>
    </row>
    <row r="1335" spans="1:33" ht="51">
      <c r="A1335" s="133" t="s">
        <v>6</v>
      </c>
      <c r="B1335" s="133" t="s">
        <v>100</v>
      </c>
      <c r="C1335" s="135" t="s">
        <v>91</v>
      </c>
      <c r="D1335" s="135" t="s">
        <v>92</v>
      </c>
      <c r="E1335" s="239" t="s">
        <v>239</v>
      </c>
      <c r="F1335" s="134" t="s">
        <v>13</v>
      </c>
      <c r="G1335" s="133" t="s">
        <v>103</v>
      </c>
      <c r="H1335" s="133">
        <v>1853</v>
      </c>
      <c r="I1335" s="133">
        <v>4742</v>
      </c>
      <c r="J1335" s="133">
        <v>43864</v>
      </c>
      <c r="K1335" s="133" t="s">
        <v>1329</v>
      </c>
      <c r="L1335" s="133">
        <v>79899091</v>
      </c>
      <c r="M1335" s="133" t="s">
        <v>114</v>
      </c>
      <c r="N1335" s="133">
        <v>3266</v>
      </c>
      <c r="O1335" s="133">
        <v>2020</v>
      </c>
      <c r="P1335" s="264">
        <v>472267</v>
      </c>
      <c r="Q1335" s="239" t="s">
        <v>827</v>
      </c>
      <c r="R1335" s="240"/>
      <c r="S1335" s="246"/>
      <c r="T1335" s="240"/>
      <c r="U1335" s="246"/>
      <c r="V1335" s="240"/>
      <c r="W1335" s="246"/>
      <c r="X1335" s="283"/>
      <c r="Y1335" s="248" t="s">
        <v>380</v>
      </c>
      <c r="Z1335" s="251">
        <v>472267</v>
      </c>
      <c r="AA1335" s="247">
        <f t="shared" si="41"/>
        <v>0</v>
      </c>
      <c r="AB1335" s="240" t="s">
        <v>553</v>
      </c>
      <c r="AF1335">
        <v>472267</v>
      </c>
      <c r="AG1335" s="415">
        <f t="shared" si="40"/>
        <v>0</v>
      </c>
    </row>
    <row r="1336" spans="1:33">
      <c r="A1336" s="133" t="s">
        <v>8</v>
      </c>
      <c r="B1336" s="133" t="s">
        <v>148</v>
      </c>
      <c r="C1336" s="135" t="s">
        <v>91</v>
      </c>
      <c r="D1336" s="135" t="s">
        <v>92</v>
      </c>
      <c r="E1336" s="239" t="s">
        <v>242</v>
      </c>
      <c r="F1336" s="134" t="s">
        <v>15</v>
      </c>
      <c r="G1336" s="133" t="s">
        <v>103</v>
      </c>
      <c r="H1336" s="133">
        <v>6976</v>
      </c>
      <c r="I1336" s="133">
        <v>4751</v>
      </c>
      <c r="J1336" s="133">
        <v>43865</v>
      </c>
      <c r="K1336" s="133" t="s">
        <v>1148</v>
      </c>
      <c r="L1336" s="133">
        <v>900091723</v>
      </c>
      <c r="M1336" s="133" t="s">
        <v>96</v>
      </c>
      <c r="N1336" s="133">
        <v>8891</v>
      </c>
      <c r="O1336" s="133">
        <v>2020</v>
      </c>
      <c r="P1336" s="264">
        <v>23515525</v>
      </c>
      <c r="Q1336" s="239" t="s">
        <v>827</v>
      </c>
      <c r="R1336" s="240"/>
      <c r="S1336" s="246"/>
      <c r="T1336" s="240"/>
      <c r="U1336" s="246"/>
      <c r="V1336" s="240"/>
      <c r="W1336" s="246"/>
      <c r="X1336" s="283"/>
      <c r="Y1336" s="253"/>
      <c r="Z1336" s="251"/>
      <c r="AA1336" s="247">
        <f t="shared" si="41"/>
        <v>23515525</v>
      </c>
      <c r="AB1336" s="240" t="s">
        <v>1093</v>
      </c>
      <c r="AF1336">
        <v>23515525</v>
      </c>
      <c r="AG1336" s="415">
        <f t="shared" si="40"/>
        <v>0</v>
      </c>
    </row>
    <row r="1337" spans="1:33" ht="38.25">
      <c r="A1337" s="133" t="s">
        <v>6</v>
      </c>
      <c r="B1337" s="133" t="s">
        <v>124</v>
      </c>
      <c r="C1337" s="135" t="s">
        <v>91</v>
      </c>
      <c r="D1337" s="135" t="s">
        <v>92</v>
      </c>
      <c r="E1337" s="239" t="s">
        <v>311</v>
      </c>
      <c r="F1337" s="134" t="s">
        <v>16</v>
      </c>
      <c r="G1337" s="133" t="s">
        <v>103</v>
      </c>
      <c r="H1337" s="133">
        <v>4675</v>
      </c>
      <c r="I1337" s="133">
        <v>5339</v>
      </c>
      <c r="J1337" s="133">
        <v>43879</v>
      </c>
      <c r="K1337" s="133" t="s">
        <v>1330</v>
      </c>
      <c r="L1337" s="133">
        <v>1032406752</v>
      </c>
      <c r="M1337" s="133" t="s">
        <v>114</v>
      </c>
      <c r="N1337" s="133">
        <v>890</v>
      </c>
      <c r="O1337" s="133">
        <v>2020</v>
      </c>
      <c r="P1337" s="264">
        <v>9130567</v>
      </c>
      <c r="Q1337" s="239" t="s">
        <v>827</v>
      </c>
      <c r="R1337" s="241">
        <v>1283</v>
      </c>
      <c r="S1337" s="249">
        <v>44729</v>
      </c>
      <c r="T1337" s="241">
        <v>1283</v>
      </c>
      <c r="U1337" s="249">
        <v>44729</v>
      </c>
      <c r="V1337" s="253">
        <v>3000725799</v>
      </c>
      <c r="W1337" s="246">
        <v>44816</v>
      </c>
      <c r="X1337" s="283">
        <v>6031200</v>
      </c>
      <c r="Y1337" s="248" t="s">
        <v>384</v>
      </c>
      <c r="Z1337" s="251">
        <v>3099367</v>
      </c>
      <c r="AA1337" s="247">
        <f t="shared" si="41"/>
        <v>0</v>
      </c>
      <c r="AB1337" s="332" t="s">
        <v>252</v>
      </c>
      <c r="AF1337">
        <v>9130567</v>
      </c>
      <c r="AG1337" s="415">
        <f t="shared" si="40"/>
        <v>0</v>
      </c>
    </row>
    <row r="1338" spans="1:33" ht="38.25">
      <c r="A1338" s="133" t="s">
        <v>6</v>
      </c>
      <c r="B1338" s="133" t="s">
        <v>100</v>
      </c>
      <c r="C1338" s="135" t="s">
        <v>91</v>
      </c>
      <c r="D1338" s="135" t="s">
        <v>92</v>
      </c>
      <c r="E1338" s="239" t="s">
        <v>239</v>
      </c>
      <c r="F1338" s="134" t="s">
        <v>13</v>
      </c>
      <c r="G1338" s="133" t="s">
        <v>103</v>
      </c>
      <c r="H1338" s="133">
        <v>7647</v>
      </c>
      <c r="I1338" s="133">
        <v>6042</v>
      </c>
      <c r="J1338" s="133">
        <v>43892</v>
      </c>
      <c r="K1338" s="133" t="s">
        <v>1331</v>
      </c>
      <c r="L1338" s="133">
        <v>1033757848</v>
      </c>
      <c r="M1338" s="133" t="s">
        <v>123</v>
      </c>
      <c r="N1338" s="133">
        <v>1349</v>
      </c>
      <c r="O1338" s="133">
        <v>2020</v>
      </c>
      <c r="P1338" s="264">
        <v>6883800</v>
      </c>
      <c r="Q1338" s="239" t="s">
        <v>827</v>
      </c>
      <c r="R1338" s="240"/>
      <c r="S1338" s="246"/>
      <c r="T1338" s="240"/>
      <c r="U1338" s="246"/>
      <c r="V1338" s="240"/>
      <c r="W1338" s="246"/>
      <c r="X1338" s="283"/>
      <c r="Y1338" s="302" t="s">
        <v>486</v>
      </c>
      <c r="Z1338" s="251">
        <v>6883800</v>
      </c>
      <c r="AA1338" s="247">
        <f t="shared" si="41"/>
        <v>0</v>
      </c>
      <c r="AB1338" s="240" t="s">
        <v>487</v>
      </c>
      <c r="AF1338">
        <v>6883800</v>
      </c>
      <c r="AG1338" s="415">
        <f t="shared" si="40"/>
        <v>0</v>
      </c>
    </row>
    <row r="1339" spans="1:33">
      <c r="A1339" s="133" t="s">
        <v>6</v>
      </c>
      <c r="B1339" s="133" t="s">
        <v>100</v>
      </c>
      <c r="C1339" s="135" t="s">
        <v>91</v>
      </c>
      <c r="D1339" s="135" t="s">
        <v>92</v>
      </c>
      <c r="E1339" s="239" t="s">
        <v>239</v>
      </c>
      <c r="F1339" s="134" t="s">
        <v>13</v>
      </c>
      <c r="G1339" s="133" t="s">
        <v>103</v>
      </c>
      <c r="H1339" s="133">
        <v>9153</v>
      </c>
      <c r="I1339" s="133">
        <v>6900</v>
      </c>
      <c r="J1339" s="133">
        <v>43903</v>
      </c>
      <c r="K1339" s="133" t="s">
        <v>1332</v>
      </c>
      <c r="L1339" s="133">
        <v>80244935</v>
      </c>
      <c r="M1339" s="133" t="s">
        <v>123</v>
      </c>
      <c r="N1339" s="133">
        <v>2264</v>
      </c>
      <c r="O1339" s="133">
        <v>2020</v>
      </c>
      <c r="P1339" s="264">
        <v>15518400</v>
      </c>
      <c r="Q1339" s="239" t="s">
        <v>827</v>
      </c>
      <c r="R1339" s="240"/>
      <c r="S1339" s="246"/>
      <c r="T1339" s="240"/>
      <c r="U1339" s="246"/>
      <c r="V1339" s="240"/>
      <c r="W1339" s="246"/>
      <c r="X1339" s="283"/>
      <c r="Y1339" s="253"/>
      <c r="Z1339" s="251"/>
      <c r="AA1339" s="247">
        <f t="shared" si="41"/>
        <v>15518400</v>
      </c>
      <c r="AB1339" s="240"/>
      <c r="AF1339">
        <v>15518400</v>
      </c>
      <c r="AG1339" s="415">
        <f t="shared" si="40"/>
        <v>0</v>
      </c>
    </row>
    <row r="1340" spans="1:33">
      <c r="A1340" s="133" t="s">
        <v>8</v>
      </c>
      <c r="B1340" s="133" t="s">
        <v>148</v>
      </c>
      <c r="C1340" s="135" t="s">
        <v>91</v>
      </c>
      <c r="D1340" s="135" t="s">
        <v>92</v>
      </c>
      <c r="E1340" s="239" t="s">
        <v>242</v>
      </c>
      <c r="F1340" s="134" t="s">
        <v>15</v>
      </c>
      <c r="G1340" s="133" t="s">
        <v>103</v>
      </c>
      <c r="H1340" s="133">
        <v>9488</v>
      </c>
      <c r="I1340" s="133">
        <v>7325</v>
      </c>
      <c r="J1340" s="133">
        <v>43914</v>
      </c>
      <c r="K1340" s="133" t="s">
        <v>1148</v>
      </c>
      <c r="L1340" s="133">
        <v>900091723</v>
      </c>
      <c r="M1340" s="133" t="s">
        <v>96</v>
      </c>
      <c r="N1340" s="133">
        <v>8892</v>
      </c>
      <c r="O1340" s="133">
        <v>2020</v>
      </c>
      <c r="P1340" s="264">
        <v>1366266</v>
      </c>
      <c r="Q1340" s="239" t="s">
        <v>827</v>
      </c>
      <c r="R1340" s="240"/>
      <c r="S1340" s="246"/>
      <c r="T1340" s="240"/>
      <c r="U1340" s="246"/>
      <c r="V1340" s="240"/>
      <c r="W1340" s="246"/>
      <c r="X1340" s="283"/>
      <c r="Y1340" s="253"/>
      <c r="Z1340" s="251"/>
      <c r="AA1340" s="247">
        <f t="shared" si="41"/>
        <v>1366266</v>
      </c>
      <c r="AB1340" s="332" t="s">
        <v>1093</v>
      </c>
      <c r="AF1340">
        <v>1366266</v>
      </c>
      <c r="AG1340" s="415">
        <f t="shared" si="40"/>
        <v>0</v>
      </c>
    </row>
    <row r="1341" spans="1:33">
      <c r="A1341" s="133" t="s">
        <v>6</v>
      </c>
      <c r="B1341" s="133" t="s">
        <v>186</v>
      </c>
      <c r="C1341" s="135" t="s">
        <v>91</v>
      </c>
      <c r="D1341" s="135" t="s">
        <v>92</v>
      </c>
      <c r="E1341" s="239" t="s">
        <v>248</v>
      </c>
      <c r="F1341" s="134" t="s">
        <v>20</v>
      </c>
      <c r="G1341" s="133" t="s">
        <v>103</v>
      </c>
      <c r="H1341" s="133">
        <v>10595</v>
      </c>
      <c r="I1341" s="133">
        <v>8034</v>
      </c>
      <c r="J1341" s="133">
        <v>43934</v>
      </c>
      <c r="K1341" s="133" t="s">
        <v>676</v>
      </c>
      <c r="L1341" s="133">
        <v>900450947</v>
      </c>
      <c r="M1341" s="133" t="s">
        <v>96</v>
      </c>
      <c r="N1341" s="133">
        <v>1922</v>
      </c>
      <c r="O1341" s="133">
        <v>2020</v>
      </c>
      <c r="P1341" s="264">
        <v>3809233</v>
      </c>
      <c r="Q1341" s="239" t="s">
        <v>827</v>
      </c>
      <c r="R1341" s="240"/>
      <c r="S1341" s="246"/>
      <c r="T1341" s="240"/>
      <c r="U1341" s="246"/>
      <c r="V1341" s="240"/>
      <c r="W1341" s="246"/>
      <c r="X1341" s="283"/>
      <c r="Y1341" s="253"/>
      <c r="Z1341" s="251"/>
      <c r="AA1341" s="247">
        <f t="shared" si="41"/>
        <v>3809233</v>
      </c>
      <c r="AB1341" s="369" t="s">
        <v>1079</v>
      </c>
      <c r="AF1341">
        <v>3809233</v>
      </c>
      <c r="AG1341" s="415">
        <f t="shared" si="40"/>
        <v>0</v>
      </c>
    </row>
    <row r="1342" spans="1:33" ht="38.25">
      <c r="A1342" s="133" t="s">
        <v>6</v>
      </c>
      <c r="B1342" s="133" t="s">
        <v>341</v>
      </c>
      <c r="C1342" s="135" t="s">
        <v>91</v>
      </c>
      <c r="D1342" s="135" t="s">
        <v>92</v>
      </c>
      <c r="E1342" s="239" t="s">
        <v>342</v>
      </c>
      <c r="F1342" s="134" t="s">
        <v>5</v>
      </c>
      <c r="G1342" s="133" t="s">
        <v>103</v>
      </c>
      <c r="H1342" s="133">
        <v>9450</v>
      </c>
      <c r="I1342" s="133">
        <v>8102</v>
      </c>
      <c r="J1342" s="133">
        <v>43936</v>
      </c>
      <c r="K1342" s="133" t="s">
        <v>800</v>
      </c>
      <c r="L1342" s="133">
        <v>900197182</v>
      </c>
      <c r="M1342" s="133" t="s">
        <v>376</v>
      </c>
      <c r="N1342" s="133">
        <v>8961</v>
      </c>
      <c r="O1342" s="133">
        <v>2020</v>
      </c>
      <c r="P1342" s="264">
        <v>59026</v>
      </c>
      <c r="Q1342" s="239" t="s">
        <v>827</v>
      </c>
      <c r="R1342" s="240"/>
      <c r="S1342" s="246"/>
      <c r="T1342" s="240"/>
      <c r="U1342" s="246"/>
      <c r="V1342" s="240"/>
      <c r="W1342" s="246"/>
      <c r="X1342" s="283"/>
      <c r="Y1342" s="248" t="s">
        <v>354</v>
      </c>
      <c r="Z1342" s="251">
        <v>59026</v>
      </c>
      <c r="AA1342" s="247">
        <f t="shared" si="41"/>
        <v>0</v>
      </c>
      <c r="AB1342" s="240" t="s">
        <v>355</v>
      </c>
      <c r="AF1342">
        <v>59026</v>
      </c>
      <c r="AG1342" s="415">
        <f t="shared" si="40"/>
        <v>0</v>
      </c>
    </row>
    <row r="1343" spans="1:33">
      <c r="A1343" s="133" t="s">
        <v>6</v>
      </c>
      <c r="B1343" s="133" t="s">
        <v>186</v>
      </c>
      <c r="C1343" s="135" t="s">
        <v>91</v>
      </c>
      <c r="D1343" s="135" t="s">
        <v>92</v>
      </c>
      <c r="E1343" s="239" t="s">
        <v>248</v>
      </c>
      <c r="F1343" s="134" t="s">
        <v>20</v>
      </c>
      <c r="G1343" s="133" t="s">
        <v>103</v>
      </c>
      <c r="H1343" s="133">
        <v>10597</v>
      </c>
      <c r="I1343" s="133">
        <v>8164</v>
      </c>
      <c r="J1343" s="133">
        <v>43936</v>
      </c>
      <c r="K1343" s="133" t="s">
        <v>1333</v>
      </c>
      <c r="L1343" s="133">
        <v>830085763</v>
      </c>
      <c r="M1343" s="133" t="s">
        <v>96</v>
      </c>
      <c r="N1343" s="133">
        <v>1920</v>
      </c>
      <c r="O1343" s="133">
        <v>2020</v>
      </c>
      <c r="P1343" s="264">
        <v>18187946</v>
      </c>
      <c r="Q1343" s="239" t="s">
        <v>827</v>
      </c>
      <c r="R1343" s="240"/>
      <c r="S1343" s="246"/>
      <c r="T1343" s="240"/>
      <c r="U1343" s="246"/>
      <c r="V1343" s="240"/>
      <c r="W1343" s="246"/>
      <c r="X1343" s="283"/>
      <c r="Y1343" s="253"/>
      <c r="Z1343" s="251"/>
      <c r="AA1343" s="247">
        <f t="shared" si="41"/>
        <v>18187946</v>
      </c>
      <c r="AB1343" s="371" t="s">
        <v>1079</v>
      </c>
      <c r="AF1343">
        <v>18187946</v>
      </c>
      <c r="AG1343" s="415">
        <f t="shared" si="40"/>
        <v>0</v>
      </c>
    </row>
    <row r="1344" spans="1:33">
      <c r="A1344" s="133" t="s">
        <v>6</v>
      </c>
      <c r="B1344" s="133" t="s">
        <v>186</v>
      </c>
      <c r="C1344" s="135" t="s">
        <v>91</v>
      </c>
      <c r="D1344" s="135" t="s">
        <v>92</v>
      </c>
      <c r="E1344" s="239" t="s">
        <v>248</v>
      </c>
      <c r="F1344" s="134" t="s">
        <v>20</v>
      </c>
      <c r="G1344" s="133" t="s">
        <v>103</v>
      </c>
      <c r="H1344" s="133">
        <v>10596</v>
      </c>
      <c r="I1344" s="133">
        <v>8165</v>
      </c>
      <c r="J1344" s="133">
        <v>43936</v>
      </c>
      <c r="K1344" s="133" t="s">
        <v>1226</v>
      </c>
      <c r="L1344" s="133">
        <v>900326710</v>
      </c>
      <c r="M1344" s="133" t="s">
        <v>96</v>
      </c>
      <c r="N1344" s="133">
        <v>1921</v>
      </c>
      <c r="O1344" s="133">
        <v>2020</v>
      </c>
      <c r="P1344" s="264">
        <v>25635164</v>
      </c>
      <c r="Q1344" s="239" t="s">
        <v>827</v>
      </c>
      <c r="R1344" s="240"/>
      <c r="S1344" s="246"/>
      <c r="T1344" s="240"/>
      <c r="U1344" s="246"/>
      <c r="V1344" s="240"/>
      <c r="W1344" s="246"/>
      <c r="X1344" s="283"/>
      <c r="Y1344" s="253"/>
      <c r="Z1344" s="251"/>
      <c r="AA1344" s="247">
        <f t="shared" si="41"/>
        <v>25635164</v>
      </c>
      <c r="AB1344" s="369" t="s">
        <v>1079</v>
      </c>
      <c r="AF1344">
        <v>25635164</v>
      </c>
      <c r="AG1344" s="415">
        <f t="shared" si="40"/>
        <v>0</v>
      </c>
    </row>
    <row r="1345" spans="1:33" ht="38.25">
      <c r="A1345" s="133" t="s">
        <v>6</v>
      </c>
      <c r="B1345" s="133" t="s">
        <v>124</v>
      </c>
      <c r="C1345" s="135" t="s">
        <v>91</v>
      </c>
      <c r="D1345" s="135" t="s">
        <v>92</v>
      </c>
      <c r="E1345" s="239" t="s">
        <v>311</v>
      </c>
      <c r="F1345" s="134" t="s">
        <v>16</v>
      </c>
      <c r="G1345" s="133" t="s">
        <v>103</v>
      </c>
      <c r="H1345" s="133">
        <v>4593</v>
      </c>
      <c r="I1345" s="133">
        <v>8309</v>
      </c>
      <c r="J1345" s="133">
        <v>43941</v>
      </c>
      <c r="K1345" s="133" t="s">
        <v>1334</v>
      </c>
      <c r="L1345" s="133">
        <v>28308837</v>
      </c>
      <c r="M1345" s="133" t="s">
        <v>114</v>
      </c>
      <c r="N1345" s="133">
        <v>3505</v>
      </c>
      <c r="O1345" s="133">
        <v>2020</v>
      </c>
      <c r="P1345" s="264">
        <v>586367</v>
      </c>
      <c r="Q1345" s="239" t="s">
        <v>827</v>
      </c>
      <c r="R1345" s="240"/>
      <c r="S1345" s="246"/>
      <c r="T1345" s="240"/>
      <c r="U1345" s="246"/>
      <c r="V1345" s="240"/>
      <c r="W1345" s="246"/>
      <c r="X1345" s="283"/>
      <c r="Y1345" s="248" t="s">
        <v>354</v>
      </c>
      <c r="Z1345" s="251">
        <v>586367</v>
      </c>
      <c r="AA1345" s="247">
        <f t="shared" si="41"/>
        <v>0</v>
      </c>
      <c r="AB1345" s="330" t="s">
        <v>355</v>
      </c>
      <c r="AF1345">
        <v>586367</v>
      </c>
      <c r="AG1345" s="415">
        <f t="shared" si="40"/>
        <v>0</v>
      </c>
    </row>
    <row r="1346" spans="1:33">
      <c r="A1346" s="133" t="s">
        <v>6</v>
      </c>
      <c r="B1346" s="133" t="s">
        <v>100</v>
      </c>
      <c r="C1346" s="135" t="s">
        <v>91</v>
      </c>
      <c r="D1346" s="135" t="s">
        <v>92</v>
      </c>
      <c r="E1346" s="239" t="s">
        <v>239</v>
      </c>
      <c r="F1346" s="134" t="s">
        <v>13</v>
      </c>
      <c r="G1346" s="133" t="s">
        <v>103</v>
      </c>
      <c r="H1346" s="133">
        <v>7693</v>
      </c>
      <c r="I1346" s="133">
        <v>9417</v>
      </c>
      <c r="J1346" s="133">
        <v>43969</v>
      </c>
      <c r="K1346" s="133" t="s">
        <v>1335</v>
      </c>
      <c r="L1346" s="133">
        <v>1023901076</v>
      </c>
      <c r="M1346" s="133" t="s">
        <v>123</v>
      </c>
      <c r="N1346" s="133">
        <v>4011</v>
      </c>
      <c r="O1346" s="133">
        <v>2020</v>
      </c>
      <c r="P1346" s="264">
        <v>109267</v>
      </c>
      <c r="Q1346" s="239" t="s">
        <v>827</v>
      </c>
      <c r="R1346" s="243">
        <v>872</v>
      </c>
      <c r="S1346" s="249">
        <v>44659</v>
      </c>
      <c r="T1346" s="241">
        <v>872</v>
      </c>
      <c r="U1346" s="249">
        <v>44659</v>
      </c>
      <c r="V1346" s="253">
        <v>3000294857</v>
      </c>
      <c r="W1346" s="285">
        <v>44677</v>
      </c>
      <c r="X1346" s="283">
        <v>109267</v>
      </c>
      <c r="Y1346" s="253"/>
      <c r="Z1346" s="251"/>
      <c r="AA1346" s="247">
        <f t="shared" si="41"/>
        <v>0</v>
      </c>
      <c r="AB1346" s="240" t="s">
        <v>407</v>
      </c>
      <c r="AF1346">
        <v>109267</v>
      </c>
      <c r="AG1346" s="415">
        <f t="shared" si="40"/>
        <v>0</v>
      </c>
    </row>
    <row r="1347" spans="1:33">
      <c r="A1347" s="133" t="s">
        <v>6</v>
      </c>
      <c r="B1347" s="133" t="s">
        <v>124</v>
      </c>
      <c r="C1347" s="135" t="s">
        <v>91</v>
      </c>
      <c r="D1347" s="135" t="s">
        <v>92</v>
      </c>
      <c r="E1347" s="239" t="s">
        <v>311</v>
      </c>
      <c r="F1347" s="134" t="s">
        <v>16</v>
      </c>
      <c r="G1347" s="133" t="s">
        <v>103</v>
      </c>
      <c r="H1347" s="133">
        <v>5143</v>
      </c>
      <c r="I1347" s="133">
        <v>9796</v>
      </c>
      <c r="J1347" s="133">
        <v>43977</v>
      </c>
      <c r="K1347" s="133" t="s">
        <v>1336</v>
      </c>
      <c r="L1347" s="133">
        <v>1012367709</v>
      </c>
      <c r="M1347" s="133" t="s">
        <v>114</v>
      </c>
      <c r="N1347" s="133">
        <v>4593</v>
      </c>
      <c r="O1347" s="133">
        <v>2020</v>
      </c>
      <c r="P1347" s="264">
        <v>5026000</v>
      </c>
      <c r="Q1347" s="239" t="s">
        <v>827</v>
      </c>
      <c r="R1347" s="240"/>
      <c r="S1347" s="246"/>
      <c r="T1347" s="240"/>
      <c r="U1347" s="246"/>
      <c r="V1347" s="240"/>
      <c r="W1347" s="246"/>
      <c r="X1347" s="283"/>
      <c r="Y1347" s="253"/>
      <c r="Z1347" s="251"/>
      <c r="AA1347" s="247">
        <f t="shared" si="41"/>
        <v>5026000</v>
      </c>
      <c r="AB1347" s="302" t="s">
        <v>657</v>
      </c>
      <c r="AF1347">
        <v>5026000</v>
      </c>
      <c r="AG1347" s="415">
        <f t="shared" si="40"/>
        <v>0</v>
      </c>
    </row>
    <row r="1348" spans="1:33" ht="90">
      <c r="A1348" s="133" t="s">
        <v>6</v>
      </c>
      <c r="B1348" s="133" t="s">
        <v>100</v>
      </c>
      <c r="C1348" s="135" t="s">
        <v>91</v>
      </c>
      <c r="D1348" s="135" t="s">
        <v>92</v>
      </c>
      <c r="E1348" s="239" t="s">
        <v>239</v>
      </c>
      <c r="F1348" s="134" t="s">
        <v>13</v>
      </c>
      <c r="G1348" s="133" t="s">
        <v>108</v>
      </c>
      <c r="H1348" s="133">
        <v>13810</v>
      </c>
      <c r="I1348" s="133">
        <v>10005</v>
      </c>
      <c r="J1348" s="133">
        <v>43977</v>
      </c>
      <c r="K1348" s="133" t="s">
        <v>1337</v>
      </c>
      <c r="L1348" s="133">
        <v>52211314</v>
      </c>
      <c r="M1348" s="133" t="s">
        <v>123</v>
      </c>
      <c r="N1348" s="133">
        <v>4684</v>
      </c>
      <c r="O1348" s="133">
        <v>2020</v>
      </c>
      <c r="P1348" s="264">
        <v>7639200</v>
      </c>
      <c r="Q1348" s="239" t="s">
        <v>827</v>
      </c>
      <c r="R1348" s="240"/>
      <c r="S1348" s="246"/>
      <c r="T1348" s="240"/>
      <c r="U1348" s="246"/>
      <c r="V1348" s="240"/>
      <c r="W1348" s="246"/>
      <c r="X1348" s="283"/>
      <c r="Y1348" s="253"/>
      <c r="Z1348" s="251"/>
      <c r="AA1348" s="247">
        <f t="shared" si="41"/>
        <v>7639200</v>
      </c>
      <c r="AB1348" s="323" t="s">
        <v>1338</v>
      </c>
      <c r="AF1348">
        <v>7639200</v>
      </c>
      <c r="AG1348" s="415">
        <f t="shared" si="40"/>
        <v>0</v>
      </c>
    </row>
    <row r="1349" spans="1:33" ht="38.25">
      <c r="A1349" s="133" t="s">
        <v>6</v>
      </c>
      <c r="B1349" s="133" t="s">
        <v>100</v>
      </c>
      <c r="C1349" s="135" t="s">
        <v>91</v>
      </c>
      <c r="D1349" s="135" t="s">
        <v>92</v>
      </c>
      <c r="E1349" s="239" t="s">
        <v>239</v>
      </c>
      <c r="F1349" s="134" t="s">
        <v>13</v>
      </c>
      <c r="G1349" s="133" t="s">
        <v>108</v>
      </c>
      <c r="H1349" s="133">
        <v>13396</v>
      </c>
      <c r="I1349" s="133">
        <v>10142</v>
      </c>
      <c r="J1349" s="133">
        <v>43978</v>
      </c>
      <c r="K1349" s="133" t="s">
        <v>1339</v>
      </c>
      <c r="L1349" s="133">
        <v>65824228</v>
      </c>
      <c r="M1349" s="133" t="s">
        <v>114</v>
      </c>
      <c r="N1349" s="133">
        <v>5146</v>
      </c>
      <c r="O1349" s="133">
        <v>2020</v>
      </c>
      <c r="P1349" s="264">
        <v>1284800</v>
      </c>
      <c r="Q1349" s="239" t="s">
        <v>827</v>
      </c>
      <c r="R1349" s="240"/>
      <c r="S1349" s="246"/>
      <c r="T1349" s="240"/>
      <c r="U1349" s="246"/>
      <c r="V1349" s="240"/>
      <c r="W1349" s="246"/>
      <c r="X1349" s="283"/>
      <c r="Y1349" s="248" t="s">
        <v>146</v>
      </c>
      <c r="Z1349" s="251">
        <v>1284800</v>
      </c>
      <c r="AA1349" s="247">
        <f t="shared" si="41"/>
        <v>0</v>
      </c>
      <c r="AB1349" s="240" t="s">
        <v>370</v>
      </c>
      <c r="AF1349">
        <v>1284800</v>
      </c>
      <c r="AG1349" s="415">
        <f t="shared" si="40"/>
        <v>0</v>
      </c>
    </row>
    <row r="1350" spans="1:33" ht="38.25">
      <c r="A1350" s="133" t="s">
        <v>6</v>
      </c>
      <c r="B1350" s="133" t="s">
        <v>100</v>
      </c>
      <c r="C1350" s="135" t="s">
        <v>91</v>
      </c>
      <c r="D1350" s="135" t="s">
        <v>92</v>
      </c>
      <c r="E1350" s="239" t="s">
        <v>239</v>
      </c>
      <c r="F1350" s="134" t="s">
        <v>13</v>
      </c>
      <c r="G1350" s="133" t="s">
        <v>108</v>
      </c>
      <c r="H1350" s="133">
        <v>12241</v>
      </c>
      <c r="I1350" s="133">
        <v>11674</v>
      </c>
      <c r="J1350" s="133">
        <v>43982</v>
      </c>
      <c r="K1350" s="133" t="s">
        <v>1340</v>
      </c>
      <c r="L1350" s="133">
        <v>1048847217</v>
      </c>
      <c r="M1350" s="133" t="s">
        <v>114</v>
      </c>
      <c r="N1350" s="133">
        <v>6132</v>
      </c>
      <c r="O1350" s="133">
        <v>2020</v>
      </c>
      <c r="P1350" s="264">
        <v>195600</v>
      </c>
      <c r="Q1350" s="239" t="s">
        <v>827</v>
      </c>
      <c r="R1350" s="240"/>
      <c r="S1350" s="246"/>
      <c r="T1350" s="240"/>
      <c r="U1350" s="246"/>
      <c r="V1350" s="240"/>
      <c r="W1350" s="246"/>
      <c r="X1350" s="283"/>
      <c r="Y1350" s="248" t="s">
        <v>271</v>
      </c>
      <c r="Z1350" s="251">
        <v>195600</v>
      </c>
      <c r="AA1350" s="247">
        <f t="shared" si="41"/>
        <v>0</v>
      </c>
      <c r="AB1350" s="240" t="s">
        <v>272</v>
      </c>
      <c r="AF1350">
        <v>195600</v>
      </c>
      <c r="AG1350" s="415">
        <f t="shared" ref="AG1350:AG1383" si="42">+AF1350-P1350</f>
        <v>0</v>
      </c>
    </row>
    <row r="1351" spans="1:33" ht="38.25">
      <c r="A1351" s="133" t="s">
        <v>6</v>
      </c>
      <c r="B1351" s="133" t="s">
        <v>100</v>
      </c>
      <c r="C1351" s="135" t="s">
        <v>91</v>
      </c>
      <c r="D1351" s="135" t="s">
        <v>92</v>
      </c>
      <c r="E1351" s="239" t="s">
        <v>239</v>
      </c>
      <c r="F1351" s="134" t="s">
        <v>13</v>
      </c>
      <c r="G1351" s="133" t="s">
        <v>108</v>
      </c>
      <c r="H1351" s="133">
        <v>13435</v>
      </c>
      <c r="I1351" s="133">
        <v>11800</v>
      </c>
      <c r="J1351" s="133">
        <v>43982</v>
      </c>
      <c r="K1351" s="133" t="s">
        <v>1341</v>
      </c>
      <c r="L1351" s="133">
        <v>53077571</v>
      </c>
      <c r="M1351" s="133" t="s">
        <v>123</v>
      </c>
      <c r="N1351" s="133">
        <v>7160</v>
      </c>
      <c r="O1351" s="133">
        <v>2020</v>
      </c>
      <c r="P1351" s="264">
        <v>160600</v>
      </c>
      <c r="Q1351" s="239" t="s">
        <v>827</v>
      </c>
      <c r="R1351" s="240"/>
      <c r="S1351" s="246"/>
      <c r="T1351" s="240"/>
      <c r="U1351" s="246"/>
      <c r="V1351" s="240"/>
      <c r="W1351" s="246"/>
      <c r="X1351" s="283"/>
      <c r="Y1351" s="248" t="s">
        <v>138</v>
      </c>
      <c r="Z1351" s="251">
        <v>160600</v>
      </c>
      <c r="AA1351" s="247">
        <f t="shared" ref="AA1351:AA1383" si="43">P1351-X1351-Z1351</f>
        <v>0</v>
      </c>
      <c r="AB1351" s="240" t="s">
        <v>246</v>
      </c>
      <c r="AF1351">
        <v>160600</v>
      </c>
      <c r="AG1351" s="415">
        <f t="shared" si="42"/>
        <v>0</v>
      </c>
    </row>
    <row r="1352" spans="1:33">
      <c r="A1352" s="133" t="s">
        <v>6</v>
      </c>
      <c r="B1352" s="133" t="s">
        <v>100</v>
      </c>
      <c r="C1352" s="135" t="s">
        <v>91</v>
      </c>
      <c r="D1352" s="135" t="s">
        <v>92</v>
      </c>
      <c r="E1352" s="239" t="s">
        <v>239</v>
      </c>
      <c r="F1352" s="134" t="s">
        <v>13</v>
      </c>
      <c r="G1352" s="133" t="s">
        <v>108</v>
      </c>
      <c r="H1352" s="133">
        <v>13718</v>
      </c>
      <c r="I1352" s="133">
        <v>11815</v>
      </c>
      <c r="J1352" s="133">
        <v>43982</v>
      </c>
      <c r="K1352" s="133" t="s">
        <v>1342</v>
      </c>
      <c r="L1352" s="133">
        <v>1024525504</v>
      </c>
      <c r="M1352" s="133" t="s">
        <v>123</v>
      </c>
      <c r="N1352" s="133">
        <v>7351</v>
      </c>
      <c r="O1352" s="133">
        <v>2020</v>
      </c>
      <c r="P1352" s="264">
        <v>4324800</v>
      </c>
      <c r="Q1352" s="239" t="s">
        <v>827</v>
      </c>
      <c r="R1352" s="240">
        <v>3198</v>
      </c>
      <c r="S1352" s="246">
        <v>44904</v>
      </c>
      <c r="T1352" s="240">
        <v>3198</v>
      </c>
      <c r="U1352" s="246">
        <v>44904</v>
      </c>
      <c r="V1352" s="240">
        <v>3001052022</v>
      </c>
      <c r="W1352" s="246">
        <v>44917</v>
      </c>
      <c r="X1352" s="283">
        <v>4324800</v>
      </c>
      <c r="Y1352" s="253"/>
      <c r="Z1352" s="251"/>
      <c r="AA1352" s="247">
        <f t="shared" si="43"/>
        <v>0</v>
      </c>
      <c r="AB1352" s="240" t="s">
        <v>209</v>
      </c>
      <c r="AF1352">
        <v>4324800</v>
      </c>
      <c r="AG1352" s="415">
        <f t="shared" si="42"/>
        <v>0</v>
      </c>
    </row>
    <row r="1353" spans="1:33" ht="38.25">
      <c r="A1353" s="133" t="s">
        <v>6</v>
      </c>
      <c r="B1353" s="133" t="s">
        <v>100</v>
      </c>
      <c r="C1353" s="135" t="s">
        <v>91</v>
      </c>
      <c r="D1353" s="135" t="s">
        <v>92</v>
      </c>
      <c r="E1353" s="239" t="s">
        <v>239</v>
      </c>
      <c r="F1353" s="134" t="s">
        <v>13</v>
      </c>
      <c r="G1353" s="133" t="s">
        <v>108</v>
      </c>
      <c r="H1353" s="133">
        <v>13178</v>
      </c>
      <c r="I1353" s="133">
        <v>11851</v>
      </c>
      <c r="J1353" s="133">
        <v>43982</v>
      </c>
      <c r="K1353" s="133" t="s">
        <v>1343</v>
      </c>
      <c r="L1353" s="133">
        <v>1059902290</v>
      </c>
      <c r="M1353" s="133" t="s">
        <v>114</v>
      </c>
      <c r="N1353" s="133">
        <v>6143</v>
      </c>
      <c r="O1353" s="133">
        <v>2020</v>
      </c>
      <c r="P1353" s="264">
        <v>160600</v>
      </c>
      <c r="Q1353" s="239" t="s">
        <v>827</v>
      </c>
      <c r="R1353" s="240"/>
      <c r="S1353" s="246"/>
      <c r="T1353" s="240"/>
      <c r="U1353" s="246"/>
      <c r="V1353" s="240"/>
      <c r="W1353" s="246"/>
      <c r="X1353" s="283"/>
      <c r="Y1353" s="248" t="s">
        <v>384</v>
      </c>
      <c r="Z1353" s="251">
        <v>160600</v>
      </c>
      <c r="AA1353" s="247">
        <f t="shared" si="43"/>
        <v>0</v>
      </c>
      <c r="AB1353" s="240" t="s">
        <v>385</v>
      </c>
      <c r="AF1353">
        <v>160600</v>
      </c>
      <c r="AG1353" s="415">
        <f t="shared" si="42"/>
        <v>0</v>
      </c>
    </row>
    <row r="1354" spans="1:33" ht="38.25">
      <c r="A1354" s="133" t="s">
        <v>6</v>
      </c>
      <c r="B1354" s="133" t="s">
        <v>100</v>
      </c>
      <c r="C1354" s="135" t="s">
        <v>91</v>
      </c>
      <c r="D1354" s="135">
        <v>7744</v>
      </c>
      <c r="E1354" s="239" t="s">
        <v>1258</v>
      </c>
      <c r="F1354" s="134" t="s">
        <v>28</v>
      </c>
      <c r="G1354" s="133" t="s">
        <v>108</v>
      </c>
      <c r="H1354" s="133">
        <v>15480</v>
      </c>
      <c r="I1354" s="133">
        <v>12134</v>
      </c>
      <c r="J1354" s="133">
        <v>44023</v>
      </c>
      <c r="K1354" s="133" t="s">
        <v>1344</v>
      </c>
      <c r="L1354" s="133">
        <v>1024489130</v>
      </c>
      <c r="M1354" s="133" t="s">
        <v>123</v>
      </c>
      <c r="N1354" s="133">
        <v>7770</v>
      </c>
      <c r="O1354" s="133">
        <v>2020</v>
      </c>
      <c r="P1354" s="264">
        <v>6153800</v>
      </c>
      <c r="Q1354" s="239" t="s">
        <v>827</v>
      </c>
      <c r="R1354" s="240">
        <v>2089</v>
      </c>
      <c r="S1354" s="246">
        <v>44802</v>
      </c>
      <c r="T1354" s="240">
        <v>2089</v>
      </c>
      <c r="U1354" s="246">
        <v>44802</v>
      </c>
      <c r="V1354" s="240">
        <v>3000842178</v>
      </c>
      <c r="W1354" s="246">
        <v>44854</v>
      </c>
      <c r="X1354" s="283">
        <v>106100</v>
      </c>
      <c r="Y1354" s="248" t="s">
        <v>271</v>
      </c>
      <c r="Z1354" s="251">
        <v>6047700</v>
      </c>
      <c r="AA1354" s="247">
        <f t="shared" si="43"/>
        <v>0</v>
      </c>
      <c r="AB1354" s="323" t="s">
        <v>256</v>
      </c>
      <c r="AF1354">
        <v>6153800</v>
      </c>
      <c r="AG1354" s="415">
        <f t="shared" si="42"/>
        <v>0</v>
      </c>
    </row>
    <row r="1355" spans="1:33">
      <c r="A1355" s="133" t="s">
        <v>6</v>
      </c>
      <c r="B1355" s="133" t="s">
        <v>100</v>
      </c>
      <c r="C1355" s="135" t="s">
        <v>91</v>
      </c>
      <c r="D1355" s="135">
        <v>7744</v>
      </c>
      <c r="E1355" s="239" t="s">
        <v>1258</v>
      </c>
      <c r="F1355" s="134" t="s">
        <v>28</v>
      </c>
      <c r="G1355" s="133" t="s">
        <v>108</v>
      </c>
      <c r="H1355" s="133">
        <v>17704</v>
      </c>
      <c r="I1355" s="133">
        <v>13606</v>
      </c>
      <c r="J1355" s="133">
        <v>44057</v>
      </c>
      <c r="K1355" s="133" t="s">
        <v>1345</v>
      </c>
      <c r="L1355" s="133">
        <v>51707598</v>
      </c>
      <c r="M1355" s="133" t="s">
        <v>123</v>
      </c>
      <c r="N1355" s="133">
        <v>8983</v>
      </c>
      <c r="O1355" s="133">
        <v>2020</v>
      </c>
      <c r="P1355" s="264">
        <v>106100</v>
      </c>
      <c r="Q1355" s="239" t="s">
        <v>827</v>
      </c>
      <c r="R1355" s="244">
        <v>1336</v>
      </c>
      <c r="S1355" s="245">
        <v>44740</v>
      </c>
      <c r="T1355" s="244">
        <v>1336</v>
      </c>
      <c r="U1355" s="245">
        <v>44740</v>
      </c>
      <c r="V1355" s="253">
        <v>3000548065</v>
      </c>
      <c r="W1355" s="246">
        <v>44770</v>
      </c>
      <c r="X1355" s="283">
        <v>106100</v>
      </c>
      <c r="Y1355" s="248"/>
      <c r="Z1355" s="251"/>
      <c r="AA1355" s="247">
        <f t="shared" si="43"/>
        <v>0</v>
      </c>
      <c r="AB1355" s="240" t="s">
        <v>396</v>
      </c>
      <c r="AF1355">
        <v>106100</v>
      </c>
      <c r="AG1355" s="415">
        <f t="shared" si="42"/>
        <v>0</v>
      </c>
    </row>
    <row r="1356" spans="1:33" ht="38.25">
      <c r="A1356" s="133" t="s">
        <v>6</v>
      </c>
      <c r="B1356" s="133" t="s">
        <v>100</v>
      </c>
      <c r="C1356" s="135" t="s">
        <v>91</v>
      </c>
      <c r="D1356" s="135">
        <v>7744</v>
      </c>
      <c r="E1356" s="239" t="s">
        <v>1258</v>
      </c>
      <c r="F1356" s="134" t="s">
        <v>28</v>
      </c>
      <c r="G1356" s="133" t="s">
        <v>108</v>
      </c>
      <c r="H1356" s="133">
        <v>17258</v>
      </c>
      <c r="I1356" s="133">
        <v>13764</v>
      </c>
      <c r="J1356" s="133">
        <v>44058</v>
      </c>
      <c r="K1356" s="133" t="s">
        <v>1346</v>
      </c>
      <c r="L1356" s="133">
        <v>1023008869</v>
      </c>
      <c r="M1356" s="133" t="s">
        <v>123</v>
      </c>
      <c r="N1356" s="133">
        <v>8632</v>
      </c>
      <c r="O1356" s="133">
        <v>2020</v>
      </c>
      <c r="P1356" s="264">
        <v>848800</v>
      </c>
      <c r="Q1356" s="239" t="s">
        <v>827</v>
      </c>
      <c r="R1356" s="240"/>
      <c r="S1356" s="246"/>
      <c r="T1356" s="240"/>
      <c r="U1356" s="246"/>
      <c r="V1356" s="240"/>
      <c r="W1356" s="246"/>
      <c r="X1356" s="283"/>
      <c r="Y1356" s="248" t="s">
        <v>384</v>
      </c>
      <c r="Z1356" s="251">
        <v>848800</v>
      </c>
      <c r="AA1356" s="247">
        <f t="shared" si="43"/>
        <v>0</v>
      </c>
      <c r="AB1356" s="240" t="s">
        <v>385</v>
      </c>
      <c r="AF1356">
        <v>848800</v>
      </c>
      <c r="AG1356" s="415">
        <f t="shared" si="42"/>
        <v>0</v>
      </c>
    </row>
    <row r="1357" spans="1:33">
      <c r="A1357" s="133" t="s">
        <v>6</v>
      </c>
      <c r="B1357" s="133" t="s">
        <v>100</v>
      </c>
      <c r="C1357" s="135" t="s">
        <v>91</v>
      </c>
      <c r="D1357" s="135">
        <v>7744</v>
      </c>
      <c r="E1357" s="239" t="s">
        <v>1258</v>
      </c>
      <c r="F1357" s="134" t="s">
        <v>28</v>
      </c>
      <c r="G1357" s="133" t="s">
        <v>108</v>
      </c>
      <c r="H1357" s="133">
        <v>17637</v>
      </c>
      <c r="I1357" s="133">
        <v>14024</v>
      </c>
      <c r="J1357" s="133">
        <v>44060</v>
      </c>
      <c r="K1357" s="133" t="s">
        <v>1314</v>
      </c>
      <c r="L1357" s="133">
        <v>1022933249</v>
      </c>
      <c r="M1357" s="133" t="s">
        <v>123</v>
      </c>
      <c r="N1357" s="133">
        <v>9522</v>
      </c>
      <c r="O1357" s="133">
        <v>2020</v>
      </c>
      <c r="P1357" s="264">
        <v>2440300</v>
      </c>
      <c r="Q1357" s="239" t="s">
        <v>827</v>
      </c>
      <c r="R1357" s="241">
        <v>1283</v>
      </c>
      <c r="S1357" s="249">
        <v>44729</v>
      </c>
      <c r="T1357" s="241">
        <v>1283</v>
      </c>
      <c r="U1357" s="249">
        <v>44729</v>
      </c>
      <c r="V1357" s="240" t="s">
        <v>1347</v>
      </c>
      <c r="W1357" s="246">
        <v>44791</v>
      </c>
      <c r="X1357" s="283">
        <v>2440300</v>
      </c>
      <c r="Y1357" s="253"/>
      <c r="Z1357" s="251"/>
      <c r="AA1357" s="247">
        <f t="shared" si="43"/>
        <v>0</v>
      </c>
      <c r="AB1357" s="390" t="s">
        <v>254</v>
      </c>
      <c r="AF1357">
        <v>2440300</v>
      </c>
      <c r="AG1357" s="415">
        <f t="shared" si="42"/>
        <v>0</v>
      </c>
    </row>
    <row r="1358" spans="1:33" ht="38.25">
      <c r="A1358" s="133" t="s">
        <v>6</v>
      </c>
      <c r="B1358" s="133" t="s">
        <v>100</v>
      </c>
      <c r="C1358" s="135" t="s">
        <v>91</v>
      </c>
      <c r="D1358" s="135">
        <v>7744</v>
      </c>
      <c r="E1358" s="239" t="s">
        <v>1258</v>
      </c>
      <c r="F1358" s="134" t="s">
        <v>28</v>
      </c>
      <c r="G1358" s="133" t="s">
        <v>108</v>
      </c>
      <c r="H1358" s="133">
        <v>18581</v>
      </c>
      <c r="I1358" s="133">
        <v>14210</v>
      </c>
      <c r="J1358" s="133">
        <v>44061</v>
      </c>
      <c r="K1358" s="133" t="s">
        <v>1348</v>
      </c>
      <c r="L1358" s="133">
        <v>1030549338</v>
      </c>
      <c r="M1358" s="133" t="s">
        <v>114</v>
      </c>
      <c r="N1358" s="133">
        <v>9716</v>
      </c>
      <c r="O1358" s="133">
        <v>2020</v>
      </c>
      <c r="P1358" s="264">
        <v>481800</v>
      </c>
      <c r="Q1358" s="239" t="s">
        <v>827</v>
      </c>
      <c r="R1358" s="240"/>
      <c r="S1358" s="246"/>
      <c r="T1358" s="240"/>
      <c r="U1358" s="246"/>
      <c r="V1358" s="240"/>
      <c r="W1358" s="246"/>
      <c r="X1358" s="283"/>
      <c r="Y1358" s="248" t="s">
        <v>354</v>
      </c>
      <c r="Z1358" s="251">
        <v>481800</v>
      </c>
      <c r="AA1358" s="247">
        <f t="shared" si="43"/>
        <v>0</v>
      </c>
      <c r="AB1358" s="240" t="s">
        <v>355</v>
      </c>
      <c r="AF1358">
        <v>481800</v>
      </c>
      <c r="AG1358" s="415">
        <f t="shared" si="42"/>
        <v>0</v>
      </c>
    </row>
    <row r="1359" spans="1:33" ht="38.25">
      <c r="A1359" s="133" t="s">
        <v>6</v>
      </c>
      <c r="B1359" s="133" t="s">
        <v>100</v>
      </c>
      <c r="C1359" s="135" t="s">
        <v>91</v>
      </c>
      <c r="D1359" s="135">
        <v>7744</v>
      </c>
      <c r="E1359" s="239" t="s">
        <v>1258</v>
      </c>
      <c r="F1359" s="134" t="s">
        <v>28</v>
      </c>
      <c r="G1359" s="133" t="s">
        <v>108</v>
      </c>
      <c r="H1359" s="133">
        <v>17482</v>
      </c>
      <c r="I1359" s="133">
        <v>14894</v>
      </c>
      <c r="J1359" s="133">
        <v>44065</v>
      </c>
      <c r="K1359" s="133" t="s">
        <v>1349</v>
      </c>
      <c r="L1359" s="133">
        <v>23782652</v>
      </c>
      <c r="M1359" s="133" t="s">
        <v>114</v>
      </c>
      <c r="N1359" s="133">
        <v>9003</v>
      </c>
      <c r="O1359" s="133">
        <v>2020</v>
      </c>
      <c r="P1359" s="264">
        <v>141467</v>
      </c>
      <c r="Q1359" s="239" t="s">
        <v>827</v>
      </c>
      <c r="R1359" s="240"/>
      <c r="S1359" s="246"/>
      <c r="T1359" s="240"/>
      <c r="U1359" s="246"/>
      <c r="V1359" s="240"/>
      <c r="W1359" s="246"/>
      <c r="X1359" s="283"/>
      <c r="Y1359" s="302" t="s">
        <v>486</v>
      </c>
      <c r="Z1359" s="251">
        <v>141467</v>
      </c>
      <c r="AA1359" s="247">
        <f t="shared" si="43"/>
        <v>0</v>
      </c>
      <c r="AB1359" s="240" t="s">
        <v>487</v>
      </c>
      <c r="AF1359">
        <v>141467</v>
      </c>
      <c r="AG1359" s="415">
        <f t="shared" si="42"/>
        <v>0</v>
      </c>
    </row>
    <row r="1360" spans="1:33">
      <c r="A1360" s="133" t="s">
        <v>6</v>
      </c>
      <c r="B1360" s="133" t="s">
        <v>100</v>
      </c>
      <c r="C1360" s="135" t="s">
        <v>91</v>
      </c>
      <c r="D1360" s="135">
        <v>7744</v>
      </c>
      <c r="E1360" s="239" t="s">
        <v>1258</v>
      </c>
      <c r="F1360" s="134" t="s">
        <v>28</v>
      </c>
      <c r="G1360" s="133" t="s">
        <v>108</v>
      </c>
      <c r="H1360" s="133">
        <v>17553</v>
      </c>
      <c r="I1360" s="133">
        <v>14898</v>
      </c>
      <c r="J1360" s="133">
        <v>44065</v>
      </c>
      <c r="K1360" s="133" t="s">
        <v>1350</v>
      </c>
      <c r="L1360" s="133">
        <v>41791802</v>
      </c>
      <c r="M1360" s="133" t="s">
        <v>114</v>
      </c>
      <c r="N1360" s="133">
        <v>10349</v>
      </c>
      <c r="O1360" s="133">
        <v>2020</v>
      </c>
      <c r="P1360" s="264">
        <v>267667</v>
      </c>
      <c r="Q1360" s="239" t="s">
        <v>827</v>
      </c>
      <c r="R1360" s="243">
        <v>872</v>
      </c>
      <c r="S1360" s="249">
        <v>44659</v>
      </c>
      <c r="T1360" s="241">
        <v>872</v>
      </c>
      <c r="U1360" s="249">
        <v>44659</v>
      </c>
      <c r="V1360" s="253">
        <v>3000294861</v>
      </c>
      <c r="W1360" s="285">
        <v>44677</v>
      </c>
      <c r="X1360" s="283">
        <v>267667</v>
      </c>
      <c r="Y1360" s="253"/>
      <c r="Z1360" s="251"/>
      <c r="AA1360" s="247">
        <f t="shared" si="43"/>
        <v>0</v>
      </c>
      <c r="AB1360" s="240" t="s">
        <v>407</v>
      </c>
      <c r="AF1360">
        <v>267667</v>
      </c>
      <c r="AG1360" s="415">
        <f t="shared" si="42"/>
        <v>0</v>
      </c>
    </row>
    <row r="1361" spans="1:33">
      <c r="A1361" s="133" t="s">
        <v>6</v>
      </c>
      <c r="B1361" s="133" t="s">
        <v>100</v>
      </c>
      <c r="C1361" s="135" t="s">
        <v>91</v>
      </c>
      <c r="D1361" s="135">
        <v>7744</v>
      </c>
      <c r="E1361" s="239" t="s">
        <v>1258</v>
      </c>
      <c r="F1361" s="134" t="s">
        <v>28</v>
      </c>
      <c r="G1361" s="133" t="s">
        <v>108</v>
      </c>
      <c r="H1361" s="133">
        <v>17690</v>
      </c>
      <c r="I1361" s="133">
        <v>15028</v>
      </c>
      <c r="J1361" s="133">
        <v>44066</v>
      </c>
      <c r="K1361" s="133" t="s">
        <v>1351</v>
      </c>
      <c r="L1361" s="133">
        <v>1022968170</v>
      </c>
      <c r="M1361" s="133" t="s">
        <v>123</v>
      </c>
      <c r="N1361" s="133">
        <v>10652</v>
      </c>
      <c r="O1361" s="133">
        <v>2020</v>
      </c>
      <c r="P1361" s="264">
        <v>212200</v>
      </c>
      <c r="Q1361" s="239" t="s">
        <v>827</v>
      </c>
      <c r="R1361" s="244">
        <v>1091</v>
      </c>
      <c r="S1361" s="246">
        <v>44700</v>
      </c>
      <c r="T1361" s="244">
        <v>1091</v>
      </c>
      <c r="U1361" s="246">
        <v>44700</v>
      </c>
      <c r="V1361" s="253">
        <v>3000563036</v>
      </c>
      <c r="W1361" s="246">
        <v>44791</v>
      </c>
      <c r="X1361" s="283">
        <v>212200</v>
      </c>
      <c r="Y1361" s="253"/>
      <c r="Z1361" s="251"/>
      <c r="AA1361" s="247">
        <f t="shared" si="43"/>
        <v>0</v>
      </c>
      <c r="AB1361" s="390" t="s">
        <v>254</v>
      </c>
      <c r="AF1361">
        <v>212200</v>
      </c>
      <c r="AG1361" s="415">
        <f t="shared" si="42"/>
        <v>0</v>
      </c>
    </row>
    <row r="1362" spans="1:33" ht="38.25">
      <c r="A1362" s="133" t="s">
        <v>6</v>
      </c>
      <c r="B1362" s="133" t="s">
        <v>100</v>
      </c>
      <c r="C1362" s="135" t="s">
        <v>91</v>
      </c>
      <c r="D1362" s="135">
        <v>7744</v>
      </c>
      <c r="E1362" s="239" t="s">
        <v>1258</v>
      </c>
      <c r="F1362" s="134" t="s">
        <v>28</v>
      </c>
      <c r="G1362" s="133" t="s">
        <v>108</v>
      </c>
      <c r="H1362" s="133">
        <v>19152</v>
      </c>
      <c r="I1362" s="133">
        <v>15649</v>
      </c>
      <c r="J1362" s="133">
        <v>44067</v>
      </c>
      <c r="K1362" s="133" t="s">
        <v>1352</v>
      </c>
      <c r="L1362" s="133">
        <v>52875714</v>
      </c>
      <c r="M1362" s="133" t="s">
        <v>114</v>
      </c>
      <c r="N1362" s="133">
        <v>9889</v>
      </c>
      <c r="O1362" s="133">
        <v>2020</v>
      </c>
      <c r="P1362" s="264">
        <v>214133</v>
      </c>
      <c r="Q1362" s="239" t="s">
        <v>827</v>
      </c>
      <c r="R1362" s="240"/>
      <c r="S1362" s="246"/>
      <c r="T1362" s="240"/>
      <c r="U1362" s="246"/>
      <c r="V1362" s="240"/>
      <c r="W1362" s="246"/>
      <c r="X1362" s="283"/>
      <c r="Y1362" s="248" t="s">
        <v>486</v>
      </c>
      <c r="Z1362" s="251">
        <v>214133</v>
      </c>
      <c r="AA1362" s="247">
        <f t="shared" si="43"/>
        <v>0</v>
      </c>
      <c r="AB1362" s="240" t="s">
        <v>487</v>
      </c>
      <c r="AF1362">
        <v>214133</v>
      </c>
      <c r="AG1362" s="415">
        <f t="shared" si="42"/>
        <v>0</v>
      </c>
    </row>
    <row r="1363" spans="1:33">
      <c r="A1363" s="133" t="s">
        <v>6</v>
      </c>
      <c r="B1363" s="133" t="s">
        <v>100</v>
      </c>
      <c r="C1363" s="135" t="s">
        <v>91</v>
      </c>
      <c r="D1363" s="135">
        <v>7744</v>
      </c>
      <c r="E1363" s="239" t="s">
        <v>1258</v>
      </c>
      <c r="F1363" s="134" t="s">
        <v>28</v>
      </c>
      <c r="G1363" s="133" t="s">
        <v>108</v>
      </c>
      <c r="H1363" s="133">
        <v>17843</v>
      </c>
      <c r="I1363" s="133">
        <v>15903</v>
      </c>
      <c r="J1363" s="133">
        <v>44067</v>
      </c>
      <c r="K1363" s="133" t="s">
        <v>1353</v>
      </c>
      <c r="L1363" s="133">
        <v>1024492805</v>
      </c>
      <c r="M1363" s="133" t="s">
        <v>123</v>
      </c>
      <c r="N1363" s="133">
        <v>9546</v>
      </c>
      <c r="O1363" s="133">
        <v>2020</v>
      </c>
      <c r="P1363" s="264">
        <v>508800</v>
      </c>
      <c r="Q1363" s="239" t="s">
        <v>827</v>
      </c>
      <c r="R1363" s="241">
        <v>1283</v>
      </c>
      <c r="S1363" s="249">
        <v>44729</v>
      </c>
      <c r="T1363" s="241">
        <v>1283</v>
      </c>
      <c r="U1363" s="249">
        <v>44729</v>
      </c>
      <c r="V1363" s="240" t="s">
        <v>1354</v>
      </c>
      <c r="W1363" s="246">
        <v>44791</v>
      </c>
      <c r="X1363" s="283">
        <v>508800</v>
      </c>
      <c r="Y1363" s="253"/>
      <c r="Z1363" s="251"/>
      <c r="AA1363" s="247">
        <f t="shared" si="43"/>
        <v>0</v>
      </c>
      <c r="AB1363" s="390" t="s">
        <v>254</v>
      </c>
      <c r="AF1363">
        <v>508800</v>
      </c>
      <c r="AG1363" s="415">
        <f t="shared" si="42"/>
        <v>0</v>
      </c>
    </row>
    <row r="1364" spans="1:33">
      <c r="A1364" s="133" t="s">
        <v>6</v>
      </c>
      <c r="B1364" s="133" t="s">
        <v>100</v>
      </c>
      <c r="C1364" s="135" t="s">
        <v>91</v>
      </c>
      <c r="D1364" s="135">
        <v>7744</v>
      </c>
      <c r="E1364" s="239" t="s">
        <v>1258</v>
      </c>
      <c r="F1364" s="134" t="s">
        <v>28</v>
      </c>
      <c r="G1364" s="133" t="s">
        <v>108</v>
      </c>
      <c r="H1364" s="133">
        <v>19607</v>
      </c>
      <c r="I1364" s="133">
        <v>16213</v>
      </c>
      <c r="J1364" s="133">
        <v>44068</v>
      </c>
      <c r="K1364" s="133" t="s">
        <v>1355</v>
      </c>
      <c r="L1364" s="133">
        <v>53101873</v>
      </c>
      <c r="M1364" s="133" t="s">
        <v>123</v>
      </c>
      <c r="N1364" s="133">
        <v>10795</v>
      </c>
      <c r="O1364" s="133">
        <v>2020</v>
      </c>
      <c r="P1364" s="264">
        <v>106100</v>
      </c>
      <c r="Q1364" s="239" t="s">
        <v>827</v>
      </c>
      <c r="R1364" s="243">
        <v>872</v>
      </c>
      <c r="S1364" s="249">
        <v>44659</v>
      </c>
      <c r="T1364" s="241">
        <v>872</v>
      </c>
      <c r="U1364" s="249">
        <v>44659</v>
      </c>
      <c r="V1364" s="253">
        <v>3000294482</v>
      </c>
      <c r="W1364" s="285">
        <v>44677</v>
      </c>
      <c r="X1364" s="283">
        <v>106100</v>
      </c>
      <c r="Y1364" s="253"/>
      <c r="Z1364" s="251"/>
      <c r="AA1364" s="247">
        <f t="shared" si="43"/>
        <v>0</v>
      </c>
      <c r="AB1364" s="240" t="s">
        <v>407</v>
      </c>
      <c r="AF1364">
        <v>106100</v>
      </c>
      <c r="AG1364" s="415">
        <f t="shared" si="42"/>
        <v>0</v>
      </c>
    </row>
    <row r="1365" spans="1:33">
      <c r="A1365" s="133" t="s">
        <v>6</v>
      </c>
      <c r="B1365" s="133" t="s">
        <v>100</v>
      </c>
      <c r="C1365" s="135" t="s">
        <v>91</v>
      </c>
      <c r="D1365" s="135">
        <v>7744</v>
      </c>
      <c r="E1365" s="239" t="s">
        <v>1258</v>
      </c>
      <c r="F1365" s="134" t="s">
        <v>28</v>
      </c>
      <c r="G1365" s="133" t="s">
        <v>108</v>
      </c>
      <c r="H1365" s="133">
        <v>17768</v>
      </c>
      <c r="I1365" s="133">
        <v>16247</v>
      </c>
      <c r="J1365" s="133">
        <v>44081</v>
      </c>
      <c r="K1365" s="133" t="s">
        <v>1356</v>
      </c>
      <c r="L1365" s="133">
        <v>1133664160</v>
      </c>
      <c r="M1365" s="133" t="s">
        <v>123</v>
      </c>
      <c r="N1365" s="133">
        <v>11984</v>
      </c>
      <c r="O1365" s="133">
        <v>2020</v>
      </c>
      <c r="P1365" s="264">
        <v>848800</v>
      </c>
      <c r="Q1365" s="239" t="s">
        <v>827</v>
      </c>
      <c r="R1365" s="243">
        <v>508</v>
      </c>
      <c r="S1365" s="249">
        <v>44622</v>
      </c>
      <c r="T1365" s="241">
        <v>508</v>
      </c>
      <c r="U1365" s="249">
        <v>44622</v>
      </c>
      <c r="V1365" s="240" t="s">
        <v>1357</v>
      </c>
      <c r="W1365" s="246">
        <v>44648</v>
      </c>
      <c r="X1365" s="283">
        <v>848800</v>
      </c>
      <c r="Y1365" s="253"/>
      <c r="Z1365" s="251"/>
      <c r="AA1365" s="247">
        <f t="shared" si="43"/>
        <v>0</v>
      </c>
      <c r="AB1365" s="240" t="s">
        <v>388</v>
      </c>
      <c r="AF1365">
        <v>848800</v>
      </c>
      <c r="AG1365" s="415">
        <f t="shared" si="42"/>
        <v>0</v>
      </c>
    </row>
    <row r="1366" spans="1:33">
      <c r="A1366" s="133" t="s">
        <v>6</v>
      </c>
      <c r="B1366" s="133" t="s">
        <v>100</v>
      </c>
      <c r="C1366" s="135" t="s">
        <v>91</v>
      </c>
      <c r="D1366" s="135">
        <v>7744</v>
      </c>
      <c r="E1366" s="239" t="s">
        <v>1258</v>
      </c>
      <c r="F1366" s="134" t="s">
        <v>28</v>
      </c>
      <c r="G1366" s="133" t="s">
        <v>108</v>
      </c>
      <c r="H1366" s="133">
        <v>21095</v>
      </c>
      <c r="I1366" s="133">
        <v>16298</v>
      </c>
      <c r="J1366" s="133">
        <v>44084</v>
      </c>
      <c r="K1366" s="133" t="s">
        <v>1358</v>
      </c>
      <c r="L1366" s="133">
        <v>1012346039</v>
      </c>
      <c r="M1366" s="133" t="s">
        <v>123</v>
      </c>
      <c r="N1366" s="133">
        <v>11093</v>
      </c>
      <c r="O1366" s="133">
        <v>2020</v>
      </c>
      <c r="P1366" s="264">
        <v>381600</v>
      </c>
      <c r="Q1366" s="239" t="s">
        <v>827</v>
      </c>
      <c r="R1366" s="244">
        <v>1336</v>
      </c>
      <c r="S1366" s="245">
        <v>44740</v>
      </c>
      <c r="T1366" s="244">
        <v>1336</v>
      </c>
      <c r="U1366" s="245">
        <v>44740</v>
      </c>
      <c r="V1366" s="253">
        <v>3000548066</v>
      </c>
      <c r="W1366" s="246">
        <v>44770</v>
      </c>
      <c r="X1366" s="283">
        <v>381600</v>
      </c>
      <c r="Y1366" s="253"/>
      <c r="Z1366" s="251"/>
      <c r="AA1366" s="247">
        <f t="shared" si="43"/>
        <v>0</v>
      </c>
      <c r="AB1366" s="240" t="s">
        <v>396</v>
      </c>
      <c r="AF1366">
        <v>381600</v>
      </c>
      <c r="AG1366" s="415">
        <f t="shared" si="42"/>
        <v>0</v>
      </c>
    </row>
    <row r="1367" spans="1:33">
      <c r="A1367" s="133" t="s">
        <v>6</v>
      </c>
      <c r="B1367" s="133" t="s">
        <v>100</v>
      </c>
      <c r="C1367" s="135" t="s">
        <v>91</v>
      </c>
      <c r="D1367" s="135">
        <v>7744</v>
      </c>
      <c r="E1367" s="239" t="s">
        <v>1258</v>
      </c>
      <c r="F1367" s="134" t="s">
        <v>28</v>
      </c>
      <c r="G1367" s="133" t="s">
        <v>108</v>
      </c>
      <c r="H1367" s="133">
        <v>20710</v>
      </c>
      <c r="I1367" s="133">
        <v>16707</v>
      </c>
      <c r="J1367" s="133">
        <v>44091</v>
      </c>
      <c r="K1367" s="133" t="s">
        <v>1359</v>
      </c>
      <c r="L1367" s="133">
        <v>35514771</v>
      </c>
      <c r="M1367" s="133" t="s">
        <v>123</v>
      </c>
      <c r="N1367" s="133">
        <v>11086</v>
      </c>
      <c r="O1367" s="133">
        <v>2020</v>
      </c>
      <c r="P1367" s="264">
        <v>106100</v>
      </c>
      <c r="Q1367" s="239" t="s">
        <v>827</v>
      </c>
      <c r="R1367" s="244">
        <v>1091</v>
      </c>
      <c r="S1367" s="246">
        <v>44700</v>
      </c>
      <c r="T1367" s="244">
        <v>1091</v>
      </c>
      <c r="U1367" s="246">
        <v>44700</v>
      </c>
      <c r="V1367" s="240">
        <v>3000464114</v>
      </c>
      <c r="W1367" s="246">
        <v>44743</v>
      </c>
      <c r="X1367" s="283">
        <v>106100</v>
      </c>
      <c r="Y1367" s="253"/>
      <c r="Z1367" s="251"/>
      <c r="AA1367" s="247">
        <f t="shared" si="43"/>
        <v>0</v>
      </c>
      <c r="AB1367" s="240" t="s">
        <v>396</v>
      </c>
      <c r="AF1367">
        <v>106100</v>
      </c>
      <c r="AG1367" s="415">
        <f t="shared" si="42"/>
        <v>0</v>
      </c>
    </row>
    <row r="1368" spans="1:33">
      <c r="A1368" s="133" t="s">
        <v>6</v>
      </c>
      <c r="B1368" s="133" t="s">
        <v>100</v>
      </c>
      <c r="C1368" s="135" t="s">
        <v>91</v>
      </c>
      <c r="D1368" s="135">
        <v>7744</v>
      </c>
      <c r="E1368" s="239" t="s">
        <v>1258</v>
      </c>
      <c r="F1368" s="134" t="s">
        <v>28</v>
      </c>
      <c r="G1368" s="133" t="s">
        <v>108</v>
      </c>
      <c r="H1368" s="133">
        <v>17402</v>
      </c>
      <c r="I1368" s="133">
        <v>17091</v>
      </c>
      <c r="J1368" s="133">
        <v>44099</v>
      </c>
      <c r="K1368" s="133" t="s">
        <v>1360</v>
      </c>
      <c r="L1368" s="133">
        <v>40397099</v>
      </c>
      <c r="M1368" s="133" t="s">
        <v>123</v>
      </c>
      <c r="N1368" s="133">
        <v>11156</v>
      </c>
      <c r="O1368" s="133">
        <v>2020</v>
      </c>
      <c r="P1368" s="264">
        <v>106100</v>
      </c>
      <c r="Q1368" s="239" t="s">
        <v>827</v>
      </c>
      <c r="R1368" s="244">
        <v>1091</v>
      </c>
      <c r="S1368" s="246">
        <v>44700</v>
      </c>
      <c r="T1368" s="244">
        <v>1091</v>
      </c>
      <c r="U1368" s="246">
        <v>44700</v>
      </c>
      <c r="V1368" s="240" t="s">
        <v>1361</v>
      </c>
      <c r="W1368" s="246">
        <v>44791</v>
      </c>
      <c r="X1368" s="283">
        <v>106100</v>
      </c>
      <c r="Y1368" s="253"/>
      <c r="Z1368" s="251"/>
      <c r="AA1368" s="247">
        <f t="shared" si="43"/>
        <v>0</v>
      </c>
      <c r="AB1368" s="390" t="s">
        <v>254</v>
      </c>
      <c r="AF1368">
        <v>106100</v>
      </c>
      <c r="AG1368" s="415">
        <f t="shared" si="42"/>
        <v>0</v>
      </c>
    </row>
    <row r="1369" spans="1:33">
      <c r="A1369" s="133" t="s">
        <v>6</v>
      </c>
      <c r="B1369" s="133" t="s">
        <v>100</v>
      </c>
      <c r="C1369" s="135" t="s">
        <v>91</v>
      </c>
      <c r="D1369" s="135">
        <v>7744</v>
      </c>
      <c r="E1369" s="239" t="s">
        <v>928</v>
      </c>
      <c r="F1369" s="134" t="s">
        <v>28</v>
      </c>
      <c r="G1369" s="133" t="s">
        <v>108</v>
      </c>
      <c r="H1369" s="133">
        <v>18477</v>
      </c>
      <c r="I1369" s="133">
        <v>17229</v>
      </c>
      <c r="J1369" s="133">
        <v>44120</v>
      </c>
      <c r="K1369" s="133" t="s">
        <v>1362</v>
      </c>
      <c r="L1369" s="133">
        <v>53160839</v>
      </c>
      <c r="M1369" s="133" t="s">
        <v>114</v>
      </c>
      <c r="N1369" s="133">
        <v>12969</v>
      </c>
      <c r="O1369" s="133">
        <v>2020</v>
      </c>
      <c r="P1369" s="264">
        <v>267667</v>
      </c>
      <c r="Q1369" s="239" t="s">
        <v>827</v>
      </c>
      <c r="R1369" s="240">
        <v>3198</v>
      </c>
      <c r="S1369" s="246">
        <v>44904</v>
      </c>
      <c r="T1369" s="240">
        <v>3198</v>
      </c>
      <c r="U1369" s="246">
        <v>44904</v>
      </c>
      <c r="V1369" s="240">
        <v>3001033754</v>
      </c>
      <c r="W1369" s="246">
        <v>44914</v>
      </c>
      <c r="X1369" s="283">
        <v>267667</v>
      </c>
      <c r="Y1369" s="253"/>
      <c r="Z1369" s="251"/>
      <c r="AA1369" s="247">
        <f t="shared" si="43"/>
        <v>0</v>
      </c>
      <c r="AB1369" s="240" t="s">
        <v>209</v>
      </c>
      <c r="AF1369">
        <v>267667</v>
      </c>
      <c r="AG1369" s="415">
        <f t="shared" si="42"/>
        <v>0</v>
      </c>
    </row>
    <row r="1370" spans="1:33" ht="38.25">
      <c r="A1370" s="133" t="s">
        <v>6</v>
      </c>
      <c r="B1370" s="133" t="s">
        <v>100</v>
      </c>
      <c r="C1370" s="135" t="s">
        <v>91</v>
      </c>
      <c r="D1370" s="135">
        <v>7744</v>
      </c>
      <c r="E1370" s="239" t="s">
        <v>928</v>
      </c>
      <c r="F1370" s="134" t="s">
        <v>28</v>
      </c>
      <c r="G1370" s="133" t="s">
        <v>108</v>
      </c>
      <c r="H1370" s="133">
        <v>20869</v>
      </c>
      <c r="I1370" s="133">
        <v>18326</v>
      </c>
      <c r="J1370" s="133">
        <v>44141</v>
      </c>
      <c r="K1370" s="133" t="s">
        <v>1363</v>
      </c>
      <c r="L1370" s="133">
        <v>51870375</v>
      </c>
      <c r="M1370" s="133" t="s">
        <v>114</v>
      </c>
      <c r="N1370" s="133">
        <v>13693</v>
      </c>
      <c r="O1370" s="133">
        <v>2020</v>
      </c>
      <c r="P1370" s="264">
        <v>2141333</v>
      </c>
      <c r="Q1370" s="239" t="s">
        <v>827</v>
      </c>
      <c r="R1370" s="240"/>
      <c r="S1370" s="246"/>
      <c r="T1370" s="240"/>
      <c r="U1370" s="246"/>
      <c r="V1370" s="240"/>
      <c r="W1370" s="246"/>
      <c r="X1370" s="283"/>
      <c r="Y1370" s="248" t="s">
        <v>384</v>
      </c>
      <c r="Z1370" s="251">
        <v>2141333</v>
      </c>
      <c r="AA1370" s="247">
        <f t="shared" si="43"/>
        <v>0</v>
      </c>
      <c r="AB1370" s="240" t="s">
        <v>385</v>
      </c>
      <c r="AF1370">
        <v>2141333</v>
      </c>
      <c r="AG1370" s="415">
        <f t="shared" si="42"/>
        <v>0</v>
      </c>
    </row>
    <row r="1371" spans="1:33">
      <c r="A1371" s="133" t="s">
        <v>6</v>
      </c>
      <c r="B1371" s="133" t="s">
        <v>100</v>
      </c>
      <c r="C1371" s="135" t="s">
        <v>91</v>
      </c>
      <c r="D1371" s="135">
        <v>7744</v>
      </c>
      <c r="E1371" s="239" t="s">
        <v>928</v>
      </c>
      <c r="F1371" s="134" t="s">
        <v>28</v>
      </c>
      <c r="G1371" s="133" t="s">
        <v>108</v>
      </c>
      <c r="H1371" s="133">
        <v>23598</v>
      </c>
      <c r="I1371" s="133">
        <v>18427</v>
      </c>
      <c r="J1371" s="133">
        <v>44143</v>
      </c>
      <c r="K1371" s="133" t="s">
        <v>1364</v>
      </c>
      <c r="L1371" s="133">
        <v>52835835</v>
      </c>
      <c r="M1371" s="133" t="s">
        <v>123</v>
      </c>
      <c r="N1371" s="133">
        <v>8959</v>
      </c>
      <c r="O1371" s="133">
        <v>2020</v>
      </c>
      <c r="P1371" s="264">
        <v>3183000</v>
      </c>
      <c r="Q1371" s="239" t="s">
        <v>827</v>
      </c>
      <c r="R1371" s="240"/>
      <c r="S1371" s="246"/>
      <c r="T1371" s="240"/>
      <c r="U1371" s="246"/>
      <c r="V1371" s="240"/>
      <c r="W1371" s="246"/>
      <c r="X1371" s="283"/>
      <c r="Y1371" s="253"/>
      <c r="Z1371" s="251"/>
      <c r="AA1371" s="247">
        <f t="shared" si="43"/>
        <v>3183000</v>
      </c>
      <c r="AB1371" s="240"/>
      <c r="AF1371">
        <v>3183000</v>
      </c>
      <c r="AG1371" s="415">
        <f t="shared" si="42"/>
        <v>0</v>
      </c>
    </row>
    <row r="1372" spans="1:33" ht="38.25">
      <c r="A1372" s="133" t="s">
        <v>6</v>
      </c>
      <c r="B1372" s="133" t="s">
        <v>100</v>
      </c>
      <c r="C1372" s="135" t="s">
        <v>91</v>
      </c>
      <c r="D1372" s="135">
        <v>7744</v>
      </c>
      <c r="E1372" s="239" t="s">
        <v>928</v>
      </c>
      <c r="F1372" s="134" t="s">
        <v>28</v>
      </c>
      <c r="G1372" s="133" t="s">
        <v>108</v>
      </c>
      <c r="H1372" s="133">
        <v>23590</v>
      </c>
      <c r="I1372" s="133">
        <v>18779</v>
      </c>
      <c r="J1372" s="133">
        <v>44145</v>
      </c>
      <c r="K1372" s="133" t="s">
        <v>1365</v>
      </c>
      <c r="L1372" s="133">
        <v>52467164</v>
      </c>
      <c r="M1372" s="133" t="s">
        <v>114</v>
      </c>
      <c r="N1372" s="133">
        <v>9544</v>
      </c>
      <c r="O1372" s="133">
        <v>2020</v>
      </c>
      <c r="P1372" s="264">
        <v>1</v>
      </c>
      <c r="Q1372" s="239" t="s">
        <v>827</v>
      </c>
      <c r="R1372" s="240"/>
      <c r="S1372" s="246"/>
      <c r="T1372" s="240"/>
      <c r="U1372" s="246"/>
      <c r="V1372" s="240"/>
      <c r="W1372" s="246"/>
      <c r="X1372" s="283"/>
      <c r="Y1372" s="248" t="s">
        <v>146</v>
      </c>
      <c r="Z1372" s="251">
        <v>1</v>
      </c>
      <c r="AA1372" s="247">
        <f t="shared" si="43"/>
        <v>0</v>
      </c>
      <c r="AB1372" s="240" t="s">
        <v>370</v>
      </c>
      <c r="AF1372">
        <v>1</v>
      </c>
      <c r="AG1372" s="415">
        <f t="shared" si="42"/>
        <v>0</v>
      </c>
    </row>
    <row r="1373" spans="1:33" ht="38.25">
      <c r="A1373" s="133" t="s">
        <v>6</v>
      </c>
      <c r="B1373" s="133" t="s">
        <v>100</v>
      </c>
      <c r="C1373" s="135" t="s">
        <v>91</v>
      </c>
      <c r="D1373" s="135">
        <v>7744</v>
      </c>
      <c r="E1373" s="239" t="s">
        <v>928</v>
      </c>
      <c r="F1373" s="134" t="s">
        <v>28</v>
      </c>
      <c r="G1373" s="133" t="s">
        <v>108</v>
      </c>
      <c r="H1373" s="133">
        <v>21094</v>
      </c>
      <c r="I1373" s="133">
        <v>18857</v>
      </c>
      <c r="J1373" s="133">
        <v>44146</v>
      </c>
      <c r="K1373" s="133" t="s">
        <v>1189</v>
      </c>
      <c r="L1373" s="133">
        <v>1016070013</v>
      </c>
      <c r="M1373" s="133" t="s">
        <v>114</v>
      </c>
      <c r="N1373" s="133">
        <v>14064</v>
      </c>
      <c r="O1373" s="133">
        <v>2020</v>
      </c>
      <c r="P1373" s="264">
        <v>1100250</v>
      </c>
      <c r="Q1373" s="239" t="s">
        <v>827</v>
      </c>
      <c r="R1373" s="240"/>
      <c r="S1373" s="246"/>
      <c r="T1373" s="240"/>
      <c r="U1373" s="246"/>
      <c r="V1373" s="240"/>
      <c r="W1373" s="246"/>
      <c r="X1373" s="283"/>
      <c r="Y1373" s="248" t="s">
        <v>138</v>
      </c>
      <c r="Z1373" s="251">
        <v>1100250</v>
      </c>
      <c r="AA1373" s="247">
        <f t="shared" si="43"/>
        <v>0</v>
      </c>
      <c r="AB1373" s="240" t="s">
        <v>246</v>
      </c>
      <c r="AF1373">
        <v>1100250</v>
      </c>
      <c r="AG1373" s="415">
        <f t="shared" si="42"/>
        <v>0</v>
      </c>
    </row>
    <row r="1374" spans="1:33">
      <c r="A1374" s="133" t="s">
        <v>6</v>
      </c>
      <c r="B1374" s="133" t="s">
        <v>100</v>
      </c>
      <c r="C1374" s="135" t="s">
        <v>91</v>
      </c>
      <c r="D1374" s="135">
        <v>7744</v>
      </c>
      <c r="E1374" s="239" t="s">
        <v>928</v>
      </c>
      <c r="F1374" s="134" t="s">
        <v>28</v>
      </c>
      <c r="G1374" s="133" t="s">
        <v>108</v>
      </c>
      <c r="H1374" s="133">
        <v>22150</v>
      </c>
      <c r="I1374" s="133">
        <v>19892</v>
      </c>
      <c r="J1374" s="133">
        <v>44158</v>
      </c>
      <c r="K1374" s="133" t="s">
        <v>1366</v>
      </c>
      <c r="L1374" s="133">
        <v>52096260</v>
      </c>
      <c r="M1374" s="133" t="s">
        <v>123</v>
      </c>
      <c r="N1374" s="133">
        <v>14342</v>
      </c>
      <c r="O1374" s="133">
        <v>2020</v>
      </c>
      <c r="P1374" s="264">
        <v>530500</v>
      </c>
      <c r="Q1374" s="239" t="s">
        <v>827</v>
      </c>
      <c r="R1374" s="243">
        <v>872</v>
      </c>
      <c r="S1374" s="249">
        <v>44659</v>
      </c>
      <c r="T1374" s="241">
        <v>872</v>
      </c>
      <c r="U1374" s="249">
        <v>44659</v>
      </c>
      <c r="V1374" s="253">
        <v>3000294481</v>
      </c>
      <c r="W1374" s="285">
        <v>44677</v>
      </c>
      <c r="X1374" s="283">
        <v>530500</v>
      </c>
      <c r="Y1374" s="253"/>
      <c r="Z1374" s="251"/>
      <c r="AA1374" s="247">
        <f t="shared" si="43"/>
        <v>0</v>
      </c>
      <c r="AB1374" s="240" t="s">
        <v>407</v>
      </c>
      <c r="AF1374">
        <v>530500</v>
      </c>
      <c r="AG1374" s="415">
        <f t="shared" si="42"/>
        <v>0</v>
      </c>
    </row>
    <row r="1375" spans="1:33">
      <c r="A1375" s="133" t="s">
        <v>6</v>
      </c>
      <c r="B1375" s="133" t="s">
        <v>100</v>
      </c>
      <c r="C1375" s="135" t="s">
        <v>91</v>
      </c>
      <c r="D1375" s="135">
        <v>7744</v>
      </c>
      <c r="E1375" s="239" t="s">
        <v>928</v>
      </c>
      <c r="F1375" s="134" t="s">
        <v>28</v>
      </c>
      <c r="G1375" s="133" t="s">
        <v>108</v>
      </c>
      <c r="H1375" s="133">
        <v>22352</v>
      </c>
      <c r="I1375" s="133">
        <v>19898</v>
      </c>
      <c r="J1375" s="133">
        <v>44158</v>
      </c>
      <c r="K1375" s="133" t="s">
        <v>1367</v>
      </c>
      <c r="L1375" s="133">
        <v>1024584188</v>
      </c>
      <c r="M1375" s="133" t="s">
        <v>123</v>
      </c>
      <c r="N1375" s="133">
        <v>14328</v>
      </c>
      <c r="O1375" s="133">
        <v>2020</v>
      </c>
      <c r="P1375" s="264">
        <v>106100</v>
      </c>
      <c r="Q1375" s="239" t="s">
        <v>827</v>
      </c>
      <c r="R1375" s="244">
        <v>1091</v>
      </c>
      <c r="S1375" s="246">
        <v>44700</v>
      </c>
      <c r="T1375" s="244">
        <v>1091</v>
      </c>
      <c r="U1375" s="246">
        <v>44700</v>
      </c>
      <c r="V1375" s="240">
        <v>3000464014</v>
      </c>
      <c r="W1375" s="246">
        <v>44743</v>
      </c>
      <c r="X1375" s="283">
        <v>106100</v>
      </c>
      <c r="Y1375" s="253"/>
      <c r="Z1375" s="251"/>
      <c r="AA1375" s="247">
        <f t="shared" si="43"/>
        <v>0</v>
      </c>
      <c r="AB1375" s="240" t="s">
        <v>396</v>
      </c>
      <c r="AF1375">
        <v>106100</v>
      </c>
      <c r="AG1375" s="415">
        <f t="shared" si="42"/>
        <v>0</v>
      </c>
    </row>
    <row r="1376" spans="1:33" ht="38.25">
      <c r="A1376" s="133" t="s">
        <v>6</v>
      </c>
      <c r="B1376" s="133" t="s">
        <v>100</v>
      </c>
      <c r="C1376" s="135" t="s">
        <v>91</v>
      </c>
      <c r="D1376" s="135">
        <v>7744</v>
      </c>
      <c r="E1376" s="239" t="s">
        <v>928</v>
      </c>
      <c r="F1376" s="134" t="s">
        <v>28</v>
      </c>
      <c r="G1376" s="133" t="s">
        <v>108</v>
      </c>
      <c r="H1376" s="133">
        <v>22338</v>
      </c>
      <c r="I1376" s="133">
        <v>19915</v>
      </c>
      <c r="J1376" s="133">
        <v>44159</v>
      </c>
      <c r="K1376" s="133" t="s">
        <v>1368</v>
      </c>
      <c r="L1376" s="133">
        <v>1032456249</v>
      </c>
      <c r="M1376" s="133" t="s">
        <v>114</v>
      </c>
      <c r="N1376" s="133">
        <v>14369</v>
      </c>
      <c r="O1376" s="133">
        <v>2020</v>
      </c>
      <c r="P1376" s="264">
        <v>160600</v>
      </c>
      <c r="Q1376" s="239" t="s">
        <v>827</v>
      </c>
      <c r="R1376" s="240"/>
      <c r="S1376" s="246"/>
      <c r="T1376" s="240"/>
      <c r="U1376" s="246"/>
      <c r="V1376" s="240"/>
      <c r="W1376" s="246"/>
      <c r="X1376" s="283"/>
      <c r="Y1376" s="248" t="s">
        <v>271</v>
      </c>
      <c r="Z1376" s="251">
        <v>160600</v>
      </c>
      <c r="AA1376" s="247">
        <f t="shared" si="43"/>
        <v>0</v>
      </c>
      <c r="AB1376" s="240" t="s">
        <v>272</v>
      </c>
      <c r="AF1376">
        <v>160600</v>
      </c>
      <c r="AG1376" s="415">
        <f t="shared" si="42"/>
        <v>0</v>
      </c>
    </row>
    <row r="1377" spans="1:33">
      <c r="A1377" s="133" t="s">
        <v>6</v>
      </c>
      <c r="B1377" s="133" t="s">
        <v>100</v>
      </c>
      <c r="C1377" s="135" t="s">
        <v>91</v>
      </c>
      <c r="D1377" s="135">
        <v>7744</v>
      </c>
      <c r="E1377" s="239" t="s">
        <v>928</v>
      </c>
      <c r="F1377" s="134" t="s">
        <v>28</v>
      </c>
      <c r="G1377" s="133" t="s">
        <v>108</v>
      </c>
      <c r="H1377" s="133">
        <v>24665</v>
      </c>
      <c r="I1377" s="133">
        <v>20097</v>
      </c>
      <c r="J1377" s="133">
        <v>44161</v>
      </c>
      <c r="K1377" s="133" t="s">
        <v>1298</v>
      </c>
      <c r="L1377" s="133">
        <v>1012345370</v>
      </c>
      <c r="M1377" s="133" t="s">
        <v>123</v>
      </c>
      <c r="N1377" s="133">
        <v>10863</v>
      </c>
      <c r="O1377" s="133">
        <v>2020</v>
      </c>
      <c r="P1377" s="264">
        <v>848799</v>
      </c>
      <c r="Q1377" s="239" t="s">
        <v>827</v>
      </c>
      <c r="R1377" s="244">
        <v>1091</v>
      </c>
      <c r="S1377" s="246">
        <v>44700</v>
      </c>
      <c r="T1377" s="244">
        <v>1091</v>
      </c>
      <c r="U1377" s="246">
        <v>44700</v>
      </c>
      <c r="V1377" s="395">
        <v>3000464231</v>
      </c>
      <c r="W1377" s="246">
        <v>44743</v>
      </c>
      <c r="X1377" s="283">
        <v>848799</v>
      </c>
      <c r="Y1377" s="253"/>
      <c r="Z1377" s="251"/>
      <c r="AA1377" s="247">
        <f t="shared" si="43"/>
        <v>0</v>
      </c>
      <c r="AB1377" s="240" t="s">
        <v>396</v>
      </c>
      <c r="AF1377">
        <v>848799</v>
      </c>
      <c r="AG1377" s="415">
        <f t="shared" si="42"/>
        <v>0</v>
      </c>
    </row>
    <row r="1378" spans="1:33" ht="38.25">
      <c r="A1378" s="133" t="s">
        <v>6</v>
      </c>
      <c r="B1378" s="133" t="s">
        <v>100</v>
      </c>
      <c r="C1378" s="135" t="s">
        <v>91</v>
      </c>
      <c r="D1378" s="135">
        <v>7744</v>
      </c>
      <c r="E1378" s="239" t="s">
        <v>928</v>
      </c>
      <c r="F1378" s="134" t="s">
        <v>28</v>
      </c>
      <c r="G1378" s="133" t="s">
        <v>108</v>
      </c>
      <c r="H1378" s="133">
        <v>24687</v>
      </c>
      <c r="I1378" s="133">
        <v>20101</v>
      </c>
      <c r="J1378" s="133">
        <v>44161</v>
      </c>
      <c r="K1378" s="133" t="s">
        <v>1346</v>
      </c>
      <c r="L1378" s="133">
        <v>1023008869</v>
      </c>
      <c r="M1378" s="133" t="s">
        <v>123</v>
      </c>
      <c r="N1378" s="133">
        <v>8632</v>
      </c>
      <c r="O1378" s="133">
        <v>2020</v>
      </c>
      <c r="P1378" s="264">
        <v>954900</v>
      </c>
      <c r="Q1378" s="239" t="s">
        <v>827</v>
      </c>
      <c r="R1378" s="240"/>
      <c r="S1378" s="246"/>
      <c r="T1378" s="240"/>
      <c r="U1378" s="246"/>
      <c r="V1378" s="240"/>
      <c r="W1378" s="246"/>
      <c r="X1378" s="283"/>
      <c r="Y1378" s="248" t="s">
        <v>384</v>
      </c>
      <c r="Z1378" s="251">
        <v>954900</v>
      </c>
      <c r="AA1378" s="247">
        <f t="shared" si="43"/>
        <v>0</v>
      </c>
      <c r="AB1378" s="240" t="s">
        <v>385</v>
      </c>
      <c r="AF1378">
        <v>954900</v>
      </c>
      <c r="AG1378" s="415">
        <f t="shared" si="42"/>
        <v>0</v>
      </c>
    </row>
    <row r="1379" spans="1:33">
      <c r="A1379" s="133" t="s">
        <v>6</v>
      </c>
      <c r="B1379" s="133" t="s">
        <v>100</v>
      </c>
      <c r="C1379" s="135" t="s">
        <v>91</v>
      </c>
      <c r="D1379" s="135">
        <v>7744</v>
      </c>
      <c r="E1379" s="239" t="s">
        <v>928</v>
      </c>
      <c r="F1379" s="134" t="s">
        <v>28</v>
      </c>
      <c r="G1379" s="133" t="s">
        <v>108</v>
      </c>
      <c r="H1379" s="133">
        <v>24970</v>
      </c>
      <c r="I1379" s="133">
        <v>20155</v>
      </c>
      <c r="J1379" s="133">
        <v>44162</v>
      </c>
      <c r="K1379" s="133" t="s">
        <v>1299</v>
      </c>
      <c r="L1379" s="133">
        <v>52127556</v>
      </c>
      <c r="M1379" s="133" t="s">
        <v>123</v>
      </c>
      <c r="N1379" s="133">
        <v>11548</v>
      </c>
      <c r="O1379" s="133">
        <v>2020</v>
      </c>
      <c r="P1379" s="264">
        <v>1646856</v>
      </c>
      <c r="Q1379" s="239" t="s">
        <v>827</v>
      </c>
      <c r="R1379" s="243">
        <v>508</v>
      </c>
      <c r="S1379" s="249">
        <v>44622</v>
      </c>
      <c r="T1379" s="241">
        <v>508</v>
      </c>
      <c r="U1379" s="249">
        <v>44622</v>
      </c>
      <c r="V1379" s="240" t="s">
        <v>1369</v>
      </c>
      <c r="W1379" s="246">
        <v>44648</v>
      </c>
      <c r="X1379" s="283">
        <v>1646856</v>
      </c>
      <c r="Y1379" s="253"/>
      <c r="Z1379" s="251"/>
      <c r="AA1379" s="247">
        <f t="shared" si="43"/>
        <v>0</v>
      </c>
      <c r="AB1379" s="240" t="s">
        <v>388</v>
      </c>
      <c r="AF1379">
        <v>1646856</v>
      </c>
      <c r="AG1379" s="415">
        <f t="shared" si="42"/>
        <v>0</v>
      </c>
    </row>
    <row r="1380" spans="1:33" ht="38.25">
      <c r="A1380" s="133" t="s">
        <v>6</v>
      </c>
      <c r="B1380" s="133" t="s">
        <v>100</v>
      </c>
      <c r="C1380" s="135" t="s">
        <v>91</v>
      </c>
      <c r="D1380" s="135">
        <v>7744</v>
      </c>
      <c r="E1380" s="239" t="s">
        <v>928</v>
      </c>
      <c r="F1380" s="134" t="s">
        <v>28</v>
      </c>
      <c r="G1380" s="133" t="s">
        <v>108</v>
      </c>
      <c r="H1380" s="133">
        <v>26531</v>
      </c>
      <c r="I1380" s="133">
        <v>21114</v>
      </c>
      <c r="J1380" s="133">
        <v>44173</v>
      </c>
      <c r="K1380" s="133" t="s">
        <v>970</v>
      </c>
      <c r="L1380" s="133">
        <v>1012424458</v>
      </c>
      <c r="M1380" s="133" t="s">
        <v>123</v>
      </c>
      <c r="N1380" s="133">
        <v>5837</v>
      </c>
      <c r="O1380" s="133">
        <v>2020</v>
      </c>
      <c r="P1380" s="264">
        <v>2649708</v>
      </c>
      <c r="Q1380" s="239" t="s">
        <v>827</v>
      </c>
      <c r="R1380" s="240"/>
      <c r="S1380" s="246"/>
      <c r="T1380" s="240"/>
      <c r="U1380" s="246"/>
      <c r="V1380" s="240"/>
      <c r="W1380" s="246"/>
      <c r="X1380" s="283"/>
      <c r="Y1380" s="248" t="s">
        <v>354</v>
      </c>
      <c r="Z1380" s="251">
        <v>2649708</v>
      </c>
      <c r="AA1380" s="247">
        <f t="shared" si="43"/>
        <v>0</v>
      </c>
      <c r="AB1380" s="240" t="s">
        <v>355</v>
      </c>
      <c r="AF1380">
        <v>2649708</v>
      </c>
      <c r="AG1380" s="415">
        <f t="shared" si="42"/>
        <v>0</v>
      </c>
    </row>
    <row r="1381" spans="1:33">
      <c r="A1381" s="133" t="s">
        <v>6</v>
      </c>
      <c r="B1381" s="133" t="s">
        <v>100</v>
      </c>
      <c r="C1381" s="135" t="s">
        <v>91</v>
      </c>
      <c r="D1381" s="135">
        <v>7744</v>
      </c>
      <c r="E1381" s="239" t="s">
        <v>928</v>
      </c>
      <c r="F1381" s="134" t="s">
        <v>28</v>
      </c>
      <c r="G1381" s="133" t="s">
        <v>108</v>
      </c>
      <c r="H1381" s="133">
        <v>22044</v>
      </c>
      <c r="I1381" s="133">
        <v>21708</v>
      </c>
      <c r="J1381" s="133">
        <v>44180</v>
      </c>
      <c r="K1381" s="133" t="s">
        <v>1370</v>
      </c>
      <c r="L1381" s="133">
        <v>52898569</v>
      </c>
      <c r="M1381" s="133" t="s">
        <v>123</v>
      </c>
      <c r="N1381" s="133">
        <v>14218</v>
      </c>
      <c r="O1381" s="133">
        <v>2020</v>
      </c>
      <c r="P1381" s="264">
        <v>954900</v>
      </c>
      <c r="Q1381" s="239" t="s">
        <v>827</v>
      </c>
      <c r="R1381" s="243">
        <v>872</v>
      </c>
      <c r="S1381" s="249">
        <v>44659</v>
      </c>
      <c r="T1381" s="241">
        <v>872</v>
      </c>
      <c r="U1381" s="249">
        <v>44659</v>
      </c>
      <c r="V1381" s="253">
        <v>3000294480</v>
      </c>
      <c r="W1381" s="285">
        <v>44677</v>
      </c>
      <c r="X1381" s="283">
        <v>954900</v>
      </c>
      <c r="Y1381" s="253"/>
      <c r="Z1381" s="251"/>
      <c r="AA1381" s="247">
        <f t="shared" si="43"/>
        <v>0</v>
      </c>
      <c r="AB1381" s="240" t="s">
        <v>407</v>
      </c>
      <c r="AF1381">
        <v>954900</v>
      </c>
      <c r="AG1381" s="415">
        <f t="shared" si="42"/>
        <v>0</v>
      </c>
    </row>
    <row r="1382" spans="1:33" ht="38.25">
      <c r="A1382" s="133" t="s">
        <v>6</v>
      </c>
      <c r="B1382" s="133" t="s">
        <v>100</v>
      </c>
      <c r="C1382" s="135" t="s">
        <v>91</v>
      </c>
      <c r="D1382" s="135">
        <v>7744</v>
      </c>
      <c r="E1382" s="239" t="s">
        <v>928</v>
      </c>
      <c r="F1382" s="134" t="s">
        <v>28</v>
      </c>
      <c r="G1382" s="133" t="s">
        <v>108</v>
      </c>
      <c r="H1382" s="133">
        <v>21094</v>
      </c>
      <c r="I1382" s="133">
        <v>22018</v>
      </c>
      <c r="J1382" s="133">
        <v>44183</v>
      </c>
      <c r="K1382" s="133" t="s">
        <v>1189</v>
      </c>
      <c r="L1382" s="133">
        <v>1016070013</v>
      </c>
      <c r="M1382" s="133" t="s">
        <v>114</v>
      </c>
      <c r="N1382" s="133">
        <v>14064</v>
      </c>
      <c r="O1382" s="133">
        <v>2020</v>
      </c>
      <c r="P1382" s="264">
        <v>1100250</v>
      </c>
      <c r="Q1382" s="239" t="s">
        <v>827</v>
      </c>
      <c r="R1382" s="240"/>
      <c r="S1382" s="246"/>
      <c r="T1382" s="240"/>
      <c r="U1382" s="246"/>
      <c r="V1382" s="240"/>
      <c r="W1382" s="246"/>
      <c r="X1382" s="283"/>
      <c r="Y1382" s="248" t="s">
        <v>138</v>
      </c>
      <c r="Z1382" s="251">
        <v>1100250</v>
      </c>
      <c r="AA1382" s="247">
        <f t="shared" si="43"/>
        <v>0</v>
      </c>
      <c r="AB1382" s="240" t="s">
        <v>246</v>
      </c>
      <c r="AF1382">
        <v>1100250</v>
      </c>
      <c r="AG1382" s="415">
        <f t="shared" si="42"/>
        <v>0</v>
      </c>
    </row>
    <row r="1383" spans="1:33">
      <c r="A1383" s="133" t="s">
        <v>6</v>
      </c>
      <c r="B1383" s="133" t="s">
        <v>100</v>
      </c>
      <c r="C1383" s="135" t="s">
        <v>91</v>
      </c>
      <c r="D1383" s="135">
        <v>7744</v>
      </c>
      <c r="E1383" s="239" t="s">
        <v>928</v>
      </c>
      <c r="F1383" s="134" t="s">
        <v>28</v>
      </c>
      <c r="G1383" s="133" t="s">
        <v>108</v>
      </c>
      <c r="H1383" s="133">
        <v>28411</v>
      </c>
      <c r="I1383" s="133">
        <v>22533</v>
      </c>
      <c r="J1383" s="133">
        <v>44188</v>
      </c>
      <c r="K1383" s="133" t="s">
        <v>1314</v>
      </c>
      <c r="L1383" s="133">
        <v>1022933249</v>
      </c>
      <c r="M1383" s="133" t="s">
        <v>123</v>
      </c>
      <c r="N1383" s="133">
        <v>9522</v>
      </c>
      <c r="O1383" s="133">
        <v>2020</v>
      </c>
      <c r="P1383" s="264">
        <v>63660</v>
      </c>
      <c r="Q1383" s="239" t="s">
        <v>827</v>
      </c>
      <c r="R1383" s="241">
        <v>1283</v>
      </c>
      <c r="S1383" s="249">
        <v>44729</v>
      </c>
      <c r="T1383" s="241">
        <v>1283</v>
      </c>
      <c r="U1383" s="249">
        <v>44729</v>
      </c>
      <c r="V1383" s="240" t="s">
        <v>1347</v>
      </c>
      <c r="W1383" s="246">
        <v>44791</v>
      </c>
      <c r="X1383" s="283">
        <v>63660</v>
      </c>
      <c r="Y1383" s="253"/>
      <c r="Z1383" s="251"/>
      <c r="AA1383" s="247">
        <f t="shared" si="43"/>
        <v>0</v>
      </c>
      <c r="AB1383" s="240" t="s">
        <v>254</v>
      </c>
      <c r="AF1383">
        <v>63660</v>
      </c>
      <c r="AG1383" s="415">
        <f t="shared" si="42"/>
        <v>0</v>
      </c>
    </row>
    <row r="1384" spans="1:33">
      <c r="Z1384" s="19"/>
      <c r="AC1384" s="19"/>
    </row>
    <row r="1386" spans="1:33">
      <c r="AB1386" s="19"/>
    </row>
  </sheetData>
  <autoFilter ref="A4:AG4"/>
  <conditionalFormatting sqref="F4:G4 A4:D4">
    <cfRule type="cellIs" dxfId="14" priority="1" stopIfTrue="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V983"/>
  <sheetViews>
    <sheetView workbookViewId="0">
      <selection activeCell="F992" sqref="F992"/>
    </sheetView>
  </sheetViews>
  <sheetFormatPr baseColWidth="10" defaultColWidth="11.42578125" defaultRowHeight="15"/>
  <cols>
    <col min="1" max="1" width="5.140625" customWidth="1"/>
    <col min="2" max="2" width="50.42578125" bestFit="1" customWidth="1"/>
    <col min="3" max="3" width="20.42578125" style="19" bestFit="1" customWidth="1"/>
    <col min="4" max="4" width="18.85546875" style="19" bestFit="1" customWidth="1"/>
    <col min="5" max="5" width="19" style="19" bestFit="1" customWidth="1"/>
    <col min="6" max="6" width="20.42578125" style="19" bestFit="1" customWidth="1"/>
    <col min="7" max="7" width="11.28515625" style="19" bestFit="1" customWidth="1"/>
    <col min="8" max="8" width="20.42578125" style="19" bestFit="1" customWidth="1"/>
    <col min="9" max="9" width="18.5703125" style="19" bestFit="1" customWidth="1"/>
    <col min="10" max="10" width="18.85546875" style="19" bestFit="1" customWidth="1"/>
    <col min="11" max="11" width="19.85546875" style="19" bestFit="1" customWidth="1"/>
    <col min="12" max="12" width="18" style="19" bestFit="1" customWidth="1"/>
    <col min="13" max="13" width="23.42578125" style="19" bestFit="1" customWidth="1"/>
    <col min="14" max="14" width="21.140625" style="19" bestFit="1" customWidth="1"/>
    <col min="15" max="15" width="9.7109375" style="110" bestFit="1" customWidth="1"/>
    <col min="16" max="16" width="21.140625" style="19" bestFit="1" customWidth="1"/>
    <col min="17" max="17" width="21.85546875" style="19" bestFit="1" customWidth="1"/>
    <col min="18" max="18" width="18.85546875" style="19" bestFit="1" customWidth="1"/>
    <col min="19" max="19" width="9" style="110" bestFit="1" customWidth="1"/>
    <col min="20" max="20" width="17.85546875" style="19" bestFit="1" customWidth="1"/>
    <col min="21" max="21" width="20" style="19" bestFit="1" customWidth="1"/>
    <col min="22" max="22" width="17.5703125" style="19" bestFit="1" customWidth="1"/>
  </cols>
  <sheetData>
    <row r="2" spans="2:22">
      <c r="B2" t="s">
        <v>1371</v>
      </c>
      <c r="C2" s="19" t="s">
        <v>1372</v>
      </c>
      <c r="D2" s="19" t="s">
        <v>1373</v>
      </c>
      <c r="E2" s="19" t="s">
        <v>1374</v>
      </c>
      <c r="F2" s="19" t="s">
        <v>1375</v>
      </c>
      <c r="G2" s="19" t="s">
        <v>1376</v>
      </c>
      <c r="H2" s="19" t="s">
        <v>1377</v>
      </c>
      <c r="I2" s="19" t="s">
        <v>1378</v>
      </c>
      <c r="J2" s="19" t="s">
        <v>1379</v>
      </c>
      <c r="K2" s="19" t="s">
        <v>1380</v>
      </c>
      <c r="L2" s="19" t="s">
        <v>1381</v>
      </c>
      <c r="M2" s="19" t="s">
        <v>1382</v>
      </c>
      <c r="N2" s="19" t="s">
        <v>1383</v>
      </c>
      <c r="O2" s="110" t="s">
        <v>1384</v>
      </c>
      <c r="P2" s="19" t="s">
        <v>1385</v>
      </c>
      <c r="Q2" s="19" t="s">
        <v>1386</v>
      </c>
      <c r="R2" s="19" t="s">
        <v>1387</v>
      </c>
      <c r="S2" s="110" t="s">
        <v>1388</v>
      </c>
      <c r="T2" s="19" t="s">
        <v>1389</v>
      </c>
      <c r="U2" s="19" t="s">
        <v>1390</v>
      </c>
      <c r="V2" s="19" t="s">
        <v>1391</v>
      </c>
    </row>
    <row r="3" spans="2:22" hidden="1">
      <c r="B3" t="s">
        <v>1392</v>
      </c>
      <c r="C3" s="19">
        <v>1195158940000</v>
      </c>
      <c r="D3" s="19">
        <v>0</v>
      </c>
      <c r="E3" s="19">
        <v>0</v>
      </c>
      <c r="F3" s="19">
        <v>1195158940000</v>
      </c>
      <c r="G3" s="19">
        <v>0</v>
      </c>
      <c r="H3" s="19">
        <v>1195158940000</v>
      </c>
      <c r="I3" s="19">
        <v>83805891342</v>
      </c>
      <c r="J3" s="19">
        <v>1010363019046</v>
      </c>
      <c r="K3" s="19">
        <v>184795920954</v>
      </c>
      <c r="L3" s="19">
        <v>47177686643</v>
      </c>
      <c r="M3" s="19">
        <v>680161578283</v>
      </c>
      <c r="N3" s="19">
        <v>330201440763</v>
      </c>
      <c r="O3" s="110">
        <v>56.909700000000001</v>
      </c>
      <c r="P3" s="19">
        <v>96222698973</v>
      </c>
      <c r="Q3" s="19">
        <v>349986422954</v>
      </c>
      <c r="R3" s="19">
        <v>330175155329</v>
      </c>
      <c r="S3" s="110">
        <v>29.2837</v>
      </c>
      <c r="T3" s="19">
        <v>95465615557</v>
      </c>
      <c r="U3" s="19">
        <v>349173781536</v>
      </c>
      <c r="V3" s="19">
        <v>812641418</v>
      </c>
    </row>
    <row r="4" spans="2:22" hidden="1">
      <c r="B4" t="s">
        <v>1393</v>
      </c>
      <c r="C4" s="19">
        <v>1195158940000</v>
      </c>
      <c r="D4" s="19">
        <v>0</v>
      </c>
      <c r="E4" s="19">
        <v>0</v>
      </c>
      <c r="F4" s="19">
        <v>1195158940000</v>
      </c>
      <c r="G4" s="19">
        <v>0</v>
      </c>
      <c r="H4" s="19">
        <v>1195158940000</v>
      </c>
      <c r="I4" s="19">
        <v>83805891342</v>
      </c>
      <c r="J4" s="19">
        <v>1010363019046</v>
      </c>
      <c r="K4" s="19">
        <v>184795920954</v>
      </c>
      <c r="L4" s="19">
        <v>47177686643</v>
      </c>
      <c r="M4" s="19">
        <v>680161578283</v>
      </c>
      <c r="N4" s="19">
        <v>330201440763</v>
      </c>
      <c r="O4" s="110">
        <v>56.909700000000001</v>
      </c>
      <c r="P4" s="19">
        <v>96222698973</v>
      </c>
      <c r="Q4" s="19">
        <v>349986422954</v>
      </c>
      <c r="R4" s="19">
        <v>330175155329</v>
      </c>
      <c r="S4" s="110">
        <v>29.2837</v>
      </c>
      <c r="T4" s="19">
        <v>95465615557</v>
      </c>
      <c r="U4" s="19">
        <v>349173781536</v>
      </c>
      <c r="V4" s="19">
        <v>812641418</v>
      </c>
    </row>
    <row r="5" spans="2:22" hidden="1">
      <c r="B5" t="s">
        <v>1394</v>
      </c>
      <c r="C5" s="19">
        <v>29485902000</v>
      </c>
      <c r="D5" s="19">
        <v>0</v>
      </c>
      <c r="E5" s="19">
        <v>0</v>
      </c>
      <c r="F5" s="19">
        <v>29485902000</v>
      </c>
      <c r="G5" s="19">
        <v>0</v>
      </c>
      <c r="H5" s="19">
        <v>29485902000</v>
      </c>
      <c r="I5" s="19">
        <v>1473734974</v>
      </c>
      <c r="J5" s="19">
        <v>27162655067</v>
      </c>
      <c r="K5" s="19">
        <v>2323246933</v>
      </c>
      <c r="L5" s="19">
        <v>3809642866</v>
      </c>
      <c r="M5" s="19">
        <v>11836315609</v>
      </c>
      <c r="N5" s="19">
        <v>15326339458</v>
      </c>
      <c r="O5" s="110">
        <v>40.142299999999999</v>
      </c>
      <c r="P5" s="19">
        <v>2054137981</v>
      </c>
      <c r="Q5" s="19">
        <v>9535110013</v>
      </c>
      <c r="R5" s="19">
        <v>2301205596</v>
      </c>
      <c r="S5" s="110">
        <v>32.337899999999998</v>
      </c>
      <c r="T5" s="19">
        <v>2054137981</v>
      </c>
      <c r="U5" s="19">
        <v>9535110015</v>
      </c>
      <c r="V5" s="19">
        <v>-2</v>
      </c>
    </row>
    <row r="6" spans="2:22" hidden="1">
      <c r="B6" t="s">
        <v>1395</v>
      </c>
      <c r="C6" s="19">
        <v>3675692000</v>
      </c>
      <c r="D6" s="19">
        <v>0</v>
      </c>
      <c r="E6" s="19">
        <v>0</v>
      </c>
      <c r="F6" s="19">
        <v>3675692000</v>
      </c>
      <c r="G6" s="19">
        <v>0</v>
      </c>
      <c r="H6" s="19">
        <v>3675692000</v>
      </c>
      <c r="I6" s="19">
        <v>0</v>
      </c>
      <c r="J6" s="19">
        <v>3675692000</v>
      </c>
      <c r="K6" s="19">
        <v>0</v>
      </c>
      <c r="L6" s="19">
        <v>253465579</v>
      </c>
      <c r="M6" s="19">
        <v>1562308835</v>
      </c>
      <c r="N6" s="19">
        <v>2113383165</v>
      </c>
      <c r="O6" s="110">
        <v>42.503799999999998</v>
      </c>
      <c r="P6" s="19">
        <v>254696125</v>
      </c>
      <c r="Q6" s="19">
        <v>1509609171</v>
      </c>
      <c r="R6" s="19">
        <v>52699664</v>
      </c>
      <c r="S6" s="110">
        <v>41.070099999999996</v>
      </c>
      <c r="T6" s="19">
        <v>254696125</v>
      </c>
      <c r="U6" s="19">
        <v>1509609168</v>
      </c>
      <c r="V6" s="19">
        <v>3</v>
      </c>
    </row>
    <row r="7" spans="2:22" hidden="1">
      <c r="B7" t="s">
        <v>1396</v>
      </c>
      <c r="C7" s="19">
        <v>3675692000</v>
      </c>
      <c r="D7" s="19">
        <v>0</v>
      </c>
      <c r="E7" s="19">
        <v>0</v>
      </c>
      <c r="F7" s="19">
        <v>3675692000</v>
      </c>
      <c r="G7" s="19">
        <v>0</v>
      </c>
      <c r="H7" s="19">
        <v>3675692000</v>
      </c>
      <c r="I7" s="19">
        <v>0</v>
      </c>
      <c r="J7" s="19">
        <v>3675692000</v>
      </c>
      <c r="K7" s="19">
        <v>0</v>
      </c>
      <c r="L7" s="19">
        <v>253465579</v>
      </c>
      <c r="M7" s="19">
        <v>1562308835</v>
      </c>
      <c r="N7" s="19">
        <v>2113383165</v>
      </c>
      <c r="O7" s="110">
        <v>42.503799999999998</v>
      </c>
      <c r="P7" s="19">
        <v>254696125</v>
      </c>
      <c r="Q7" s="19">
        <v>1509609171</v>
      </c>
      <c r="R7" s="19">
        <v>52699664</v>
      </c>
      <c r="S7" s="110">
        <v>41.070099999999996</v>
      </c>
      <c r="T7" s="19">
        <v>254696125</v>
      </c>
      <c r="U7" s="19">
        <v>1509609168</v>
      </c>
      <c r="V7" s="19">
        <v>3</v>
      </c>
    </row>
    <row r="8" spans="2:22" hidden="1">
      <c r="B8" t="s">
        <v>1397</v>
      </c>
      <c r="C8" s="19">
        <v>64366000</v>
      </c>
      <c r="D8" s="19">
        <v>0</v>
      </c>
      <c r="E8" s="19">
        <v>0</v>
      </c>
      <c r="F8" s="19">
        <v>64366000</v>
      </c>
      <c r="G8" s="19">
        <v>0</v>
      </c>
      <c r="H8" s="19">
        <v>64366000</v>
      </c>
      <c r="I8" s="19">
        <v>0</v>
      </c>
      <c r="J8" s="19">
        <v>64366000</v>
      </c>
      <c r="K8" s="19">
        <v>0</v>
      </c>
      <c r="L8" s="19">
        <v>3774735</v>
      </c>
      <c r="M8" s="19">
        <v>24695639</v>
      </c>
      <c r="N8" s="19">
        <v>39670361</v>
      </c>
      <c r="O8" s="110">
        <v>38.3675</v>
      </c>
      <c r="P8" s="19">
        <v>3774735</v>
      </c>
      <c r="Q8" s="19">
        <v>24695639</v>
      </c>
      <c r="R8" s="19">
        <v>0</v>
      </c>
      <c r="S8" s="110">
        <v>38.3675</v>
      </c>
      <c r="T8" s="19">
        <v>3774735</v>
      </c>
      <c r="U8" s="19">
        <v>24695642</v>
      </c>
      <c r="V8" s="19">
        <v>-3</v>
      </c>
    </row>
    <row r="9" spans="2:22" hidden="1">
      <c r="B9" t="s">
        <v>1396</v>
      </c>
      <c r="C9" s="19">
        <v>64366000</v>
      </c>
      <c r="D9" s="19">
        <v>0</v>
      </c>
      <c r="E9" s="19">
        <v>0</v>
      </c>
      <c r="F9" s="19">
        <v>64366000</v>
      </c>
      <c r="G9" s="19">
        <v>0</v>
      </c>
      <c r="H9" s="19">
        <v>64366000</v>
      </c>
      <c r="I9" s="19">
        <v>0</v>
      </c>
      <c r="J9" s="19">
        <v>64366000</v>
      </c>
      <c r="K9" s="19">
        <v>0</v>
      </c>
      <c r="L9" s="19">
        <v>3774735</v>
      </c>
      <c r="M9" s="19">
        <v>24695639</v>
      </c>
      <c r="N9" s="19">
        <v>39670361</v>
      </c>
      <c r="O9" s="110">
        <v>38.3675</v>
      </c>
      <c r="P9" s="19">
        <v>3774735</v>
      </c>
      <c r="Q9" s="19">
        <v>24695639</v>
      </c>
      <c r="R9" s="19">
        <v>0</v>
      </c>
      <c r="S9" s="110">
        <v>38.3675</v>
      </c>
      <c r="T9" s="19">
        <v>3774735</v>
      </c>
      <c r="U9" s="19">
        <v>24695642</v>
      </c>
      <c r="V9" s="19">
        <v>-3</v>
      </c>
    </row>
    <row r="10" spans="2:22" hidden="1">
      <c r="B10" t="s">
        <v>1398</v>
      </c>
      <c r="C10" s="19">
        <v>394557000</v>
      </c>
      <c r="D10" s="19">
        <v>0</v>
      </c>
      <c r="E10" s="19">
        <v>0</v>
      </c>
      <c r="F10" s="19">
        <v>394557000</v>
      </c>
      <c r="G10" s="19">
        <v>0</v>
      </c>
      <c r="H10" s="19">
        <v>394557000</v>
      </c>
      <c r="I10" s="19">
        <v>0</v>
      </c>
      <c r="J10" s="19">
        <v>394557000</v>
      </c>
      <c r="K10" s="19">
        <v>0</v>
      </c>
      <c r="L10" s="19">
        <v>30456356</v>
      </c>
      <c r="M10" s="19">
        <v>163431982</v>
      </c>
      <c r="N10" s="19">
        <v>231125018</v>
      </c>
      <c r="O10" s="110">
        <v>41.421599999999998</v>
      </c>
      <c r="P10" s="19">
        <v>30456356</v>
      </c>
      <c r="Q10" s="19">
        <v>163431982</v>
      </c>
      <c r="R10" s="19">
        <v>0</v>
      </c>
      <c r="S10" s="110">
        <v>41.421599999999998</v>
      </c>
      <c r="T10" s="19">
        <v>30456356</v>
      </c>
      <c r="U10" s="19">
        <v>163431976</v>
      </c>
      <c r="V10" s="19">
        <v>6</v>
      </c>
    </row>
    <row r="11" spans="2:22" hidden="1">
      <c r="B11" t="s">
        <v>1396</v>
      </c>
      <c r="C11" s="19">
        <v>394557000</v>
      </c>
      <c r="D11" s="19">
        <v>0</v>
      </c>
      <c r="E11" s="19">
        <v>0</v>
      </c>
      <c r="F11" s="19">
        <v>394557000</v>
      </c>
      <c r="G11" s="19">
        <v>0</v>
      </c>
      <c r="H11" s="19">
        <v>394557000</v>
      </c>
      <c r="I11" s="19">
        <v>0</v>
      </c>
      <c r="J11" s="19">
        <v>394557000</v>
      </c>
      <c r="K11" s="19">
        <v>0</v>
      </c>
      <c r="L11" s="19">
        <v>30456356</v>
      </c>
      <c r="M11" s="19">
        <v>163431982</v>
      </c>
      <c r="N11" s="19">
        <v>231125018</v>
      </c>
      <c r="O11" s="110">
        <v>41.421599999999998</v>
      </c>
      <c r="P11" s="19">
        <v>30456356</v>
      </c>
      <c r="Q11" s="19">
        <v>163431982</v>
      </c>
      <c r="R11" s="19">
        <v>0</v>
      </c>
      <c r="S11" s="110">
        <v>41.421599999999998</v>
      </c>
      <c r="T11" s="19">
        <v>30456356</v>
      </c>
      <c r="U11" s="19">
        <v>163431976</v>
      </c>
      <c r="V11" s="19">
        <v>6</v>
      </c>
    </row>
    <row r="12" spans="2:22" hidden="1">
      <c r="B12" t="s">
        <v>1399</v>
      </c>
      <c r="C12" s="19">
        <v>4986000</v>
      </c>
      <c r="D12" s="19">
        <v>0</v>
      </c>
      <c r="E12" s="19">
        <v>0</v>
      </c>
      <c r="F12" s="19">
        <v>4986000</v>
      </c>
      <c r="G12" s="19">
        <v>0</v>
      </c>
      <c r="H12" s="19">
        <v>4986000</v>
      </c>
      <c r="I12" s="19">
        <v>0</v>
      </c>
      <c r="J12" s="19">
        <v>4986000</v>
      </c>
      <c r="K12" s="19">
        <v>0</v>
      </c>
      <c r="L12" s="19">
        <v>145498</v>
      </c>
      <c r="M12" s="19">
        <v>941834</v>
      </c>
      <c r="N12" s="19">
        <v>4044166</v>
      </c>
      <c r="O12" s="110">
        <v>18.889600000000002</v>
      </c>
      <c r="P12" s="19">
        <v>145498</v>
      </c>
      <c r="Q12" s="19">
        <v>941834</v>
      </c>
      <c r="R12" s="19">
        <v>0</v>
      </c>
      <c r="S12" s="110">
        <v>18.889600000000002</v>
      </c>
      <c r="T12" s="19">
        <v>145498</v>
      </c>
      <c r="U12" s="19">
        <v>941862</v>
      </c>
      <c r="V12" s="19">
        <v>-28</v>
      </c>
    </row>
    <row r="13" spans="2:22" hidden="1">
      <c r="B13" t="s">
        <v>1396</v>
      </c>
      <c r="C13" s="19">
        <v>4986000</v>
      </c>
      <c r="D13" s="19">
        <v>0</v>
      </c>
      <c r="E13" s="19">
        <v>0</v>
      </c>
      <c r="F13" s="19">
        <v>4986000</v>
      </c>
      <c r="G13" s="19">
        <v>0</v>
      </c>
      <c r="H13" s="19">
        <v>4986000</v>
      </c>
      <c r="I13" s="19">
        <v>0</v>
      </c>
      <c r="J13" s="19">
        <v>4986000</v>
      </c>
      <c r="K13" s="19">
        <v>0</v>
      </c>
      <c r="L13" s="19">
        <v>145498</v>
      </c>
      <c r="M13" s="19">
        <v>941834</v>
      </c>
      <c r="N13" s="19">
        <v>4044166</v>
      </c>
      <c r="O13" s="110">
        <v>18.889600000000002</v>
      </c>
      <c r="P13" s="19">
        <v>145498</v>
      </c>
      <c r="Q13" s="19">
        <v>941834</v>
      </c>
      <c r="R13" s="19">
        <v>0</v>
      </c>
      <c r="S13" s="110">
        <v>18.889600000000002</v>
      </c>
      <c r="T13" s="19">
        <v>145498</v>
      </c>
      <c r="U13" s="19">
        <v>941862</v>
      </c>
      <c r="V13" s="19">
        <v>-28</v>
      </c>
    </row>
    <row r="14" spans="2:22" hidden="1">
      <c r="B14" t="s">
        <v>1400</v>
      </c>
      <c r="C14" s="19">
        <v>8028000</v>
      </c>
      <c r="D14" s="19">
        <v>0</v>
      </c>
      <c r="E14" s="19">
        <v>0</v>
      </c>
      <c r="F14" s="19">
        <v>8028000</v>
      </c>
      <c r="G14" s="19">
        <v>0</v>
      </c>
      <c r="H14" s="19">
        <v>8028000</v>
      </c>
      <c r="I14" s="19">
        <v>0</v>
      </c>
      <c r="J14" s="19">
        <v>8028000</v>
      </c>
      <c r="K14" s="19">
        <v>0</v>
      </c>
      <c r="L14" s="19">
        <v>234344</v>
      </c>
      <c r="M14" s="19">
        <v>1519330</v>
      </c>
      <c r="N14" s="19">
        <v>6508670</v>
      </c>
      <c r="O14" s="110">
        <v>18.9254</v>
      </c>
      <c r="P14" s="19">
        <v>234344</v>
      </c>
      <c r="Q14" s="19">
        <v>1519330</v>
      </c>
      <c r="R14" s="19">
        <v>0</v>
      </c>
      <c r="S14" s="110">
        <v>18.9254</v>
      </c>
      <c r="T14" s="19">
        <v>234344</v>
      </c>
      <c r="U14" s="19">
        <v>1519330</v>
      </c>
      <c r="V14" s="19">
        <v>0</v>
      </c>
    </row>
    <row r="15" spans="2:22" hidden="1">
      <c r="B15" t="s">
        <v>1396</v>
      </c>
      <c r="C15" s="19">
        <v>8028000</v>
      </c>
      <c r="D15" s="19">
        <v>0</v>
      </c>
      <c r="E15" s="19">
        <v>0</v>
      </c>
      <c r="F15" s="19">
        <v>8028000</v>
      </c>
      <c r="G15" s="19">
        <v>0</v>
      </c>
      <c r="H15" s="19">
        <v>8028000</v>
      </c>
      <c r="I15" s="19">
        <v>0</v>
      </c>
      <c r="J15" s="19">
        <v>8028000</v>
      </c>
      <c r="K15" s="19">
        <v>0</v>
      </c>
      <c r="L15" s="19">
        <v>234344</v>
      </c>
      <c r="M15" s="19">
        <v>1519330</v>
      </c>
      <c r="N15" s="19">
        <v>6508670</v>
      </c>
      <c r="O15" s="110">
        <v>18.9254</v>
      </c>
      <c r="P15" s="19">
        <v>234344</v>
      </c>
      <c r="Q15" s="19">
        <v>1519330</v>
      </c>
      <c r="R15" s="19">
        <v>0</v>
      </c>
      <c r="S15" s="110">
        <v>18.9254</v>
      </c>
      <c r="T15" s="19">
        <v>234344</v>
      </c>
      <c r="U15" s="19">
        <v>1519330</v>
      </c>
      <c r="V15" s="19">
        <v>0</v>
      </c>
    </row>
    <row r="16" spans="2:22" hidden="1">
      <c r="B16" t="s">
        <v>1401</v>
      </c>
      <c r="C16" s="19">
        <v>124933000</v>
      </c>
      <c r="D16" s="19">
        <v>0</v>
      </c>
      <c r="E16" s="19">
        <v>0</v>
      </c>
      <c r="F16" s="19">
        <v>124933000</v>
      </c>
      <c r="G16" s="19">
        <v>0</v>
      </c>
      <c r="H16" s="19">
        <v>124933000</v>
      </c>
      <c r="I16" s="19">
        <v>0</v>
      </c>
      <c r="J16" s="19">
        <v>124933000</v>
      </c>
      <c r="K16" s="19">
        <v>0</v>
      </c>
      <c r="L16" s="19">
        <v>5328019</v>
      </c>
      <c r="M16" s="19">
        <v>35210999</v>
      </c>
      <c r="N16" s="19">
        <v>89722001</v>
      </c>
      <c r="O16" s="110">
        <v>28.183900000000001</v>
      </c>
      <c r="P16" s="19">
        <v>5328019</v>
      </c>
      <c r="Q16" s="19">
        <v>35210999</v>
      </c>
      <c r="R16" s="19">
        <v>0</v>
      </c>
      <c r="S16" s="110">
        <v>28.183900000000001</v>
      </c>
      <c r="T16" s="19">
        <v>5328019</v>
      </c>
      <c r="U16" s="19">
        <v>35210996</v>
      </c>
      <c r="V16" s="19">
        <v>3</v>
      </c>
    </row>
    <row r="17" spans="2:22" hidden="1">
      <c r="B17" t="s">
        <v>1396</v>
      </c>
      <c r="C17" s="19">
        <v>124933000</v>
      </c>
      <c r="D17" s="19">
        <v>0</v>
      </c>
      <c r="E17" s="19">
        <v>0</v>
      </c>
      <c r="F17" s="19">
        <v>124933000</v>
      </c>
      <c r="G17" s="19">
        <v>0</v>
      </c>
      <c r="H17" s="19">
        <v>124933000</v>
      </c>
      <c r="I17" s="19">
        <v>0</v>
      </c>
      <c r="J17" s="19">
        <v>124933000</v>
      </c>
      <c r="K17" s="19">
        <v>0</v>
      </c>
      <c r="L17" s="19">
        <v>5328019</v>
      </c>
      <c r="M17" s="19">
        <v>35210999</v>
      </c>
      <c r="N17" s="19">
        <v>89722001</v>
      </c>
      <c r="O17" s="110">
        <v>28.183900000000001</v>
      </c>
      <c r="P17" s="19">
        <v>5328019</v>
      </c>
      <c r="Q17" s="19">
        <v>35210999</v>
      </c>
      <c r="R17" s="19">
        <v>0</v>
      </c>
      <c r="S17" s="110">
        <v>28.183900000000001</v>
      </c>
      <c r="T17" s="19">
        <v>5328019</v>
      </c>
      <c r="U17" s="19">
        <v>35210996</v>
      </c>
      <c r="V17" s="19">
        <v>3</v>
      </c>
    </row>
    <row r="18" spans="2:22" hidden="1">
      <c r="B18" t="s">
        <v>1402</v>
      </c>
      <c r="C18" s="19">
        <v>511245000</v>
      </c>
      <c r="D18" s="19">
        <v>0</v>
      </c>
      <c r="E18" s="19">
        <v>-95801708</v>
      </c>
      <c r="F18" s="19">
        <v>415443292</v>
      </c>
      <c r="G18" s="19">
        <v>0</v>
      </c>
      <c r="H18" s="19">
        <v>415443292</v>
      </c>
      <c r="I18" s="19">
        <v>-19173126</v>
      </c>
      <c r="J18" s="19">
        <v>396270166</v>
      </c>
      <c r="K18" s="19">
        <v>19173126</v>
      </c>
      <c r="L18" s="19">
        <v>3292067</v>
      </c>
      <c r="M18" s="19">
        <v>7717550</v>
      </c>
      <c r="N18" s="19">
        <v>388552616</v>
      </c>
      <c r="O18" s="110">
        <v>1.8576999999999999</v>
      </c>
      <c r="P18" s="19">
        <v>3292067</v>
      </c>
      <c r="Q18" s="19">
        <v>7717550</v>
      </c>
      <c r="R18" s="19">
        <v>0</v>
      </c>
      <c r="S18" s="110">
        <v>1.8576999999999999</v>
      </c>
      <c r="T18" s="19">
        <v>3292067</v>
      </c>
      <c r="U18" s="19">
        <v>7717556</v>
      </c>
      <c r="V18" s="19">
        <v>-6</v>
      </c>
    </row>
    <row r="19" spans="2:22" hidden="1">
      <c r="B19" t="s">
        <v>1396</v>
      </c>
      <c r="C19" s="19">
        <v>511245000</v>
      </c>
      <c r="D19" s="19">
        <v>0</v>
      </c>
      <c r="E19" s="19">
        <v>-95801708</v>
      </c>
      <c r="F19" s="19">
        <v>415443292</v>
      </c>
      <c r="G19" s="19">
        <v>0</v>
      </c>
      <c r="H19" s="19">
        <v>415443292</v>
      </c>
      <c r="I19" s="19">
        <v>-19173126</v>
      </c>
      <c r="J19" s="19">
        <v>396270166</v>
      </c>
      <c r="K19" s="19">
        <v>19173126</v>
      </c>
      <c r="L19" s="19">
        <v>3292067</v>
      </c>
      <c r="M19" s="19">
        <v>7717550</v>
      </c>
      <c r="N19" s="19">
        <v>388552616</v>
      </c>
      <c r="O19" s="110">
        <v>1.8576999999999999</v>
      </c>
      <c r="P19" s="19">
        <v>3292067</v>
      </c>
      <c r="Q19" s="19">
        <v>7717550</v>
      </c>
      <c r="R19" s="19">
        <v>0</v>
      </c>
      <c r="S19" s="110">
        <v>1.8576999999999999</v>
      </c>
      <c r="T19" s="19">
        <v>3292067</v>
      </c>
      <c r="U19" s="19">
        <v>7717556</v>
      </c>
      <c r="V19" s="19">
        <v>-6</v>
      </c>
    </row>
    <row r="20" spans="2:22" hidden="1">
      <c r="B20" t="s">
        <v>1403</v>
      </c>
      <c r="C20" s="19">
        <v>244850000</v>
      </c>
      <c r="D20" s="19">
        <v>0</v>
      </c>
      <c r="E20" s="19">
        <v>0</v>
      </c>
      <c r="F20" s="19">
        <v>244850000</v>
      </c>
      <c r="G20" s="19">
        <v>0</v>
      </c>
      <c r="H20" s="19">
        <v>244850000</v>
      </c>
      <c r="I20" s="19">
        <v>0</v>
      </c>
      <c r="J20" s="19">
        <v>244850000</v>
      </c>
      <c r="K20" s="19">
        <v>0</v>
      </c>
      <c r="L20" s="19">
        <v>16489823</v>
      </c>
      <c r="M20" s="19">
        <v>107376974</v>
      </c>
      <c r="N20" s="19">
        <v>137473026</v>
      </c>
      <c r="O20" s="110">
        <v>43.854199999999999</v>
      </c>
      <c r="P20" s="19">
        <v>16489823</v>
      </c>
      <c r="Q20" s="19">
        <v>107376974</v>
      </c>
      <c r="R20" s="19">
        <v>0</v>
      </c>
      <c r="S20" s="110">
        <v>43.854199999999999</v>
      </c>
      <c r="T20" s="19">
        <v>16489823</v>
      </c>
      <c r="U20" s="19">
        <v>107376971</v>
      </c>
      <c r="V20" s="19">
        <v>3</v>
      </c>
    </row>
    <row r="21" spans="2:22" hidden="1">
      <c r="B21" t="s">
        <v>1396</v>
      </c>
      <c r="C21" s="19">
        <v>244850000</v>
      </c>
      <c r="D21" s="19">
        <v>0</v>
      </c>
      <c r="E21" s="19">
        <v>0</v>
      </c>
      <c r="F21" s="19">
        <v>244850000</v>
      </c>
      <c r="G21" s="19">
        <v>0</v>
      </c>
      <c r="H21" s="19">
        <v>244850000</v>
      </c>
      <c r="I21" s="19">
        <v>0</v>
      </c>
      <c r="J21" s="19">
        <v>244850000</v>
      </c>
      <c r="K21" s="19">
        <v>0</v>
      </c>
      <c r="L21" s="19">
        <v>16489823</v>
      </c>
      <c r="M21" s="19">
        <v>107376974</v>
      </c>
      <c r="N21" s="19">
        <v>137473026</v>
      </c>
      <c r="O21" s="110">
        <v>43.854199999999999</v>
      </c>
      <c r="P21" s="19">
        <v>16489823</v>
      </c>
      <c r="Q21" s="19">
        <v>107376974</v>
      </c>
      <c r="R21" s="19">
        <v>0</v>
      </c>
      <c r="S21" s="110">
        <v>43.854199999999999</v>
      </c>
      <c r="T21" s="19">
        <v>16489823</v>
      </c>
      <c r="U21" s="19">
        <v>107376971</v>
      </c>
      <c r="V21" s="19">
        <v>3</v>
      </c>
    </row>
    <row r="22" spans="2:22" hidden="1">
      <c r="B22" t="s">
        <v>1404</v>
      </c>
      <c r="C22" s="19">
        <v>947121000</v>
      </c>
      <c r="D22" s="19">
        <v>0</v>
      </c>
      <c r="E22" s="19">
        <v>0</v>
      </c>
      <c r="F22" s="19">
        <v>947121000</v>
      </c>
      <c r="G22" s="19">
        <v>0</v>
      </c>
      <c r="H22" s="19">
        <v>947121000</v>
      </c>
      <c r="I22" s="19">
        <v>0</v>
      </c>
      <c r="J22" s="19">
        <v>947121000</v>
      </c>
      <c r="K22" s="19">
        <v>0</v>
      </c>
      <c r="L22" s="19">
        <v>68537813</v>
      </c>
      <c r="M22" s="19">
        <v>403490728</v>
      </c>
      <c r="N22" s="19">
        <v>543630272</v>
      </c>
      <c r="O22" s="110">
        <v>42.601799999999997</v>
      </c>
      <c r="P22" s="19">
        <v>68537813</v>
      </c>
      <c r="Q22" s="19">
        <v>403490728</v>
      </c>
      <c r="R22" s="19">
        <v>0</v>
      </c>
      <c r="S22" s="110">
        <v>42.601799999999997</v>
      </c>
      <c r="T22" s="19">
        <v>68537813</v>
      </c>
      <c r="U22" s="19">
        <v>403490724</v>
      </c>
      <c r="V22" s="19">
        <v>4</v>
      </c>
    </row>
    <row r="23" spans="2:22" hidden="1">
      <c r="B23" t="s">
        <v>1396</v>
      </c>
      <c r="C23" s="19">
        <v>947121000</v>
      </c>
      <c r="D23" s="19">
        <v>0</v>
      </c>
      <c r="E23" s="19">
        <v>0</v>
      </c>
      <c r="F23" s="19">
        <v>947121000</v>
      </c>
      <c r="G23" s="19">
        <v>0</v>
      </c>
      <c r="H23" s="19">
        <v>947121000</v>
      </c>
      <c r="I23" s="19">
        <v>0</v>
      </c>
      <c r="J23" s="19">
        <v>947121000</v>
      </c>
      <c r="K23" s="19">
        <v>0</v>
      </c>
      <c r="L23" s="19">
        <v>68537813</v>
      </c>
      <c r="M23" s="19">
        <v>403490728</v>
      </c>
      <c r="N23" s="19">
        <v>543630272</v>
      </c>
      <c r="O23" s="110">
        <v>42.601799999999997</v>
      </c>
      <c r="P23" s="19">
        <v>68537813</v>
      </c>
      <c r="Q23" s="19">
        <v>403490728</v>
      </c>
      <c r="R23" s="19">
        <v>0</v>
      </c>
      <c r="S23" s="110">
        <v>42.601799999999997</v>
      </c>
      <c r="T23" s="19">
        <v>68537813</v>
      </c>
      <c r="U23" s="19">
        <v>403490724</v>
      </c>
      <c r="V23" s="19">
        <v>4</v>
      </c>
    </row>
    <row r="24" spans="2:22" hidden="1">
      <c r="B24" t="s">
        <v>1405</v>
      </c>
      <c r="C24" s="19">
        <v>567323000</v>
      </c>
      <c r="D24" s="19">
        <v>0</v>
      </c>
      <c r="E24" s="19">
        <v>0</v>
      </c>
      <c r="F24" s="19">
        <v>567323000</v>
      </c>
      <c r="G24" s="19">
        <v>0</v>
      </c>
      <c r="H24" s="19">
        <v>567323000</v>
      </c>
      <c r="I24" s="19">
        <v>0</v>
      </c>
      <c r="J24" s="19">
        <v>567323000</v>
      </c>
      <c r="K24" s="19">
        <v>0</v>
      </c>
      <c r="L24" s="19">
        <v>465839838</v>
      </c>
      <c r="M24" s="19">
        <v>465839838</v>
      </c>
      <c r="N24" s="19">
        <v>101483162</v>
      </c>
      <c r="O24" s="110">
        <v>82.111900000000006</v>
      </c>
      <c r="P24" s="19">
        <v>465839838</v>
      </c>
      <c r="Q24" s="19">
        <v>465839838</v>
      </c>
      <c r="R24" s="19">
        <v>0</v>
      </c>
      <c r="S24" s="110">
        <v>82.111900000000006</v>
      </c>
      <c r="T24" s="19">
        <v>465839838</v>
      </c>
      <c r="U24" s="19">
        <v>465839838</v>
      </c>
      <c r="V24" s="19">
        <v>0</v>
      </c>
    </row>
    <row r="25" spans="2:22" hidden="1">
      <c r="B25" t="s">
        <v>1396</v>
      </c>
      <c r="C25" s="19">
        <v>567323000</v>
      </c>
      <c r="D25" s="19">
        <v>0</v>
      </c>
      <c r="E25" s="19">
        <v>0</v>
      </c>
      <c r="F25" s="19">
        <v>567323000</v>
      </c>
      <c r="G25" s="19">
        <v>0</v>
      </c>
      <c r="H25" s="19">
        <v>567323000</v>
      </c>
      <c r="I25" s="19">
        <v>0</v>
      </c>
      <c r="J25" s="19">
        <v>567323000</v>
      </c>
      <c r="K25" s="19">
        <v>0</v>
      </c>
      <c r="L25" s="19">
        <v>465839838</v>
      </c>
      <c r="M25" s="19">
        <v>465839838</v>
      </c>
      <c r="N25" s="19">
        <v>101483162</v>
      </c>
      <c r="O25" s="110">
        <v>82.111900000000006</v>
      </c>
      <c r="P25" s="19">
        <v>465839838</v>
      </c>
      <c r="Q25" s="19">
        <v>465839838</v>
      </c>
      <c r="R25" s="19">
        <v>0</v>
      </c>
      <c r="S25" s="110">
        <v>82.111900000000006</v>
      </c>
      <c r="T25" s="19">
        <v>465839838</v>
      </c>
      <c r="U25" s="19">
        <v>465839838</v>
      </c>
      <c r="V25" s="19">
        <v>0</v>
      </c>
    </row>
    <row r="26" spans="2:22" hidden="1">
      <c r="B26" t="s">
        <v>1406</v>
      </c>
      <c r="C26" s="19">
        <v>153700000</v>
      </c>
      <c r="D26" s="19">
        <v>0</v>
      </c>
      <c r="E26" s="19">
        <v>0</v>
      </c>
      <c r="F26" s="19">
        <v>153700000</v>
      </c>
      <c r="G26" s="19">
        <v>0</v>
      </c>
      <c r="H26" s="19">
        <v>153700000</v>
      </c>
      <c r="I26" s="19">
        <v>0</v>
      </c>
      <c r="J26" s="19">
        <v>153700000</v>
      </c>
      <c r="K26" s="19">
        <v>0</v>
      </c>
      <c r="L26" s="19">
        <v>8508354</v>
      </c>
      <c r="M26" s="19">
        <v>54382373</v>
      </c>
      <c r="N26" s="19">
        <v>99317627</v>
      </c>
      <c r="O26" s="110">
        <v>35.382199999999997</v>
      </c>
      <c r="P26" s="19">
        <v>8508354</v>
      </c>
      <c r="Q26" s="19">
        <v>54382373</v>
      </c>
      <c r="R26" s="19">
        <v>0</v>
      </c>
      <c r="S26" s="110">
        <v>35.382199999999997</v>
      </c>
      <c r="T26" s="19">
        <v>8508354</v>
      </c>
      <c r="U26" s="19">
        <v>54382373</v>
      </c>
      <c r="V26" s="19">
        <v>0</v>
      </c>
    </row>
    <row r="27" spans="2:22" hidden="1">
      <c r="B27" t="s">
        <v>1396</v>
      </c>
      <c r="C27" s="19">
        <v>153700000</v>
      </c>
      <c r="D27" s="19">
        <v>0</v>
      </c>
      <c r="E27" s="19">
        <v>0</v>
      </c>
      <c r="F27" s="19">
        <v>153700000</v>
      </c>
      <c r="G27" s="19">
        <v>0</v>
      </c>
      <c r="H27" s="19">
        <v>153700000</v>
      </c>
      <c r="I27" s="19">
        <v>0</v>
      </c>
      <c r="J27" s="19">
        <v>153700000</v>
      </c>
      <c r="K27" s="19">
        <v>0</v>
      </c>
      <c r="L27" s="19">
        <v>8508354</v>
      </c>
      <c r="M27" s="19">
        <v>54382373</v>
      </c>
      <c r="N27" s="19">
        <v>99317627</v>
      </c>
      <c r="O27" s="110">
        <v>35.382199999999997</v>
      </c>
      <c r="P27" s="19">
        <v>8508354</v>
      </c>
      <c r="Q27" s="19">
        <v>54382373</v>
      </c>
      <c r="R27" s="19">
        <v>0</v>
      </c>
      <c r="S27" s="110">
        <v>35.382199999999997</v>
      </c>
      <c r="T27" s="19">
        <v>8508354</v>
      </c>
      <c r="U27" s="19">
        <v>54382373</v>
      </c>
      <c r="V27" s="19">
        <v>0</v>
      </c>
    </row>
    <row r="28" spans="2:22" hidden="1">
      <c r="B28" t="s">
        <v>1407</v>
      </c>
      <c r="C28" s="19">
        <v>403221000</v>
      </c>
      <c r="D28" s="19">
        <v>0</v>
      </c>
      <c r="E28" s="19">
        <v>0</v>
      </c>
      <c r="F28" s="19">
        <v>403221000</v>
      </c>
      <c r="G28" s="19">
        <v>0</v>
      </c>
      <c r="H28" s="19">
        <v>403221000</v>
      </c>
      <c r="I28" s="19">
        <v>0</v>
      </c>
      <c r="J28" s="19">
        <v>403221000</v>
      </c>
      <c r="K28" s="19">
        <v>0</v>
      </c>
      <c r="L28" s="19">
        <v>33153627</v>
      </c>
      <c r="M28" s="19">
        <v>166560706</v>
      </c>
      <c r="N28" s="19">
        <v>236660294</v>
      </c>
      <c r="O28" s="110">
        <v>41.307499999999997</v>
      </c>
      <c r="P28" s="19">
        <v>33153627</v>
      </c>
      <c r="Q28" s="19">
        <v>166560706</v>
      </c>
      <c r="R28" s="19">
        <v>0</v>
      </c>
      <c r="S28" s="110">
        <v>41.307499999999997</v>
      </c>
      <c r="T28" s="19">
        <v>33153627</v>
      </c>
      <c r="U28" s="19">
        <v>166560706</v>
      </c>
      <c r="V28" s="19">
        <v>0</v>
      </c>
    </row>
    <row r="29" spans="2:22" hidden="1">
      <c r="B29" t="s">
        <v>1396</v>
      </c>
      <c r="C29" s="19">
        <v>403221000</v>
      </c>
      <c r="D29" s="19">
        <v>0</v>
      </c>
      <c r="E29" s="19">
        <v>0</v>
      </c>
      <c r="F29" s="19">
        <v>403221000</v>
      </c>
      <c r="G29" s="19">
        <v>0</v>
      </c>
      <c r="H29" s="19">
        <v>403221000</v>
      </c>
      <c r="I29" s="19">
        <v>0</v>
      </c>
      <c r="J29" s="19">
        <v>403221000</v>
      </c>
      <c r="K29" s="19">
        <v>0</v>
      </c>
      <c r="L29" s="19">
        <v>33153627</v>
      </c>
      <c r="M29" s="19">
        <v>166560706</v>
      </c>
      <c r="N29" s="19">
        <v>236660294</v>
      </c>
      <c r="O29" s="110">
        <v>41.307499999999997</v>
      </c>
      <c r="P29" s="19">
        <v>33153627</v>
      </c>
      <c r="Q29" s="19">
        <v>166560706</v>
      </c>
      <c r="R29" s="19">
        <v>0</v>
      </c>
      <c r="S29" s="110">
        <v>41.307499999999997</v>
      </c>
      <c r="T29" s="19">
        <v>33153627</v>
      </c>
      <c r="U29" s="19">
        <v>166560706</v>
      </c>
      <c r="V29" s="19">
        <v>0</v>
      </c>
    </row>
    <row r="30" spans="2:22" hidden="1">
      <c r="B30" t="s">
        <v>1408</v>
      </c>
      <c r="C30" s="19">
        <v>241613000</v>
      </c>
      <c r="D30" s="19">
        <v>0</v>
      </c>
      <c r="E30" s="19">
        <v>0</v>
      </c>
      <c r="F30" s="19">
        <v>241613000</v>
      </c>
      <c r="G30" s="19">
        <v>0</v>
      </c>
      <c r="H30" s="19">
        <v>241613000</v>
      </c>
      <c r="I30" s="19">
        <v>0</v>
      </c>
      <c r="J30" s="19">
        <v>241613000</v>
      </c>
      <c r="K30" s="19">
        <v>0</v>
      </c>
      <c r="L30" s="19">
        <v>12927200</v>
      </c>
      <c r="M30" s="19">
        <v>63663500</v>
      </c>
      <c r="N30" s="19">
        <v>177949500</v>
      </c>
      <c r="O30" s="110">
        <v>26.349399999999999</v>
      </c>
      <c r="P30" s="19">
        <v>12927200</v>
      </c>
      <c r="Q30" s="19">
        <v>63663500</v>
      </c>
      <c r="R30" s="19">
        <v>0</v>
      </c>
      <c r="S30" s="110">
        <v>26.349399999999999</v>
      </c>
      <c r="T30" s="19">
        <v>12927200</v>
      </c>
      <c r="U30" s="19">
        <v>63663500</v>
      </c>
      <c r="V30" s="19">
        <v>0</v>
      </c>
    </row>
    <row r="31" spans="2:22" hidden="1">
      <c r="B31" t="s">
        <v>1396</v>
      </c>
      <c r="C31" s="19">
        <v>241613000</v>
      </c>
      <c r="D31" s="19">
        <v>0</v>
      </c>
      <c r="E31" s="19">
        <v>0</v>
      </c>
      <c r="F31" s="19">
        <v>241613000</v>
      </c>
      <c r="G31" s="19">
        <v>0</v>
      </c>
      <c r="H31" s="19">
        <v>241613000</v>
      </c>
      <c r="I31" s="19">
        <v>0</v>
      </c>
      <c r="J31" s="19">
        <v>241613000</v>
      </c>
      <c r="K31" s="19">
        <v>0</v>
      </c>
      <c r="L31" s="19">
        <v>12927200</v>
      </c>
      <c r="M31" s="19">
        <v>63663500</v>
      </c>
      <c r="N31" s="19">
        <v>177949500</v>
      </c>
      <c r="O31" s="110">
        <v>26.349399999999999</v>
      </c>
      <c r="P31" s="19">
        <v>12927200</v>
      </c>
      <c r="Q31" s="19">
        <v>63663500</v>
      </c>
      <c r="R31" s="19">
        <v>0</v>
      </c>
      <c r="S31" s="110">
        <v>26.349399999999999</v>
      </c>
      <c r="T31" s="19">
        <v>12927200</v>
      </c>
      <c r="U31" s="19">
        <v>63663500</v>
      </c>
      <c r="V31" s="19">
        <v>0</v>
      </c>
    </row>
    <row r="32" spans="2:22" hidden="1">
      <c r="B32" t="s">
        <v>1409</v>
      </c>
      <c r="C32" s="19">
        <v>6279000</v>
      </c>
      <c r="D32" s="19">
        <v>0</v>
      </c>
      <c r="E32" s="19">
        <v>0</v>
      </c>
      <c r="F32" s="19">
        <v>6279000</v>
      </c>
      <c r="G32" s="19">
        <v>0</v>
      </c>
      <c r="H32" s="19">
        <v>6279000</v>
      </c>
      <c r="I32" s="19">
        <v>0</v>
      </c>
      <c r="J32" s="19">
        <v>6279000</v>
      </c>
      <c r="K32" s="19">
        <v>0</v>
      </c>
      <c r="L32" s="19">
        <v>606500</v>
      </c>
      <c r="M32" s="19">
        <v>2922000</v>
      </c>
      <c r="N32" s="19">
        <v>3357000</v>
      </c>
      <c r="O32" s="110">
        <v>46.536099999999998</v>
      </c>
      <c r="P32" s="19">
        <v>606500</v>
      </c>
      <c r="Q32" s="19">
        <v>2922000</v>
      </c>
      <c r="R32" s="19">
        <v>0</v>
      </c>
      <c r="S32" s="110">
        <v>46.536099999999998</v>
      </c>
      <c r="T32" s="19">
        <v>606500</v>
      </c>
      <c r="U32" s="19">
        <v>2922005</v>
      </c>
      <c r="V32" s="19">
        <v>-5</v>
      </c>
    </row>
    <row r="33" spans="2:22" hidden="1">
      <c r="B33" t="s">
        <v>1396</v>
      </c>
      <c r="C33" s="19">
        <v>6279000</v>
      </c>
      <c r="D33" s="19">
        <v>0</v>
      </c>
      <c r="E33" s="19">
        <v>0</v>
      </c>
      <c r="F33" s="19">
        <v>6279000</v>
      </c>
      <c r="G33" s="19">
        <v>0</v>
      </c>
      <c r="H33" s="19">
        <v>6279000</v>
      </c>
      <c r="I33" s="19">
        <v>0</v>
      </c>
      <c r="J33" s="19">
        <v>6279000</v>
      </c>
      <c r="K33" s="19">
        <v>0</v>
      </c>
      <c r="L33" s="19">
        <v>606500</v>
      </c>
      <c r="M33" s="19">
        <v>2922000</v>
      </c>
      <c r="N33" s="19">
        <v>3357000</v>
      </c>
      <c r="O33" s="110">
        <v>46.536099999999998</v>
      </c>
      <c r="P33" s="19">
        <v>606500</v>
      </c>
      <c r="Q33" s="19">
        <v>2922000</v>
      </c>
      <c r="R33" s="19">
        <v>0</v>
      </c>
      <c r="S33" s="110">
        <v>46.536099999999998</v>
      </c>
      <c r="T33" s="19">
        <v>606500</v>
      </c>
      <c r="U33" s="19">
        <v>2922005</v>
      </c>
      <c r="V33" s="19">
        <v>-5</v>
      </c>
    </row>
    <row r="34" spans="2:22" hidden="1">
      <c r="B34" t="s">
        <v>1410</v>
      </c>
      <c r="C34" s="19">
        <v>450470000</v>
      </c>
      <c r="D34" s="19">
        <v>0</v>
      </c>
      <c r="E34" s="19">
        <v>0</v>
      </c>
      <c r="F34" s="19">
        <v>450470000</v>
      </c>
      <c r="G34" s="19">
        <v>0</v>
      </c>
      <c r="H34" s="19">
        <v>450470000</v>
      </c>
      <c r="I34" s="19">
        <v>0</v>
      </c>
      <c r="J34" s="19">
        <v>450470000</v>
      </c>
      <c r="K34" s="19">
        <v>0</v>
      </c>
      <c r="L34" s="19">
        <v>32369827</v>
      </c>
      <c r="M34" s="19">
        <v>161831206</v>
      </c>
      <c r="N34" s="19">
        <v>288638794</v>
      </c>
      <c r="O34" s="110">
        <v>35.924999999999997</v>
      </c>
      <c r="P34" s="19">
        <v>32369827</v>
      </c>
      <c r="Q34" s="19">
        <v>161831206</v>
      </c>
      <c r="R34" s="19">
        <v>0</v>
      </c>
      <c r="S34" s="110">
        <v>35.924999999999997</v>
      </c>
      <c r="T34" s="19">
        <v>32369827</v>
      </c>
      <c r="U34" s="19">
        <v>161831204</v>
      </c>
      <c r="V34" s="19">
        <v>2</v>
      </c>
    </row>
    <row r="35" spans="2:22" hidden="1">
      <c r="B35" t="s">
        <v>1396</v>
      </c>
      <c r="C35" s="19">
        <v>450470000</v>
      </c>
      <c r="D35" s="19">
        <v>0</v>
      </c>
      <c r="E35" s="19">
        <v>0</v>
      </c>
      <c r="F35" s="19">
        <v>450470000</v>
      </c>
      <c r="G35" s="19">
        <v>0</v>
      </c>
      <c r="H35" s="19">
        <v>450470000</v>
      </c>
      <c r="I35" s="19">
        <v>0</v>
      </c>
      <c r="J35" s="19">
        <v>450470000</v>
      </c>
      <c r="K35" s="19">
        <v>0</v>
      </c>
      <c r="L35" s="19">
        <v>32369827</v>
      </c>
      <c r="M35" s="19">
        <v>161831206</v>
      </c>
      <c r="N35" s="19">
        <v>288638794</v>
      </c>
      <c r="O35" s="110">
        <v>35.924999999999997</v>
      </c>
      <c r="P35" s="19">
        <v>32369827</v>
      </c>
      <c r="Q35" s="19">
        <v>161831206</v>
      </c>
      <c r="R35" s="19">
        <v>0</v>
      </c>
      <c r="S35" s="110">
        <v>35.924999999999997</v>
      </c>
      <c r="T35" s="19">
        <v>32369827</v>
      </c>
      <c r="U35" s="19">
        <v>161831204</v>
      </c>
      <c r="V35" s="19">
        <v>2</v>
      </c>
    </row>
    <row r="36" spans="2:22" hidden="1">
      <c r="B36" t="s">
        <v>1411</v>
      </c>
      <c r="C36" s="19">
        <v>429120000</v>
      </c>
      <c r="D36" s="19">
        <v>0</v>
      </c>
      <c r="E36" s="19">
        <v>0</v>
      </c>
      <c r="F36" s="19">
        <v>429120000</v>
      </c>
      <c r="G36" s="19">
        <v>0</v>
      </c>
      <c r="H36" s="19">
        <v>429120000</v>
      </c>
      <c r="I36" s="19">
        <v>0</v>
      </c>
      <c r="J36" s="19">
        <v>429120000</v>
      </c>
      <c r="K36" s="19">
        <v>0</v>
      </c>
      <c r="L36" s="19">
        <v>6083719</v>
      </c>
      <c r="M36" s="19">
        <v>31859485</v>
      </c>
      <c r="N36" s="19">
        <v>397260515</v>
      </c>
      <c r="O36" s="110">
        <v>7.4244000000000003</v>
      </c>
      <c r="P36" s="19">
        <v>6083719</v>
      </c>
      <c r="Q36" s="19">
        <v>31859485</v>
      </c>
      <c r="R36" s="19">
        <v>0</v>
      </c>
      <c r="S36" s="110">
        <v>7.4244000000000003</v>
      </c>
      <c r="T36" s="19">
        <v>6083719</v>
      </c>
      <c r="U36" s="19">
        <v>31859479</v>
      </c>
      <c r="V36" s="19">
        <v>6</v>
      </c>
    </row>
    <row r="37" spans="2:22" hidden="1">
      <c r="B37" t="s">
        <v>1396</v>
      </c>
      <c r="C37" s="19">
        <v>429120000</v>
      </c>
      <c r="D37" s="19">
        <v>0</v>
      </c>
      <c r="E37" s="19">
        <v>0</v>
      </c>
      <c r="F37" s="19">
        <v>429120000</v>
      </c>
      <c r="G37" s="19">
        <v>0</v>
      </c>
      <c r="H37" s="19">
        <v>429120000</v>
      </c>
      <c r="I37" s="19">
        <v>0</v>
      </c>
      <c r="J37" s="19">
        <v>429120000</v>
      </c>
      <c r="K37" s="19">
        <v>0</v>
      </c>
      <c r="L37" s="19">
        <v>6083719</v>
      </c>
      <c r="M37" s="19">
        <v>31859485</v>
      </c>
      <c r="N37" s="19">
        <v>397260515</v>
      </c>
      <c r="O37" s="110">
        <v>7.4244000000000003</v>
      </c>
      <c r="P37" s="19">
        <v>6083719</v>
      </c>
      <c r="Q37" s="19">
        <v>31859485</v>
      </c>
      <c r="R37" s="19">
        <v>0</v>
      </c>
      <c r="S37" s="110">
        <v>7.4244000000000003</v>
      </c>
      <c r="T37" s="19">
        <v>6083719</v>
      </c>
      <c r="U37" s="19">
        <v>31859479</v>
      </c>
      <c r="V37" s="19">
        <v>6</v>
      </c>
    </row>
    <row r="38" spans="2:22" hidden="1">
      <c r="B38" t="s">
        <v>1412</v>
      </c>
      <c r="C38" s="19">
        <v>193376000</v>
      </c>
      <c r="D38" s="19">
        <v>0</v>
      </c>
      <c r="E38" s="19">
        <v>0</v>
      </c>
      <c r="F38" s="19">
        <v>193376000</v>
      </c>
      <c r="G38" s="19">
        <v>0</v>
      </c>
      <c r="H38" s="19">
        <v>193376000</v>
      </c>
      <c r="I38" s="19">
        <v>0</v>
      </c>
      <c r="J38" s="19">
        <v>193376000</v>
      </c>
      <c r="K38" s="19">
        <v>0</v>
      </c>
      <c r="L38" s="19">
        <v>0</v>
      </c>
      <c r="M38" s="19">
        <v>18358</v>
      </c>
      <c r="N38" s="19">
        <v>193357642</v>
      </c>
      <c r="O38" s="110">
        <v>9.4999999999999998E-3</v>
      </c>
      <c r="P38" s="19">
        <v>0</v>
      </c>
      <c r="Q38" s="19">
        <v>18358</v>
      </c>
      <c r="R38" s="19">
        <v>0</v>
      </c>
      <c r="S38" s="110">
        <v>9.4999999999999998E-3</v>
      </c>
      <c r="T38" s="19">
        <v>0</v>
      </c>
      <c r="U38" s="19">
        <v>18358</v>
      </c>
      <c r="V38" s="19">
        <v>0</v>
      </c>
    </row>
    <row r="39" spans="2:22" hidden="1">
      <c r="B39" t="s">
        <v>1396</v>
      </c>
      <c r="C39" s="19">
        <v>193376000</v>
      </c>
      <c r="D39" s="19">
        <v>0</v>
      </c>
      <c r="E39" s="19">
        <v>0</v>
      </c>
      <c r="F39" s="19">
        <v>193376000</v>
      </c>
      <c r="G39" s="19">
        <v>0</v>
      </c>
      <c r="H39" s="19">
        <v>193376000</v>
      </c>
      <c r="I39" s="19">
        <v>0</v>
      </c>
      <c r="J39" s="19">
        <v>193376000</v>
      </c>
      <c r="K39" s="19">
        <v>0</v>
      </c>
      <c r="L39" s="19">
        <v>0</v>
      </c>
      <c r="M39" s="19">
        <v>18358</v>
      </c>
      <c r="N39" s="19">
        <v>193357642</v>
      </c>
      <c r="O39" s="110">
        <v>9.4999999999999998E-3</v>
      </c>
      <c r="P39" s="19">
        <v>0</v>
      </c>
      <c r="Q39" s="19">
        <v>18358</v>
      </c>
      <c r="R39" s="19">
        <v>0</v>
      </c>
      <c r="S39" s="110">
        <v>9.4999999999999998E-3</v>
      </c>
      <c r="T39" s="19">
        <v>0</v>
      </c>
      <c r="U39" s="19">
        <v>18358</v>
      </c>
      <c r="V39" s="19">
        <v>0</v>
      </c>
    </row>
    <row r="40" spans="2:22" hidden="1">
      <c r="B40" t="s">
        <v>1413</v>
      </c>
      <c r="C40" s="19">
        <v>247648000</v>
      </c>
      <c r="D40" s="19">
        <v>0</v>
      </c>
      <c r="E40" s="19">
        <v>0</v>
      </c>
      <c r="F40" s="19">
        <v>247648000</v>
      </c>
      <c r="G40" s="19">
        <v>0</v>
      </c>
      <c r="H40" s="19">
        <v>247648000</v>
      </c>
      <c r="I40" s="19">
        <v>0</v>
      </c>
      <c r="J40" s="19">
        <v>247648000</v>
      </c>
      <c r="K40" s="19">
        <v>0</v>
      </c>
      <c r="L40" s="19">
        <v>18303800</v>
      </c>
      <c r="M40" s="19">
        <v>74717500</v>
      </c>
      <c r="N40" s="19">
        <v>172930500</v>
      </c>
      <c r="O40" s="110">
        <v>30.1708</v>
      </c>
      <c r="P40" s="19">
        <v>18303800</v>
      </c>
      <c r="Q40" s="19">
        <v>74717500</v>
      </c>
      <c r="R40" s="19">
        <v>0</v>
      </c>
      <c r="S40" s="110">
        <v>30.1708</v>
      </c>
      <c r="T40" s="19">
        <v>18303800</v>
      </c>
      <c r="U40" s="19">
        <v>74717500</v>
      </c>
      <c r="V40" s="19">
        <v>0</v>
      </c>
    </row>
    <row r="41" spans="2:22" hidden="1">
      <c r="B41" t="s">
        <v>1396</v>
      </c>
      <c r="C41" s="19">
        <v>247648000</v>
      </c>
      <c r="D41" s="19">
        <v>0</v>
      </c>
      <c r="E41" s="19">
        <v>0</v>
      </c>
      <c r="F41" s="19">
        <v>247648000</v>
      </c>
      <c r="G41" s="19">
        <v>0</v>
      </c>
      <c r="H41" s="19">
        <v>247648000</v>
      </c>
      <c r="I41" s="19">
        <v>0</v>
      </c>
      <c r="J41" s="19">
        <v>247648000</v>
      </c>
      <c r="K41" s="19">
        <v>0</v>
      </c>
      <c r="L41" s="19">
        <v>18303800</v>
      </c>
      <c r="M41" s="19">
        <v>74717500</v>
      </c>
      <c r="N41" s="19">
        <v>172930500</v>
      </c>
      <c r="O41" s="110">
        <v>30.1708</v>
      </c>
      <c r="P41" s="19">
        <v>18303800</v>
      </c>
      <c r="Q41" s="19">
        <v>74717500</v>
      </c>
      <c r="R41" s="19">
        <v>0</v>
      </c>
      <c r="S41" s="110">
        <v>30.1708</v>
      </c>
      <c r="T41" s="19">
        <v>18303800</v>
      </c>
      <c r="U41" s="19">
        <v>74717500</v>
      </c>
      <c r="V41" s="19">
        <v>0</v>
      </c>
    </row>
    <row r="42" spans="2:22" hidden="1">
      <c r="B42" t="s">
        <v>1414</v>
      </c>
      <c r="C42" s="19">
        <v>28046000</v>
      </c>
      <c r="D42" s="19">
        <v>0</v>
      </c>
      <c r="E42" s="19">
        <v>0</v>
      </c>
      <c r="F42" s="19">
        <v>28046000</v>
      </c>
      <c r="G42" s="19">
        <v>0</v>
      </c>
      <c r="H42" s="19">
        <v>28046000</v>
      </c>
      <c r="I42" s="19">
        <v>0</v>
      </c>
      <c r="J42" s="19">
        <v>28046000</v>
      </c>
      <c r="K42" s="19">
        <v>0</v>
      </c>
      <c r="L42" s="19">
        <v>2477200</v>
      </c>
      <c r="M42" s="19">
        <v>11493900</v>
      </c>
      <c r="N42" s="19">
        <v>16552100</v>
      </c>
      <c r="O42" s="110">
        <v>40.982300000000002</v>
      </c>
      <c r="P42" s="19">
        <v>2477200</v>
      </c>
      <c r="Q42" s="19">
        <v>11493900</v>
      </c>
      <c r="R42" s="19">
        <v>0</v>
      </c>
      <c r="S42" s="110">
        <v>40.982300000000002</v>
      </c>
      <c r="T42" s="19">
        <v>2477200</v>
      </c>
      <c r="U42" s="19">
        <v>11493901</v>
      </c>
      <c r="V42" s="19">
        <v>-1</v>
      </c>
    </row>
    <row r="43" spans="2:22" hidden="1">
      <c r="B43" t="s">
        <v>1396</v>
      </c>
      <c r="C43" s="19">
        <v>28046000</v>
      </c>
      <c r="D43" s="19">
        <v>0</v>
      </c>
      <c r="E43" s="19">
        <v>0</v>
      </c>
      <c r="F43" s="19">
        <v>28046000</v>
      </c>
      <c r="G43" s="19">
        <v>0</v>
      </c>
      <c r="H43" s="19">
        <v>28046000</v>
      </c>
      <c r="I43" s="19">
        <v>0</v>
      </c>
      <c r="J43" s="19">
        <v>28046000</v>
      </c>
      <c r="K43" s="19">
        <v>0</v>
      </c>
      <c r="L43" s="19">
        <v>2477200</v>
      </c>
      <c r="M43" s="19">
        <v>11493900</v>
      </c>
      <c r="N43" s="19">
        <v>16552100</v>
      </c>
      <c r="O43" s="110">
        <v>40.982300000000002</v>
      </c>
      <c r="P43" s="19">
        <v>2477200</v>
      </c>
      <c r="Q43" s="19">
        <v>11493900</v>
      </c>
      <c r="R43" s="19">
        <v>0</v>
      </c>
      <c r="S43" s="110">
        <v>40.982300000000002</v>
      </c>
      <c r="T43" s="19">
        <v>2477200</v>
      </c>
      <c r="U43" s="19">
        <v>11493901</v>
      </c>
      <c r="V43" s="19">
        <v>-1</v>
      </c>
    </row>
    <row r="44" spans="2:22" hidden="1">
      <c r="B44" t="s">
        <v>1415</v>
      </c>
      <c r="C44" s="19">
        <v>185741000</v>
      </c>
      <c r="D44" s="19">
        <v>0</v>
      </c>
      <c r="E44" s="19">
        <v>0</v>
      </c>
      <c r="F44" s="19">
        <v>185741000</v>
      </c>
      <c r="G44" s="19">
        <v>0</v>
      </c>
      <c r="H44" s="19">
        <v>185741000</v>
      </c>
      <c r="I44" s="19">
        <v>0</v>
      </c>
      <c r="J44" s="19">
        <v>185741000</v>
      </c>
      <c r="K44" s="19">
        <v>0</v>
      </c>
      <c r="L44" s="19">
        <v>13728800</v>
      </c>
      <c r="M44" s="19">
        <v>56041700</v>
      </c>
      <c r="N44" s="19">
        <v>129699300</v>
      </c>
      <c r="O44" s="110">
        <v>30.172000000000001</v>
      </c>
      <c r="P44" s="19">
        <v>13728800</v>
      </c>
      <c r="Q44" s="19">
        <v>56041700</v>
      </c>
      <c r="R44" s="19">
        <v>0</v>
      </c>
      <c r="S44" s="110">
        <v>30.172000000000001</v>
      </c>
      <c r="T44" s="19">
        <v>13728800</v>
      </c>
      <c r="U44" s="19">
        <v>56041700</v>
      </c>
      <c r="V44" s="19">
        <v>0</v>
      </c>
    </row>
    <row r="45" spans="2:22" hidden="1">
      <c r="B45" t="s">
        <v>1396</v>
      </c>
      <c r="C45" s="19">
        <v>185741000</v>
      </c>
      <c r="D45" s="19">
        <v>0</v>
      </c>
      <c r="E45" s="19">
        <v>0</v>
      </c>
      <c r="F45" s="19">
        <v>185741000</v>
      </c>
      <c r="G45" s="19">
        <v>0</v>
      </c>
      <c r="H45" s="19">
        <v>185741000</v>
      </c>
      <c r="I45" s="19">
        <v>0</v>
      </c>
      <c r="J45" s="19">
        <v>185741000</v>
      </c>
      <c r="K45" s="19">
        <v>0</v>
      </c>
      <c r="L45" s="19">
        <v>13728800</v>
      </c>
      <c r="M45" s="19">
        <v>56041700</v>
      </c>
      <c r="N45" s="19">
        <v>129699300</v>
      </c>
      <c r="O45" s="110">
        <v>30.172000000000001</v>
      </c>
      <c r="P45" s="19">
        <v>13728800</v>
      </c>
      <c r="Q45" s="19">
        <v>56041700</v>
      </c>
      <c r="R45" s="19">
        <v>0</v>
      </c>
      <c r="S45" s="110">
        <v>30.172000000000001</v>
      </c>
      <c r="T45" s="19">
        <v>13728800</v>
      </c>
      <c r="U45" s="19">
        <v>56041700</v>
      </c>
      <c r="V45" s="19">
        <v>0</v>
      </c>
    </row>
    <row r="46" spans="2:22" hidden="1">
      <c r="B46" t="s">
        <v>1416</v>
      </c>
      <c r="C46" s="19">
        <v>30961000</v>
      </c>
      <c r="D46" s="19">
        <v>0</v>
      </c>
      <c r="E46" s="19">
        <v>0</v>
      </c>
      <c r="F46" s="19">
        <v>30961000</v>
      </c>
      <c r="G46" s="19">
        <v>0</v>
      </c>
      <c r="H46" s="19">
        <v>30961000</v>
      </c>
      <c r="I46" s="19">
        <v>0</v>
      </c>
      <c r="J46" s="19">
        <v>30961000</v>
      </c>
      <c r="K46" s="19">
        <v>0</v>
      </c>
      <c r="L46" s="19">
        <v>2290800</v>
      </c>
      <c r="M46" s="19">
        <v>9354700</v>
      </c>
      <c r="N46" s="19">
        <v>21606300</v>
      </c>
      <c r="O46" s="110">
        <v>30.214500000000001</v>
      </c>
      <c r="P46" s="19">
        <v>2290800</v>
      </c>
      <c r="Q46" s="19">
        <v>9354700</v>
      </c>
      <c r="R46" s="19">
        <v>0</v>
      </c>
      <c r="S46" s="110">
        <v>30.214500000000001</v>
      </c>
      <c r="T46" s="19">
        <v>2290800</v>
      </c>
      <c r="U46" s="19">
        <v>9354699</v>
      </c>
      <c r="V46" s="19">
        <v>1</v>
      </c>
    </row>
    <row r="47" spans="2:22" hidden="1">
      <c r="B47" t="s">
        <v>1396</v>
      </c>
      <c r="C47" s="19">
        <v>30961000</v>
      </c>
      <c r="D47" s="19">
        <v>0</v>
      </c>
      <c r="E47" s="19">
        <v>0</v>
      </c>
      <c r="F47" s="19">
        <v>30961000</v>
      </c>
      <c r="G47" s="19">
        <v>0</v>
      </c>
      <c r="H47" s="19">
        <v>30961000</v>
      </c>
      <c r="I47" s="19">
        <v>0</v>
      </c>
      <c r="J47" s="19">
        <v>30961000</v>
      </c>
      <c r="K47" s="19">
        <v>0</v>
      </c>
      <c r="L47" s="19">
        <v>2290800</v>
      </c>
      <c r="M47" s="19">
        <v>9354700</v>
      </c>
      <c r="N47" s="19">
        <v>21606300</v>
      </c>
      <c r="O47" s="110">
        <v>30.214500000000001</v>
      </c>
      <c r="P47" s="19">
        <v>2290800</v>
      </c>
      <c r="Q47" s="19">
        <v>9354700</v>
      </c>
      <c r="R47" s="19">
        <v>0</v>
      </c>
      <c r="S47" s="110">
        <v>30.214500000000001</v>
      </c>
      <c r="T47" s="19">
        <v>2290800</v>
      </c>
      <c r="U47" s="19">
        <v>9354699</v>
      </c>
      <c r="V47" s="19">
        <v>1</v>
      </c>
    </row>
    <row r="48" spans="2:22" hidden="1">
      <c r="B48" t="s">
        <v>1417</v>
      </c>
      <c r="C48" s="19">
        <v>30961000</v>
      </c>
      <c r="D48" s="19">
        <v>0</v>
      </c>
      <c r="E48" s="19">
        <v>0</v>
      </c>
      <c r="F48" s="19">
        <v>30961000</v>
      </c>
      <c r="G48" s="19">
        <v>0</v>
      </c>
      <c r="H48" s="19">
        <v>30961000</v>
      </c>
      <c r="I48" s="19">
        <v>0</v>
      </c>
      <c r="J48" s="19">
        <v>30961000</v>
      </c>
      <c r="K48" s="19">
        <v>0</v>
      </c>
      <c r="L48" s="19">
        <v>2290800</v>
      </c>
      <c r="M48" s="19">
        <v>9354700</v>
      </c>
      <c r="N48" s="19">
        <v>21606300</v>
      </c>
      <c r="O48" s="110">
        <v>30.214500000000001</v>
      </c>
      <c r="P48" s="19">
        <v>2290800</v>
      </c>
      <c r="Q48" s="19">
        <v>9354700</v>
      </c>
      <c r="R48" s="19">
        <v>0</v>
      </c>
      <c r="S48" s="110">
        <v>30.214500000000001</v>
      </c>
      <c r="T48" s="19">
        <v>2290800</v>
      </c>
      <c r="U48" s="19">
        <v>9354699</v>
      </c>
      <c r="V48" s="19">
        <v>1</v>
      </c>
    </row>
    <row r="49" spans="2:22" hidden="1">
      <c r="B49" t="s">
        <v>1396</v>
      </c>
      <c r="C49" s="19">
        <v>30961000</v>
      </c>
      <c r="D49" s="19">
        <v>0</v>
      </c>
      <c r="E49" s="19">
        <v>0</v>
      </c>
      <c r="F49" s="19">
        <v>30961000</v>
      </c>
      <c r="G49" s="19">
        <v>0</v>
      </c>
      <c r="H49" s="19">
        <v>30961000</v>
      </c>
      <c r="I49" s="19">
        <v>0</v>
      </c>
      <c r="J49" s="19">
        <v>30961000</v>
      </c>
      <c r="K49" s="19">
        <v>0</v>
      </c>
      <c r="L49" s="19">
        <v>2290800</v>
      </c>
      <c r="M49" s="19">
        <v>9354700</v>
      </c>
      <c r="N49" s="19">
        <v>21606300</v>
      </c>
      <c r="O49" s="110">
        <v>30.214500000000001</v>
      </c>
      <c r="P49" s="19">
        <v>2290800</v>
      </c>
      <c r="Q49" s="19">
        <v>9354700</v>
      </c>
      <c r="R49" s="19">
        <v>0</v>
      </c>
      <c r="S49" s="110">
        <v>30.214500000000001</v>
      </c>
      <c r="T49" s="19">
        <v>2290800</v>
      </c>
      <c r="U49" s="19">
        <v>9354699</v>
      </c>
      <c r="V49" s="19">
        <v>1</v>
      </c>
    </row>
    <row r="50" spans="2:22" hidden="1">
      <c r="B50" t="s">
        <v>1418</v>
      </c>
      <c r="C50" s="19">
        <v>59409000</v>
      </c>
      <c r="D50" s="19">
        <v>0</v>
      </c>
      <c r="E50" s="19">
        <v>0</v>
      </c>
      <c r="F50" s="19">
        <v>59409000</v>
      </c>
      <c r="G50" s="19">
        <v>0</v>
      </c>
      <c r="H50" s="19">
        <v>59409000</v>
      </c>
      <c r="I50" s="19">
        <v>0</v>
      </c>
      <c r="J50" s="19">
        <v>59409000</v>
      </c>
      <c r="K50" s="19">
        <v>0</v>
      </c>
      <c r="L50" s="19">
        <v>4578400</v>
      </c>
      <c r="M50" s="19">
        <v>18692700</v>
      </c>
      <c r="N50" s="19">
        <v>40716300</v>
      </c>
      <c r="O50" s="110">
        <v>31.464400000000001</v>
      </c>
      <c r="P50" s="19">
        <v>4578400</v>
      </c>
      <c r="Q50" s="19">
        <v>18692700</v>
      </c>
      <c r="R50" s="19">
        <v>0</v>
      </c>
      <c r="S50" s="110">
        <v>31.464400000000001</v>
      </c>
      <c r="T50" s="19">
        <v>4578400</v>
      </c>
      <c r="U50" s="19">
        <v>18692700</v>
      </c>
      <c r="V50" s="19">
        <v>0</v>
      </c>
    </row>
    <row r="51" spans="2:22" hidden="1">
      <c r="B51" t="s">
        <v>1396</v>
      </c>
      <c r="C51" s="19">
        <v>59409000</v>
      </c>
      <c r="D51" s="19">
        <v>0</v>
      </c>
      <c r="E51" s="19">
        <v>0</v>
      </c>
      <c r="F51" s="19">
        <v>59409000</v>
      </c>
      <c r="G51" s="19">
        <v>0</v>
      </c>
      <c r="H51" s="19">
        <v>59409000</v>
      </c>
      <c r="I51" s="19">
        <v>0</v>
      </c>
      <c r="J51" s="19">
        <v>59409000</v>
      </c>
      <c r="K51" s="19">
        <v>0</v>
      </c>
      <c r="L51" s="19">
        <v>4578400</v>
      </c>
      <c r="M51" s="19">
        <v>18692700</v>
      </c>
      <c r="N51" s="19">
        <v>40716300</v>
      </c>
      <c r="O51" s="110">
        <v>31.464400000000001</v>
      </c>
      <c r="P51" s="19">
        <v>4578400</v>
      </c>
      <c r="Q51" s="19">
        <v>18692700</v>
      </c>
      <c r="R51" s="19">
        <v>0</v>
      </c>
      <c r="S51" s="110">
        <v>31.464400000000001</v>
      </c>
      <c r="T51" s="19">
        <v>4578400</v>
      </c>
      <c r="U51" s="19">
        <v>18692700</v>
      </c>
      <c r="V51" s="19">
        <v>0</v>
      </c>
    </row>
    <row r="52" spans="2:22" hidden="1">
      <c r="B52" t="s">
        <v>1419</v>
      </c>
      <c r="C52" s="19">
        <v>0</v>
      </c>
      <c r="D52" s="19">
        <v>0</v>
      </c>
      <c r="E52" s="19">
        <v>83572203</v>
      </c>
      <c r="F52" s="19">
        <v>83572203</v>
      </c>
      <c r="G52" s="19">
        <v>0</v>
      </c>
      <c r="H52" s="19">
        <v>83572203</v>
      </c>
      <c r="I52" s="19">
        <v>0</v>
      </c>
      <c r="J52" s="19">
        <v>83572203</v>
      </c>
      <c r="K52" s="19">
        <v>0</v>
      </c>
      <c r="L52" s="19">
        <v>0</v>
      </c>
      <c r="M52" s="19">
        <v>83572203</v>
      </c>
      <c r="N52" s="19">
        <v>0</v>
      </c>
      <c r="O52" s="110">
        <v>100</v>
      </c>
      <c r="P52" s="19">
        <v>0</v>
      </c>
      <c r="Q52" s="19">
        <v>83572203</v>
      </c>
      <c r="R52" s="19">
        <v>0</v>
      </c>
      <c r="S52" s="110">
        <v>100</v>
      </c>
      <c r="T52" s="19">
        <v>0</v>
      </c>
      <c r="U52" s="19">
        <v>83572203</v>
      </c>
      <c r="V52" s="19">
        <v>0</v>
      </c>
    </row>
    <row r="53" spans="2:22" hidden="1">
      <c r="B53" t="s">
        <v>1396</v>
      </c>
      <c r="C53" s="19">
        <v>0</v>
      </c>
      <c r="D53" s="19">
        <v>0</v>
      </c>
      <c r="E53" s="19">
        <v>83572203</v>
      </c>
      <c r="F53" s="19">
        <v>83572203</v>
      </c>
      <c r="G53" s="19">
        <v>0</v>
      </c>
      <c r="H53" s="19">
        <v>83572203</v>
      </c>
      <c r="I53" s="19">
        <v>0</v>
      </c>
      <c r="J53" s="19">
        <v>83572203</v>
      </c>
      <c r="K53" s="19">
        <v>0</v>
      </c>
      <c r="L53" s="19">
        <v>0</v>
      </c>
      <c r="M53" s="19">
        <v>83572203</v>
      </c>
      <c r="N53" s="19">
        <v>0</v>
      </c>
      <c r="O53" s="110">
        <v>100</v>
      </c>
      <c r="P53" s="19">
        <v>0</v>
      </c>
      <c r="Q53" s="19">
        <v>83572203</v>
      </c>
      <c r="R53" s="19">
        <v>0</v>
      </c>
      <c r="S53" s="110">
        <v>100</v>
      </c>
      <c r="T53" s="19">
        <v>0</v>
      </c>
      <c r="U53" s="19">
        <v>83572203</v>
      </c>
      <c r="V53" s="19">
        <v>0</v>
      </c>
    </row>
    <row r="54" spans="2:22" hidden="1">
      <c r="B54" t="s">
        <v>1420</v>
      </c>
      <c r="C54" s="19">
        <v>20424000</v>
      </c>
      <c r="D54" s="19">
        <v>0</v>
      </c>
      <c r="E54" s="19">
        <v>0</v>
      </c>
      <c r="F54" s="19">
        <v>20424000</v>
      </c>
      <c r="G54" s="19">
        <v>0</v>
      </c>
      <c r="H54" s="19">
        <v>20424000</v>
      </c>
      <c r="I54" s="19">
        <v>0</v>
      </c>
      <c r="J54" s="19">
        <v>20424000</v>
      </c>
      <c r="K54" s="19">
        <v>0</v>
      </c>
      <c r="L54" s="19">
        <v>1556032</v>
      </c>
      <c r="M54" s="19">
        <v>8766071</v>
      </c>
      <c r="N54" s="19">
        <v>11657929</v>
      </c>
      <c r="O54" s="110">
        <v>42.920400000000001</v>
      </c>
      <c r="P54" s="19">
        <v>1556032</v>
      </c>
      <c r="Q54" s="19">
        <v>8766071</v>
      </c>
      <c r="R54" s="19">
        <v>0</v>
      </c>
      <c r="S54" s="110">
        <v>42.920400000000001</v>
      </c>
      <c r="T54" s="19">
        <v>1556032</v>
      </c>
      <c r="U54" s="19">
        <v>8766065</v>
      </c>
      <c r="V54" s="19">
        <v>6</v>
      </c>
    </row>
    <row r="55" spans="2:22" hidden="1">
      <c r="B55" t="s">
        <v>1396</v>
      </c>
      <c r="C55" s="19">
        <v>20424000</v>
      </c>
      <c r="D55" s="19">
        <v>0</v>
      </c>
      <c r="E55" s="19">
        <v>0</v>
      </c>
      <c r="F55" s="19">
        <v>20424000</v>
      </c>
      <c r="G55" s="19">
        <v>0</v>
      </c>
      <c r="H55" s="19">
        <v>20424000</v>
      </c>
      <c r="I55" s="19">
        <v>0</v>
      </c>
      <c r="J55" s="19">
        <v>20424000</v>
      </c>
      <c r="K55" s="19">
        <v>0</v>
      </c>
      <c r="L55" s="19">
        <v>1556032</v>
      </c>
      <c r="M55" s="19">
        <v>8766071</v>
      </c>
      <c r="N55" s="19">
        <v>11657929</v>
      </c>
      <c r="O55" s="110">
        <v>42.920400000000001</v>
      </c>
      <c r="P55" s="19">
        <v>1556032</v>
      </c>
      <c r="Q55" s="19">
        <v>8766071</v>
      </c>
      <c r="R55" s="19">
        <v>0</v>
      </c>
      <c r="S55" s="110">
        <v>42.920400000000001</v>
      </c>
      <c r="T55" s="19">
        <v>1556032</v>
      </c>
      <c r="U55" s="19">
        <v>8766065</v>
      </c>
      <c r="V55" s="19">
        <v>6</v>
      </c>
    </row>
    <row r="56" spans="2:22" hidden="1">
      <c r="B56" t="s">
        <v>1421</v>
      </c>
      <c r="C56" s="19">
        <v>84960000</v>
      </c>
      <c r="D56" s="19">
        <v>0</v>
      </c>
      <c r="E56" s="19">
        <v>12229505</v>
      </c>
      <c r="F56" s="19">
        <v>97189505</v>
      </c>
      <c r="G56" s="19">
        <v>0</v>
      </c>
      <c r="H56" s="19">
        <v>97189505</v>
      </c>
      <c r="I56" s="19">
        <v>0</v>
      </c>
      <c r="J56" s="19">
        <v>97189505</v>
      </c>
      <c r="K56" s="19">
        <v>0</v>
      </c>
      <c r="L56" s="19">
        <v>0</v>
      </c>
      <c r="M56" s="19">
        <v>97189505</v>
      </c>
      <c r="N56" s="19">
        <v>0</v>
      </c>
      <c r="O56" s="110">
        <v>100</v>
      </c>
      <c r="P56" s="19">
        <v>0</v>
      </c>
      <c r="Q56" s="19">
        <v>97189505</v>
      </c>
      <c r="R56" s="19">
        <v>0</v>
      </c>
      <c r="S56" s="110">
        <v>100</v>
      </c>
      <c r="T56" s="19">
        <v>0</v>
      </c>
      <c r="U56" s="19">
        <v>97189500</v>
      </c>
      <c r="V56" s="19">
        <v>5</v>
      </c>
    </row>
    <row r="57" spans="2:22" hidden="1">
      <c r="B57" t="s">
        <v>1396</v>
      </c>
      <c r="C57" s="19">
        <v>84960000</v>
      </c>
      <c r="D57" s="19">
        <v>0</v>
      </c>
      <c r="E57" s="19">
        <v>12229505</v>
      </c>
      <c r="F57" s="19">
        <v>97189505</v>
      </c>
      <c r="G57" s="19">
        <v>0</v>
      </c>
      <c r="H57" s="19">
        <v>97189505</v>
      </c>
      <c r="I57" s="19">
        <v>0</v>
      </c>
      <c r="J57" s="19">
        <v>97189505</v>
      </c>
      <c r="K57" s="19">
        <v>0</v>
      </c>
      <c r="L57" s="19">
        <v>0</v>
      </c>
      <c r="M57" s="19">
        <v>97189505</v>
      </c>
      <c r="N57" s="19">
        <v>0</v>
      </c>
      <c r="O57" s="110">
        <v>100</v>
      </c>
      <c r="P57" s="19">
        <v>0</v>
      </c>
      <c r="Q57" s="19">
        <v>97189505</v>
      </c>
      <c r="R57" s="19">
        <v>0</v>
      </c>
      <c r="S57" s="110">
        <v>100</v>
      </c>
      <c r="T57" s="19">
        <v>0</v>
      </c>
      <c r="U57" s="19">
        <v>97189500</v>
      </c>
      <c r="V57" s="19">
        <v>5</v>
      </c>
    </row>
    <row r="58" spans="2:22" hidden="1">
      <c r="B58" t="s">
        <v>1422</v>
      </c>
      <c r="C58" s="19">
        <v>13196000</v>
      </c>
      <c r="D58" s="19">
        <v>0</v>
      </c>
      <c r="E58" s="19">
        <v>0</v>
      </c>
      <c r="F58" s="19">
        <v>13196000</v>
      </c>
      <c r="G58" s="19">
        <v>0</v>
      </c>
      <c r="H58" s="19">
        <v>13196000</v>
      </c>
      <c r="I58" s="19">
        <v>0</v>
      </c>
      <c r="J58" s="19">
        <v>13196000</v>
      </c>
      <c r="K58" s="19">
        <v>0</v>
      </c>
      <c r="L58" s="19">
        <v>688595</v>
      </c>
      <c r="M58" s="19">
        <v>3831659</v>
      </c>
      <c r="N58" s="19">
        <v>9364341</v>
      </c>
      <c r="O58" s="110">
        <v>29.0365</v>
      </c>
      <c r="P58" s="19">
        <v>688595</v>
      </c>
      <c r="Q58" s="19">
        <v>3831659</v>
      </c>
      <c r="R58" s="19">
        <v>0</v>
      </c>
      <c r="S58" s="110">
        <v>29.0365</v>
      </c>
      <c r="T58" s="19">
        <v>688595</v>
      </c>
      <c r="U58" s="19">
        <v>3831658</v>
      </c>
      <c r="V58" s="19">
        <v>1</v>
      </c>
    </row>
    <row r="59" spans="2:22" hidden="1">
      <c r="B59" t="s">
        <v>1396</v>
      </c>
      <c r="C59" s="19">
        <v>13196000</v>
      </c>
      <c r="D59" s="19">
        <v>0</v>
      </c>
      <c r="E59" s="19">
        <v>0</v>
      </c>
      <c r="F59" s="19">
        <v>13196000</v>
      </c>
      <c r="G59" s="19">
        <v>0</v>
      </c>
      <c r="H59" s="19">
        <v>13196000</v>
      </c>
      <c r="I59" s="19">
        <v>0</v>
      </c>
      <c r="J59" s="19">
        <v>13196000</v>
      </c>
      <c r="K59" s="19">
        <v>0</v>
      </c>
      <c r="L59" s="19">
        <v>688595</v>
      </c>
      <c r="M59" s="19">
        <v>3831659</v>
      </c>
      <c r="N59" s="19">
        <v>9364341</v>
      </c>
      <c r="O59" s="110">
        <v>29.0365</v>
      </c>
      <c r="P59" s="19">
        <v>688595</v>
      </c>
      <c r="Q59" s="19">
        <v>3831659</v>
      </c>
      <c r="R59" s="19">
        <v>0</v>
      </c>
      <c r="S59" s="110">
        <v>29.0365</v>
      </c>
      <c r="T59" s="19">
        <v>688595</v>
      </c>
      <c r="U59" s="19">
        <v>3831658</v>
      </c>
      <c r="V59" s="19">
        <v>1</v>
      </c>
    </row>
    <row r="60" spans="2:22" hidden="1">
      <c r="B60" t="s">
        <v>1423</v>
      </c>
      <c r="C60" s="19">
        <v>200000000</v>
      </c>
      <c r="D60" s="19">
        <v>0</v>
      </c>
      <c r="E60" s="19">
        <v>-200000000</v>
      </c>
      <c r="F60" s="19">
        <v>0</v>
      </c>
      <c r="G60" s="19">
        <v>0</v>
      </c>
      <c r="H60" s="19">
        <v>0</v>
      </c>
      <c r="I60" s="19">
        <v>0</v>
      </c>
      <c r="J60" s="19">
        <v>0</v>
      </c>
      <c r="K60" s="19">
        <v>0</v>
      </c>
      <c r="L60" s="19">
        <v>0</v>
      </c>
      <c r="M60" s="19">
        <v>0</v>
      </c>
      <c r="N60" s="19">
        <v>0</v>
      </c>
      <c r="O60" s="110">
        <v>0</v>
      </c>
      <c r="P60" s="19">
        <v>0</v>
      </c>
      <c r="Q60" s="19">
        <v>0</v>
      </c>
      <c r="R60" s="19">
        <v>0</v>
      </c>
      <c r="S60" s="110">
        <v>0</v>
      </c>
      <c r="T60" s="19">
        <v>0</v>
      </c>
      <c r="U60" s="19">
        <v>0</v>
      </c>
      <c r="V60" s="19">
        <v>0</v>
      </c>
    </row>
    <row r="61" spans="2:22" hidden="1">
      <c r="B61" t="s">
        <v>1396</v>
      </c>
      <c r="C61" s="19">
        <v>200000000</v>
      </c>
      <c r="D61" s="19">
        <v>0</v>
      </c>
      <c r="E61" s="19">
        <v>-200000000</v>
      </c>
      <c r="F61" s="19">
        <v>0</v>
      </c>
      <c r="G61" s="19">
        <v>0</v>
      </c>
      <c r="H61" s="19">
        <v>0</v>
      </c>
      <c r="I61" s="19">
        <v>0</v>
      </c>
      <c r="J61" s="19">
        <v>0</v>
      </c>
      <c r="K61" s="19">
        <v>0</v>
      </c>
      <c r="L61" s="19">
        <v>0</v>
      </c>
      <c r="M61" s="19">
        <v>0</v>
      </c>
      <c r="N61" s="19">
        <v>0</v>
      </c>
      <c r="O61" s="110">
        <v>0</v>
      </c>
      <c r="P61" s="19">
        <v>0</v>
      </c>
      <c r="Q61" s="19">
        <v>0</v>
      </c>
      <c r="R61" s="19">
        <v>0</v>
      </c>
      <c r="S61" s="110">
        <v>0</v>
      </c>
      <c r="T61" s="19">
        <v>0</v>
      </c>
      <c r="U61" s="19">
        <v>0</v>
      </c>
      <c r="V61" s="19">
        <v>0</v>
      </c>
    </row>
    <row r="62" spans="2:22" hidden="1">
      <c r="B62" t="s">
        <v>1424</v>
      </c>
      <c r="C62" s="19">
        <v>22915000</v>
      </c>
      <c r="D62" s="19">
        <v>0</v>
      </c>
      <c r="E62" s="19">
        <v>-300000</v>
      </c>
      <c r="F62" s="19">
        <v>22615000</v>
      </c>
      <c r="G62" s="19">
        <v>0</v>
      </c>
      <c r="H62" s="19">
        <v>22615000</v>
      </c>
      <c r="I62" s="19">
        <v>0</v>
      </c>
      <c r="J62" s="19">
        <v>0</v>
      </c>
      <c r="K62" s="19">
        <v>22615000</v>
      </c>
      <c r="L62" s="19">
        <v>0</v>
      </c>
      <c r="M62" s="19">
        <v>0</v>
      </c>
      <c r="N62" s="19">
        <v>0</v>
      </c>
      <c r="O62" s="110">
        <v>0</v>
      </c>
      <c r="P62" s="19">
        <v>0</v>
      </c>
      <c r="Q62" s="19">
        <v>0</v>
      </c>
      <c r="R62" s="19">
        <v>0</v>
      </c>
      <c r="S62" s="110">
        <v>0</v>
      </c>
      <c r="T62" s="19">
        <v>0</v>
      </c>
      <c r="U62" s="19">
        <v>0</v>
      </c>
      <c r="V62" s="19">
        <v>0</v>
      </c>
    </row>
    <row r="63" spans="2:22" hidden="1">
      <c r="B63" t="s">
        <v>1396</v>
      </c>
      <c r="C63" s="19">
        <v>22915000</v>
      </c>
      <c r="D63" s="19">
        <v>0</v>
      </c>
      <c r="E63" s="19">
        <v>-300000</v>
      </c>
      <c r="F63" s="19">
        <v>22615000</v>
      </c>
      <c r="G63" s="19">
        <v>0</v>
      </c>
      <c r="H63" s="19">
        <v>22615000</v>
      </c>
      <c r="I63" s="19">
        <v>0</v>
      </c>
      <c r="J63" s="19">
        <v>0</v>
      </c>
      <c r="K63" s="19">
        <v>22615000</v>
      </c>
      <c r="L63" s="19">
        <v>0</v>
      </c>
      <c r="M63" s="19">
        <v>0</v>
      </c>
      <c r="N63" s="19">
        <v>0</v>
      </c>
      <c r="O63" s="110">
        <v>0</v>
      </c>
      <c r="P63" s="19">
        <v>0</v>
      </c>
      <c r="Q63" s="19">
        <v>0</v>
      </c>
      <c r="R63" s="19">
        <v>0</v>
      </c>
      <c r="S63" s="110">
        <v>0</v>
      </c>
      <c r="T63" s="19">
        <v>0</v>
      </c>
      <c r="U63" s="19">
        <v>0</v>
      </c>
      <c r="V63" s="19">
        <v>0</v>
      </c>
    </row>
    <row r="64" spans="2:22" hidden="1">
      <c r="B64" t="s">
        <v>1425</v>
      </c>
      <c r="C64" s="19">
        <v>0</v>
      </c>
      <c r="D64" s="19">
        <v>0</v>
      </c>
      <c r="E64" s="19">
        <v>1368169000</v>
      </c>
      <c r="F64" s="19">
        <v>1368169000</v>
      </c>
      <c r="G64" s="19">
        <v>0</v>
      </c>
      <c r="H64" s="19">
        <v>1368169000</v>
      </c>
      <c r="I64" s="19">
        <v>0</v>
      </c>
      <c r="J64" s="19">
        <v>1368169000</v>
      </c>
      <c r="K64" s="19">
        <v>0</v>
      </c>
      <c r="L64" s="19">
        <v>1243169000</v>
      </c>
      <c r="M64" s="19">
        <v>1243169000</v>
      </c>
      <c r="N64" s="19">
        <v>125000000</v>
      </c>
      <c r="O64" s="110">
        <v>90.863699999999994</v>
      </c>
      <c r="P64" s="19">
        <v>0</v>
      </c>
      <c r="Q64" s="19">
        <v>0</v>
      </c>
      <c r="R64" s="19">
        <v>1243169000</v>
      </c>
      <c r="S64" s="110">
        <v>0</v>
      </c>
      <c r="T64" s="19">
        <v>0</v>
      </c>
      <c r="U64" s="19">
        <v>0</v>
      </c>
      <c r="V64" s="19">
        <v>0</v>
      </c>
    </row>
    <row r="65" spans="2:22" hidden="1">
      <c r="B65" t="s">
        <v>1396</v>
      </c>
      <c r="C65" s="19">
        <v>0</v>
      </c>
      <c r="D65" s="19">
        <v>0</v>
      </c>
      <c r="E65" s="19">
        <v>1368169000</v>
      </c>
      <c r="F65" s="19">
        <v>1368169000</v>
      </c>
      <c r="G65" s="19">
        <v>0</v>
      </c>
      <c r="H65" s="19">
        <v>1368169000</v>
      </c>
      <c r="I65" s="19">
        <v>0</v>
      </c>
      <c r="J65" s="19">
        <v>1368169000</v>
      </c>
      <c r="K65" s="19">
        <v>0</v>
      </c>
      <c r="L65" s="19">
        <v>1243169000</v>
      </c>
      <c r="M65" s="19">
        <v>1243169000</v>
      </c>
      <c r="N65" s="19">
        <v>125000000</v>
      </c>
      <c r="O65" s="110">
        <v>90.863699999999994</v>
      </c>
      <c r="P65" s="19">
        <v>0</v>
      </c>
      <c r="Q65" s="19">
        <v>0</v>
      </c>
      <c r="R65" s="19">
        <v>1243169000</v>
      </c>
      <c r="S65" s="110">
        <v>0</v>
      </c>
      <c r="T65" s="19">
        <v>0</v>
      </c>
      <c r="U65" s="19">
        <v>0</v>
      </c>
      <c r="V65" s="19">
        <v>0</v>
      </c>
    </row>
    <row r="66" spans="2:22" hidden="1">
      <c r="B66" t="s">
        <v>1426</v>
      </c>
      <c r="C66" s="19">
        <v>423237000</v>
      </c>
      <c r="D66" s="19">
        <v>0</v>
      </c>
      <c r="E66" s="19">
        <v>249000000</v>
      </c>
      <c r="F66" s="19">
        <v>672237000</v>
      </c>
      <c r="G66" s="19">
        <v>0</v>
      </c>
      <c r="H66" s="19">
        <v>672237000</v>
      </c>
      <c r="I66" s="19">
        <v>0</v>
      </c>
      <c r="J66" s="19">
        <v>671605866</v>
      </c>
      <c r="K66" s="19">
        <v>631134</v>
      </c>
      <c r="L66" s="19">
        <v>0</v>
      </c>
      <c r="M66" s="19">
        <v>0</v>
      </c>
      <c r="N66" s="19">
        <v>671605866</v>
      </c>
      <c r="O66" s="110">
        <v>0</v>
      </c>
      <c r="P66" s="19">
        <v>0</v>
      </c>
      <c r="Q66" s="19">
        <v>0</v>
      </c>
      <c r="R66" s="19">
        <v>0</v>
      </c>
      <c r="S66" s="110">
        <v>0</v>
      </c>
      <c r="T66" s="19">
        <v>0</v>
      </c>
      <c r="U66" s="19">
        <v>0</v>
      </c>
      <c r="V66" s="19">
        <v>0</v>
      </c>
    </row>
    <row r="67" spans="2:22" hidden="1">
      <c r="B67" t="s">
        <v>1396</v>
      </c>
      <c r="C67" s="19">
        <v>423237000</v>
      </c>
      <c r="D67" s="19">
        <v>0</v>
      </c>
      <c r="E67" s="19">
        <v>249000000</v>
      </c>
      <c r="F67" s="19">
        <v>672237000</v>
      </c>
      <c r="G67" s="19">
        <v>0</v>
      </c>
      <c r="H67" s="19">
        <v>672237000</v>
      </c>
      <c r="I67" s="19">
        <v>0</v>
      </c>
      <c r="J67" s="19">
        <v>671605866</v>
      </c>
      <c r="K67" s="19">
        <v>631134</v>
      </c>
      <c r="L67" s="19">
        <v>0</v>
      </c>
      <c r="M67" s="19">
        <v>0</v>
      </c>
      <c r="N67" s="19">
        <v>671605866</v>
      </c>
      <c r="O67" s="110">
        <v>0</v>
      </c>
      <c r="P67" s="19">
        <v>0</v>
      </c>
      <c r="Q67" s="19">
        <v>0</v>
      </c>
      <c r="R67" s="19">
        <v>0</v>
      </c>
      <c r="S67" s="110">
        <v>0</v>
      </c>
      <c r="T67" s="19">
        <v>0</v>
      </c>
      <c r="U67" s="19">
        <v>0</v>
      </c>
      <c r="V67" s="19">
        <v>0</v>
      </c>
    </row>
    <row r="68" spans="2:22" hidden="1">
      <c r="B68" t="s">
        <v>1427</v>
      </c>
      <c r="C68" s="19">
        <v>31172000</v>
      </c>
      <c r="D68" s="19">
        <v>0</v>
      </c>
      <c r="E68" s="19">
        <v>241830000</v>
      </c>
      <c r="F68" s="19">
        <v>273002000</v>
      </c>
      <c r="G68" s="19">
        <v>0</v>
      </c>
      <c r="H68" s="19">
        <v>273002000</v>
      </c>
      <c r="I68" s="19">
        <v>0</v>
      </c>
      <c r="J68" s="19">
        <v>273002000</v>
      </c>
      <c r="K68" s="19">
        <v>0</v>
      </c>
      <c r="L68" s="19">
        <v>0</v>
      </c>
      <c r="M68" s="19">
        <v>0</v>
      </c>
      <c r="N68" s="19">
        <v>273002000</v>
      </c>
      <c r="O68" s="110">
        <v>0</v>
      </c>
      <c r="P68" s="19">
        <v>0</v>
      </c>
      <c r="Q68" s="19">
        <v>0</v>
      </c>
      <c r="R68" s="19">
        <v>0</v>
      </c>
      <c r="S68" s="110">
        <v>0</v>
      </c>
      <c r="T68" s="19">
        <v>0</v>
      </c>
      <c r="U68" s="19">
        <v>0</v>
      </c>
      <c r="V68" s="19">
        <v>0</v>
      </c>
    </row>
    <row r="69" spans="2:22" hidden="1">
      <c r="B69" t="s">
        <v>1396</v>
      </c>
      <c r="C69" s="19">
        <v>31172000</v>
      </c>
      <c r="D69" s="19">
        <v>0</v>
      </c>
      <c r="E69" s="19">
        <v>241830000</v>
      </c>
      <c r="F69" s="19">
        <v>273002000</v>
      </c>
      <c r="G69" s="19">
        <v>0</v>
      </c>
      <c r="H69" s="19">
        <v>273002000</v>
      </c>
      <c r="I69" s="19">
        <v>0</v>
      </c>
      <c r="J69" s="19">
        <v>273002000</v>
      </c>
      <c r="K69" s="19">
        <v>0</v>
      </c>
      <c r="L69" s="19">
        <v>0</v>
      </c>
      <c r="M69" s="19">
        <v>0</v>
      </c>
      <c r="N69" s="19">
        <v>273002000</v>
      </c>
      <c r="O69" s="110">
        <v>0</v>
      </c>
      <c r="P69" s="19">
        <v>0</v>
      </c>
      <c r="Q69" s="19">
        <v>0</v>
      </c>
      <c r="R69" s="19">
        <v>0</v>
      </c>
      <c r="S69" s="110">
        <v>0</v>
      </c>
      <c r="T69" s="19">
        <v>0</v>
      </c>
      <c r="U69" s="19">
        <v>0</v>
      </c>
      <c r="V69" s="19">
        <v>0</v>
      </c>
    </row>
    <row r="70" spans="2:22" hidden="1">
      <c r="B70" t="s">
        <v>1428</v>
      </c>
      <c r="C70" s="19">
        <v>0</v>
      </c>
      <c r="D70" s="19">
        <v>3000000</v>
      </c>
      <c r="E70" s="19">
        <v>3000000</v>
      </c>
      <c r="F70" s="19">
        <v>3000000</v>
      </c>
      <c r="G70" s="19">
        <v>0</v>
      </c>
      <c r="H70" s="19">
        <v>3000000</v>
      </c>
      <c r="I70" s="19">
        <v>0</v>
      </c>
      <c r="J70" s="19">
        <v>0</v>
      </c>
      <c r="K70" s="19">
        <v>3000000</v>
      </c>
      <c r="L70" s="19">
        <v>0</v>
      </c>
      <c r="M70" s="19">
        <v>0</v>
      </c>
      <c r="N70" s="19">
        <v>0</v>
      </c>
      <c r="O70" s="110">
        <v>0</v>
      </c>
      <c r="P70" s="19">
        <v>0</v>
      </c>
      <c r="Q70" s="19">
        <v>0</v>
      </c>
      <c r="R70" s="19">
        <v>0</v>
      </c>
      <c r="S70" s="110">
        <v>0</v>
      </c>
      <c r="T70" s="19">
        <v>0</v>
      </c>
      <c r="U70" s="19">
        <v>0</v>
      </c>
      <c r="V70" s="19">
        <v>0</v>
      </c>
    </row>
    <row r="71" spans="2:22" hidden="1">
      <c r="B71" t="s">
        <v>1396</v>
      </c>
      <c r="C71" s="19">
        <v>0</v>
      </c>
      <c r="D71" s="19">
        <v>3000000</v>
      </c>
      <c r="E71" s="19">
        <v>3000000</v>
      </c>
      <c r="F71" s="19">
        <v>3000000</v>
      </c>
      <c r="G71" s="19">
        <v>0</v>
      </c>
      <c r="H71" s="19">
        <v>3000000</v>
      </c>
      <c r="I71" s="19">
        <v>0</v>
      </c>
      <c r="J71" s="19">
        <v>0</v>
      </c>
      <c r="K71" s="19">
        <v>3000000</v>
      </c>
      <c r="L71" s="19">
        <v>0</v>
      </c>
      <c r="M71" s="19">
        <v>0</v>
      </c>
      <c r="N71" s="19">
        <v>0</v>
      </c>
      <c r="O71" s="110">
        <v>0</v>
      </c>
      <c r="P71" s="19">
        <v>0</v>
      </c>
      <c r="Q71" s="19">
        <v>0</v>
      </c>
      <c r="R71" s="19">
        <v>0</v>
      </c>
      <c r="S71" s="110">
        <v>0</v>
      </c>
      <c r="T71" s="19">
        <v>0</v>
      </c>
      <c r="U71" s="19">
        <v>0</v>
      </c>
      <c r="V71" s="19">
        <v>0</v>
      </c>
    </row>
    <row r="72" spans="2:22" hidden="1">
      <c r="B72" t="s">
        <v>1429</v>
      </c>
      <c r="C72" s="19">
        <v>0</v>
      </c>
      <c r="D72" s="19">
        <v>-3000000</v>
      </c>
      <c r="E72" s="19">
        <v>81000000</v>
      </c>
      <c r="F72" s="19">
        <v>81000000</v>
      </c>
      <c r="G72" s="19">
        <v>0</v>
      </c>
      <c r="H72" s="19">
        <v>81000000</v>
      </c>
      <c r="I72" s="19">
        <v>-55000000</v>
      </c>
      <c r="J72" s="19">
        <v>26000000</v>
      </c>
      <c r="K72" s="19">
        <v>55000000</v>
      </c>
      <c r="L72" s="19">
        <v>0</v>
      </c>
      <c r="M72" s="19">
        <v>0</v>
      </c>
      <c r="N72" s="19">
        <v>26000000</v>
      </c>
      <c r="O72" s="110">
        <v>0</v>
      </c>
      <c r="P72" s="19">
        <v>0</v>
      </c>
      <c r="Q72" s="19">
        <v>0</v>
      </c>
      <c r="R72" s="19">
        <v>0</v>
      </c>
      <c r="S72" s="110">
        <v>0</v>
      </c>
      <c r="T72" s="19">
        <v>0</v>
      </c>
      <c r="U72" s="19">
        <v>0</v>
      </c>
      <c r="V72" s="19">
        <v>0</v>
      </c>
    </row>
    <row r="73" spans="2:22" hidden="1">
      <c r="B73" t="s">
        <v>1396</v>
      </c>
      <c r="C73" s="19">
        <v>0</v>
      </c>
      <c r="D73" s="19">
        <v>-3000000</v>
      </c>
      <c r="E73" s="19">
        <v>81000000</v>
      </c>
      <c r="F73" s="19">
        <v>81000000</v>
      </c>
      <c r="G73" s="19">
        <v>0</v>
      </c>
      <c r="H73" s="19">
        <v>81000000</v>
      </c>
      <c r="I73" s="19">
        <v>-55000000</v>
      </c>
      <c r="J73" s="19">
        <v>26000000</v>
      </c>
      <c r="K73" s="19">
        <v>55000000</v>
      </c>
      <c r="L73" s="19">
        <v>0</v>
      </c>
      <c r="M73" s="19">
        <v>0</v>
      </c>
      <c r="N73" s="19">
        <v>26000000</v>
      </c>
      <c r="O73" s="110">
        <v>0</v>
      </c>
      <c r="P73" s="19">
        <v>0</v>
      </c>
      <c r="Q73" s="19">
        <v>0</v>
      </c>
      <c r="R73" s="19">
        <v>0</v>
      </c>
      <c r="S73" s="110">
        <v>0</v>
      </c>
      <c r="T73" s="19">
        <v>0</v>
      </c>
      <c r="U73" s="19">
        <v>0</v>
      </c>
      <c r="V73" s="19">
        <v>0</v>
      </c>
    </row>
    <row r="74" spans="2:22" hidden="1">
      <c r="B74" t="s">
        <v>1430</v>
      </c>
      <c r="C74" s="19">
        <v>0</v>
      </c>
      <c r="D74" s="19">
        <v>0</v>
      </c>
      <c r="E74" s="19">
        <v>47500000</v>
      </c>
      <c r="F74" s="19">
        <v>47500000</v>
      </c>
      <c r="G74" s="19">
        <v>0</v>
      </c>
      <c r="H74" s="19">
        <v>47500000</v>
      </c>
      <c r="I74" s="19">
        <v>0</v>
      </c>
      <c r="J74" s="19">
        <v>47500000</v>
      </c>
      <c r="K74" s="19">
        <v>0</v>
      </c>
      <c r="L74" s="19">
        <v>0</v>
      </c>
      <c r="M74" s="19">
        <v>0</v>
      </c>
      <c r="N74" s="19">
        <v>47500000</v>
      </c>
      <c r="O74" s="110">
        <v>0</v>
      </c>
      <c r="P74" s="19">
        <v>0</v>
      </c>
      <c r="Q74" s="19">
        <v>0</v>
      </c>
      <c r="R74" s="19">
        <v>0</v>
      </c>
      <c r="S74" s="110">
        <v>0</v>
      </c>
      <c r="T74" s="19">
        <v>0</v>
      </c>
      <c r="U74" s="19">
        <v>0</v>
      </c>
      <c r="V74" s="19">
        <v>0</v>
      </c>
    </row>
    <row r="75" spans="2:22" hidden="1">
      <c r="B75" t="s">
        <v>1396</v>
      </c>
      <c r="C75" s="19">
        <v>0</v>
      </c>
      <c r="D75" s="19">
        <v>0</v>
      </c>
      <c r="E75" s="19">
        <v>47500000</v>
      </c>
      <c r="F75" s="19">
        <v>47500000</v>
      </c>
      <c r="G75" s="19">
        <v>0</v>
      </c>
      <c r="H75" s="19">
        <v>47500000</v>
      </c>
      <c r="I75" s="19">
        <v>0</v>
      </c>
      <c r="J75" s="19">
        <v>47500000</v>
      </c>
      <c r="K75" s="19">
        <v>0</v>
      </c>
      <c r="L75" s="19">
        <v>0</v>
      </c>
      <c r="M75" s="19">
        <v>0</v>
      </c>
      <c r="N75" s="19">
        <v>47500000</v>
      </c>
      <c r="O75" s="110">
        <v>0</v>
      </c>
      <c r="P75" s="19">
        <v>0</v>
      </c>
      <c r="Q75" s="19">
        <v>0</v>
      </c>
      <c r="R75" s="19">
        <v>0</v>
      </c>
      <c r="S75" s="110">
        <v>0</v>
      </c>
      <c r="T75" s="19">
        <v>0</v>
      </c>
      <c r="U75" s="19">
        <v>0</v>
      </c>
      <c r="V75" s="19">
        <v>0</v>
      </c>
    </row>
    <row r="76" spans="2:22" hidden="1">
      <c r="B76" t="s">
        <v>1431</v>
      </c>
      <c r="C76" s="19">
        <v>107151000</v>
      </c>
      <c r="D76" s="19">
        <v>0</v>
      </c>
      <c r="E76" s="19">
        <v>-107151000</v>
      </c>
      <c r="F76" s="19">
        <v>0</v>
      </c>
      <c r="G76" s="19">
        <v>0</v>
      </c>
      <c r="H76" s="19">
        <v>0</v>
      </c>
      <c r="I76" s="19">
        <v>0</v>
      </c>
      <c r="J76" s="19">
        <v>0</v>
      </c>
      <c r="K76" s="19">
        <v>0</v>
      </c>
      <c r="L76" s="19">
        <v>0</v>
      </c>
      <c r="M76" s="19">
        <v>0</v>
      </c>
      <c r="N76" s="19">
        <v>0</v>
      </c>
      <c r="O76" s="110">
        <v>0</v>
      </c>
      <c r="P76" s="19">
        <v>0</v>
      </c>
      <c r="Q76" s="19">
        <v>0</v>
      </c>
      <c r="R76" s="19">
        <v>0</v>
      </c>
      <c r="S76" s="110">
        <v>0</v>
      </c>
      <c r="T76" s="19">
        <v>0</v>
      </c>
      <c r="U76" s="19">
        <v>0</v>
      </c>
      <c r="V76" s="19">
        <v>0</v>
      </c>
    </row>
    <row r="77" spans="2:22" hidden="1">
      <c r="B77" t="s">
        <v>1396</v>
      </c>
      <c r="C77" s="19">
        <v>107151000</v>
      </c>
      <c r="D77" s="19">
        <v>0</v>
      </c>
      <c r="E77" s="19">
        <v>-107151000</v>
      </c>
      <c r="F77" s="19">
        <v>0</v>
      </c>
      <c r="G77" s="19">
        <v>0</v>
      </c>
      <c r="H77" s="19">
        <v>0</v>
      </c>
      <c r="I77" s="19">
        <v>0</v>
      </c>
      <c r="J77" s="19">
        <v>0</v>
      </c>
      <c r="K77" s="19">
        <v>0</v>
      </c>
      <c r="L77" s="19">
        <v>0</v>
      </c>
      <c r="M77" s="19">
        <v>0</v>
      </c>
      <c r="N77" s="19">
        <v>0</v>
      </c>
      <c r="O77" s="110">
        <v>0</v>
      </c>
      <c r="P77" s="19">
        <v>0</v>
      </c>
      <c r="Q77" s="19">
        <v>0</v>
      </c>
      <c r="R77" s="19">
        <v>0</v>
      </c>
      <c r="S77" s="110">
        <v>0</v>
      </c>
      <c r="T77" s="19">
        <v>0</v>
      </c>
      <c r="U77" s="19">
        <v>0</v>
      </c>
      <c r="V77" s="19">
        <v>0</v>
      </c>
    </row>
    <row r="78" spans="2:22" hidden="1">
      <c r="B78" t="s">
        <v>1432</v>
      </c>
      <c r="C78" s="19">
        <v>166502000</v>
      </c>
      <c r="D78" s="19">
        <v>0</v>
      </c>
      <c r="E78" s="19">
        <v>0</v>
      </c>
      <c r="F78" s="19">
        <v>166502000</v>
      </c>
      <c r="G78" s="19">
        <v>0</v>
      </c>
      <c r="H78" s="19">
        <v>166502000</v>
      </c>
      <c r="I78" s="19">
        <v>0</v>
      </c>
      <c r="J78" s="19">
        <v>165101216</v>
      </c>
      <c r="K78" s="19">
        <v>1400784</v>
      </c>
      <c r="L78" s="19">
        <v>0</v>
      </c>
      <c r="M78" s="19">
        <v>165101216</v>
      </c>
      <c r="N78" s="19">
        <v>0</v>
      </c>
      <c r="O78" s="110">
        <v>99.158699999999996</v>
      </c>
      <c r="P78" s="19">
        <v>0</v>
      </c>
      <c r="Q78" s="19">
        <v>0</v>
      </c>
      <c r="R78" s="19">
        <v>165101216</v>
      </c>
      <c r="S78" s="110">
        <v>0</v>
      </c>
      <c r="T78" s="19">
        <v>0</v>
      </c>
      <c r="U78" s="19">
        <v>0</v>
      </c>
      <c r="V78" s="19">
        <v>0</v>
      </c>
    </row>
    <row r="79" spans="2:22" hidden="1">
      <c r="B79" t="s">
        <v>1396</v>
      </c>
      <c r="C79" s="19">
        <v>166502000</v>
      </c>
      <c r="D79" s="19">
        <v>0</v>
      </c>
      <c r="E79" s="19">
        <v>0</v>
      </c>
      <c r="F79" s="19">
        <v>166502000</v>
      </c>
      <c r="G79" s="19">
        <v>0</v>
      </c>
      <c r="H79" s="19">
        <v>166502000</v>
      </c>
      <c r="I79" s="19">
        <v>0</v>
      </c>
      <c r="J79" s="19">
        <v>165101216</v>
      </c>
      <c r="K79" s="19">
        <v>1400784</v>
      </c>
      <c r="L79" s="19">
        <v>0</v>
      </c>
      <c r="M79" s="19">
        <v>165101216</v>
      </c>
      <c r="N79" s="19">
        <v>0</v>
      </c>
      <c r="O79" s="110">
        <v>99.158699999999996</v>
      </c>
      <c r="P79" s="19">
        <v>0</v>
      </c>
      <c r="Q79" s="19">
        <v>0</v>
      </c>
      <c r="R79" s="19">
        <v>165101216</v>
      </c>
      <c r="S79" s="110">
        <v>0</v>
      </c>
      <c r="T79" s="19">
        <v>0</v>
      </c>
      <c r="U79" s="19">
        <v>0</v>
      </c>
      <c r="V79" s="19">
        <v>0</v>
      </c>
    </row>
    <row r="80" spans="2:22" hidden="1">
      <c r="B80" t="s">
        <v>1433</v>
      </c>
      <c r="C80" s="19">
        <v>530244000</v>
      </c>
      <c r="D80" s="19">
        <v>-70000000</v>
      </c>
      <c r="E80" s="19">
        <v>-180244000</v>
      </c>
      <c r="F80" s="19">
        <v>350000000</v>
      </c>
      <c r="G80" s="19">
        <v>0</v>
      </c>
      <c r="H80" s="19">
        <v>350000000</v>
      </c>
      <c r="I80" s="19">
        <v>-420000000</v>
      </c>
      <c r="J80" s="19">
        <v>0</v>
      </c>
      <c r="K80" s="19">
        <v>350000000</v>
      </c>
      <c r="L80" s="19">
        <v>0</v>
      </c>
      <c r="M80" s="19">
        <v>0</v>
      </c>
      <c r="N80" s="19">
        <v>0</v>
      </c>
      <c r="O80" s="110">
        <v>0</v>
      </c>
      <c r="P80" s="19">
        <v>0</v>
      </c>
      <c r="Q80" s="19">
        <v>0</v>
      </c>
      <c r="R80" s="19">
        <v>0</v>
      </c>
      <c r="S80" s="110">
        <v>0</v>
      </c>
      <c r="T80" s="19">
        <v>0</v>
      </c>
      <c r="U80" s="19">
        <v>0</v>
      </c>
      <c r="V80" s="19">
        <v>0</v>
      </c>
    </row>
    <row r="81" spans="2:22" hidden="1">
      <c r="B81" t="s">
        <v>1396</v>
      </c>
      <c r="C81" s="19">
        <v>530244000</v>
      </c>
      <c r="D81" s="19">
        <v>-70000000</v>
      </c>
      <c r="E81" s="19">
        <v>-180244000</v>
      </c>
      <c r="F81" s="19">
        <v>350000000</v>
      </c>
      <c r="G81" s="19">
        <v>0</v>
      </c>
      <c r="H81" s="19">
        <v>350000000</v>
      </c>
      <c r="I81" s="19">
        <v>-420000000</v>
      </c>
      <c r="J81" s="19">
        <v>0</v>
      </c>
      <c r="K81" s="19">
        <v>350000000</v>
      </c>
      <c r="L81" s="19">
        <v>0</v>
      </c>
      <c r="M81" s="19">
        <v>0</v>
      </c>
      <c r="N81" s="19">
        <v>0</v>
      </c>
      <c r="O81" s="110">
        <v>0</v>
      </c>
      <c r="P81" s="19">
        <v>0</v>
      </c>
      <c r="Q81" s="19">
        <v>0</v>
      </c>
      <c r="R81" s="19">
        <v>0</v>
      </c>
      <c r="S81" s="110">
        <v>0</v>
      </c>
      <c r="T81" s="19">
        <v>0</v>
      </c>
      <c r="U81" s="19">
        <v>0</v>
      </c>
      <c r="V81" s="19">
        <v>0</v>
      </c>
    </row>
    <row r="82" spans="2:22" hidden="1">
      <c r="B82" t="s">
        <v>1434</v>
      </c>
      <c r="C82" s="19">
        <v>480155000</v>
      </c>
      <c r="D82" s="19">
        <v>0</v>
      </c>
      <c r="E82" s="19">
        <v>0</v>
      </c>
      <c r="F82" s="19">
        <v>480155000</v>
      </c>
      <c r="G82" s="19">
        <v>0</v>
      </c>
      <c r="H82" s="19">
        <v>480155000</v>
      </c>
      <c r="I82" s="19">
        <v>230155000</v>
      </c>
      <c r="J82" s="19">
        <v>247155000</v>
      </c>
      <c r="K82" s="19">
        <v>233000000</v>
      </c>
      <c r="L82" s="19">
        <v>0</v>
      </c>
      <c r="M82" s="19">
        <v>17000000</v>
      </c>
      <c r="N82" s="19">
        <v>230155000</v>
      </c>
      <c r="O82" s="110">
        <v>3.5405000000000002</v>
      </c>
      <c r="P82" s="19">
        <v>0</v>
      </c>
      <c r="Q82" s="19">
        <v>0</v>
      </c>
      <c r="R82" s="19">
        <v>17000000</v>
      </c>
      <c r="S82" s="110">
        <v>0</v>
      </c>
      <c r="T82" s="19">
        <v>0</v>
      </c>
      <c r="U82" s="19">
        <v>0</v>
      </c>
      <c r="V82" s="19">
        <v>0</v>
      </c>
    </row>
    <row r="83" spans="2:22" hidden="1">
      <c r="B83" t="s">
        <v>1396</v>
      </c>
      <c r="C83" s="19">
        <v>480155000</v>
      </c>
      <c r="D83" s="19">
        <v>0</v>
      </c>
      <c r="E83" s="19">
        <v>0</v>
      </c>
      <c r="F83" s="19">
        <v>480155000</v>
      </c>
      <c r="G83" s="19">
        <v>0</v>
      </c>
      <c r="H83" s="19">
        <v>480155000</v>
      </c>
      <c r="I83" s="19">
        <v>230155000</v>
      </c>
      <c r="J83" s="19">
        <v>247155000</v>
      </c>
      <c r="K83" s="19">
        <v>233000000</v>
      </c>
      <c r="L83" s="19">
        <v>0</v>
      </c>
      <c r="M83" s="19">
        <v>17000000</v>
      </c>
      <c r="N83" s="19">
        <v>230155000</v>
      </c>
      <c r="O83" s="110">
        <v>3.5405000000000002</v>
      </c>
      <c r="P83" s="19">
        <v>0</v>
      </c>
      <c r="Q83" s="19">
        <v>0</v>
      </c>
      <c r="R83" s="19">
        <v>17000000</v>
      </c>
      <c r="S83" s="110">
        <v>0</v>
      </c>
      <c r="T83" s="19">
        <v>0</v>
      </c>
      <c r="U83" s="19">
        <v>0</v>
      </c>
      <c r="V83" s="19">
        <v>0</v>
      </c>
    </row>
    <row r="84" spans="2:22" hidden="1">
      <c r="B84" t="s">
        <v>1435</v>
      </c>
      <c r="C84" s="19">
        <v>1906513000</v>
      </c>
      <c r="D84" s="19">
        <v>184869444</v>
      </c>
      <c r="E84" s="19">
        <v>-913436282</v>
      </c>
      <c r="F84" s="19">
        <v>993076718</v>
      </c>
      <c r="G84" s="19">
        <v>0</v>
      </c>
      <c r="H84" s="19">
        <v>993076718</v>
      </c>
      <c r="I84" s="19">
        <v>0</v>
      </c>
      <c r="J84" s="19">
        <v>193076718</v>
      </c>
      <c r="K84" s="19">
        <v>800000000</v>
      </c>
      <c r="L84" s="19">
        <v>0</v>
      </c>
      <c r="M84" s="19">
        <v>191811240</v>
      </c>
      <c r="N84" s="19">
        <v>1265478</v>
      </c>
      <c r="O84" s="110">
        <v>19.314800000000002</v>
      </c>
      <c r="P84" s="19">
        <v>0</v>
      </c>
      <c r="Q84" s="19">
        <v>191811240</v>
      </c>
      <c r="R84" s="19">
        <v>0</v>
      </c>
      <c r="S84" s="110">
        <v>19.314800000000002</v>
      </c>
      <c r="T84" s="19">
        <v>0</v>
      </c>
      <c r="U84" s="19">
        <v>191811240</v>
      </c>
      <c r="V84" s="19">
        <v>0</v>
      </c>
    </row>
    <row r="85" spans="2:22" hidden="1">
      <c r="B85" t="s">
        <v>1396</v>
      </c>
      <c r="C85" s="19">
        <v>1906513000</v>
      </c>
      <c r="D85" s="19">
        <v>184869444</v>
      </c>
      <c r="E85" s="19">
        <v>-913436282</v>
      </c>
      <c r="F85" s="19">
        <v>993076718</v>
      </c>
      <c r="G85" s="19">
        <v>0</v>
      </c>
      <c r="H85" s="19">
        <v>993076718</v>
      </c>
      <c r="I85" s="19">
        <v>0</v>
      </c>
      <c r="J85" s="19">
        <v>193076718</v>
      </c>
      <c r="K85" s="19">
        <v>800000000</v>
      </c>
      <c r="L85" s="19">
        <v>0</v>
      </c>
      <c r="M85" s="19">
        <v>191811240</v>
      </c>
      <c r="N85" s="19">
        <v>1265478</v>
      </c>
      <c r="O85" s="110">
        <v>19.314800000000002</v>
      </c>
      <c r="P85" s="19">
        <v>0</v>
      </c>
      <c r="Q85" s="19">
        <v>191811240</v>
      </c>
      <c r="R85" s="19">
        <v>0</v>
      </c>
      <c r="S85" s="110">
        <v>19.314800000000002</v>
      </c>
      <c r="T85" s="19">
        <v>0</v>
      </c>
      <c r="U85" s="19">
        <v>191811240</v>
      </c>
      <c r="V85" s="19">
        <v>0</v>
      </c>
    </row>
    <row r="86" spans="2:22" hidden="1">
      <c r="B86" t="s">
        <v>1436</v>
      </c>
      <c r="C86" s="19">
        <v>640839000</v>
      </c>
      <c r="D86" s="19">
        <v>-1149254644</v>
      </c>
      <c r="E86" s="19">
        <v>-50948918</v>
      </c>
      <c r="F86" s="19">
        <v>589890082</v>
      </c>
      <c r="G86" s="19">
        <v>0</v>
      </c>
      <c r="H86" s="19">
        <v>589890082</v>
      </c>
      <c r="I86" s="19">
        <v>0</v>
      </c>
      <c r="J86" s="19">
        <v>0</v>
      </c>
      <c r="K86" s="19">
        <v>589890082</v>
      </c>
      <c r="L86" s="19">
        <v>0</v>
      </c>
      <c r="M86" s="19">
        <v>0</v>
      </c>
      <c r="N86" s="19">
        <v>0</v>
      </c>
      <c r="O86" s="110">
        <v>0</v>
      </c>
      <c r="P86" s="19">
        <v>0</v>
      </c>
      <c r="Q86" s="19">
        <v>0</v>
      </c>
      <c r="R86" s="19">
        <v>0</v>
      </c>
      <c r="S86" s="110">
        <v>0</v>
      </c>
      <c r="T86" s="19">
        <v>0</v>
      </c>
      <c r="U86" s="19">
        <v>0</v>
      </c>
      <c r="V86" s="19">
        <v>0</v>
      </c>
    </row>
    <row r="87" spans="2:22" hidden="1">
      <c r="B87" t="s">
        <v>1396</v>
      </c>
      <c r="C87" s="19">
        <v>640839000</v>
      </c>
      <c r="D87" s="19">
        <v>-1149254644</v>
      </c>
      <c r="E87" s="19">
        <v>-50948918</v>
      </c>
      <c r="F87" s="19">
        <v>589890082</v>
      </c>
      <c r="G87" s="19">
        <v>0</v>
      </c>
      <c r="H87" s="19">
        <v>589890082</v>
      </c>
      <c r="I87" s="19">
        <v>0</v>
      </c>
      <c r="J87" s="19">
        <v>0</v>
      </c>
      <c r="K87" s="19">
        <v>589890082</v>
      </c>
      <c r="L87" s="19">
        <v>0</v>
      </c>
      <c r="M87" s="19">
        <v>0</v>
      </c>
      <c r="N87" s="19">
        <v>0</v>
      </c>
      <c r="O87" s="110">
        <v>0</v>
      </c>
      <c r="P87" s="19">
        <v>0</v>
      </c>
      <c r="Q87" s="19">
        <v>0</v>
      </c>
      <c r="R87" s="19">
        <v>0</v>
      </c>
      <c r="S87" s="110">
        <v>0</v>
      </c>
      <c r="T87" s="19">
        <v>0</v>
      </c>
      <c r="U87" s="19">
        <v>0</v>
      </c>
      <c r="V87" s="19">
        <v>0</v>
      </c>
    </row>
    <row r="88" spans="2:22">
      <c r="B88" t="s">
        <v>1437</v>
      </c>
      <c r="C88" s="19">
        <v>0</v>
      </c>
      <c r="D88" s="19">
        <v>0</v>
      </c>
      <c r="E88" s="19">
        <v>300000</v>
      </c>
      <c r="F88" s="19">
        <v>300000</v>
      </c>
      <c r="G88" s="19">
        <v>0</v>
      </c>
      <c r="H88" s="19">
        <v>300000</v>
      </c>
      <c r="I88" s="19">
        <v>0</v>
      </c>
      <c r="J88" s="19">
        <v>300000</v>
      </c>
      <c r="K88" s="19">
        <v>0</v>
      </c>
      <c r="L88" s="19">
        <v>0</v>
      </c>
      <c r="M88" s="19">
        <v>0</v>
      </c>
      <c r="N88" s="19">
        <v>300000</v>
      </c>
      <c r="O88" s="110">
        <v>0</v>
      </c>
      <c r="P88" s="19">
        <v>0</v>
      </c>
      <c r="Q88" s="19">
        <v>0</v>
      </c>
      <c r="R88" s="19">
        <v>0</v>
      </c>
      <c r="S88" s="110">
        <v>0</v>
      </c>
      <c r="T88" s="19">
        <v>0</v>
      </c>
      <c r="U88" s="19">
        <v>0</v>
      </c>
      <c r="V88" s="19">
        <v>0</v>
      </c>
    </row>
    <row r="89" spans="2:22">
      <c r="B89" t="s">
        <v>1396</v>
      </c>
      <c r="C89" s="19">
        <v>0</v>
      </c>
      <c r="D89" s="19">
        <v>0</v>
      </c>
      <c r="E89" s="19">
        <v>300000</v>
      </c>
      <c r="F89" s="19">
        <v>300000</v>
      </c>
      <c r="G89" s="19">
        <v>0</v>
      </c>
      <c r="H89" s="19">
        <v>300000</v>
      </c>
      <c r="I89" s="19">
        <v>0</v>
      </c>
      <c r="J89" s="19">
        <v>300000</v>
      </c>
      <c r="K89" s="19">
        <v>0</v>
      </c>
      <c r="L89" s="19">
        <v>0</v>
      </c>
      <c r="M89" s="19">
        <v>0</v>
      </c>
      <c r="N89" s="19">
        <v>300000</v>
      </c>
      <c r="O89" s="110">
        <v>0</v>
      </c>
      <c r="P89" s="19">
        <v>0</v>
      </c>
      <c r="Q89" s="19">
        <v>0</v>
      </c>
      <c r="R89" s="19">
        <v>0</v>
      </c>
      <c r="S89" s="110">
        <v>0</v>
      </c>
      <c r="T89" s="19">
        <v>0</v>
      </c>
      <c r="U89" s="19">
        <v>0</v>
      </c>
      <c r="V89" s="19">
        <v>0</v>
      </c>
    </row>
    <row r="90" spans="2:22" hidden="1">
      <c r="B90" t="s">
        <v>1438</v>
      </c>
      <c r="C90" s="19">
        <v>2526000</v>
      </c>
      <c r="D90" s="19">
        <v>0</v>
      </c>
      <c r="E90" s="19">
        <v>0</v>
      </c>
      <c r="F90" s="19">
        <v>2526000</v>
      </c>
      <c r="G90" s="19">
        <v>0</v>
      </c>
      <c r="H90" s="19">
        <v>2526000</v>
      </c>
      <c r="I90" s="19">
        <v>0</v>
      </c>
      <c r="J90" s="19">
        <v>2526000</v>
      </c>
      <c r="K90" s="19">
        <v>0</v>
      </c>
      <c r="L90" s="19">
        <v>121674</v>
      </c>
      <c r="M90" s="19">
        <v>517323</v>
      </c>
      <c r="N90" s="19">
        <v>2008677</v>
      </c>
      <c r="O90" s="110">
        <v>20.479900000000001</v>
      </c>
      <c r="P90" s="19">
        <v>121674</v>
      </c>
      <c r="Q90" s="19">
        <v>517323</v>
      </c>
      <c r="R90" s="19">
        <v>0</v>
      </c>
      <c r="S90" s="110">
        <v>20.479900000000001</v>
      </c>
      <c r="T90" s="19">
        <v>121674</v>
      </c>
      <c r="U90" s="19">
        <v>517323</v>
      </c>
      <c r="V90" s="19">
        <v>0</v>
      </c>
    </row>
    <row r="91" spans="2:22" hidden="1">
      <c r="B91" t="s">
        <v>1396</v>
      </c>
      <c r="C91" s="19">
        <v>2526000</v>
      </c>
      <c r="D91" s="19">
        <v>0</v>
      </c>
      <c r="E91" s="19">
        <v>0</v>
      </c>
      <c r="F91" s="19">
        <v>2526000</v>
      </c>
      <c r="G91" s="19">
        <v>0</v>
      </c>
      <c r="H91" s="19">
        <v>2526000</v>
      </c>
      <c r="I91" s="19">
        <v>0</v>
      </c>
      <c r="J91" s="19">
        <v>2526000</v>
      </c>
      <c r="K91" s="19">
        <v>0</v>
      </c>
      <c r="L91" s="19">
        <v>121674</v>
      </c>
      <c r="M91" s="19">
        <v>517323</v>
      </c>
      <c r="N91" s="19">
        <v>2008677</v>
      </c>
      <c r="O91" s="110">
        <v>20.479900000000001</v>
      </c>
      <c r="P91" s="19">
        <v>121674</v>
      </c>
      <c r="Q91" s="19">
        <v>517323</v>
      </c>
      <c r="R91" s="19">
        <v>0</v>
      </c>
      <c r="S91" s="110">
        <v>20.479900000000001</v>
      </c>
      <c r="T91" s="19">
        <v>121674</v>
      </c>
      <c r="U91" s="19">
        <v>517323</v>
      </c>
      <c r="V91" s="19">
        <v>0</v>
      </c>
    </row>
    <row r="92" spans="2:22" hidden="1">
      <c r="B92" t="s">
        <v>1439</v>
      </c>
      <c r="C92" s="19">
        <v>0</v>
      </c>
      <c r="D92" s="19">
        <v>455908892</v>
      </c>
      <c r="E92" s="19">
        <v>455908892</v>
      </c>
      <c r="F92" s="19">
        <v>455908892</v>
      </c>
      <c r="G92" s="19">
        <v>0</v>
      </c>
      <c r="H92" s="19">
        <v>455908892</v>
      </c>
      <c r="I92" s="19">
        <v>455908892</v>
      </c>
      <c r="J92" s="19">
        <v>455908892</v>
      </c>
      <c r="K92" s="19">
        <v>0</v>
      </c>
      <c r="L92" s="19">
        <v>0</v>
      </c>
      <c r="M92" s="19">
        <v>0</v>
      </c>
      <c r="N92" s="19">
        <v>455908892</v>
      </c>
      <c r="O92" s="110">
        <v>0</v>
      </c>
      <c r="P92" s="19">
        <v>0</v>
      </c>
      <c r="Q92" s="19">
        <v>0</v>
      </c>
      <c r="R92" s="19">
        <v>0</v>
      </c>
      <c r="S92" s="110">
        <v>0</v>
      </c>
      <c r="T92" s="19">
        <v>0</v>
      </c>
      <c r="U92" s="19">
        <v>0</v>
      </c>
      <c r="V92" s="19">
        <v>0</v>
      </c>
    </row>
    <row r="93" spans="2:22" hidden="1">
      <c r="B93" t="s">
        <v>1396</v>
      </c>
      <c r="C93" s="19">
        <v>0</v>
      </c>
      <c r="D93" s="19">
        <v>455908892</v>
      </c>
      <c r="E93" s="19">
        <v>455908892</v>
      </c>
      <c r="F93" s="19">
        <v>455908892</v>
      </c>
      <c r="G93" s="19">
        <v>0</v>
      </c>
      <c r="H93" s="19">
        <v>455908892</v>
      </c>
      <c r="I93" s="19">
        <v>455908892</v>
      </c>
      <c r="J93" s="19">
        <v>455908892</v>
      </c>
      <c r="K93" s="19">
        <v>0</v>
      </c>
      <c r="L93" s="19">
        <v>0</v>
      </c>
      <c r="M93" s="19">
        <v>0</v>
      </c>
      <c r="N93" s="19">
        <v>455908892</v>
      </c>
      <c r="O93" s="110">
        <v>0</v>
      </c>
      <c r="P93" s="19">
        <v>0</v>
      </c>
      <c r="Q93" s="19">
        <v>0</v>
      </c>
      <c r="R93" s="19">
        <v>0</v>
      </c>
      <c r="S93" s="110">
        <v>0</v>
      </c>
      <c r="T93" s="19">
        <v>0</v>
      </c>
      <c r="U93" s="19">
        <v>0</v>
      </c>
      <c r="V93" s="19">
        <v>0</v>
      </c>
    </row>
    <row r="94" spans="2:22" hidden="1">
      <c r="B94" t="s">
        <v>1440</v>
      </c>
      <c r="C94" s="19">
        <v>0</v>
      </c>
      <c r="D94" s="19">
        <v>-178908892</v>
      </c>
      <c r="E94" s="19">
        <v>21091108</v>
      </c>
      <c r="F94" s="19">
        <v>21091108</v>
      </c>
      <c r="G94" s="19">
        <v>0</v>
      </c>
      <c r="H94" s="19">
        <v>21091108</v>
      </c>
      <c r="I94" s="19">
        <v>-178908892</v>
      </c>
      <c r="J94" s="19">
        <v>21091108</v>
      </c>
      <c r="K94" s="19">
        <v>0</v>
      </c>
      <c r="L94" s="19">
        <v>0</v>
      </c>
      <c r="M94" s="19">
        <v>21091101</v>
      </c>
      <c r="N94" s="19">
        <v>7</v>
      </c>
      <c r="O94" s="110">
        <v>100</v>
      </c>
      <c r="P94" s="19">
        <v>0</v>
      </c>
      <c r="Q94" s="19">
        <v>0</v>
      </c>
      <c r="R94" s="19">
        <v>21091101</v>
      </c>
      <c r="S94" s="110">
        <v>0</v>
      </c>
      <c r="T94" s="19">
        <v>0</v>
      </c>
      <c r="U94" s="19">
        <v>0</v>
      </c>
      <c r="V94" s="19">
        <v>0</v>
      </c>
    </row>
    <row r="95" spans="2:22" hidden="1">
      <c r="B95" t="s">
        <v>1396</v>
      </c>
      <c r="C95" s="19">
        <v>0</v>
      </c>
      <c r="D95" s="19">
        <v>-178908892</v>
      </c>
      <c r="E95" s="19">
        <v>21091108</v>
      </c>
      <c r="F95" s="19">
        <v>21091108</v>
      </c>
      <c r="G95" s="19">
        <v>0</v>
      </c>
      <c r="H95" s="19">
        <v>21091108</v>
      </c>
      <c r="I95" s="19">
        <v>-178908892</v>
      </c>
      <c r="J95" s="19">
        <v>21091108</v>
      </c>
      <c r="K95" s="19">
        <v>0</v>
      </c>
      <c r="L95" s="19">
        <v>0</v>
      </c>
      <c r="M95" s="19">
        <v>21091101</v>
      </c>
      <c r="N95" s="19">
        <v>7</v>
      </c>
      <c r="O95" s="110">
        <v>100</v>
      </c>
      <c r="P95" s="19">
        <v>0</v>
      </c>
      <c r="Q95" s="19">
        <v>0</v>
      </c>
      <c r="R95" s="19">
        <v>21091101</v>
      </c>
      <c r="S95" s="110">
        <v>0</v>
      </c>
      <c r="T95" s="19">
        <v>0</v>
      </c>
      <c r="U95" s="19">
        <v>0</v>
      </c>
      <c r="V95" s="19">
        <v>0</v>
      </c>
    </row>
    <row r="96" spans="2:22" hidden="1">
      <c r="B96" t="s">
        <v>1441</v>
      </c>
      <c r="C96" s="19">
        <v>0</v>
      </c>
      <c r="D96" s="19">
        <v>226399200</v>
      </c>
      <c r="E96" s="19">
        <v>226399200</v>
      </c>
      <c r="F96" s="19">
        <v>226399200</v>
      </c>
      <c r="G96" s="19">
        <v>0</v>
      </c>
      <c r="H96" s="19">
        <v>226399200</v>
      </c>
      <c r="I96" s="19">
        <v>226399200</v>
      </c>
      <c r="J96" s="19">
        <v>226399200</v>
      </c>
      <c r="K96" s="19">
        <v>0</v>
      </c>
      <c r="L96" s="19">
        <v>172074000</v>
      </c>
      <c r="M96" s="19">
        <v>172074000</v>
      </c>
      <c r="N96" s="19">
        <v>54325200</v>
      </c>
      <c r="O96" s="110">
        <v>76.0047</v>
      </c>
      <c r="P96" s="19">
        <v>0</v>
      </c>
      <c r="Q96" s="19">
        <v>0</v>
      </c>
      <c r="R96" s="19">
        <v>172074000</v>
      </c>
      <c r="S96" s="110">
        <v>0</v>
      </c>
      <c r="T96" s="19">
        <v>0</v>
      </c>
      <c r="U96" s="19">
        <v>0</v>
      </c>
      <c r="V96" s="19">
        <v>0</v>
      </c>
    </row>
    <row r="97" spans="2:22" hidden="1">
      <c r="B97" t="s">
        <v>1396</v>
      </c>
      <c r="C97" s="19">
        <v>0</v>
      </c>
      <c r="D97" s="19">
        <v>226399200</v>
      </c>
      <c r="E97" s="19">
        <v>226399200</v>
      </c>
      <c r="F97" s="19">
        <v>226399200</v>
      </c>
      <c r="G97" s="19">
        <v>0</v>
      </c>
      <c r="H97" s="19">
        <v>226399200</v>
      </c>
      <c r="I97" s="19">
        <v>226399200</v>
      </c>
      <c r="J97" s="19">
        <v>226399200</v>
      </c>
      <c r="K97" s="19">
        <v>0</v>
      </c>
      <c r="L97" s="19">
        <v>172074000</v>
      </c>
      <c r="M97" s="19">
        <v>172074000</v>
      </c>
      <c r="N97" s="19">
        <v>54325200</v>
      </c>
      <c r="O97" s="110">
        <v>76.0047</v>
      </c>
      <c r="P97" s="19">
        <v>0</v>
      </c>
      <c r="Q97" s="19">
        <v>0</v>
      </c>
      <c r="R97" s="19">
        <v>172074000</v>
      </c>
      <c r="S97" s="110">
        <v>0</v>
      </c>
      <c r="T97" s="19">
        <v>0</v>
      </c>
      <c r="U97" s="19">
        <v>0</v>
      </c>
      <c r="V97" s="19">
        <v>0</v>
      </c>
    </row>
    <row r="98" spans="2:22" hidden="1">
      <c r="B98" t="s">
        <v>1442</v>
      </c>
      <c r="C98" s="19">
        <v>0</v>
      </c>
      <c r="D98" s="19">
        <v>390786000</v>
      </c>
      <c r="E98" s="19">
        <v>390786000</v>
      </c>
      <c r="F98" s="19">
        <v>390786000</v>
      </c>
      <c r="G98" s="19">
        <v>0</v>
      </c>
      <c r="H98" s="19">
        <v>390786000</v>
      </c>
      <c r="I98" s="19">
        <v>390786000</v>
      </c>
      <c r="J98" s="19">
        <v>390786000</v>
      </c>
      <c r="K98" s="19">
        <v>0</v>
      </c>
      <c r="L98" s="19">
        <v>110388000</v>
      </c>
      <c r="M98" s="19">
        <v>110388000</v>
      </c>
      <c r="N98" s="19">
        <v>280398000</v>
      </c>
      <c r="O98" s="110">
        <v>28.247699999999998</v>
      </c>
      <c r="P98" s="19">
        <v>0</v>
      </c>
      <c r="Q98" s="19">
        <v>0</v>
      </c>
      <c r="R98" s="19">
        <v>110388000</v>
      </c>
      <c r="S98" s="110">
        <v>0</v>
      </c>
      <c r="T98" s="19">
        <v>0</v>
      </c>
      <c r="U98" s="19">
        <v>0</v>
      </c>
      <c r="V98" s="19">
        <v>0</v>
      </c>
    </row>
    <row r="99" spans="2:22" hidden="1">
      <c r="B99" t="s">
        <v>1396</v>
      </c>
      <c r="C99" s="19">
        <v>0</v>
      </c>
      <c r="D99" s="19">
        <v>390786000</v>
      </c>
      <c r="E99" s="19">
        <v>390786000</v>
      </c>
      <c r="F99" s="19">
        <v>390786000</v>
      </c>
      <c r="G99" s="19">
        <v>0</v>
      </c>
      <c r="H99" s="19">
        <v>390786000</v>
      </c>
      <c r="I99" s="19">
        <v>390786000</v>
      </c>
      <c r="J99" s="19">
        <v>390786000</v>
      </c>
      <c r="K99" s="19">
        <v>0</v>
      </c>
      <c r="L99" s="19">
        <v>110388000</v>
      </c>
      <c r="M99" s="19">
        <v>110388000</v>
      </c>
      <c r="N99" s="19">
        <v>280398000</v>
      </c>
      <c r="O99" s="110">
        <v>28.247699999999998</v>
      </c>
      <c r="P99" s="19">
        <v>0</v>
      </c>
      <c r="Q99" s="19">
        <v>0</v>
      </c>
      <c r="R99" s="19">
        <v>110388000</v>
      </c>
      <c r="S99" s="110">
        <v>0</v>
      </c>
      <c r="T99" s="19">
        <v>0</v>
      </c>
      <c r="U99" s="19">
        <v>0</v>
      </c>
      <c r="V99" s="19">
        <v>0</v>
      </c>
    </row>
    <row r="100" spans="2:22" hidden="1">
      <c r="B100" t="s">
        <v>1443</v>
      </c>
      <c r="C100" s="19">
        <v>0</v>
      </c>
      <c r="D100" s="19">
        <v>187200000</v>
      </c>
      <c r="E100" s="19">
        <v>187200000</v>
      </c>
      <c r="F100" s="19">
        <v>187200000</v>
      </c>
      <c r="G100" s="19">
        <v>0</v>
      </c>
      <c r="H100" s="19">
        <v>187200000</v>
      </c>
      <c r="I100" s="19">
        <v>187200000</v>
      </c>
      <c r="J100" s="19">
        <v>187200000</v>
      </c>
      <c r="K100" s="19">
        <v>0</v>
      </c>
      <c r="L100" s="19">
        <v>0</v>
      </c>
      <c r="M100" s="19">
        <v>0</v>
      </c>
      <c r="N100" s="19">
        <v>187200000</v>
      </c>
      <c r="O100" s="110">
        <v>0</v>
      </c>
      <c r="P100" s="19">
        <v>0</v>
      </c>
      <c r="Q100" s="19">
        <v>0</v>
      </c>
      <c r="R100" s="19">
        <v>0</v>
      </c>
      <c r="S100" s="110">
        <v>0</v>
      </c>
      <c r="T100" s="19">
        <v>0</v>
      </c>
      <c r="U100" s="19">
        <v>0</v>
      </c>
      <c r="V100" s="19">
        <v>0</v>
      </c>
    </row>
    <row r="101" spans="2:22" hidden="1">
      <c r="B101" t="s">
        <v>1396</v>
      </c>
      <c r="C101" s="19">
        <v>0</v>
      </c>
      <c r="D101" s="19">
        <v>187200000</v>
      </c>
      <c r="E101" s="19">
        <v>187200000</v>
      </c>
      <c r="F101" s="19">
        <v>187200000</v>
      </c>
      <c r="G101" s="19">
        <v>0</v>
      </c>
      <c r="H101" s="19">
        <v>187200000</v>
      </c>
      <c r="I101" s="19">
        <v>187200000</v>
      </c>
      <c r="J101" s="19">
        <v>187200000</v>
      </c>
      <c r="K101" s="19">
        <v>0</v>
      </c>
      <c r="L101" s="19">
        <v>0</v>
      </c>
      <c r="M101" s="19">
        <v>0</v>
      </c>
      <c r="N101" s="19">
        <v>187200000</v>
      </c>
      <c r="O101" s="110">
        <v>0</v>
      </c>
      <c r="P101" s="19">
        <v>0</v>
      </c>
      <c r="Q101" s="19">
        <v>0</v>
      </c>
      <c r="R101" s="19">
        <v>0</v>
      </c>
      <c r="S101" s="110">
        <v>0</v>
      </c>
      <c r="T101" s="19">
        <v>0</v>
      </c>
      <c r="U101" s="19">
        <v>0</v>
      </c>
      <c r="V101" s="19">
        <v>0</v>
      </c>
    </row>
    <row r="102" spans="2:22" hidden="1">
      <c r="B102" t="s">
        <v>1444</v>
      </c>
      <c r="C102" s="19">
        <v>0</v>
      </c>
      <c r="D102" s="19">
        <v>0</v>
      </c>
      <c r="E102" s="19">
        <v>449759000</v>
      </c>
      <c r="F102" s="19">
        <v>449759000</v>
      </c>
      <c r="G102" s="19">
        <v>0</v>
      </c>
      <c r="H102" s="19">
        <v>449759000</v>
      </c>
      <c r="I102" s="19">
        <v>0</v>
      </c>
      <c r="J102" s="19">
        <v>449759000</v>
      </c>
      <c r="K102" s="19">
        <v>0</v>
      </c>
      <c r="L102" s="19">
        <v>100000000</v>
      </c>
      <c r="M102" s="19">
        <v>100000000</v>
      </c>
      <c r="N102" s="19">
        <v>349759000</v>
      </c>
      <c r="O102" s="110">
        <v>22.234100000000002</v>
      </c>
      <c r="P102" s="19">
        <v>0</v>
      </c>
      <c r="Q102" s="19">
        <v>0</v>
      </c>
      <c r="R102" s="19">
        <v>100000000</v>
      </c>
      <c r="S102" s="110">
        <v>0</v>
      </c>
      <c r="T102" s="19">
        <v>0</v>
      </c>
      <c r="U102" s="19">
        <v>0</v>
      </c>
      <c r="V102" s="19">
        <v>0</v>
      </c>
    </row>
    <row r="103" spans="2:22" hidden="1">
      <c r="B103" t="s">
        <v>1396</v>
      </c>
      <c r="C103" s="19">
        <v>0</v>
      </c>
      <c r="D103" s="19">
        <v>0</v>
      </c>
      <c r="E103" s="19">
        <v>449759000</v>
      </c>
      <c r="F103" s="19">
        <v>449759000</v>
      </c>
      <c r="G103" s="19">
        <v>0</v>
      </c>
      <c r="H103" s="19">
        <v>449759000</v>
      </c>
      <c r="I103" s="19">
        <v>0</v>
      </c>
      <c r="J103" s="19">
        <v>449759000</v>
      </c>
      <c r="K103" s="19">
        <v>0</v>
      </c>
      <c r="L103" s="19">
        <v>100000000</v>
      </c>
      <c r="M103" s="19">
        <v>100000000</v>
      </c>
      <c r="N103" s="19">
        <v>349759000</v>
      </c>
      <c r="O103" s="110">
        <v>22.234100000000002</v>
      </c>
      <c r="P103" s="19">
        <v>0</v>
      </c>
      <c r="Q103" s="19">
        <v>0</v>
      </c>
      <c r="R103" s="19">
        <v>100000000</v>
      </c>
      <c r="S103" s="110">
        <v>0</v>
      </c>
      <c r="T103" s="19">
        <v>0</v>
      </c>
      <c r="U103" s="19">
        <v>0</v>
      </c>
      <c r="V103" s="19">
        <v>0</v>
      </c>
    </row>
    <row r="104" spans="2:22" hidden="1">
      <c r="B104" t="s">
        <v>1445</v>
      </c>
      <c r="C104" s="19">
        <v>1817928000</v>
      </c>
      <c r="D104" s="19">
        <v>0</v>
      </c>
      <c r="E104" s="19">
        <v>-1817928000</v>
      </c>
      <c r="F104" s="19">
        <v>0</v>
      </c>
      <c r="G104" s="19">
        <v>0</v>
      </c>
      <c r="H104" s="19">
        <v>0</v>
      </c>
      <c r="I104" s="19">
        <v>0</v>
      </c>
      <c r="J104" s="19">
        <v>0</v>
      </c>
      <c r="K104" s="19">
        <v>0</v>
      </c>
      <c r="L104" s="19">
        <v>0</v>
      </c>
      <c r="M104" s="19">
        <v>0</v>
      </c>
      <c r="N104" s="19">
        <v>0</v>
      </c>
      <c r="O104" s="110">
        <v>0</v>
      </c>
      <c r="P104" s="19">
        <v>0</v>
      </c>
      <c r="Q104" s="19">
        <v>0</v>
      </c>
      <c r="R104" s="19">
        <v>0</v>
      </c>
      <c r="S104" s="110">
        <v>0</v>
      </c>
      <c r="T104" s="19">
        <v>0</v>
      </c>
      <c r="U104" s="19">
        <v>0</v>
      </c>
      <c r="V104" s="19">
        <v>0</v>
      </c>
    </row>
    <row r="105" spans="2:22" hidden="1">
      <c r="B105" t="s">
        <v>1396</v>
      </c>
      <c r="C105" s="19">
        <v>1817928000</v>
      </c>
      <c r="D105" s="19">
        <v>0</v>
      </c>
      <c r="E105" s="19">
        <v>-1817928000</v>
      </c>
      <c r="F105" s="19">
        <v>0</v>
      </c>
      <c r="G105" s="19">
        <v>0</v>
      </c>
      <c r="H105" s="19">
        <v>0</v>
      </c>
      <c r="I105" s="19">
        <v>0</v>
      </c>
      <c r="J105" s="19">
        <v>0</v>
      </c>
      <c r="K105" s="19">
        <v>0</v>
      </c>
      <c r="L105" s="19">
        <v>0</v>
      </c>
      <c r="M105" s="19">
        <v>0</v>
      </c>
      <c r="N105" s="19">
        <v>0</v>
      </c>
      <c r="O105" s="110">
        <v>0</v>
      </c>
      <c r="P105" s="19">
        <v>0</v>
      </c>
      <c r="Q105" s="19">
        <v>0</v>
      </c>
      <c r="R105" s="19">
        <v>0</v>
      </c>
      <c r="S105" s="110">
        <v>0</v>
      </c>
      <c r="T105" s="19">
        <v>0</v>
      </c>
      <c r="U105" s="19">
        <v>0</v>
      </c>
      <c r="V105" s="19">
        <v>0</v>
      </c>
    </row>
    <row r="106" spans="2:22" hidden="1">
      <c r="B106" t="s">
        <v>1446</v>
      </c>
      <c r="C106" s="19">
        <v>1222000</v>
      </c>
      <c r="D106" s="19">
        <v>0</v>
      </c>
      <c r="E106" s="19">
        <v>0</v>
      </c>
      <c r="F106" s="19">
        <v>1222000</v>
      </c>
      <c r="G106" s="19">
        <v>0</v>
      </c>
      <c r="H106" s="19">
        <v>1222000</v>
      </c>
      <c r="I106" s="19">
        <v>0</v>
      </c>
      <c r="J106" s="19">
        <v>0</v>
      </c>
      <c r="K106" s="19">
        <v>1222000</v>
      </c>
      <c r="L106" s="19">
        <v>0</v>
      </c>
      <c r="M106" s="19">
        <v>0</v>
      </c>
      <c r="N106" s="19">
        <v>0</v>
      </c>
      <c r="O106" s="110">
        <v>0</v>
      </c>
      <c r="P106" s="19">
        <v>0</v>
      </c>
      <c r="Q106" s="19">
        <v>0</v>
      </c>
      <c r="R106" s="19">
        <v>0</v>
      </c>
      <c r="S106" s="110">
        <v>0</v>
      </c>
      <c r="T106" s="19">
        <v>0</v>
      </c>
      <c r="U106" s="19">
        <v>0</v>
      </c>
      <c r="V106" s="19">
        <v>0</v>
      </c>
    </row>
    <row r="107" spans="2:22" hidden="1">
      <c r="B107" t="s">
        <v>1396</v>
      </c>
      <c r="C107" s="19">
        <v>1222000</v>
      </c>
      <c r="D107" s="19">
        <v>0</v>
      </c>
      <c r="E107" s="19">
        <v>0</v>
      </c>
      <c r="F107" s="19">
        <v>1222000</v>
      </c>
      <c r="G107" s="19">
        <v>0</v>
      </c>
      <c r="H107" s="19">
        <v>1222000</v>
      </c>
      <c r="I107" s="19">
        <v>0</v>
      </c>
      <c r="J107" s="19">
        <v>0</v>
      </c>
      <c r="K107" s="19">
        <v>1222000</v>
      </c>
      <c r="L107" s="19">
        <v>0</v>
      </c>
      <c r="M107" s="19">
        <v>0</v>
      </c>
      <c r="N107" s="19">
        <v>0</v>
      </c>
      <c r="O107" s="110">
        <v>0</v>
      </c>
      <c r="P107" s="19">
        <v>0</v>
      </c>
      <c r="Q107" s="19">
        <v>0</v>
      </c>
      <c r="R107" s="19">
        <v>0</v>
      </c>
      <c r="S107" s="110">
        <v>0</v>
      </c>
      <c r="T107" s="19">
        <v>0</v>
      </c>
      <c r="U107" s="19">
        <v>0</v>
      </c>
      <c r="V107" s="19">
        <v>0</v>
      </c>
    </row>
    <row r="108" spans="2:22" hidden="1">
      <c r="B108" t="s">
        <v>1447</v>
      </c>
      <c r="C108" s="19">
        <v>27435000</v>
      </c>
      <c r="D108" s="19">
        <v>0</v>
      </c>
      <c r="E108" s="19">
        <v>-24435000</v>
      </c>
      <c r="F108" s="19">
        <v>3000000</v>
      </c>
      <c r="G108" s="19">
        <v>0</v>
      </c>
      <c r="H108" s="19">
        <v>3000000</v>
      </c>
      <c r="I108" s="19">
        <v>767900</v>
      </c>
      <c r="J108" s="19">
        <v>767900</v>
      </c>
      <c r="K108" s="19">
        <v>2232100</v>
      </c>
      <c r="L108" s="19">
        <v>0</v>
      </c>
      <c r="M108" s="19">
        <v>0</v>
      </c>
      <c r="N108" s="19">
        <v>767900</v>
      </c>
      <c r="O108" s="110">
        <v>0</v>
      </c>
      <c r="P108" s="19">
        <v>0</v>
      </c>
      <c r="Q108" s="19">
        <v>0</v>
      </c>
      <c r="R108" s="19">
        <v>0</v>
      </c>
      <c r="S108" s="110">
        <v>0</v>
      </c>
      <c r="T108" s="19">
        <v>0</v>
      </c>
      <c r="U108" s="19">
        <v>0</v>
      </c>
      <c r="V108" s="19">
        <v>0</v>
      </c>
    </row>
    <row r="109" spans="2:22" hidden="1">
      <c r="B109" t="s">
        <v>1396</v>
      </c>
      <c r="C109" s="19">
        <v>27435000</v>
      </c>
      <c r="D109" s="19">
        <v>0</v>
      </c>
      <c r="E109" s="19">
        <v>-24435000</v>
      </c>
      <c r="F109" s="19">
        <v>3000000</v>
      </c>
      <c r="G109" s="19">
        <v>0</v>
      </c>
      <c r="H109" s="19">
        <v>3000000</v>
      </c>
      <c r="I109" s="19">
        <v>767900</v>
      </c>
      <c r="J109" s="19">
        <v>767900</v>
      </c>
      <c r="K109" s="19">
        <v>2232100</v>
      </c>
      <c r="L109" s="19">
        <v>0</v>
      </c>
      <c r="M109" s="19">
        <v>0</v>
      </c>
      <c r="N109" s="19">
        <v>767900</v>
      </c>
      <c r="O109" s="110">
        <v>0</v>
      </c>
      <c r="P109" s="19">
        <v>0</v>
      </c>
      <c r="Q109" s="19">
        <v>0</v>
      </c>
      <c r="R109" s="19">
        <v>0</v>
      </c>
      <c r="S109" s="110">
        <v>0</v>
      </c>
      <c r="T109" s="19">
        <v>0</v>
      </c>
      <c r="U109" s="19">
        <v>0</v>
      </c>
      <c r="V109" s="19">
        <v>0</v>
      </c>
    </row>
    <row r="110" spans="2:22" hidden="1">
      <c r="B110" t="s">
        <v>1448</v>
      </c>
      <c r="C110" s="19">
        <v>1124760000</v>
      </c>
      <c r="D110" s="19">
        <v>0</v>
      </c>
      <c r="E110" s="19">
        <v>0</v>
      </c>
      <c r="F110" s="19">
        <v>1124760000</v>
      </c>
      <c r="G110" s="19">
        <v>0</v>
      </c>
      <c r="H110" s="19">
        <v>1124760000</v>
      </c>
      <c r="I110" s="19">
        <v>0</v>
      </c>
      <c r="J110" s="19">
        <v>1124760000</v>
      </c>
      <c r="K110" s="19">
        <v>0</v>
      </c>
      <c r="L110" s="19">
        <v>68291615</v>
      </c>
      <c r="M110" s="19">
        <v>412378763</v>
      </c>
      <c r="N110" s="19">
        <v>712381237</v>
      </c>
      <c r="O110" s="110">
        <v>36.663699999999999</v>
      </c>
      <c r="P110" s="19">
        <v>68291615</v>
      </c>
      <c r="Q110" s="19">
        <v>409781219</v>
      </c>
      <c r="R110" s="19">
        <v>2597544</v>
      </c>
      <c r="S110" s="110">
        <v>36.4328</v>
      </c>
      <c r="T110" s="19">
        <v>68291615</v>
      </c>
      <c r="U110" s="19">
        <v>409781219</v>
      </c>
      <c r="V110" s="19">
        <v>0</v>
      </c>
    </row>
    <row r="111" spans="2:22" hidden="1">
      <c r="B111" t="s">
        <v>1396</v>
      </c>
      <c r="C111" s="19">
        <v>1124760000</v>
      </c>
      <c r="D111" s="19">
        <v>0</v>
      </c>
      <c r="E111" s="19">
        <v>0</v>
      </c>
      <c r="F111" s="19">
        <v>1124760000</v>
      </c>
      <c r="G111" s="19">
        <v>0</v>
      </c>
      <c r="H111" s="19">
        <v>1124760000</v>
      </c>
      <c r="I111" s="19">
        <v>0</v>
      </c>
      <c r="J111" s="19">
        <v>1124760000</v>
      </c>
      <c r="K111" s="19">
        <v>0</v>
      </c>
      <c r="L111" s="19">
        <v>68291615</v>
      </c>
      <c r="M111" s="19">
        <v>412378763</v>
      </c>
      <c r="N111" s="19">
        <v>712381237</v>
      </c>
      <c r="O111" s="110">
        <v>36.663699999999999</v>
      </c>
      <c r="P111" s="19">
        <v>68291615</v>
      </c>
      <c r="Q111" s="19">
        <v>409781219</v>
      </c>
      <c r="R111" s="19">
        <v>2597544</v>
      </c>
      <c r="S111" s="110">
        <v>36.4328</v>
      </c>
      <c r="T111" s="19">
        <v>68291615</v>
      </c>
      <c r="U111" s="19">
        <v>409781219</v>
      </c>
      <c r="V111" s="19">
        <v>0</v>
      </c>
    </row>
    <row r="112" spans="2:22" hidden="1">
      <c r="B112" t="s">
        <v>1449</v>
      </c>
      <c r="C112" s="19">
        <v>168747000</v>
      </c>
      <c r="D112" s="19">
        <v>0</v>
      </c>
      <c r="E112" s="19">
        <v>0</v>
      </c>
      <c r="F112" s="19">
        <v>168747000</v>
      </c>
      <c r="G112" s="19">
        <v>0</v>
      </c>
      <c r="H112" s="19">
        <v>168747000</v>
      </c>
      <c r="I112" s="19">
        <v>0</v>
      </c>
      <c r="J112" s="19">
        <v>168747000</v>
      </c>
      <c r="K112" s="19">
        <v>0</v>
      </c>
      <c r="L112" s="19">
        <v>11641748</v>
      </c>
      <c r="M112" s="19">
        <v>78687910</v>
      </c>
      <c r="N112" s="19">
        <v>90059090</v>
      </c>
      <c r="O112" s="110">
        <v>46.630699999999997</v>
      </c>
      <c r="P112" s="19">
        <v>11641748</v>
      </c>
      <c r="Q112" s="19">
        <v>78576109</v>
      </c>
      <c r="R112" s="19">
        <v>111801</v>
      </c>
      <c r="S112" s="110">
        <v>46.564399999999999</v>
      </c>
      <c r="T112" s="19">
        <v>11641748</v>
      </c>
      <c r="U112" s="19">
        <v>78576109</v>
      </c>
      <c r="V112" s="19">
        <v>0</v>
      </c>
    </row>
    <row r="113" spans="2:22" hidden="1">
      <c r="B113" t="s">
        <v>1396</v>
      </c>
      <c r="C113" s="19">
        <v>168747000</v>
      </c>
      <c r="D113" s="19">
        <v>0</v>
      </c>
      <c r="E113" s="19">
        <v>0</v>
      </c>
      <c r="F113" s="19">
        <v>168747000</v>
      </c>
      <c r="G113" s="19">
        <v>0</v>
      </c>
      <c r="H113" s="19">
        <v>168747000</v>
      </c>
      <c r="I113" s="19">
        <v>0</v>
      </c>
      <c r="J113" s="19">
        <v>168747000</v>
      </c>
      <c r="K113" s="19">
        <v>0</v>
      </c>
      <c r="L113" s="19">
        <v>11641748</v>
      </c>
      <c r="M113" s="19">
        <v>78687910</v>
      </c>
      <c r="N113" s="19">
        <v>90059090</v>
      </c>
      <c r="O113" s="110">
        <v>46.630699999999997</v>
      </c>
      <c r="P113" s="19">
        <v>11641748</v>
      </c>
      <c r="Q113" s="19">
        <v>78576109</v>
      </c>
      <c r="R113" s="19">
        <v>111801</v>
      </c>
      <c r="S113" s="110">
        <v>46.564399999999999</v>
      </c>
      <c r="T113" s="19">
        <v>11641748</v>
      </c>
      <c r="U113" s="19">
        <v>78576109</v>
      </c>
      <c r="V113" s="19">
        <v>0</v>
      </c>
    </row>
    <row r="114" spans="2:22" hidden="1">
      <c r="B114" t="s">
        <v>1450</v>
      </c>
      <c r="C114" s="19">
        <v>184656000</v>
      </c>
      <c r="D114" s="19">
        <v>0</v>
      </c>
      <c r="E114" s="19">
        <v>0</v>
      </c>
      <c r="F114" s="19">
        <v>184656000</v>
      </c>
      <c r="G114" s="19">
        <v>0</v>
      </c>
      <c r="H114" s="19">
        <v>184656000</v>
      </c>
      <c r="I114" s="19">
        <v>0</v>
      </c>
      <c r="J114" s="19">
        <v>184656000</v>
      </c>
      <c r="K114" s="19">
        <v>0</v>
      </c>
      <c r="L114" s="19">
        <v>5026625</v>
      </c>
      <c r="M114" s="19">
        <v>30163295</v>
      </c>
      <c r="N114" s="19">
        <v>154492705</v>
      </c>
      <c r="O114" s="110">
        <v>16.334900000000001</v>
      </c>
      <c r="P114" s="19">
        <v>5026625</v>
      </c>
      <c r="Q114" s="19">
        <v>30163295</v>
      </c>
      <c r="R114" s="19">
        <v>0</v>
      </c>
      <c r="S114" s="110">
        <v>16.334900000000001</v>
      </c>
      <c r="T114" s="19">
        <v>5026625</v>
      </c>
      <c r="U114" s="19">
        <v>30163295</v>
      </c>
      <c r="V114" s="19">
        <v>0</v>
      </c>
    </row>
    <row r="115" spans="2:22" hidden="1">
      <c r="B115" t="s">
        <v>1396</v>
      </c>
      <c r="C115" s="19">
        <v>184656000</v>
      </c>
      <c r="D115" s="19">
        <v>0</v>
      </c>
      <c r="E115" s="19">
        <v>0</v>
      </c>
      <c r="F115" s="19">
        <v>184656000</v>
      </c>
      <c r="G115" s="19">
        <v>0</v>
      </c>
      <c r="H115" s="19">
        <v>184656000</v>
      </c>
      <c r="I115" s="19">
        <v>0</v>
      </c>
      <c r="J115" s="19">
        <v>184656000</v>
      </c>
      <c r="K115" s="19">
        <v>0</v>
      </c>
      <c r="L115" s="19">
        <v>5026625</v>
      </c>
      <c r="M115" s="19">
        <v>30163295</v>
      </c>
      <c r="N115" s="19">
        <v>154492705</v>
      </c>
      <c r="O115" s="110">
        <v>16.334900000000001</v>
      </c>
      <c r="P115" s="19">
        <v>5026625</v>
      </c>
      <c r="Q115" s="19">
        <v>30163295</v>
      </c>
      <c r="R115" s="19">
        <v>0</v>
      </c>
      <c r="S115" s="110">
        <v>16.334900000000001</v>
      </c>
      <c r="T115" s="19">
        <v>5026625</v>
      </c>
      <c r="U115" s="19">
        <v>30163295</v>
      </c>
      <c r="V115" s="19">
        <v>0</v>
      </c>
    </row>
    <row r="116" spans="2:22" hidden="1">
      <c r="B116" t="s">
        <v>1451</v>
      </c>
      <c r="C116" s="19">
        <v>23966000</v>
      </c>
      <c r="D116" s="19">
        <v>0</v>
      </c>
      <c r="E116" s="19">
        <v>0</v>
      </c>
      <c r="F116" s="19">
        <v>23966000</v>
      </c>
      <c r="G116" s="19">
        <v>0</v>
      </c>
      <c r="H116" s="19">
        <v>23966000</v>
      </c>
      <c r="I116" s="19">
        <v>0</v>
      </c>
      <c r="J116" s="19">
        <v>23966000</v>
      </c>
      <c r="K116" s="19">
        <v>0</v>
      </c>
      <c r="L116" s="19">
        <v>0</v>
      </c>
      <c r="M116" s="19">
        <v>6316182</v>
      </c>
      <c r="N116" s="19">
        <v>17649818</v>
      </c>
      <c r="O116" s="110">
        <v>26.354800000000001</v>
      </c>
      <c r="P116" s="19">
        <v>0</v>
      </c>
      <c r="Q116" s="19">
        <v>6316182</v>
      </c>
      <c r="R116" s="19">
        <v>0</v>
      </c>
      <c r="S116" s="110">
        <v>26.354800000000001</v>
      </c>
      <c r="T116" s="19">
        <v>0</v>
      </c>
      <c r="U116" s="19">
        <v>6316182</v>
      </c>
      <c r="V116" s="19">
        <v>0</v>
      </c>
    </row>
    <row r="117" spans="2:22" hidden="1">
      <c r="B117" t="s">
        <v>1396</v>
      </c>
      <c r="C117" s="19">
        <v>23966000</v>
      </c>
      <c r="D117" s="19">
        <v>0</v>
      </c>
      <c r="E117" s="19">
        <v>0</v>
      </c>
      <c r="F117" s="19">
        <v>23966000</v>
      </c>
      <c r="G117" s="19">
        <v>0</v>
      </c>
      <c r="H117" s="19">
        <v>23966000</v>
      </c>
      <c r="I117" s="19">
        <v>0</v>
      </c>
      <c r="J117" s="19">
        <v>23966000</v>
      </c>
      <c r="K117" s="19">
        <v>0</v>
      </c>
      <c r="L117" s="19">
        <v>0</v>
      </c>
      <c r="M117" s="19">
        <v>6316182</v>
      </c>
      <c r="N117" s="19">
        <v>17649818</v>
      </c>
      <c r="O117" s="110">
        <v>26.354800000000001</v>
      </c>
      <c r="P117" s="19">
        <v>0</v>
      </c>
      <c r="Q117" s="19">
        <v>6316182</v>
      </c>
      <c r="R117" s="19">
        <v>0</v>
      </c>
      <c r="S117" s="110">
        <v>26.354800000000001</v>
      </c>
      <c r="T117" s="19">
        <v>0</v>
      </c>
      <c r="U117" s="19">
        <v>6316182</v>
      </c>
      <c r="V117" s="19">
        <v>0</v>
      </c>
    </row>
    <row r="118" spans="2:22" hidden="1">
      <c r="B118" t="s">
        <v>1452</v>
      </c>
      <c r="C118" s="19">
        <v>4270895000</v>
      </c>
      <c r="D118" s="19">
        <v>0</v>
      </c>
      <c r="E118" s="19">
        <v>0</v>
      </c>
      <c r="F118" s="19">
        <v>4270895000</v>
      </c>
      <c r="G118" s="19">
        <v>0</v>
      </c>
      <c r="H118" s="19">
        <v>4270895000</v>
      </c>
      <c r="I118" s="19">
        <v>0</v>
      </c>
      <c r="J118" s="19">
        <v>4270895000</v>
      </c>
      <c r="K118" s="19">
        <v>0</v>
      </c>
      <c r="L118" s="19">
        <v>415465760</v>
      </c>
      <c r="M118" s="19">
        <v>2586431171</v>
      </c>
      <c r="N118" s="19">
        <v>1684463829</v>
      </c>
      <c r="O118" s="110">
        <v>60.5595</v>
      </c>
      <c r="P118" s="19">
        <v>415465760</v>
      </c>
      <c r="Q118" s="19">
        <v>2311861241</v>
      </c>
      <c r="R118" s="19">
        <v>274569930</v>
      </c>
      <c r="S118" s="110">
        <v>54.130600000000001</v>
      </c>
      <c r="T118" s="19">
        <v>415465760</v>
      </c>
      <c r="U118" s="19">
        <v>2311861241</v>
      </c>
      <c r="V118" s="19">
        <v>0</v>
      </c>
    </row>
    <row r="119" spans="2:22" hidden="1">
      <c r="B119" t="s">
        <v>1396</v>
      </c>
      <c r="C119" s="19">
        <v>4270895000</v>
      </c>
      <c r="D119" s="19">
        <v>0</v>
      </c>
      <c r="E119" s="19">
        <v>0</v>
      </c>
      <c r="F119" s="19">
        <v>4270895000</v>
      </c>
      <c r="G119" s="19">
        <v>0</v>
      </c>
      <c r="H119" s="19">
        <v>4270895000</v>
      </c>
      <c r="I119" s="19">
        <v>0</v>
      </c>
      <c r="J119" s="19">
        <v>4270895000</v>
      </c>
      <c r="K119" s="19">
        <v>0</v>
      </c>
      <c r="L119" s="19">
        <v>415465760</v>
      </c>
      <c r="M119" s="19">
        <v>2586431171</v>
      </c>
      <c r="N119" s="19">
        <v>1684463829</v>
      </c>
      <c r="O119" s="110">
        <v>60.5595</v>
      </c>
      <c r="P119" s="19">
        <v>415465760</v>
      </c>
      <c r="Q119" s="19">
        <v>2311861241</v>
      </c>
      <c r="R119" s="19">
        <v>274569930</v>
      </c>
      <c r="S119" s="110">
        <v>54.130600000000001</v>
      </c>
      <c r="T119" s="19">
        <v>415465760</v>
      </c>
      <c r="U119" s="19">
        <v>2311861241</v>
      </c>
      <c r="V119" s="19">
        <v>0</v>
      </c>
    </row>
    <row r="120" spans="2:22" hidden="1">
      <c r="B120" t="s">
        <v>1453</v>
      </c>
      <c r="C120" s="19">
        <v>2197386000</v>
      </c>
      <c r="D120" s="19">
        <v>0</v>
      </c>
      <c r="E120" s="19">
        <v>0</v>
      </c>
      <c r="F120" s="19">
        <v>2197386000</v>
      </c>
      <c r="G120" s="19">
        <v>0</v>
      </c>
      <c r="H120" s="19">
        <v>2197386000</v>
      </c>
      <c r="I120" s="19">
        <v>0</v>
      </c>
      <c r="J120" s="19">
        <v>2197386000</v>
      </c>
      <c r="K120" s="19">
        <v>0</v>
      </c>
      <c r="L120" s="19">
        <v>334699539</v>
      </c>
      <c r="M120" s="19">
        <v>1198953813</v>
      </c>
      <c r="N120" s="19">
        <v>998432187</v>
      </c>
      <c r="O120" s="110">
        <v>54.5627</v>
      </c>
      <c r="P120" s="19">
        <v>203595108</v>
      </c>
      <c r="Q120" s="19">
        <v>1056550473</v>
      </c>
      <c r="R120" s="19">
        <v>142403340</v>
      </c>
      <c r="S120" s="110">
        <v>48.0822</v>
      </c>
      <c r="T120" s="19">
        <v>203595108</v>
      </c>
      <c r="U120" s="19">
        <v>1056550473</v>
      </c>
      <c r="V120" s="19">
        <v>0</v>
      </c>
    </row>
    <row r="121" spans="2:22" hidden="1">
      <c r="B121" t="s">
        <v>1396</v>
      </c>
      <c r="C121" s="19">
        <v>2197386000</v>
      </c>
      <c r="D121" s="19">
        <v>0</v>
      </c>
      <c r="E121" s="19">
        <v>0</v>
      </c>
      <c r="F121" s="19">
        <v>2197386000</v>
      </c>
      <c r="G121" s="19">
        <v>0</v>
      </c>
      <c r="H121" s="19">
        <v>2197386000</v>
      </c>
      <c r="I121" s="19">
        <v>0</v>
      </c>
      <c r="J121" s="19">
        <v>2197386000</v>
      </c>
      <c r="K121" s="19">
        <v>0</v>
      </c>
      <c r="L121" s="19">
        <v>334699539</v>
      </c>
      <c r="M121" s="19">
        <v>1198953813</v>
      </c>
      <c r="N121" s="19">
        <v>998432187</v>
      </c>
      <c r="O121" s="110">
        <v>54.5627</v>
      </c>
      <c r="P121" s="19">
        <v>203595108</v>
      </c>
      <c r="Q121" s="19">
        <v>1056550473</v>
      </c>
      <c r="R121" s="19">
        <v>142403340</v>
      </c>
      <c r="S121" s="110">
        <v>48.0822</v>
      </c>
      <c r="T121" s="19">
        <v>203595108</v>
      </c>
      <c r="U121" s="19">
        <v>1056550473</v>
      </c>
      <c r="V121" s="19">
        <v>0</v>
      </c>
    </row>
    <row r="122" spans="2:22" hidden="1">
      <c r="B122" t="s">
        <v>1454</v>
      </c>
      <c r="C122" s="19">
        <v>2007150000</v>
      </c>
      <c r="D122" s="19">
        <v>0</v>
      </c>
      <c r="E122" s="19">
        <v>0</v>
      </c>
      <c r="F122" s="19">
        <v>2007150000</v>
      </c>
      <c r="G122" s="19">
        <v>0</v>
      </c>
      <c r="H122" s="19">
        <v>2007150000</v>
      </c>
      <c r="I122" s="19">
        <v>0</v>
      </c>
      <c r="J122" s="19">
        <v>2007150000</v>
      </c>
      <c r="K122" s="19">
        <v>0</v>
      </c>
      <c r="L122" s="19">
        <v>131987040</v>
      </c>
      <c r="M122" s="19">
        <v>821460492</v>
      </c>
      <c r="N122" s="19">
        <v>1185689508</v>
      </c>
      <c r="O122" s="110">
        <v>40.926699999999997</v>
      </c>
      <c r="P122" s="19">
        <v>131987040</v>
      </c>
      <c r="Q122" s="19">
        <v>821460492</v>
      </c>
      <c r="R122" s="19">
        <v>0</v>
      </c>
      <c r="S122" s="110">
        <v>40.926699999999997</v>
      </c>
      <c r="T122" s="19">
        <v>131987042</v>
      </c>
      <c r="U122" s="19">
        <v>821460493</v>
      </c>
      <c r="V122" s="19">
        <v>-1</v>
      </c>
    </row>
    <row r="123" spans="2:22" hidden="1">
      <c r="B123" t="s">
        <v>1396</v>
      </c>
      <c r="C123" s="19">
        <v>2007150000</v>
      </c>
      <c r="D123" s="19">
        <v>0</v>
      </c>
      <c r="E123" s="19">
        <v>0</v>
      </c>
      <c r="F123" s="19">
        <v>2007150000</v>
      </c>
      <c r="G123" s="19">
        <v>0</v>
      </c>
      <c r="H123" s="19">
        <v>2007150000</v>
      </c>
      <c r="I123" s="19">
        <v>0</v>
      </c>
      <c r="J123" s="19">
        <v>2007150000</v>
      </c>
      <c r="K123" s="19">
        <v>0</v>
      </c>
      <c r="L123" s="19">
        <v>131987040</v>
      </c>
      <c r="M123" s="19">
        <v>821460492</v>
      </c>
      <c r="N123" s="19">
        <v>1185689508</v>
      </c>
      <c r="O123" s="110">
        <v>40.926699999999997</v>
      </c>
      <c r="P123" s="19">
        <v>131987040</v>
      </c>
      <c r="Q123" s="19">
        <v>821460492</v>
      </c>
      <c r="R123" s="19">
        <v>0</v>
      </c>
      <c r="S123" s="110">
        <v>40.926699999999997</v>
      </c>
      <c r="T123" s="19">
        <v>131987042</v>
      </c>
      <c r="U123" s="19">
        <v>821460493</v>
      </c>
      <c r="V123" s="19">
        <v>-1</v>
      </c>
    </row>
    <row r="124" spans="2:22" hidden="1">
      <c r="B124" t="s">
        <v>1455</v>
      </c>
      <c r="C124" s="19">
        <v>0</v>
      </c>
      <c r="D124" s="19">
        <v>-17000000</v>
      </c>
      <c r="E124" s="19">
        <v>400678000</v>
      </c>
      <c r="F124" s="19">
        <v>400678000</v>
      </c>
      <c r="G124" s="19">
        <v>0</v>
      </c>
      <c r="H124" s="19">
        <v>400678000</v>
      </c>
      <c r="I124" s="19">
        <v>0</v>
      </c>
      <c r="J124" s="19">
        <v>400678000</v>
      </c>
      <c r="K124" s="19">
        <v>0</v>
      </c>
      <c r="L124" s="19">
        <v>0</v>
      </c>
      <c r="M124" s="19">
        <v>0</v>
      </c>
      <c r="N124" s="19">
        <v>400678000</v>
      </c>
      <c r="O124" s="110">
        <v>0</v>
      </c>
      <c r="P124" s="19">
        <v>0</v>
      </c>
      <c r="Q124" s="19">
        <v>0</v>
      </c>
      <c r="R124" s="19">
        <v>0</v>
      </c>
      <c r="S124" s="110">
        <v>0</v>
      </c>
      <c r="T124" s="19">
        <v>0</v>
      </c>
      <c r="U124" s="19">
        <v>0</v>
      </c>
      <c r="V124" s="19">
        <v>0</v>
      </c>
    </row>
    <row r="125" spans="2:22" hidden="1">
      <c r="B125" t="s">
        <v>1396</v>
      </c>
      <c r="C125" s="19">
        <v>0</v>
      </c>
      <c r="D125" s="19">
        <v>-17000000</v>
      </c>
      <c r="E125" s="19">
        <v>400678000</v>
      </c>
      <c r="F125" s="19">
        <v>400678000</v>
      </c>
      <c r="G125" s="19">
        <v>0</v>
      </c>
      <c r="H125" s="19">
        <v>400678000</v>
      </c>
      <c r="I125" s="19">
        <v>0</v>
      </c>
      <c r="J125" s="19">
        <v>400678000</v>
      </c>
      <c r="K125" s="19">
        <v>0</v>
      </c>
      <c r="L125" s="19">
        <v>0</v>
      </c>
      <c r="M125" s="19">
        <v>0</v>
      </c>
      <c r="N125" s="19">
        <v>400678000</v>
      </c>
      <c r="O125" s="110">
        <v>0</v>
      </c>
      <c r="P125" s="19">
        <v>0</v>
      </c>
      <c r="Q125" s="19">
        <v>0</v>
      </c>
      <c r="R125" s="19">
        <v>0</v>
      </c>
      <c r="S125" s="110">
        <v>0</v>
      </c>
      <c r="T125" s="19">
        <v>0</v>
      </c>
      <c r="U125" s="19">
        <v>0</v>
      </c>
      <c r="V125" s="19">
        <v>0</v>
      </c>
    </row>
    <row r="126" spans="2:22" hidden="1">
      <c r="B126" t="s">
        <v>1456</v>
      </c>
      <c r="C126" s="19">
        <v>60075000</v>
      </c>
      <c r="D126" s="19">
        <v>-30000000</v>
      </c>
      <c r="E126" s="19">
        <v>-60075000</v>
      </c>
      <c r="F126" s="19">
        <v>0</v>
      </c>
      <c r="G126" s="19">
        <v>0</v>
      </c>
      <c r="H126" s="19">
        <v>0</v>
      </c>
      <c r="I126" s="19">
        <v>0</v>
      </c>
      <c r="J126" s="19">
        <v>0</v>
      </c>
      <c r="K126" s="19">
        <v>0</v>
      </c>
      <c r="L126" s="19">
        <v>0</v>
      </c>
      <c r="M126" s="19">
        <v>0</v>
      </c>
      <c r="N126" s="19">
        <v>0</v>
      </c>
      <c r="O126" s="110">
        <v>0</v>
      </c>
      <c r="P126" s="19">
        <v>0</v>
      </c>
      <c r="Q126" s="19">
        <v>0</v>
      </c>
      <c r="R126" s="19">
        <v>0</v>
      </c>
      <c r="S126" s="110">
        <v>0</v>
      </c>
      <c r="T126" s="19">
        <v>0</v>
      </c>
      <c r="U126" s="19">
        <v>0</v>
      </c>
      <c r="V126" s="19">
        <v>0</v>
      </c>
    </row>
    <row r="127" spans="2:22" hidden="1">
      <c r="B127" t="s">
        <v>1396</v>
      </c>
      <c r="C127" s="19">
        <v>60075000</v>
      </c>
      <c r="D127" s="19">
        <v>-30000000</v>
      </c>
      <c r="E127" s="19">
        <v>-60075000</v>
      </c>
      <c r="F127" s="19">
        <v>0</v>
      </c>
      <c r="G127" s="19">
        <v>0</v>
      </c>
      <c r="H127" s="19">
        <v>0</v>
      </c>
      <c r="I127" s="19">
        <v>0</v>
      </c>
      <c r="J127" s="19">
        <v>0</v>
      </c>
      <c r="K127" s="19">
        <v>0</v>
      </c>
      <c r="L127" s="19">
        <v>0</v>
      </c>
      <c r="M127" s="19">
        <v>0</v>
      </c>
      <c r="N127" s="19">
        <v>0</v>
      </c>
      <c r="O127" s="110">
        <v>0</v>
      </c>
      <c r="P127" s="19">
        <v>0</v>
      </c>
      <c r="Q127" s="19">
        <v>0</v>
      </c>
      <c r="R127" s="19">
        <v>0</v>
      </c>
      <c r="S127" s="110">
        <v>0</v>
      </c>
      <c r="T127" s="19">
        <v>0</v>
      </c>
      <c r="U127" s="19">
        <v>0</v>
      </c>
      <c r="V127" s="19">
        <v>0</v>
      </c>
    </row>
    <row r="128" spans="2:22" hidden="1">
      <c r="B128" t="s">
        <v>1457</v>
      </c>
      <c r="C128" s="19">
        <v>0</v>
      </c>
      <c r="D128" s="19">
        <v>0</v>
      </c>
      <c r="E128" s="19">
        <v>50000000</v>
      </c>
      <c r="F128" s="19">
        <v>50000000</v>
      </c>
      <c r="G128" s="19">
        <v>0</v>
      </c>
      <c r="H128" s="19">
        <v>50000000</v>
      </c>
      <c r="I128" s="19">
        <v>0</v>
      </c>
      <c r="J128" s="19">
        <v>50000000</v>
      </c>
      <c r="K128" s="19">
        <v>0</v>
      </c>
      <c r="L128" s="19">
        <v>0</v>
      </c>
      <c r="M128" s="19">
        <v>0</v>
      </c>
      <c r="N128" s="19">
        <v>50000000</v>
      </c>
      <c r="O128" s="110">
        <v>0</v>
      </c>
      <c r="P128" s="19">
        <v>0</v>
      </c>
      <c r="Q128" s="19">
        <v>0</v>
      </c>
      <c r="R128" s="19">
        <v>0</v>
      </c>
      <c r="S128" s="110">
        <v>0</v>
      </c>
      <c r="T128" s="19">
        <v>0</v>
      </c>
      <c r="U128" s="19">
        <v>0</v>
      </c>
      <c r="V128" s="19">
        <v>0</v>
      </c>
    </row>
    <row r="129" spans="2:22" hidden="1">
      <c r="B129" t="s">
        <v>1396</v>
      </c>
      <c r="C129" s="19">
        <v>0</v>
      </c>
      <c r="D129" s="19">
        <v>0</v>
      </c>
      <c r="E129" s="19">
        <v>50000000</v>
      </c>
      <c r="F129" s="19">
        <v>50000000</v>
      </c>
      <c r="G129" s="19">
        <v>0</v>
      </c>
      <c r="H129" s="19">
        <v>50000000</v>
      </c>
      <c r="I129" s="19">
        <v>0</v>
      </c>
      <c r="J129" s="19">
        <v>50000000</v>
      </c>
      <c r="K129" s="19">
        <v>0</v>
      </c>
      <c r="L129" s="19">
        <v>0</v>
      </c>
      <c r="M129" s="19">
        <v>0</v>
      </c>
      <c r="N129" s="19">
        <v>50000000</v>
      </c>
      <c r="O129" s="110">
        <v>0</v>
      </c>
      <c r="P129" s="19">
        <v>0</v>
      </c>
      <c r="Q129" s="19">
        <v>0</v>
      </c>
      <c r="R129" s="19">
        <v>0</v>
      </c>
      <c r="S129" s="110">
        <v>0</v>
      </c>
      <c r="T129" s="19">
        <v>0</v>
      </c>
      <c r="U129" s="19">
        <v>0</v>
      </c>
      <c r="V129" s="19">
        <v>0</v>
      </c>
    </row>
    <row r="130" spans="2:22" hidden="1">
      <c r="B130" t="s">
        <v>1458</v>
      </c>
      <c r="C130" s="19">
        <v>463500000</v>
      </c>
      <c r="D130" s="19">
        <v>0</v>
      </c>
      <c r="E130" s="19">
        <v>-200000000</v>
      </c>
      <c r="F130" s="19">
        <v>263500000</v>
      </c>
      <c r="G130" s="19">
        <v>0</v>
      </c>
      <c r="H130" s="19">
        <v>263500000</v>
      </c>
      <c r="I130" s="19">
        <v>263500000</v>
      </c>
      <c r="J130" s="19">
        <v>263500000</v>
      </c>
      <c r="K130" s="19">
        <v>0</v>
      </c>
      <c r="L130" s="19">
        <v>0</v>
      </c>
      <c r="M130" s="19">
        <v>0</v>
      </c>
      <c r="N130" s="19">
        <v>263500000</v>
      </c>
      <c r="O130" s="110">
        <v>0</v>
      </c>
      <c r="P130" s="19">
        <v>0</v>
      </c>
      <c r="Q130" s="19">
        <v>0</v>
      </c>
      <c r="R130" s="19">
        <v>0</v>
      </c>
      <c r="S130" s="110">
        <v>0</v>
      </c>
      <c r="T130" s="19">
        <v>0</v>
      </c>
      <c r="U130" s="19">
        <v>0</v>
      </c>
      <c r="V130" s="19">
        <v>0</v>
      </c>
    </row>
    <row r="131" spans="2:22" hidden="1">
      <c r="B131" t="s">
        <v>1396</v>
      </c>
      <c r="C131" s="19">
        <v>463500000</v>
      </c>
      <c r="D131" s="19">
        <v>0</v>
      </c>
      <c r="E131" s="19">
        <v>-200000000</v>
      </c>
      <c r="F131" s="19">
        <v>263500000</v>
      </c>
      <c r="G131" s="19">
        <v>0</v>
      </c>
      <c r="H131" s="19">
        <v>263500000</v>
      </c>
      <c r="I131" s="19">
        <v>263500000</v>
      </c>
      <c r="J131" s="19">
        <v>263500000</v>
      </c>
      <c r="K131" s="19">
        <v>0</v>
      </c>
      <c r="L131" s="19">
        <v>0</v>
      </c>
      <c r="M131" s="19">
        <v>0</v>
      </c>
      <c r="N131" s="19">
        <v>263500000</v>
      </c>
      <c r="O131" s="110">
        <v>0</v>
      </c>
      <c r="P131" s="19">
        <v>0</v>
      </c>
      <c r="Q131" s="19">
        <v>0</v>
      </c>
      <c r="R131" s="19">
        <v>0</v>
      </c>
      <c r="S131" s="110">
        <v>0</v>
      </c>
      <c r="T131" s="19">
        <v>0</v>
      </c>
      <c r="U131" s="19">
        <v>0</v>
      </c>
      <c r="V131" s="19">
        <v>0</v>
      </c>
    </row>
    <row r="132" spans="2:22" hidden="1">
      <c r="B132" t="s">
        <v>1459</v>
      </c>
      <c r="C132" s="19">
        <v>1709795000</v>
      </c>
      <c r="D132" s="19">
        <v>0</v>
      </c>
      <c r="E132" s="19">
        <v>0</v>
      </c>
      <c r="F132" s="19">
        <v>1709795000</v>
      </c>
      <c r="G132" s="19">
        <v>0</v>
      </c>
      <c r="H132" s="19">
        <v>1709795000</v>
      </c>
      <c r="I132" s="19">
        <v>0</v>
      </c>
      <c r="J132" s="19">
        <v>1670512293</v>
      </c>
      <c r="K132" s="19">
        <v>39282707</v>
      </c>
      <c r="L132" s="19">
        <v>146101197</v>
      </c>
      <c r="M132" s="19">
        <v>739337705</v>
      </c>
      <c r="N132" s="19">
        <v>931174588</v>
      </c>
      <c r="O132" s="110">
        <v>43.241300000000003</v>
      </c>
      <c r="P132" s="19">
        <v>146101197</v>
      </c>
      <c r="Q132" s="19">
        <v>739337705</v>
      </c>
      <c r="R132" s="19">
        <v>0</v>
      </c>
      <c r="S132" s="110">
        <v>43.241300000000003</v>
      </c>
      <c r="T132" s="19">
        <v>146101195</v>
      </c>
      <c r="U132" s="19">
        <v>739337704</v>
      </c>
      <c r="V132" s="19">
        <v>1</v>
      </c>
    </row>
    <row r="133" spans="2:22" hidden="1">
      <c r="B133" t="s">
        <v>1396</v>
      </c>
      <c r="C133" s="19">
        <v>1709795000</v>
      </c>
      <c r="D133" s="19">
        <v>0</v>
      </c>
      <c r="E133" s="19">
        <v>0</v>
      </c>
      <c r="F133" s="19">
        <v>1709795000</v>
      </c>
      <c r="G133" s="19">
        <v>0</v>
      </c>
      <c r="H133" s="19">
        <v>1709795000</v>
      </c>
      <c r="I133" s="19">
        <v>0</v>
      </c>
      <c r="J133" s="19">
        <v>1670512293</v>
      </c>
      <c r="K133" s="19">
        <v>39282707</v>
      </c>
      <c r="L133" s="19">
        <v>146101197</v>
      </c>
      <c r="M133" s="19">
        <v>739337705</v>
      </c>
      <c r="N133" s="19">
        <v>931174588</v>
      </c>
      <c r="O133" s="110">
        <v>43.241300000000003</v>
      </c>
      <c r="P133" s="19">
        <v>146101197</v>
      </c>
      <c r="Q133" s="19">
        <v>739337705</v>
      </c>
      <c r="R133" s="19">
        <v>0</v>
      </c>
      <c r="S133" s="110">
        <v>43.241300000000003</v>
      </c>
      <c r="T133" s="19">
        <v>146101195</v>
      </c>
      <c r="U133" s="19">
        <v>739337704</v>
      </c>
      <c r="V133" s="19">
        <v>1</v>
      </c>
    </row>
    <row r="134" spans="2:22" hidden="1">
      <c r="B134" t="s">
        <v>1460</v>
      </c>
      <c r="C134" s="19">
        <v>0</v>
      </c>
      <c r="D134" s="19">
        <v>3400000</v>
      </c>
      <c r="E134" s="19">
        <v>3400000</v>
      </c>
      <c r="F134" s="19">
        <v>3400000</v>
      </c>
      <c r="G134" s="19">
        <v>0</v>
      </c>
      <c r="H134" s="19">
        <v>3400000</v>
      </c>
      <c r="I134" s="19">
        <v>3400000</v>
      </c>
      <c r="J134" s="19">
        <v>3400000</v>
      </c>
      <c r="K134" s="19">
        <v>0</v>
      </c>
      <c r="L134" s="19">
        <v>0</v>
      </c>
      <c r="M134" s="19">
        <v>0</v>
      </c>
      <c r="N134" s="19">
        <v>3400000</v>
      </c>
      <c r="O134" s="110">
        <v>0</v>
      </c>
      <c r="P134" s="19">
        <v>0</v>
      </c>
      <c r="Q134" s="19">
        <v>0</v>
      </c>
      <c r="R134" s="19">
        <v>0</v>
      </c>
      <c r="S134" s="110">
        <v>0</v>
      </c>
      <c r="T134" s="19">
        <v>0</v>
      </c>
      <c r="U134" s="19">
        <v>0</v>
      </c>
      <c r="V134" s="19">
        <v>0</v>
      </c>
    </row>
    <row r="135" spans="2:22" hidden="1">
      <c r="B135" t="s">
        <v>1396</v>
      </c>
      <c r="C135" s="19">
        <v>0</v>
      </c>
      <c r="D135" s="19">
        <v>3400000</v>
      </c>
      <c r="E135" s="19">
        <v>3400000</v>
      </c>
      <c r="F135" s="19">
        <v>3400000</v>
      </c>
      <c r="G135" s="19">
        <v>0</v>
      </c>
      <c r="H135" s="19">
        <v>3400000</v>
      </c>
      <c r="I135" s="19">
        <v>3400000</v>
      </c>
      <c r="J135" s="19">
        <v>3400000</v>
      </c>
      <c r="K135" s="19">
        <v>0</v>
      </c>
      <c r="L135" s="19">
        <v>0</v>
      </c>
      <c r="M135" s="19">
        <v>0</v>
      </c>
      <c r="N135" s="19">
        <v>3400000</v>
      </c>
      <c r="O135" s="110">
        <v>0</v>
      </c>
      <c r="P135" s="19">
        <v>0</v>
      </c>
      <c r="Q135" s="19">
        <v>0</v>
      </c>
      <c r="R135" s="19">
        <v>0</v>
      </c>
      <c r="S135" s="110">
        <v>0</v>
      </c>
      <c r="T135" s="19">
        <v>0</v>
      </c>
      <c r="U135" s="19">
        <v>0</v>
      </c>
      <c r="V135" s="19">
        <v>0</v>
      </c>
    </row>
    <row r="136" spans="2:22" hidden="1">
      <c r="B136" t="s">
        <v>1461</v>
      </c>
      <c r="C136" s="19">
        <v>576804000</v>
      </c>
      <c r="D136" s="19">
        <v>-3400000</v>
      </c>
      <c r="E136" s="19">
        <v>-3400000</v>
      </c>
      <c r="F136" s="19">
        <v>573404000</v>
      </c>
      <c r="G136" s="19">
        <v>0</v>
      </c>
      <c r="H136" s="19">
        <v>573404000</v>
      </c>
      <c r="I136" s="19">
        <v>-3400000</v>
      </c>
      <c r="J136" s="19">
        <v>573404000</v>
      </c>
      <c r="K136" s="19">
        <v>0</v>
      </c>
      <c r="L136" s="19">
        <v>83548942</v>
      </c>
      <c r="M136" s="19">
        <v>314648423</v>
      </c>
      <c r="N136" s="19">
        <v>258755577</v>
      </c>
      <c r="O136" s="110">
        <v>54.873800000000003</v>
      </c>
      <c r="P136" s="19">
        <v>83548942</v>
      </c>
      <c r="Q136" s="19">
        <v>314648423</v>
      </c>
      <c r="R136" s="19">
        <v>0</v>
      </c>
      <c r="S136" s="110">
        <v>54.873800000000003</v>
      </c>
      <c r="T136" s="19">
        <v>83548942</v>
      </c>
      <c r="U136" s="19">
        <v>314648423</v>
      </c>
      <c r="V136" s="19">
        <v>0</v>
      </c>
    </row>
    <row r="137" spans="2:22" hidden="1">
      <c r="B137" t="s">
        <v>1396</v>
      </c>
      <c r="C137" s="19">
        <v>576804000</v>
      </c>
      <c r="D137" s="19">
        <v>-3400000</v>
      </c>
      <c r="E137" s="19">
        <v>-3400000</v>
      </c>
      <c r="F137" s="19">
        <v>573404000</v>
      </c>
      <c r="G137" s="19">
        <v>0</v>
      </c>
      <c r="H137" s="19">
        <v>573404000</v>
      </c>
      <c r="I137" s="19">
        <v>-3400000</v>
      </c>
      <c r="J137" s="19">
        <v>573404000</v>
      </c>
      <c r="K137" s="19">
        <v>0</v>
      </c>
      <c r="L137" s="19">
        <v>83548942</v>
      </c>
      <c r="M137" s="19">
        <v>314648423</v>
      </c>
      <c r="N137" s="19">
        <v>258755577</v>
      </c>
      <c r="O137" s="110">
        <v>54.873800000000003</v>
      </c>
      <c r="P137" s="19">
        <v>83548942</v>
      </c>
      <c r="Q137" s="19">
        <v>314648423</v>
      </c>
      <c r="R137" s="19">
        <v>0</v>
      </c>
      <c r="S137" s="110">
        <v>54.873800000000003</v>
      </c>
      <c r="T137" s="19">
        <v>83548942</v>
      </c>
      <c r="U137" s="19">
        <v>314648423</v>
      </c>
      <c r="V137" s="19">
        <v>0</v>
      </c>
    </row>
    <row r="138" spans="2:22" hidden="1">
      <c r="B138" t="s">
        <v>1462</v>
      </c>
      <c r="C138" s="19">
        <v>1218103000</v>
      </c>
      <c r="D138" s="19">
        <v>0</v>
      </c>
      <c r="E138" s="19">
        <v>-618103000</v>
      </c>
      <c r="F138" s="19">
        <v>600000000</v>
      </c>
      <c r="G138" s="19">
        <v>0</v>
      </c>
      <c r="H138" s="19">
        <v>600000000</v>
      </c>
      <c r="I138" s="19">
        <v>392100000</v>
      </c>
      <c r="J138" s="19">
        <v>394200000</v>
      </c>
      <c r="K138" s="19">
        <v>205800000</v>
      </c>
      <c r="L138" s="19">
        <v>0</v>
      </c>
      <c r="M138" s="19">
        <v>0</v>
      </c>
      <c r="N138" s="19">
        <v>394200000</v>
      </c>
      <c r="O138" s="110">
        <v>0</v>
      </c>
      <c r="P138" s="19">
        <v>0</v>
      </c>
      <c r="Q138" s="19">
        <v>0</v>
      </c>
      <c r="R138" s="19">
        <v>0</v>
      </c>
      <c r="S138" s="110">
        <v>0</v>
      </c>
      <c r="T138" s="19">
        <v>0</v>
      </c>
      <c r="U138" s="19">
        <v>0</v>
      </c>
      <c r="V138" s="19">
        <v>0</v>
      </c>
    </row>
    <row r="139" spans="2:22" hidden="1">
      <c r="B139" t="s">
        <v>1396</v>
      </c>
      <c r="C139" s="19">
        <v>1218103000</v>
      </c>
      <c r="D139" s="19">
        <v>0</v>
      </c>
      <c r="E139" s="19">
        <v>-618103000</v>
      </c>
      <c r="F139" s="19">
        <v>600000000</v>
      </c>
      <c r="G139" s="19">
        <v>0</v>
      </c>
      <c r="H139" s="19">
        <v>600000000</v>
      </c>
      <c r="I139" s="19">
        <v>392100000</v>
      </c>
      <c r="J139" s="19">
        <v>394200000</v>
      </c>
      <c r="K139" s="19">
        <v>205800000</v>
      </c>
      <c r="L139" s="19">
        <v>0</v>
      </c>
      <c r="M139" s="19">
        <v>0</v>
      </c>
      <c r="N139" s="19">
        <v>394200000</v>
      </c>
      <c r="O139" s="110">
        <v>0</v>
      </c>
      <c r="P139" s="19">
        <v>0</v>
      </c>
      <c r="Q139" s="19">
        <v>0</v>
      </c>
      <c r="R139" s="19">
        <v>0</v>
      </c>
      <c r="S139" s="110">
        <v>0</v>
      </c>
      <c r="T139" s="19">
        <v>0</v>
      </c>
      <c r="U139" s="19">
        <v>0</v>
      </c>
      <c r="V139" s="19">
        <v>0</v>
      </c>
    </row>
    <row r="140" spans="2:22" hidden="1">
      <c r="B140" t="s">
        <v>1463</v>
      </c>
      <c r="C140" s="19">
        <v>42243952000</v>
      </c>
      <c r="D140" s="19">
        <v>0</v>
      </c>
      <c r="E140" s="19">
        <v>0</v>
      </c>
      <c r="F140" s="19">
        <v>42243952000</v>
      </c>
      <c r="G140" s="19">
        <v>0</v>
      </c>
      <c r="H140" s="19">
        <v>42243952000</v>
      </c>
      <c r="I140" s="19">
        <v>6745779027</v>
      </c>
      <c r="J140" s="19">
        <v>39940596247</v>
      </c>
      <c r="K140" s="19">
        <v>2303355753</v>
      </c>
      <c r="L140" s="19">
        <v>767020710</v>
      </c>
      <c r="M140" s="19">
        <v>32066125171</v>
      </c>
      <c r="N140" s="19">
        <v>7874471076</v>
      </c>
      <c r="O140" s="110">
        <v>75.906999999999996</v>
      </c>
      <c r="P140" s="19">
        <v>3768787260</v>
      </c>
      <c r="Q140" s="19">
        <v>13212220707</v>
      </c>
      <c r="R140" s="19">
        <v>18853904464</v>
      </c>
      <c r="S140" s="110">
        <v>31.276</v>
      </c>
      <c r="T140" s="19">
        <v>3768787260</v>
      </c>
      <c r="U140" s="19">
        <v>13212220707</v>
      </c>
      <c r="V140" s="19">
        <v>0</v>
      </c>
    </row>
    <row r="141" spans="2:22" hidden="1">
      <c r="B141" t="s">
        <v>1464</v>
      </c>
      <c r="C141" s="19">
        <v>0</v>
      </c>
      <c r="D141" s="19">
        <v>96241520</v>
      </c>
      <c r="E141" s="19">
        <v>96241520</v>
      </c>
      <c r="F141" s="19">
        <v>96241520</v>
      </c>
      <c r="G141" s="19">
        <v>0</v>
      </c>
      <c r="H141" s="19">
        <v>96241520</v>
      </c>
      <c r="I141" s="19">
        <v>96241520</v>
      </c>
      <c r="J141" s="19">
        <v>96241520</v>
      </c>
      <c r="K141" s="19">
        <v>0</v>
      </c>
      <c r="L141" s="19">
        <v>0</v>
      </c>
      <c r="M141" s="19">
        <v>0</v>
      </c>
      <c r="N141" s="19">
        <v>96241520</v>
      </c>
      <c r="O141" s="110">
        <v>0</v>
      </c>
      <c r="P141" s="19">
        <v>0</v>
      </c>
      <c r="Q141" s="19">
        <v>0</v>
      </c>
      <c r="R141" s="19">
        <v>0</v>
      </c>
      <c r="S141" s="110">
        <v>0</v>
      </c>
      <c r="T141" s="19">
        <v>0</v>
      </c>
      <c r="U141" s="19">
        <v>0</v>
      </c>
      <c r="V141" s="19">
        <v>0</v>
      </c>
    </row>
    <row r="142" spans="2:22" hidden="1">
      <c r="B142" t="s">
        <v>1465</v>
      </c>
      <c r="C142" s="19">
        <v>0</v>
      </c>
      <c r="D142" s="19">
        <v>96241520</v>
      </c>
      <c r="E142" s="19">
        <v>96241520</v>
      </c>
      <c r="F142" s="19">
        <v>96241520</v>
      </c>
      <c r="G142" s="19">
        <v>0</v>
      </c>
      <c r="H142" s="19">
        <v>96241520</v>
      </c>
      <c r="I142" s="19">
        <v>96241520</v>
      </c>
      <c r="J142" s="19">
        <v>96241520</v>
      </c>
      <c r="K142" s="19">
        <v>0</v>
      </c>
      <c r="L142" s="19">
        <v>0</v>
      </c>
      <c r="M142" s="19">
        <v>0</v>
      </c>
      <c r="N142" s="19">
        <v>96241520</v>
      </c>
      <c r="O142" s="110">
        <v>0</v>
      </c>
      <c r="P142" s="19">
        <v>0</v>
      </c>
      <c r="Q142" s="19">
        <v>0</v>
      </c>
      <c r="R142" s="19">
        <v>0</v>
      </c>
      <c r="S142" s="110">
        <v>0</v>
      </c>
      <c r="T142" s="19">
        <v>0</v>
      </c>
      <c r="U142" s="19">
        <v>0</v>
      </c>
      <c r="V142" s="19">
        <v>0</v>
      </c>
    </row>
    <row r="143" spans="2:22" hidden="1">
      <c r="B143" t="s">
        <v>1466</v>
      </c>
      <c r="C143" s="19">
        <v>158077000</v>
      </c>
      <c r="D143" s="19">
        <v>0</v>
      </c>
      <c r="E143" s="19">
        <v>-158077000</v>
      </c>
      <c r="F143" s="19">
        <v>0</v>
      </c>
      <c r="G143" s="19">
        <v>0</v>
      </c>
      <c r="H143" s="19">
        <v>0</v>
      </c>
      <c r="I143" s="19">
        <v>0</v>
      </c>
      <c r="J143" s="19">
        <v>0</v>
      </c>
      <c r="K143" s="19">
        <v>0</v>
      </c>
      <c r="L143" s="19">
        <v>0</v>
      </c>
      <c r="M143" s="19">
        <v>0</v>
      </c>
      <c r="N143" s="19">
        <v>0</v>
      </c>
      <c r="O143" s="110">
        <v>0</v>
      </c>
      <c r="P143" s="19">
        <v>0</v>
      </c>
      <c r="Q143" s="19">
        <v>0</v>
      </c>
      <c r="R143" s="19">
        <v>0</v>
      </c>
      <c r="S143" s="110">
        <v>0</v>
      </c>
      <c r="T143" s="19">
        <v>0</v>
      </c>
      <c r="U143" s="19">
        <v>0</v>
      </c>
      <c r="V143" s="19">
        <v>0</v>
      </c>
    </row>
    <row r="144" spans="2:22" hidden="1">
      <c r="B144" t="s">
        <v>1465</v>
      </c>
      <c r="C144" s="19">
        <v>158077000</v>
      </c>
      <c r="D144" s="19">
        <v>0</v>
      </c>
      <c r="E144" s="19">
        <v>-158077000</v>
      </c>
      <c r="F144" s="19">
        <v>0</v>
      </c>
      <c r="G144" s="19">
        <v>0</v>
      </c>
      <c r="H144" s="19">
        <v>0</v>
      </c>
      <c r="I144" s="19">
        <v>0</v>
      </c>
      <c r="J144" s="19">
        <v>0</v>
      </c>
      <c r="K144" s="19">
        <v>0</v>
      </c>
      <c r="L144" s="19">
        <v>0</v>
      </c>
      <c r="M144" s="19">
        <v>0</v>
      </c>
      <c r="N144" s="19">
        <v>0</v>
      </c>
      <c r="O144" s="110">
        <v>0</v>
      </c>
      <c r="P144" s="19">
        <v>0</v>
      </c>
      <c r="Q144" s="19">
        <v>0</v>
      </c>
      <c r="R144" s="19">
        <v>0</v>
      </c>
      <c r="S144" s="110">
        <v>0</v>
      </c>
      <c r="T144" s="19">
        <v>0</v>
      </c>
      <c r="U144" s="19">
        <v>0</v>
      </c>
      <c r="V144" s="19">
        <v>0</v>
      </c>
    </row>
    <row r="145" spans="2:22" hidden="1">
      <c r="B145" t="s">
        <v>1467</v>
      </c>
      <c r="C145" s="19">
        <v>56264000</v>
      </c>
      <c r="D145" s="19">
        <v>0</v>
      </c>
      <c r="E145" s="19">
        <v>-56264000</v>
      </c>
      <c r="F145" s="19">
        <v>0</v>
      </c>
      <c r="G145" s="19">
        <v>0</v>
      </c>
      <c r="H145" s="19">
        <v>0</v>
      </c>
      <c r="I145" s="19">
        <v>0</v>
      </c>
      <c r="J145" s="19">
        <v>0</v>
      </c>
      <c r="K145" s="19">
        <v>0</v>
      </c>
      <c r="L145" s="19">
        <v>0</v>
      </c>
      <c r="M145" s="19">
        <v>0</v>
      </c>
      <c r="N145" s="19">
        <v>0</v>
      </c>
      <c r="O145" s="110">
        <v>0</v>
      </c>
      <c r="P145" s="19">
        <v>0</v>
      </c>
      <c r="Q145" s="19">
        <v>0</v>
      </c>
      <c r="R145" s="19">
        <v>0</v>
      </c>
      <c r="S145" s="110">
        <v>0</v>
      </c>
      <c r="T145" s="19">
        <v>0</v>
      </c>
      <c r="U145" s="19">
        <v>0</v>
      </c>
      <c r="V145" s="19">
        <v>0</v>
      </c>
    </row>
    <row r="146" spans="2:22" hidden="1">
      <c r="B146" t="s">
        <v>1468</v>
      </c>
      <c r="C146" s="19">
        <v>56264000</v>
      </c>
      <c r="D146" s="19">
        <v>0</v>
      </c>
      <c r="E146" s="19">
        <v>-56264000</v>
      </c>
      <c r="F146" s="19">
        <v>0</v>
      </c>
      <c r="G146" s="19">
        <v>0</v>
      </c>
      <c r="H146" s="19">
        <v>0</v>
      </c>
      <c r="I146" s="19">
        <v>0</v>
      </c>
      <c r="J146" s="19">
        <v>0</v>
      </c>
      <c r="K146" s="19">
        <v>0</v>
      </c>
      <c r="L146" s="19">
        <v>0</v>
      </c>
      <c r="M146" s="19">
        <v>0</v>
      </c>
      <c r="N146" s="19">
        <v>0</v>
      </c>
      <c r="O146" s="110">
        <v>0</v>
      </c>
      <c r="P146" s="19">
        <v>0</v>
      </c>
      <c r="Q146" s="19">
        <v>0</v>
      </c>
      <c r="R146" s="19">
        <v>0</v>
      </c>
      <c r="S146" s="110">
        <v>0</v>
      </c>
      <c r="T146" s="19">
        <v>0</v>
      </c>
      <c r="U146" s="19">
        <v>0</v>
      </c>
      <c r="V146" s="19">
        <v>0</v>
      </c>
    </row>
    <row r="147" spans="2:22" hidden="1">
      <c r="B147" t="s">
        <v>1469</v>
      </c>
      <c r="C147" s="19">
        <v>15283000</v>
      </c>
      <c r="D147" s="19">
        <v>0</v>
      </c>
      <c r="E147" s="19">
        <v>-15283000</v>
      </c>
      <c r="F147" s="19">
        <v>0</v>
      </c>
      <c r="G147" s="19">
        <v>0</v>
      </c>
      <c r="H147" s="19">
        <v>0</v>
      </c>
      <c r="I147" s="19">
        <v>0</v>
      </c>
      <c r="J147" s="19">
        <v>0</v>
      </c>
      <c r="K147" s="19">
        <v>0</v>
      </c>
      <c r="L147" s="19">
        <v>0</v>
      </c>
      <c r="M147" s="19">
        <v>0</v>
      </c>
      <c r="N147" s="19">
        <v>0</v>
      </c>
      <c r="O147" s="110">
        <v>0</v>
      </c>
      <c r="P147" s="19">
        <v>0</v>
      </c>
      <c r="Q147" s="19">
        <v>0</v>
      </c>
      <c r="R147" s="19">
        <v>0</v>
      </c>
      <c r="S147" s="110">
        <v>0</v>
      </c>
      <c r="T147" s="19">
        <v>0</v>
      </c>
      <c r="U147" s="19">
        <v>0</v>
      </c>
      <c r="V147" s="19">
        <v>0</v>
      </c>
    </row>
    <row r="148" spans="2:22" hidden="1">
      <c r="B148" t="s">
        <v>1468</v>
      </c>
      <c r="C148" s="19">
        <v>15283000</v>
      </c>
      <c r="D148" s="19">
        <v>0</v>
      </c>
      <c r="E148" s="19">
        <v>-15283000</v>
      </c>
      <c r="F148" s="19">
        <v>0</v>
      </c>
      <c r="G148" s="19">
        <v>0</v>
      </c>
      <c r="H148" s="19">
        <v>0</v>
      </c>
      <c r="I148" s="19">
        <v>0</v>
      </c>
      <c r="J148" s="19">
        <v>0</v>
      </c>
      <c r="K148" s="19">
        <v>0</v>
      </c>
      <c r="L148" s="19">
        <v>0</v>
      </c>
      <c r="M148" s="19">
        <v>0</v>
      </c>
      <c r="N148" s="19">
        <v>0</v>
      </c>
      <c r="O148" s="110">
        <v>0</v>
      </c>
      <c r="P148" s="19">
        <v>0</v>
      </c>
      <c r="Q148" s="19">
        <v>0</v>
      </c>
      <c r="R148" s="19">
        <v>0</v>
      </c>
      <c r="S148" s="110">
        <v>0</v>
      </c>
      <c r="T148" s="19">
        <v>0</v>
      </c>
      <c r="U148" s="19">
        <v>0</v>
      </c>
      <c r="V148" s="19">
        <v>0</v>
      </c>
    </row>
    <row r="149" spans="2:22" hidden="1">
      <c r="B149" t="s">
        <v>1470</v>
      </c>
      <c r="C149" s="19">
        <v>309976000</v>
      </c>
      <c r="D149" s="19">
        <v>0</v>
      </c>
      <c r="E149" s="19">
        <v>-281841000</v>
      </c>
      <c r="F149" s="19">
        <v>28135000</v>
      </c>
      <c r="G149" s="19">
        <v>0</v>
      </c>
      <c r="H149" s="19">
        <v>28135000</v>
      </c>
      <c r="I149" s="19">
        <v>0</v>
      </c>
      <c r="J149" s="19">
        <v>28100770</v>
      </c>
      <c r="K149" s="19">
        <v>34230</v>
      </c>
      <c r="L149" s="19">
        <v>0</v>
      </c>
      <c r="M149" s="19">
        <v>28100770</v>
      </c>
      <c r="N149" s="19">
        <v>0</v>
      </c>
      <c r="O149" s="110">
        <v>99.878299999999996</v>
      </c>
      <c r="P149" s="19">
        <v>0</v>
      </c>
      <c r="Q149" s="19">
        <v>28100770</v>
      </c>
      <c r="R149" s="19">
        <v>0</v>
      </c>
      <c r="S149" s="110">
        <v>99.878299999999996</v>
      </c>
      <c r="T149" s="19">
        <v>0</v>
      </c>
      <c r="U149" s="19">
        <v>28100770</v>
      </c>
      <c r="V149" s="19">
        <v>0</v>
      </c>
    </row>
    <row r="150" spans="2:22" hidden="1">
      <c r="B150" t="s">
        <v>1465</v>
      </c>
      <c r="C150" s="19">
        <v>155014000</v>
      </c>
      <c r="D150" s="19">
        <v>0</v>
      </c>
      <c r="E150" s="19">
        <v>-155014000</v>
      </c>
      <c r="F150" s="19">
        <v>0</v>
      </c>
      <c r="G150" s="19">
        <v>0</v>
      </c>
      <c r="H150" s="19">
        <v>0</v>
      </c>
      <c r="I150" s="19">
        <v>0</v>
      </c>
      <c r="J150" s="19">
        <v>0</v>
      </c>
      <c r="K150" s="19">
        <v>0</v>
      </c>
      <c r="L150" s="19">
        <v>0</v>
      </c>
      <c r="M150" s="19">
        <v>0</v>
      </c>
      <c r="N150" s="19">
        <v>0</v>
      </c>
      <c r="O150" s="110">
        <v>0</v>
      </c>
      <c r="P150" s="19">
        <v>0</v>
      </c>
      <c r="Q150" s="19">
        <v>0</v>
      </c>
      <c r="R150" s="19">
        <v>0</v>
      </c>
      <c r="S150" s="110">
        <v>0</v>
      </c>
      <c r="T150" s="19">
        <v>0</v>
      </c>
      <c r="U150" s="19">
        <v>0</v>
      </c>
      <c r="V150" s="19">
        <v>0</v>
      </c>
    </row>
    <row r="151" spans="2:22" hidden="1">
      <c r="B151" t="s">
        <v>1471</v>
      </c>
      <c r="C151" s="19">
        <v>28135000</v>
      </c>
      <c r="D151" s="19">
        <v>0</v>
      </c>
      <c r="E151" s="19">
        <v>0</v>
      </c>
      <c r="F151" s="19">
        <v>28135000</v>
      </c>
      <c r="G151" s="19">
        <v>0</v>
      </c>
      <c r="H151" s="19">
        <v>28135000</v>
      </c>
      <c r="I151" s="19">
        <v>0</v>
      </c>
      <c r="J151" s="19">
        <v>28100770</v>
      </c>
      <c r="K151" s="19">
        <v>34230</v>
      </c>
      <c r="L151" s="19">
        <v>0</v>
      </c>
      <c r="M151" s="19">
        <v>28100770</v>
      </c>
      <c r="N151" s="19">
        <v>0</v>
      </c>
      <c r="O151" s="110">
        <v>99.878299999999996</v>
      </c>
      <c r="P151" s="19">
        <v>0</v>
      </c>
      <c r="Q151" s="19">
        <v>28100770</v>
      </c>
      <c r="R151" s="19">
        <v>0</v>
      </c>
      <c r="S151" s="110">
        <v>99.878299999999996</v>
      </c>
      <c r="T151" s="19">
        <v>0</v>
      </c>
      <c r="U151" s="19">
        <v>28100770</v>
      </c>
      <c r="V151" s="19">
        <v>0</v>
      </c>
    </row>
    <row r="152" spans="2:22" hidden="1">
      <c r="B152" t="s">
        <v>1468</v>
      </c>
      <c r="C152" s="19">
        <v>126827000</v>
      </c>
      <c r="D152" s="19">
        <v>0</v>
      </c>
      <c r="E152" s="19">
        <v>-126827000</v>
      </c>
      <c r="F152" s="19">
        <v>0</v>
      </c>
      <c r="G152" s="19">
        <v>0</v>
      </c>
      <c r="H152" s="19">
        <v>0</v>
      </c>
      <c r="I152" s="19">
        <v>0</v>
      </c>
      <c r="J152" s="19">
        <v>0</v>
      </c>
      <c r="K152" s="19">
        <v>0</v>
      </c>
      <c r="L152" s="19">
        <v>0</v>
      </c>
      <c r="M152" s="19">
        <v>0</v>
      </c>
      <c r="N152" s="19">
        <v>0</v>
      </c>
      <c r="O152" s="110">
        <v>0</v>
      </c>
      <c r="P152" s="19">
        <v>0</v>
      </c>
      <c r="Q152" s="19">
        <v>0</v>
      </c>
      <c r="R152" s="19">
        <v>0</v>
      </c>
      <c r="S152" s="110">
        <v>0</v>
      </c>
      <c r="T152" s="19">
        <v>0</v>
      </c>
      <c r="U152" s="19">
        <v>0</v>
      </c>
      <c r="V152" s="19">
        <v>0</v>
      </c>
    </row>
    <row r="153" spans="2:22" hidden="1">
      <c r="B153" t="s">
        <v>1472</v>
      </c>
      <c r="C153" s="19">
        <v>0</v>
      </c>
      <c r="D153" s="19">
        <v>3094000</v>
      </c>
      <c r="E153" s="19">
        <v>88920645</v>
      </c>
      <c r="F153" s="19">
        <v>88920645</v>
      </c>
      <c r="G153" s="19">
        <v>0</v>
      </c>
      <c r="H153" s="19">
        <v>88920645</v>
      </c>
      <c r="I153" s="19">
        <v>3094000</v>
      </c>
      <c r="J153" s="19">
        <v>88920645</v>
      </c>
      <c r="K153" s="19">
        <v>0</v>
      </c>
      <c r="L153" s="19">
        <v>0</v>
      </c>
      <c r="M153" s="19">
        <v>85826645</v>
      </c>
      <c r="N153" s="19">
        <v>3094000</v>
      </c>
      <c r="O153" s="110">
        <v>96.520499999999998</v>
      </c>
      <c r="P153" s="19">
        <v>0</v>
      </c>
      <c r="Q153" s="19">
        <v>0</v>
      </c>
      <c r="R153" s="19">
        <v>85826645</v>
      </c>
      <c r="S153" s="110">
        <v>0</v>
      </c>
      <c r="T153" s="19">
        <v>0</v>
      </c>
      <c r="U153" s="19">
        <v>0</v>
      </c>
      <c r="V153" s="19">
        <v>0</v>
      </c>
    </row>
    <row r="154" spans="2:22" hidden="1">
      <c r="B154" t="s">
        <v>1465</v>
      </c>
      <c r="C154" s="19">
        <v>0</v>
      </c>
      <c r="D154" s="19">
        <v>3094000</v>
      </c>
      <c r="E154" s="19">
        <v>88920645</v>
      </c>
      <c r="F154" s="19">
        <v>88920645</v>
      </c>
      <c r="G154" s="19">
        <v>0</v>
      </c>
      <c r="H154" s="19">
        <v>88920645</v>
      </c>
      <c r="I154" s="19">
        <v>3094000</v>
      </c>
      <c r="J154" s="19">
        <v>88920645</v>
      </c>
      <c r="K154" s="19">
        <v>0</v>
      </c>
      <c r="L154" s="19">
        <v>0</v>
      </c>
      <c r="M154" s="19">
        <v>85826645</v>
      </c>
      <c r="N154" s="19">
        <v>3094000</v>
      </c>
      <c r="O154" s="110">
        <v>96.520499999999998</v>
      </c>
      <c r="P154" s="19">
        <v>0</v>
      </c>
      <c r="Q154" s="19">
        <v>0</v>
      </c>
      <c r="R154" s="19">
        <v>85826645</v>
      </c>
      <c r="S154" s="110">
        <v>0</v>
      </c>
      <c r="T154" s="19">
        <v>0</v>
      </c>
      <c r="U154" s="19">
        <v>0</v>
      </c>
      <c r="V154" s="19">
        <v>0</v>
      </c>
    </row>
    <row r="155" spans="2:22" hidden="1">
      <c r="B155" t="s">
        <v>1473</v>
      </c>
      <c r="C155" s="19">
        <v>200000000</v>
      </c>
      <c r="D155" s="19">
        <v>0</v>
      </c>
      <c r="E155" s="19">
        <v>-200000000</v>
      </c>
      <c r="F155" s="19">
        <v>0</v>
      </c>
      <c r="G155" s="19">
        <v>0</v>
      </c>
      <c r="H155" s="19">
        <v>0</v>
      </c>
      <c r="I155" s="19">
        <v>0</v>
      </c>
      <c r="J155" s="19">
        <v>0</v>
      </c>
      <c r="K155" s="19">
        <v>0</v>
      </c>
      <c r="L155" s="19">
        <v>0</v>
      </c>
      <c r="M155" s="19">
        <v>0</v>
      </c>
      <c r="N155" s="19">
        <v>0</v>
      </c>
      <c r="O155" s="110">
        <v>0</v>
      </c>
      <c r="P155" s="19">
        <v>0</v>
      </c>
      <c r="Q155" s="19">
        <v>0</v>
      </c>
      <c r="R155" s="19">
        <v>0</v>
      </c>
      <c r="S155" s="110">
        <v>0</v>
      </c>
      <c r="T155" s="19">
        <v>0</v>
      </c>
      <c r="U155" s="19">
        <v>0</v>
      </c>
      <c r="V155" s="19">
        <v>0</v>
      </c>
    </row>
    <row r="156" spans="2:22" hidden="1">
      <c r="B156" t="s">
        <v>1465</v>
      </c>
      <c r="C156" s="19">
        <v>127860000</v>
      </c>
      <c r="D156" s="19">
        <v>0</v>
      </c>
      <c r="E156" s="19">
        <v>-127860000</v>
      </c>
      <c r="F156" s="19">
        <v>0</v>
      </c>
      <c r="G156" s="19">
        <v>0</v>
      </c>
      <c r="H156" s="19">
        <v>0</v>
      </c>
      <c r="I156" s="19">
        <v>0</v>
      </c>
      <c r="J156" s="19">
        <v>0</v>
      </c>
      <c r="K156" s="19">
        <v>0</v>
      </c>
      <c r="L156" s="19">
        <v>0</v>
      </c>
      <c r="M156" s="19">
        <v>0</v>
      </c>
      <c r="N156" s="19">
        <v>0</v>
      </c>
      <c r="O156" s="110">
        <v>0</v>
      </c>
      <c r="P156" s="19">
        <v>0</v>
      </c>
      <c r="Q156" s="19">
        <v>0</v>
      </c>
      <c r="R156" s="19">
        <v>0</v>
      </c>
      <c r="S156" s="110">
        <v>0</v>
      </c>
      <c r="T156" s="19">
        <v>0</v>
      </c>
      <c r="U156" s="19">
        <v>0</v>
      </c>
      <c r="V156" s="19">
        <v>0</v>
      </c>
    </row>
    <row r="157" spans="2:22" hidden="1">
      <c r="B157" t="s">
        <v>1468</v>
      </c>
      <c r="C157" s="19">
        <v>72140000</v>
      </c>
      <c r="D157" s="19">
        <v>0</v>
      </c>
      <c r="E157" s="19">
        <v>-72140000</v>
      </c>
      <c r="F157" s="19">
        <v>0</v>
      </c>
      <c r="G157" s="19">
        <v>0</v>
      </c>
      <c r="H157" s="19">
        <v>0</v>
      </c>
      <c r="I157" s="19">
        <v>0</v>
      </c>
      <c r="J157" s="19">
        <v>0</v>
      </c>
      <c r="K157" s="19">
        <v>0</v>
      </c>
      <c r="L157" s="19">
        <v>0</v>
      </c>
      <c r="M157" s="19">
        <v>0</v>
      </c>
      <c r="N157" s="19">
        <v>0</v>
      </c>
      <c r="O157" s="110">
        <v>0</v>
      </c>
      <c r="P157" s="19">
        <v>0</v>
      </c>
      <c r="Q157" s="19">
        <v>0</v>
      </c>
      <c r="R157" s="19">
        <v>0</v>
      </c>
      <c r="S157" s="110">
        <v>0</v>
      </c>
      <c r="T157" s="19">
        <v>0</v>
      </c>
      <c r="U157" s="19">
        <v>0</v>
      </c>
      <c r="V157" s="19">
        <v>0</v>
      </c>
    </row>
    <row r="158" spans="2:22" hidden="1">
      <c r="B158" t="s">
        <v>1474</v>
      </c>
      <c r="C158" s="19">
        <v>31159000</v>
      </c>
      <c r="D158" s="19">
        <v>0</v>
      </c>
      <c r="E158" s="19">
        <v>-31159000</v>
      </c>
      <c r="F158" s="19">
        <v>0</v>
      </c>
      <c r="G158" s="19">
        <v>0</v>
      </c>
      <c r="H158" s="19">
        <v>0</v>
      </c>
      <c r="I158" s="19">
        <v>0</v>
      </c>
      <c r="J158" s="19">
        <v>0</v>
      </c>
      <c r="K158" s="19">
        <v>0</v>
      </c>
      <c r="L158" s="19">
        <v>0</v>
      </c>
      <c r="M158" s="19">
        <v>0</v>
      </c>
      <c r="N158" s="19">
        <v>0</v>
      </c>
      <c r="O158" s="110">
        <v>0</v>
      </c>
      <c r="P158" s="19">
        <v>0</v>
      </c>
      <c r="Q158" s="19">
        <v>0</v>
      </c>
      <c r="R158" s="19">
        <v>0</v>
      </c>
      <c r="S158" s="110">
        <v>0</v>
      </c>
      <c r="T158" s="19">
        <v>0</v>
      </c>
      <c r="U158" s="19">
        <v>0</v>
      </c>
      <c r="V158" s="19">
        <v>0</v>
      </c>
    </row>
    <row r="159" spans="2:22" hidden="1">
      <c r="B159" t="s">
        <v>1465</v>
      </c>
      <c r="C159" s="19">
        <v>21038000</v>
      </c>
      <c r="D159" s="19">
        <v>0</v>
      </c>
      <c r="E159" s="19">
        <v>-21038000</v>
      </c>
      <c r="F159" s="19">
        <v>0</v>
      </c>
      <c r="G159" s="19">
        <v>0</v>
      </c>
      <c r="H159" s="19">
        <v>0</v>
      </c>
      <c r="I159" s="19">
        <v>0</v>
      </c>
      <c r="J159" s="19">
        <v>0</v>
      </c>
      <c r="K159" s="19">
        <v>0</v>
      </c>
      <c r="L159" s="19">
        <v>0</v>
      </c>
      <c r="M159" s="19">
        <v>0</v>
      </c>
      <c r="N159" s="19">
        <v>0</v>
      </c>
      <c r="O159" s="110">
        <v>0</v>
      </c>
      <c r="P159" s="19">
        <v>0</v>
      </c>
      <c r="Q159" s="19">
        <v>0</v>
      </c>
      <c r="R159" s="19">
        <v>0</v>
      </c>
      <c r="S159" s="110">
        <v>0</v>
      </c>
      <c r="T159" s="19">
        <v>0</v>
      </c>
      <c r="U159" s="19">
        <v>0</v>
      </c>
      <c r="V159" s="19">
        <v>0</v>
      </c>
    </row>
    <row r="160" spans="2:22" hidden="1">
      <c r="B160" t="s">
        <v>1468</v>
      </c>
      <c r="C160" s="19">
        <v>10121000</v>
      </c>
      <c r="D160" s="19">
        <v>0</v>
      </c>
      <c r="E160" s="19">
        <v>-10121000</v>
      </c>
      <c r="F160" s="19">
        <v>0</v>
      </c>
      <c r="G160" s="19">
        <v>0</v>
      </c>
      <c r="H160" s="19">
        <v>0</v>
      </c>
      <c r="I160" s="19">
        <v>0</v>
      </c>
      <c r="J160" s="19">
        <v>0</v>
      </c>
      <c r="K160" s="19">
        <v>0</v>
      </c>
      <c r="L160" s="19">
        <v>0</v>
      </c>
      <c r="M160" s="19">
        <v>0</v>
      </c>
      <c r="N160" s="19">
        <v>0</v>
      </c>
      <c r="O160" s="110">
        <v>0</v>
      </c>
      <c r="P160" s="19">
        <v>0</v>
      </c>
      <c r="Q160" s="19">
        <v>0</v>
      </c>
      <c r="R160" s="19">
        <v>0</v>
      </c>
      <c r="S160" s="110">
        <v>0</v>
      </c>
      <c r="T160" s="19">
        <v>0</v>
      </c>
      <c r="U160" s="19">
        <v>0</v>
      </c>
      <c r="V160" s="19">
        <v>0</v>
      </c>
    </row>
    <row r="161" spans="2:22" hidden="1">
      <c r="B161" t="s">
        <v>1475</v>
      </c>
      <c r="C161" s="19">
        <v>0</v>
      </c>
      <c r="D161" s="19">
        <v>1660460</v>
      </c>
      <c r="E161" s="19">
        <v>30710460</v>
      </c>
      <c r="F161" s="19">
        <v>30710460</v>
      </c>
      <c r="G161" s="19">
        <v>0</v>
      </c>
      <c r="H161" s="19">
        <v>30710460</v>
      </c>
      <c r="I161" s="19">
        <v>1660460</v>
      </c>
      <c r="J161" s="19">
        <v>30710460</v>
      </c>
      <c r="K161" s="19">
        <v>0</v>
      </c>
      <c r="L161" s="19">
        <v>0</v>
      </c>
      <c r="M161" s="19">
        <v>29050000</v>
      </c>
      <c r="N161" s="19">
        <v>1660460</v>
      </c>
      <c r="O161" s="110">
        <v>94.593199999999996</v>
      </c>
      <c r="P161" s="19">
        <v>0</v>
      </c>
      <c r="Q161" s="19">
        <v>0</v>
      </c>
      <c r="R161" s="19">
        <v>29050000</v>
      </c>
      <c r="S161" s="110">
        <v>0</v>
      </c>
      <c r="T161" s="19">
        <v>0</v>
      </c>
      <c r="U161" s="19">
        <v>0</v>
      </c>
      <c r="V161" s="19">
        <v>0</v>
      </c>
    </row>
    <row r="162" spans="2:22" hidden="1">
      <c r="B162" t="s">
        <v>1465</v>
      </c>
      <c r="C162" s="19">
        <v>0</v>
      </c>
      <c r="D162" s="19">
        <v>1660460</v>
      </c>
      <c r="E162" s="19">
        <v>30710460</v>
      </c>
      <c r="F162" s="19">
        <v>30710460</v>
      </c>
      <c r="G162" s="19">
        <v>0</v>
      </c>
      <c r="H162" s="19">
        <v>30710460</v>
      </c>
      <c r="I162" s="19">
        <v>1660460</v>
      </c>
      <c r="J162" s="19">
        <v>30710460</v>
      </c>
      <c r="K162" s="19">
        <v>0</v>
      </c>
      <c r="L162" s="19">
        <v>0</v>
      </c>
      <c r="M162" s="19">
        <v>29050000</v>
      </c>
      <c r="N162" s="19">
        <v>1660460</v>
      </c>
      <c r="O162" s="110">
        <v>94.593199999999996</v>
      </c>
      <c r="P162" s="19">
        <v>0</v>
      </c>
      <c r="Q162" s="19">
        <v>0</v>
      </c>
      <c r="R162" s="19">
        <v>29050000</v>
      </c>
      <c r="S162" s="110">
        <v>0</v>
      </c>
      <c r="T162" s="19">
        <v>0</v>
      </c>
      <c r="U162" s="19">
        <v>0</v>
      </c>
      <c r="V162" s="19">
        <v>0</v>
      </c>
    </row>
    <row r="163" spans="2:22" hidden="1">
      <c r="B163" t="s">
        <v>1476</v>
      </c>
      <c r="C163" s="19">
        <v>0</v>
      </c>
      <c r="D163" s="19">
        <v>2400000</v>
      </c>
      <c r="E163" s="19">
        <v>2400000</v>
      </c>
      <c r="F163" s="19">
        <v>2400000</v>
      </c>
      <c r="G163" s="19">
        <v>0</v>
      </c>
      <c r="H163" s="19">
        <v>2400000</v>
      </c>
      <c r="I163" s="19">
        <v>2400000</v>
      </c>
      <c r="J163" s="19">
        <v>2400000</v>
      </c>
      <c r="K163" s="19">
        <v>0</v>
      </c>
      <c r="L163" s="19">
        <v>0</v>
      </c>
      <c r="M163" s="19">
        <v>0</v>
      </c>
      <c r="N163" s="19">
        <v>2400000</v>
      </c>
      <c r="O163" s="110">
        <v>0</v>
      </c>
      <c r="P163" s="19">
        <v>0</v>
      </c>
      <c r="Q163" s="19">
        <v>0</v>
      </c>
      <c r="R163" s="19">
        <v>0</v>
      </c>
      <c r="S163" s="110">
        <v>0</v>
      </c>
      <c r="T163" s="19">
        <v>0</v>
      </c>
      <c r="U163" s="19">
        <v>0</v>
      </c>
      <c r="V163" s="19">
        <v>0</v>
      </c>
    </row>
    <row r="164" spans="2:22" hidden="1">
      <c r="B164" t="s">
        <v>1465</v>
      </c>
      <c r="C164" s="19">
        <v>0</v>
      </c>
      <c r="D164" s="19">
        <v>2400000</v>
      </c>
      <c r="E164" s="19">
        <v>2400000</v>
      </c>
      <c r="F164" s="19">
        <v>2400000</v>
      </c>
      <c r="G164" s="19">
        <v>0</v>
      </c>
      <c r="H164" s="19">
        <v>2400000</v>
      </c>
      <c r="I164" s="19">
        <v>2400000</v>
      </c>
      <c r="J164" s="19">
        <v>2400000</v>
      </c>
      <c r="K164" s="19">
        <v>0</v>
      </c>
      <c r="L164" s="19">
        <v>0</v>
      </c>
      <c r="M164" s="19">
        <v>0</v>
      </c>
      <c r="N164" s="19">
        <v>2400000</v>
      </c>
      <c r="O164" s="110">
        <v>0</v>
      </c>
      <c r="P164" s="19">
        <v>0</v>
      </c>
      <c r="Q164" s="19">
        <v>0</v>
      </c>
      <c r="R164" s="19">
        <v>0</v>
      </c>
      <c r="S164" s="110">
        <v>0</v>
      </c>
      <c r="T164" s="19">
        <v>0</v>
      </c>
      <c r="U164" s="19">
        <v>0</v>
      </c>
      <c r="V164" s="19">
        <v>0</v>
      </c>
    </row>
    <row r="165" spans="2:22" hidden="1">
      <c r="B165" t="s">
        <v>1477</v>
      </c>
      <c r="C165" s="19">
        <v>0</v>
      </c>
      <c r="D165" s="19">
        <v>945000</v>
      </c>
      <c r="E165" s="19">
        <v>6514200</v>
      </c>
      <c r="F165" s="19">
        <v>6514200</v>
      </c>
      <c r="G165" s="19">
        <v>0</v>
      </c>
      <c r="H165" s="19">
        <v>6514200</v>
      </c>
      <c r="I165" s="19">
        <v>945000</v>
      </c>
      <c r="J165" s="19">
        <v>6514200</v>
      </c>
      <c r="K165" s="19">
        <v>0</v>
      </c>
      <c r="L165" s="19">
        <v>0</v>
      </c>
      <c r="M165" s="19">
        <v>5569200</v>
      </c>
      <c r="N165" s="19">
        <v>945000</v>
      </c>
      <c r="O165" s="110">
        <v>85.493200000000002</v>
      </c>
      <c r="P165" s="19">
        <v>0</v>
      </c>
      <c r="Q165" s="19">
        <v>0</v>
      </c>
      <c r="R165" s="19">
        <v>5569200</v>
      </c>
      <c r="S165" s="110">
        <v>0</v>
      </c>
      <c r="T165" s="19">
        <v>0</v>
      </c>
      <c r="U165" s="19">
        <v>0</v>
      </c>
      <c r="V165" s="19">
        <v>0</v>
      </c>
    </row>
    <row r="166" spans="2:22" hidden="1">
      <c r="B166" t="s">
        <v>1465</v>
      </c>
      <c r="C166" s="19">
        <v>0</v>
      </c>
      <c r="D166" s="19">
        <v>945000</v>
      </c>
      <c r="E166" s="19">
        <v>6514200</v>
      </c>
      <c r="F166" s="19">
        <v>6514200</v>
      </c>
      <c r="G166" s="19">
        <v>0</v>
      </c>
      <c r="H166" s="19">
        <v>6514200</v>
      </c>
      <c r="I166" s="19">
        <v>945000</v>
      </c>
      <c r="J166" s="19">
        <v>6514200</v>
      </c>
      <c r="K166" s="19">
        <v>0</v>
      </c>
      <c r="L166" s="19">
        <v>0</v>
      </c>
      <c r="M166" s="19">
        <v>5569200</v>
      </c>
      <c r="N166" s="19">
        <v>945000</v>
      </c>
      <c r="O166" s="110">
        <v>85.493200000000002</v>
      </c>
      <c r="P166" s="19">
        <v>0</v>
      </c>
      <c r="Q166" s="19">
        <v>0</v>
      </c>
      <c r="R166" s="19">
        <v>5569200</v>
      </c>
      <c r="S166" s="110">
        <v>0</v>
      </c>
      <c r="T166" s="19">
        <v>0</v>
      </c>
      <c r="U166" s="19">
        <v>0</v>
      </c>
      <c r="V166" s="19">
        <v>0</v>
      </c>
    </row>
    <row r="167" spans="2:22" hidden="1">
      <c r="B167" t="s">
        <v>1478</v>
      </c>
      <c r="C167" s="19">
        <v>11993000</v>
      </c>
      <c r="D167" s="19">
        <v>0</v>
      </c>
      <c r="E167" s="19">
        <v>-11993000</v>
      </c>
      <c r="F167" s="19">
        <v>0</v>
      </c>
      <c r="G167" s="19">
        <v>0</v>
      </c>
      <c r="H167" s="19">
        <v>0</v>
      </c>
      <c r="I167" s="19">
        <v>0</v>
      </c>
      <c r="J167" s="19">
        <v>0</v>
      </c>
      <c r="K167" s="19">
        <v>0</v>
      </c>
      <c r="L167" s="19">
        <v>0</v>
      </c>
      <c r="M167" s="19">
        <v>0</v>
      </c>
      <c r="N167" s="19">
        <v>0</v>
      </c>
      <c r="O167" s="110">
        <v>0</v>
      </c>
      <c r="P167" s="19">
        <v>0</v>
      </c>
      <c r="Q167" s="19">
        <v>0</v>
      </c>
      <c r="R167" s="19">
        <v>0</v>
      </c>
      <c r="S167" s="110">
        <v>0</v>
      </c>
      <c r="T167" s="19">
        <v>0</v>
      </c>
      <c r="U167" s="19">
        <v>0</v>
      </c>
      <c r="V167" s="19">
        <v>0</v>
      </c>
    </row>
    <row r="168" spans="2:22" hidden="1">
      <c r="B168" t="s">
        <v>1465</v>
      </c>
      <c r="C168" s="19">
        <v>11993000</v>
      </c>
      <c r="D168" s="19">
        <v>0</v>
      </c>
      <c r="E168" s="19">
        <v>-11993000</v>
      </c>
      <c r="F168" s="19">
        <v>0</v>
      </c>
      <c r="G168" s="19">
        <v>0</v>
      </c>
      <c r="H168" s="19">
        <v>0</v>
      </c>
      <c r="I168" s="19">
        <v>0</v>
      </c>
      <c r="J168" s="19">
        <v>0</v>
      </c>
      <c r="K168" s="19">
        <v>0</v>
      </c>
      <c r="L168" s="19">
        <v>0</v>
      </c>
      <c r="M168" s="19">
        <v>0</v>
      </c>
      <c r="N168" s="19">
        <v>0</v>
      </c>
      <c r="O168" s="110">
        <v>0</v>
      </c>
      <c r="P168" s="19">
        <v>0</v>
      </c>
      <c r="Q168" s="19">
        <v>0</v>
      </c>
      <c r="R168" s="19">
        <v>0</v>
      </c>
      <c r="S168" s="110">
        <v>0</v>
      </c>
      <c r="T168" s="19">
        <v>0</v>
      </c>
      <c r="U168" s="19">
        <v>0</v>
      </c>
      <c r="V168" s="19">
        <v>0</v>
      </c>
    </row>
    <row r="169" spans="2:22" hidden="1">
      <c r="B169" t="s">
        <v>1479</v>
      </c>
      <c r="C169" s="19">
        <v>16454000</v>
      </c>
      <c r="D169" s="19">
        <v>0</v>
      </c>
      <c r="E169" s="19">
        <v>-16454000</v>
      </c>
      <c r="F169" s="19">
        <v>0</v>
      </c>
      <c r="G169" s="19">
        <v>0</v>
      </c>
      <c r="H169" s="19">
        <v>0</v>
      </c>
      <c r="I169" s="19">
        <v>0</v>
      </c>
      <c r="J169" s="19">
        <v>0</v>
      </c>
      <c r="K169" s="19">
        <v>0</v>
      </c>
      <c r="L169" s="19">
        <v>0</v>
      </c>
      <c r="M169" s="19">
        <v>0</v>
      </c>
      <c r="N169" s="19">
        <v>0</v>
      </c>
      <c r="O169" s="110">
        <v>0</v>
      </c>
      <c r="P169" s="19">
        <v>0</v>
      </c>
      <c r="Q169" s="19">
        <v>0</v>
      </c>
      <c r="R169" s="19">
        <v>0</v>
      </c>
      <c r="S169" s="110">
        <v>0</v>
      </c>
      <c r="T169" s="19">
        <v>0</v>
      </c>
      <c r="U169" s="19">
        <v>0</v>
      </c>
      <c r="V169" s="19">
        <v>0</v>
      </c>
    </row>
    <row r="170" spans="2:22" hidden="1">
      <c r="B170" t="s">
        <v>1465</v>
      </c>
      <c r="C170" s="19">
        <v>12280000</v>
      </c>
      <c r="D170" s="19">
        <v>0</v>
      </c>
      <c r="E170" s="19">
        <v>-12280000</v>
      </c>
      <c r="F170" s="19">
        <v>0</v>
      </c>
      <c r="G170" s="19">
        <v>0</v>
      </c>
      <c r="H170" s="19">
        <v>0</v>
      </c>
      <c r="I170" s="19">
        <v>0</v>
      </c>
      <c r="J170" s="19">
        <v>0</v>
      </c>
      <c r="K170" s="19">
        <v>0</v>
      </c>
      <c r="L170" s="19">
        <v>0</v>
      </c>
      <c r="M170" s="19">
        <v>0</v>
      </c>
      <c r="N170" s="19">
        <v>0</v>
      </c>
      <c r="O170" s="110">
        <v>0</v>
      </c>
      <c r="P170" s="19">
        <v>0</v>
      </c>
      <c r="Q170" s="19">
        <v>0</v>
      </c>
      <c r="R170" s="19">
        <v>0</v>
      </c>
      <c r="S170" s="110">
        <v>0</v>
      </c>
      <c r="T170" s="19">
        <v>0</v>
      </c>
      <c r="U170" s="19">
        <v>0</v>
      </c>
      <c r="V170" s="19">
        <v>0</v>
      </c>
    </row>
    <row r="171" spans="2:22" hidden="1">
      <c r="B171" t="s">
        <v>1468</v>
      </c>
      <c r="C171" s="19">
        <v>4174000</v>
      </c>
      <c r="D171" s="19">
        <v>0</v>
      </c>
      <c r="E171" s="19">
        <v>-4174000</v>
      </c>
      <c r="F171" s="19">
        <v>0</v>
      </c>
      <c r="G171" s="19">
        <v>0</v>
      </c>
      <c r="H171" s="19">
        <v>0</v>
      </c>
      <c r="I171" s="19">
        <v>0</v>
      </c>
      <c r="J171" s="19">
        <v>0</v>
      </c>
      <c r="K171" s="19">
        <v>0</v>
      </c>
      <c r="L171" s="19">
        <v>0</v>
      </c>
      <c r="M171" s="19">
        <v>0</v>
      </c>
      <c r="N171" s="19">
        <v>0</v>
      </c>
      <c r="O171" s="110">
        <v>0</v>
      </c>
      <c r="P171" s="19">
        <v>0</v>
      </c>
      <c r="Q171" s="19">
        <v>0</v>
      </c>
      <c r="R171" s="19">
        <v>0</v>
      </c>
      <c r="S171" s="110">
        <v>0</v>
      </c>
      <c r="T171" s="19">
        <v>0</v>
      </c>
      <c r="U171" s="19">
        <v>0</v>
      </c>
      <c r="V171" s="19">
        <v>0</v>
      </c>
    </row>
    <row r="172" spans="2:22" hidden="1">
      <c r="B172" t="s">
        <v>1480</v>
      </c>
      <c r="C172" s="19">
        <v>0</v>
      </c>
      <c r="D172" s="19">
        <v>4571983</v>
      </c>
      <c r="E172" s="19">
        <v>145943983</v>
      </c>
      <c r="F172" s="19">
        <v>145943983</v>
      </c>
      <c r="G172" s="19">
        <v>0</v>
      </c>
      <c r="H172" s="19">
        <v>145943983</v>
      </c>
      <c r="I172" s="19">
        <v>4571980</v>
      </c>
      <c r="J172" s="19">
        <v>145943980</v>
      </c>
      <c r="K172" s="19">
        <v>3</v>
      </c>
      <c r="L172" s="19">
        <v>0</v>
      </c>
      <c r="M172" s="19">
        <v>141372000</v>
      </c>
      <c r="N172" s="19">
        <v>4571980</v>
      </c>
      <c r="O172" s="110">
        <v>96.8673</v>
      </c>
      <c r="P172" s="19">
        <v>0</v>
      </c>
      <c r="Q172" s="19">
        <v>0</v>
      </c>
      <c r="R172" s="19">
        <v>141372000</v>
      </c>
      <c r="S172" s="110">
        <v>0</v>
      </c>
      <c r="T172" s="19">
        <v>0</v>
      </c>
      <c r="U172" s="19">
        <v>0</v>
      </c>
      <c r="V172" s="19">
        <v>0</v>
      </c>
    </row>
    <row r="173" spans="2:22" hidden="1">
      <c r="B173" t="s">
        <v>1465</v>
      </c>
      <c r="C173" s="19">
        <v>0</v>
      </c>
      <c r="D173" s="19">
        <v>4571982</v>
      </c>
      <c r="E173" s="19">
        <v>129503989</v>
      </c>
      <c r="F173" s="19">
        <v>129503989</v>
      </c>
      <c r="G173" s="19">
        <v>0</v>
      </c>
      <c r="H173" s="19">
        <v>129503989</v>
      </c>
      <c r="I173" s="19">
        <v>4571980</v>
      </c>
      <c r="J173" s="19">
        <v>129503987</v>
      </c>
      <c r="K173" s="19">
        <v>2</v>
      </c>
      <c r="L173" s="19">
        <v>0</v>
      </c>
      <c r="M173" s="19">
        <v>124932007</v>
      </c>
      <c r="N173" s="19">
        <v>4571980</v>
      </c>
      <c r="O173" s="110">
        <v>96.4696</v>
      </c>
      <c r="P173" s="19">
        <v>0</v>
      </c>
      <c r="Q173" s="19">
        <v>0</v>
      </c>
      <c r="R173" s="19">
        <v>124932007</v>
      </c>
      <c r="S173" s="110">
        <v>0</v>
      </c>
      <c r="T173" s="19">
        <v>0</v>
      </c>
      <c r="U173" s="19">
        <v>0</v>
      </c>
      <c r="V173" s="19">
        <v>0</v>
      </c>
    </row>
    <row r="174" spans="2:22" hidden="1">
      <c r="B174" t="s">
        <v>1468</v>
      </c>
      <c r="C174" s="19">
        <v>0</v>
      </c>
      <c r="D174" s="19">
        <v>1</v>
      </c>
      <c r="E174" s="19">
        <v>16439994</v>
      </c>
      <c r="F174" s="19">
        <v>16439994</v>
      </c>
      <c r="G174" s="19">
        <v>0</v>
      </c>
      <c r="H174" s="19">
        <v>16439994</v>
      </c>
      <c r="I174" s="19">
        <v>0</v>
      </c>
      <c r="J174" s="19">
        <v>16439993</v>
      </c>
      <c r="K174" s="19">
        <v>1</v>
      </c>
      <c r="L174" s="19">
        <v>0</v>
      </c>
      <c r="M174" s="19">
        <v>16439993</v>
      </c>
      <c r="N174" s="19">
        <v>0</v>
      </c>
      <c r="O174" s="110">
        <v>100</v>
      </c>
      <c r="P174" s="19">
        <v>0</v>
      </c>
      <c r="Q174" s="19">
        <v>0</v>
      </c>
      <c r="R174" s="19">
        <v>16439993</v>
      </c>
      <c r="S174" s="110">
        <v>0</v>
      </c>
      <c r="T174" s="19">
        <v>0</v>
      </c>
      <c r="U174" s="19">
        <v>0</v>
      </c>
      <c r="V174" s="19">
        <v>0</v>
      </c>
    </row>
    <row r="175" spans="2:22" hidden="1">
      <c r="B175" t="s">
        <v>1481</v>
      </c>
      <c r="C175" s="19">
        <v>0</v>
      </c>
      <c r="D175" s="19">
        <v>2400000</v>
      </c>
      <c r="E175" s="19">
        <v>32400000</v>
      </c>
      <c r="F175" s="19">
        <v>32400000</v>
      </c>
      <c r="G175" s="19">
        <v>0</v>
      </c>
      <c r="H175" s="19">
        <v>32400000</v>
      </c>
      <c r="I175" s="19">
        <v>2400000</v>
      </c>
      <c r="J175" s="19">
        <v>32400000</v>
      </c>
      <c r="K175" s="19">
        <v>0</v>
      </c>
      <c r="L175" s="19">
        <v>0</v>
      </c>
      <c r="M175" s="19">
        <v>30000000</v>
      </c>
      <c r="N175" s="19">
        <v>2400000</v>
      </c>
      <c r="O175" s="110">
        <v>92.592600000000004</v>
      </c>
      <c r="P175" s="19">
        <v>0</v>
      </c>
      <c r="Q175" s="19">
        <v>0</v>
      </c>
      <c r="R175" s="19">
        <v>30000000</v>
      </c>
      <c r="S175" s="110">
        <v>0</v>
      </c>
      <c r="T175" s="19">
        <v>0</v>
      </c>
      <c r="U175" s="19">
        <v>0</v>
      </c>
      <c r="V175" s="19">
        <v>0</v>
      </c>
    </row>
    <row r="176" spans="2:22" hidden="1">
      <c r="B176" t="s">
        <v>1465</v>
      </c>
      <c r="C176" s="19">
        <v>0</v>
      </c>
      <c r="D176" s="19">
        <v>2400000</v>
      </c>
      <c r="E176" s="19">
        <v>32400000</v>
      </c>
      <c r="F176" s="19">
        <v>32400000</v>
      </c>
      <c r="G176" s="19">
        <v>0</v>
      </c>
      <c r="H176" s="19">
        <v>32400000</v>
      </c>
      <c r="I176" s="19">
        <v>2400000</v>
      </c>
      <c r="J176" s="19">
        <v>32400000</v>
      </c>
      <c r="K176" s="19">
        <v>0</v>
      </c>
      <c r="L176" s="19">
        <v>0</v>
      </c>
      <c r="M176" s="19">
        <v>30000000</v>
      </c>
      <c r="N176" s="19">
        <v>2400000</v>
      </c>
      <c r="O176" s="110">
        <v>92.592600000000004</v>
      </c>
      <c r="P176" s="19">
        <v>0</v>
      </c>
      <c r="Q176" s="19">
        <v>0</v>
      </c>
      <c r="R176" s="19">
        <v>30000000</v>
      </c>
      <c r="S176" s="110">
        <v>0</v>
      </c>
      <c r="T176" s="19">
        <v>0</v>
      </c>
      <c r="U176" s="19">
        <v>0</v>
      </c>
      <c r="V176" s="19">
        <v>0</v>
      </c>
    </row>
    <row r="177" spans="2:22" hidden="1">
      <c r="B177" t="s">
        <v>1482</v>
      </c>
      <c r="C177" s="19">
        <v>0</v>
      </c>
      <c r="D177" s="19">
        <v>300000</v>
      </c>
      <c r="E177" s="19">
        <v>68307280</v>
      </c>
      <c r="F177" s="19">
        <v>68307280</v>
      </c>
      <c r="G177" s="19">
        <v>0</v>
      </c>
      <c r="H177" s="19">
        <v>68307280</v>
      </c>
      <c r="I177" s="19">
        <v>300000</v>
      </c>
      <c r="J177" s="19">
        <v>68307280</v>
      </c>
      <c r="K177" s="19">
        <v>0</v>
      </c>
      <c r="L177" s="19">
        <v>0</v>
      </c>
      <c r="M177" s="19">
        <v>68007280</v>
      </c>
      <c r="N177" s="19">
        <v>300000</v>
      </c>
      <c r="O177" s="110">
        <v>99.5608</v>
      </c>
      <c r="P177" s="19">
        <v>0</v>
      </c>
      <c r="Q177" s="19">
        <v>0</v>
      </c>
      <c r="R177" s="19">
        <v>68007280</v>
      </c>
      <c r="S177" s="110">
        <v>0</v>
      </c>
      <c r="T177" s="19">
        <v>0</v>
      </c>
      <c r="U177" s="19">
        <v>0</v>
      </c>
      <c r="V177" s="19">
        <v>0</v>
      </c>
    </row>
    <row r="178" spans="2:22" hidden="1">
      <c r="B178" t="s">
        <v>1465</v>
      </c>
      <c r="C178" s="19">
        <v>0</v>
      </c>
      <c r="D178" s="19">
        <v>300000</v>
      </c>
      <c r="E178" s="19">
        <v>14990148</v>
      </c>
      <c r="F178" s="19">
        <v>14990148</v>
      </c>
      <c r="G178" s="19">
        <v>0</v>
      </c>
      <c r="H178" s="19">
        <v>14990148</v>
      </c>
      <c r="I178" s="19">
        <v>300000</v>
      </c>
      <c r="J178" s="19">
        <v>14990148</v>
      </c>
      <c r="K178" s="19">
        <v>0</v>
      </c>
      <c r="L178" s="19">
        <v>0</v>
      </c>
      <c r="M178" s="19">
        <v>14690148</v>
      </c>
      <c r="N178" s="19">
        <v>300000</v>
      </c>
      <c r="O178" s="110">
        <v>97.998699999999999</v>
      </c>
      <c r="P178" s="19">
        <v>0</v>
      </c>
      <c r="Q178" s="19">
        <v>0</v>
      </c>
      <c r="R178" s="19">
        <v>14690148</v>
      </c>
      <c r="S178" s="110">
        <v>0</v>
      </c>
      <c r="T178" s="19">
        <v>0</v>
      </c>
      <c r="U178" s="19">
        <v>0</v>
      </c>
      <c r="V178" s="19">
        <v>0</v>
      </c>
    </row>
    <row r="179" spans="2:22" hidden="1">
      <c r="B179" t="s">
        <v>1468</v>
      </c>
      <c r="C179" s="19">
        <v>0</v>
      </c>
      <c r="D179" s="19">
        <v>0</v>
      </c>
      <c r="E179" s="19">
        <v>53317132</v>
      </c>
      <c r="F179" s="19">
        <v>53317132</v>
      </c>
      <c r="G179" s="19">
        <v>0</v>
      </c>
      <c r="H179" s="19">
        <v>53317132</v>
      </c>
      <c r="I179" s="19">
        <v>0</v>
      </c>
      <c r="J179" s="19">
        <v>53317132</v>
      </c>
      <c r="K179" s="19">
        <v>0</v>
      </c>
      <c r="L179" s="19">
        <v>0</v>
      </c>
      <c r="M179" s="19">
        <v>53317132</v>
      </c>
      <c r="N179" s="19">
        <v>0</v>
      </c>
      <c r="O179" s="110">
        <v>100</v>
      </c>
      <c r="P179" s="19">
        <v>0</v>
      </c>
      <c r="Q179" s="19">
        <v>0</v>
      </c>
      <c r="R179" s="19">
        <v>53317132</v>
      </c>
      <c r="S179" s="110">
        <v>0</v>
      </c>
      <c r="T179" s="19">
        <v>0</v>
      </c>
      <c r="U179" s="19">
        <v>0</v>
      </c>
      <c r="V179" s="19">
        <v>0</v>
      </c>
    </row>
    <row r="180" spans="2:22" hidden="1">
      <c r="B180" t="s">
        <v>1483</v>
      </c>
      <c r="C180" s="19">
        <v>0</v>
      </c>
      <c r="D180" s="19">
        <v>2100000</v>
      </c>
      <c r="E180" s="19">
        <v>2100000</v>
      </c>
      <c r="F180" s="19">
        <v>2100000</v>
      </c>
      <c r="G180" s="19">
        <v>0</v>
      </c>
      <c r="H180" s="19">
        <v>2100000</v>
      </c>
      <c r="I180" s="19">
        <v>2100000</v>
      </c>
      <c r="J180" s="19">
        <v>2100000</v>
      </c>
      <c r="K180" s="19">
        <v>0</v>
      </c>
      <c r="L180" s="19">
        <v>0</v>
      </c>
      <c r="M180" s="19">
        <v>0</v>
      </c>
      <c r="N180" s="19">
        <v>2100000</v>
      </c>
      <c r="O180" s="110">
        <v>0</v>
      </c>
      <c r="P180" s="19">
        <v>0</v>
      </c>
      <c r="Q180" s="19">
        <v>0</v>
      </c>
      <c r="R180" s="19">
        <v>0</v>
      </c>
      <c r="S180" s="110">
        <v>0</v>
      </c>
      <c r="T180" s="19">
        <v>0</v>
      </c>
      <c r="U180" s="19">
        <v>0</v>
      </c>
      <c r="V180" s="19">
        <v>0</v>
      </c>
    </row>
    <row r="181" spans="2:22" hidden="1">
      <c r="B181" t="s">
        <v>1465</v>
      </c>
      <c r="C181" s="19">
        <v>0</v>
      </c>
      <c r="D181" s="19">
        <v>2100000</v>
      </c>
      <c r="E181" s="19">
        <v>2100000</v>
      </c>
      <c r="F181" s="19">
        <v>2100000</v>
      </c>
      <c r="G181" s="19">
        <v>0</v>
      </c>
      <c r="H181" s="19">
        <v>2100000</v>
      </c>
      <c r="I181" s="19">
        <v>2100000</v>
      </c>
      <c r="J181" s="19">
        <v>2100000</v>
      </c>
      <c r="K181" s="19">
        <v>0</v>
      </c>
      <c r="L181" s="19">
        <v>0</v>
      </c>
      <c r="M181" s="19">
        <v>0</v>
      </c>
      <c r="N181" s="19">
        <v>2100000</v>
      </c>
      <c r="O181" s="110">
        <v>0</v>
      </c>
      <c r="P181" s="19">
        <v>0</v>
      </c>
      <c r="Q181" s="19">
        <v>0</v>
      </c>
      <c r="R181" s="19">
        <v>0</v>
      </c>
      <c r="S181" s="110">
        <v>0</v>
      </c>
      <c r="T181" s="19">
        <v>0</v>
      </c>
      <c r="U181" s="19">
        <v>0</v>
      </c>
      <c r="V181" s="19">
        <v>0</v>
      </c>
    </row>
    <row r="182" spans="2:22" hidden="1">
      <c r="B182" t="s">
        <v>1484</v>
      </c>
      <c r="C182" s="19">
        <v>0</v>
      </c>
      <c r="D182" s="19">
        <v>161600</v>
      </c>
      <c r="E182" s="19">
        <v>161600</v>
      </c>
      <c r="F182" s="19">
        <v>161600</v>
      </c>
      <c r="G182" s="19">
        <v>0</v>
      </c>
      <c r="H182" s="19">
        <v>161600</v>
      </c>
      <c r="I182" s="19">
        <v>161600</v>
      </c>
      <c r="J182" s="19">
        <v>161600</v>
      </c>
      <c r="K182" s="19">
        <v>0</v>
      </c>
      <c r="L182" s="19">
        <v>0</v>
      </c>
      <c r="M182" s="19">
        <v>0</v>
      </c>
      <c r="N182" s="19">
        <v>161600</v>
      </c>
      <c r="O182" s="110">
        <v>0</v>
      </c>
      <c r="P182" s="19">
        <v>0</v>
      </c>
      <c r="Q182" s="19">
        <v>0</v>
      </c>
      <c r="R182" s="19">
        <v>0</v>
      </c>
      <c r="S182" s="110">
        <v>0</v>
      </c>
      <c r="T182" s="19">
        <v>0</v>
      </c>
      <c r="U182" s="19">
        <v>0</v>
      </c>
      <c r="V182" s="19">
        <v>0</v>
      </c>
    </row>
    <row r="183" spans="2:22" hidden="1">
      <c r="B183" t="s">
        <v>1465</v>
      </c>
      <c r="C183" s="19">
        <v>0</v>
      </c>
      <c r="D183" s="19">
        <v>161600</v>
      </c>
      <c r="E183" s="19">
        <v>161600</v>
      </c>
      <c r="F183" s="19">
        <v>161600</v>
      </c>
      <c r="G183" s="19">
        <v>0</v>
      </c>
      <c r="H183" s="19">
        <v>161600</v>
      </c>
      <c r="I183" s="19">
        <v>161600</v>
      </c>
      <c r="J183" s="19">
        <v>161600</v>
      </c>
      <c r="K183" s="19">
        <v>0</v>
      </c>
      <c r="L183" s="19">
        <v>0</v>
      </c>
      <c r="M183" s="19">
        <v>0</v>
      </c>
      <c r="N183" s="19">
        <v>161600</v>
      </c>
      <c r="O183" s="110">
        <v>0</v>
      </c>
      <c r="P183" s="19">
        <v>0</v>
      </c>
      <c r="Q183" s="19">
        <v>0</v>
      </c>
      <c r="R183" s="19">
        <v>0</v>
      </c>
      <c r="S183" s="110">
        <v>0</v>
      </c>
      <c r="T183" s="19">
        <v>0</v>
      </c>
      <c r="U183" s="19">
        <v>0</v>
      </c>
      <c r="V183" s="19">
        <v>0</v>
      </c>
    </row>
    <row r="184" spans="2:22" hidden="1">
      <c r="B184" t="s">
        <v>1485</v>
      </c>
      <c r="C184" s="19">
        <v>0</v>
      </c>
      <c r="D184" s="19">
        <v>320000</v>
      </c>
      <c r="E184" s="19">
        <v>320000</v>
      </c>
      <c r="F184" s="19">
        <v>320000</v>
      </c>
      <c r="G184" s="19">
        <v>0</v>
      </c>
      <c r="H184" s="19">
        <v>320000</v>
      </c>
      <c r="I184" s="19">
        <v>320000</v>
      </c>
      <c r="J184" s="19">
        <v>320000</v>
      </c>
      <c r="K184" s="19">
        <v>0</v>
      </c>
      <c r="L184" s="19">
        <v>0</v>
      </c>
      <c r="M184" s="19">
        <v>0</v>
      </c>
      <c r="N184" s="19">
        <v>320000</v>
      </c>
      <c r="O184" s="110">
        <v>0</v>
      </c>
      <c r="P184" s="19">
        <v>0</v>
      </c>
      <c r="Q184" s="19">
        <v>0</v>
      </c>
      <c r="R184" s="19">
        <v>0</v>
      </c>
      <c r="S184" s="110">
        <v>0</v>
      </c>
      <c r="T184" s="19">
        <v>0</v>
      </c>
      <c r="U184" s="19">
        <v>0</v>
      </c>
      <c r="V184" s="19">
        <v>0</v>
      </c>
    </row>
    <row r="185" spans="2:22" hidden="1">
      <c r="B185" t="s">
        <v>1465</v>
      </c>
      <c r="C185" s="19">
        <v>0</v>
      </c>
      <c r="D185" s="19">
        <v>320000</v>
      </c>
      <c r="E185" s="19">
        <v>320000</v>
      </c>
      <c r="F185" s="19">
        <v>320000</v>
      </c>
      <c r="G185" s="19">
        <v>0</v>
      </c>
      <c r="H185" s="19">
        <v>320000</v>
      </c>
      <c r="I185" s="19">
        <v>320000</v>
      </c>
      <c r="J185" s="19">
        <v>320000</v>
      </c>
      <c r="K185" s="19">
        <v>0</v>
      </c>
      <c r="L185" s="19">
        <v>0</v>
      </c>
      <c r="M185" s="19">
        <v>0</v>
      </c>
      <c r="N185" s="19">
        <v>320000</v>
      </c>
      <c r="O185" s="110">
        <v>0</v>
      </c>
      <c r="P185" s="19">
        <v>0</v>
      </c>
      <c r="Q185" s="19">
        <v>0</v>
      </c>
      <c r="R185" s="19">
        <v>0</v>
      </c>
      <c r="S185" s="110">
        <v>0</v>
      </c>
      <c r="T185" s="19">
        <v>0</v>
      </c>
      <c r="U185" s="19">
        <v>0</v>
      </c>
      <c r="V185" s="19">
        <v>0</v>
      </c>
    </row>
    <row r="186" spans="2:22" hidden="1">
      <c r="B186" t="s">
        <v>1486</v>
      </c>
      <c r="C186" s="19">
        <v>0</v>
      </c>
      <c r="D186" s="19">
        <v>1246960</v>
      </c>
      <c r="E186" s="19">
        <v>1246960</v>
      </c>
      <c r="F186" s="19">
        <v>1246960</v>
      </c>
      <c r="G186" s="19">
        <v>0</v>
      </c>
      <c r="H186" s="19">
        <v>1246960</v>
      </c>
      <c r="I186" s="19">
        <v>1246960</v>
      </c>
      <c r="J186" s="19">
        <v>1246960</v>
      </c>
      <c r="K186" s="19">
        <v>0</v>
      </c>
      <c r="L186" s="19">
        <v>0</v>
      </c>
      <c r="M186" s="19">
        <v>0</v>
      </c>
      <c r="N186" s="19">
        <v>1246960</v>
      </c>
      <c r="O186" s="110">
        <v>0</v>
      </c>
      <c r="P186" s="19">
        <v>0</v>
      </c>
      <c r="Q186" s="19">
        <v>0</v>
      </c>
      <c r="R186" s="19">
        <v>0</v>
      </c>
      <c r="S186" s="110">
        <v>0</v>
      </c>
      <c r="T186" s="19">
        <v>0</v>
      </c>
      <c r="U186" s="19">
        <v>0</v>
      </c>
      <c r="V186" s="19">
        <v>0</v>
      </c>
    </row>
    <row r="187" spans="2:22" hidden="1">
      <c r="B187" t="s">
        <v>1465</v>
      </c>
      <c r="C187" s="19">
        <v>0</v>
      </c>
      <c r="D187" s="19">
        <v>1246960</v>
      </c>
      <c r="E187" s="19">
        <v>1246960</v>
      </c>
      <c r="F187" s="19">
        <v>1246960</v>
      </c>
      <c r="G187" s="19">
        <v>0</v>
      </c>
      <c r="H187" s="19">
        <v>1246960</v>
      </c>
      <c r="I187" s="19">
        <v>1246960</v>
      </c>
      <c r="J187" s="19">
        <v>1246960</v>
      </c>
      <c r="K187" s="19">
        <v>0</v>
      </c>
      <c r="L187" s="19">
        <v>0</v>
      </c>
      <c r="M187" s="19">
        <v>0</v>
      </c>
      <c r="N187" s="19">
        <v>1246960</v>
      </c>
      <c r="O187" s="110">
        <v>0</v>
      </c>
      <c r="P187" s="19">
        <v>0</v>
      </c>
      <c r="Q187" s="19">
        <v>0</v>
      </c>
      <c r="R187" s="19">
        <v>0</v>
      </c>
      <c r="S187" s="110">
        <v>0</v>
      </c>
      <c r="T187" s="19">
        <v>0</v>
      </c>
      <c r="U187" s="19">
        <v>0</v>
      </c>
      <c r="V187" s="19">
        <v>0</v>
      </c>
    </row>
    <row r="188" spans="2:22" hidden="1">
      <c r="B188" t="s">
        <v>1487</v>
      </c>
      <c r="C188" s="19">
        <v>700000000</v>
      </c>
      <c r="D188" s="19">
        <v>-170811520</v>
      </c>
      <c r="E188" s="19">
        <v>-700000000</v>
      </c>
      <c r="F188" s="19">
        <v>0</v>
      </c>
      <c r="G188" s="19">
        <v>0</v>
      </c>
      <c r="H188" s="19">
        <v>0</v>
      </c>
      <c r="I188" s="19">
        <v>0</v>
      </c>
      <c r="J188" s="19">
        <v>0</v>
      </c>
      <c r="K188" s="19">
        <v>0</v>
      </c>
      <c r="L188" s="19">
        <v>0</v>
      </c>
      <c r="M188" s="19">
        <v>0</v>
      </c>
      <c r="N188" s="19">
        <v>0</v>
      </c>
      <c r="O188" s="110">
        <v>0</v>
      </c>
      <c r="P188" s="19">
        <v>0</v>
      </c>
      <c r="Q188" s="19">
        <v>0</v>
      </c>
      <c r="R188" s="19">
        <v>0</v>
      </c>
      <c r="S188" s="110">
        <v>0</v>
      </c>
      <c r="T188" s="19">
        <v>0</v>
      </c>
      <c r="U188" s="19">
        <v>0</v>
      </c>
      <c r="V188" s="19">
        <v>0</v>
      </c>
    </row>
    <row r="189" spans="2:22" hidden="1">
      <c r="B189" t="s">
        <v>1465</v>
      </c>
      <c r="C189" s="19">
        <v>520423000</v>
      </c>
      <c r="D189" s="19">
        <v>-140561000</v>
      </c>
      <c r="E189" s="19">
        <v>-520423000</v>
      </c>
      <c r="F189" s="19">
        <v>0</v>
      </c>
      <c r="G189" s="19">
        <v>0</v>
      </c>
      <c r="H189" s="19">
        <v>0</v>
      </c>
      <c r="I189" s="19">
        <v>0</v>
      </c>
      <c r="J189" s="19">
        <v>0</v>
      </c>
      <c r="K189" s="19">
        <v>0</v>
      </c>
      <c r="L189" s="19">
        <v>0</v>
      </c>
      <c r="M189" s="19">
        <v>0</v>
      </c>
      <c r="N189" s="19">
        <v>0</v>
      </c>
      <c r="O189" s="110">
        <v>0</v>
      </c>
      <c r="P189" s="19">
        <v>0</v>
      </c>
      <c r="Q189" s="19">
        <v>0</v>
      </c>
      <c r="R189" s="19">
        <v>0</v>
      </c>
      <c r="S189" s="110">
        <v>0</v>
      </c>
      <c r="T189" s="19">
        <v>0</v>
      </c>
      <c r="U189" s="19">
        <v>0</v>
      </c>
      <c r="V189" s="19">
        <v>0</v>
      </c>
    </row>
    <row r="190" spans="2:22" hidden="1">
      <c r="B190" t="s">
        <v>1468</v>
      </c>
      <c r="C190" s="19">
        <v>179577000</v>
      </c>
      <c r="D190" s="19">
        <v>-30250520</v>
      </c>
      <c r="E190" s="19">
        <v>-179577000</v>
      </c>
      <c r="F190" s="19">
        <v>0</v>
      </c>
      <c r="G190" s="19">
        <v>0</v>
      </c>
      <c r="H190" s="19">
        <v>0</v>
      </c>
      <c r="I190" s="19">
        <v>0</v>
      </c>
      <c r="J190" s="19">
        <v>0</v>
      </c>
      <c r="K190" s="19">
        <v>0</v>
      </c>
      <c r="L190" s="19">
        <v>0</v>
      </c>
      <c r="M190" s="19">
        <v>0</v>
      </c>
      <c r="N190" s="19">
        <v>0</v>
      </c>
      <c r="O190" s="110">
        <v>0</v>
      </c>
      <c r="P190" s="19">
        <v>0</v>
      </c>
      <c r="Q190" s="19">
        <v>0</v>
      </c>
      <c r="R190" s="19">
        <v>0</v>
      </c>
      <c r="S190" s="110">
        <v>0</v>
      </c>
      <c r="T190" s="19">
        <v>0</v>
      </c>
      <c r="U190" s="19">
        <v>0</v>
      </c>
      <c r="V190" s="19">
        <v>0</v>
      </c>
    </row>
    <row r="191" spans="2:22" hidden="1">
      <c r="B191" t="s">
        <v>1488</v>
      </c>
      <c r="C191" s="19">
        <v>94704000</v>
      </c>
      <c r="D191" s="19">
        <v>0</v>
      </c>
      <c r="E191" s="19">
        <v>-94704000</v>
      </c>
      <c r="F191" s="19">
        <v>0</v>
      </c>
      <c r="G191" s="19">
        <v>0</v>
      </c>
      <c r="H191" s="19">
        <v>0</v>
      </c>
      <c r="I191" s="19">
        <v>0</v>
      </c>
      <c r="J191" s="19">
        <v>0</v>
      </c>
      <c r="K191" s="19">
        <v>0</v>
      </c>
      <c r="L191" s="19">
        <v>0</v>
      </c>
      <c r="M191" s="19">
        <v>0</v>
      </c>
      <c r="N191" s="19">
        <v>0</v>
      </c>
      <c r="O191" s="110">
        <v>0</v>
      </c>
      <c r="P191" s="19">
        <v>0</v>
      </c>
      <c r="Q191" s="19">
        <v>0</v>
      </c>
      <c r="R191" s="19">
        <v>0</v>
      </c>
      <c r="S191" s="110">
        <v>0</v>
      </c>
      <c r="T191" s="19">
        <v>0</v>
      </c>
      <c r="U191" s="19">
        <v>0</v>
      </c>
      <c r="V191" s="19">
        <v>0</v>
      </c>
    </row>
    <row r="192" spans="2:22" hidden="1">
      <c r="B192" t="s">
        <v>1465</v>
      </c>
      <c r="C192" s="19">
        <v>92885000</v>
      </c>
      <c r="D192" s="19">
        <v>0</v>
      </c>
      <c r="E192" s="19">
        <v>-92885000</v>
      </c>
      <c r="F192" s="19">
        <v>0</v>
      </c>
      <c r="G192" s="19">
        <v>0</v>
      </c>
      <c r="H192" s="19">
        <v>0</v>
      </c>
      <c r="I192" s="19">
        <v>0</v>
      </c>
      <c r="J192" s="19">
        <v>0</v>
      </c>
      <c r="K192" s="19">
        <v>0</v>
      </c>
      <c r="L192" s="19">
        <v>0</v>
      </c>
      <c r="M192" s="19">
        <v>0</v>
      </c>
      <c r="N192" s="19">
        <v>0</v>
      </c>
      <c r="O192" s="110">
        <v>0</v>
      </c>
      <c r="P192" s="19">
        <v>0</v>
      </c>
      <c r="Q192" s="19">
        <v>0</v>
      </c>
      <c r="R192" s="19">
        <v>0</v>
      </c>
      <c r="S192" s="110">
        <v>0</v>
      </c>
      <c r="T192" s="19">
        <v>0</v>
      </c>
      <c r="U192" s="19">
        <v>0</v>
      </c>
      <c r="V192" s="19">
        <v>0</v>
      </c>
    </row>
    <row r="193" spans="2:22" hidden="1">
      <c r="B193" t="s">
        <v>1468</v>
      </c>
      <c r="C193" s="19">
        <v>1819000</v>
      </c>
      <c r="D193" s="19">
        <v>0</v>
      </c>
      <c r="E193" s="19">
        <v>-1819000</v>
      </c>
      <c r="F193" s="19">
        <v>0</v>
      </c>
      <c r="G193" s="19">
        <v>0</v>
      </c>
      <c r="H193" s="19">
        <v>0</v>
      </c>
      <c r="I193" s="19">
        <v>0</v>
      </c>
      <c r="J193" s="19">
        <v>0</v>
      </c>
      <c r="K193" s="19">
        <v>0</v>
      </c>
      <c r="L193" s="19">
        <v>0</v>
      </c>
      <c r="M193" s="19">
        <v>0</v>
      </c>
      <c r="N193" s="19">
        <v>0</v>
      </c>
      <c r="O193" s="110">
        <v>0</v>
      </c>
      <c r="P193" s="19">
        <v>0</v>
      </c>
      <c r="Q193" s="19">
        <v>0</v>
      </c>
      <c r="R193" s="19">
        <v>0</v>
      </c>
      <c r="S193" s="110">
        <v>0</v>
      </c>
      <c r="T193" s="19">
        <v>0</v>
      </c>
      <c r="U193" s="19">
        <v>0</v>
      </c>
      <c r="V193" s="19">
        <v>0</v>
      </c>
    </row>
    <row r="194" spans="2:22" hidden="1">
      <c r="B194" t="s">
        <v>1489</v>
      </c>
      <c r="C194" s="19">
        <v>0</v>
      </c>
      <c r="D194" s="19">
        <v>30800000</v>
      </c>
      <c r="E194" s="19">
        <v>194733355</v>
      </c>
      <c r="F194" s="19">
        <v>194733355</v>
      </c>
      <c r="G194" s="19">
        <v>0</v>
      </c>
      <c r="H194" s="19">
        <v>194733355</v>
      </c>
      <c r="I194" s="19">
        <v>30800000</v>
      </c>
      <c r="J194" s="19">
        <v>194733355</v>
      </c>
      <c r="K194" s="19">
        <v>0</v>
      </c>
      <c r="L194" s="19">
        <v>0</v>
      </c>
      <c r="M194" s="19">
        <v>163933355</v>
      </c>
      <c r="N194" s="19">
        <v>30800000</v>
      </c>
      <c r="O194" s="110">
        <v>84.183499999999995</v>
      </c>
      <c r="P194" s="19">
        <v>0</v>
      </c>
      <c r="Q194" s="19">
        <v>0</v>
      </c>
      <c r="R194" s="19">
        <v>163933355</v>
      </c>
      <c r="S194" s="110">
        <v>0</v>
      </c>
      <c r="T194" s="19">
        <v>0</v>
      </c>
      <c r="U194" s="19">
        <v>0</v>
      </c>
      <c r="V194" s="19">
        <v>0</v>
      </c>
    </row>
    <row r="195" spans="2:22" hidden="1">
      <c r="B195" t="s">
        <v>1465</v>
      </c>
      <c r="C195" s="19">
        <v>0</v>
      </c>
      <c r="D195" s="19">
        <v>19600000</v>
      </c>
      <c r="E195" s="19">
        <v>103964000</v>
      </c>
      <c r="F195" s="19">
        <v>103964000</v>
      </c>
      <c r="G195" s="19">
        <v>0</v>
      </c>
      <c r="H195" s="19">
        <v>103964000</v>
      </c>
      <c r="I195" s="19">
        <v>19600000</v>
      </c>
      <c r="J195" s="19">
        <v>103964000</v>
      </c>
      <c r="K195" s="19">
        <v>0</v>
      </c>
      <c r="L195" s="19">
        <v>0</v>
      </c>
      <c r="M195" s="19">
        <v>84364000</v>
      </c>
      <c r="N195" s="19">
        <v>19600000</v>
      </c>
      <c r="O195" s="110">
        <v>81.147300000000001</v>
      </c>
      <c r="P195" s="19">
        <v>0</v>
      </c>
      <c r="Q195" s="19">
        <v>0</v>
      </c>
      <c r="R195" s="19">
        <v>84364000</v>
      </c>
      <c r="S195" s="110">
        <v>0</v>
      </c>
      <c r="T195" s="19">
        <v>0</v>
      </c>
      <c r="U195" s="19">
        <v>0</v>
      </c>
      <c r="V195" s="19">
        <v>0</v>
      </c>
    </row>
    <row r="196" spans="2:22" hidden="1">
      <c r="B196" t="s">
        <v>1468</v>
      </c>
      <c r="C196" s="19">
        <v>0</v>
      </c>
      <c r="D196" s="19">
        <v>11200000</v>
      </c>
      <c r="E196" s="19">
        <v>90769355</v>
      </c>
      <c r="F196" s="19">
        <v>90769355</v>
      </c>
      <c r="G196" s="19">
        <v>0</v>
      </c>
      <c r="H196" s="19">
        <v>90769355</v>
      </c>
      <c r="I196" s="19">
        <v>11200000</v>
      </c>
      <c r="J196" s="19">
        <v>90769355</v>
      </c>
      <c r="K196" s="19">
        <v>0</v>
      </c>
      <c r="L196" s="19">
        <v>0</v>
      </c>
      <c r="M196" s="19">
        <v>79569355</v>
      </c>
      <c r="N196" s="19">
        <v>11200000</v>
      </c>
      <c r="O196" s="110">
        <v>87.661000000000001</v>
      </c>
      <c r="P196" s="19">
        <v>0</v>
      </c>
      <c r="Q196" s="19">
        <v>0</v>
      </c>
      <c r="R196" s="19">
        <v>79569355</v>
      </c>
      <c r="S196" s="110">
        <v>0</v>
      </c>
      <c r="T196" s="19">
        <v>0</v>
      </c>
      <c r="U196" s="19">
        <v>0</v>
      </c>
      <c r="V196" s="19">
        <v>0</v>
      </c>
    </row>
    <row r="197" spans="2:22" hidden="1">
      <c r="B197" t="s">
        <v>1490</v>
      </c>
      <c r="C197" s="19">
        <v>0</v>
      </c>
      <c r="D197" s="19">
        <v>30000000</v>
      </c>
      <c r="E197" s="19">
        <v>30000000</v>
      </c>
      <c r="F197" s="19">
        <v>30000000</v>
      </c>
      <c r="G197" s="19">
        <v>0</v>
      </c>
      <c r="H197" s="19">
        <v>30000000</v>
      </c>
      <c r="I197" s="19">
        <v>30000000</v>
      </c>
      <c r="J197" s="19">
        <v>30000000</v>
      </c>
      <c r="K197" s="19">
        <v>0</v>
      </c>
      <c r="L197" s="19">
        <v>0</v>
      </c>
      <c r="M197" s="19">
        <v>0</v>
      </c>
      <c r="N197" s="19">
        <v>30000000</v>
      </c>
      <c r="O197" s="110">
        <v>0</v>
      </c>
      <c r="P197" s="19">
        <v>0</v>
      </c>
      <c r="Q197" s="19">
        <v>0</v>
      </c>
      <c r="R197" s="19">
        <v>0</v>
      </c>
      <c r="S197" s="110">
        <v>0</v>
      </c>
      <c r="T197" s="19">
        <v>0</v>
      </c>
      <c r="U197" s="19">
        <v>0</v>
      </c>
      <c r="V197" s="19">
        <v>0</v>
      </c>
    </row>
    <row r="198" spans="2:22" hidden="1">
      <c r="B198" t="s">
        <v>1465</v>
      </c>
      <c r="C198" s="19">
        <v>0</v>
      </c>
      <c r="D198" s="19">
        <v>5519480</v>
      </c>
      <c r="E198" s="19">
        <v>5519480</v>
      </c>
      <c r="F198" s="19">
        <v>5519480</v>
      </c>
      <c r="G198" s="19">
        <v>0</v>
      </c>
      <c r="H198" s="19">
        <v>5519480</v>
      </c>
      <c r="I198" s="19">
        <v>5519480</v>
      </c>
      <c r="J198" s="19">
        <v>5519480</v>
      </c>
      <c r="K198" s="19">
        <v>0</v>
      </c>
      <c r="L198" s="19">
        <v>0</v>
      </c>
      <c r="M198" s="19">
        <v>0</v>
      </c>
      <c r="N198" s="19">
        <v>5519480</v>
      </c>
      <c r="O198" s="110">
        <v>0</v>
      </c>
      <c r="P198" s="19">
        <v>0</v>
      </c>
      <c r="Q198" s="19">
        <v>0</v>
      </c>
      <c r="R198" s="19">
        <v>0</v>
      </c>
      <c r="S198" s="110">
        <v>0</v>
      </c>
      <c r="T198" s="19">
        <v>0</v>
      </c>
      <c r="U198" s="19">
        <v>0</v>
      </c>
      <c r="V198" s="19">
        <v>0</v>
      </c>
    </row>
    <row r="199" spans="2:22" hidden="1">
      <c r="B199" t="s">
        <v>1468</v>
      </c>
      <c r="C199" s="19">
        <v>0</v>
      </c>
      <c r="D199" s="19">
        <v>24480520</v>
      </c>
      <c r="E199" s="19">
        <v>24480520</v>
      </c>
      <c r="F199" s="19">
        <v>24480520</v>
      </c>
      <c r="G199" s="19">
        <v>0</v>
      </c>
      <c r="H199" s="19">
        <v>24480520</v>
      </c>
      <c r="I199" s="19">
        <v>24480520</v>
      </c>
      <c r="J199" s="19">
        <v>24480520</v>
      </c>
      <c r="K199" s="19">
        <v>0</v>
      </c>
      <c r="L199" s="19">
        <v>0</v>
      </c>
      <c r="M199" s="19">
        <v>0</v>
      </c>
      <c r="N199" s="19">
        <v>24480520</v>
      </c>
      <c r="O199" s="110">
        <v>0</v>
      </c>
      <c r="P199" s="19">
        <v>0</v>
      </c>
      <c r="Q199" s="19">
        <v>0</v>
      </c>
      <c r="R199" s="19">
        <v>0</v>
      </c>
      <c r="S199" s="110">
        <v>0</v>
      </c>
      <c r="T199" s="19">
        <v>0</v>
      </c>
      <c r="U199" s="19">
        <v>0</v>
      </c>
      <c r="V199" s="19">
        <v>0</v>
      </c>
    </row>
    <row r="200" spans="2:22" hidden="1">
      <c r="B200" t="s">
        <v>1491</v>
      </c>
      <c r="C200" s="19">
        <v>0</v>
      </c>
      <c r="D200" s="19">
        <v>0</v>
      </c>
      <c r="E200" s="19">
        <v>1090067087</v>
      </c>
      <c r="F200" s="19">
        <v>1090067087</v>
      </c>
      <c r="G200" s="19">
        <v>0</v>
      </c>
      <c r="H200" s="19">
        <v>1090067087</v>
      </c>
      <c r="I200" s="19">
        <v>0</v>
      </c>
      <c r="J200" s="19">
        <v>1090067087</v>
      </c>
      <c r="K200" s="19">
        <v>0</v>
      </c>
      <c r="L200" s="19">
        <v>0</v>
      </c>
      <c r="M200" s="19">
        <v>1090067087</v>
      </c>
      <c r="N200" s="19">
        <v>0</v>
      </c>
      <c r="O200" s="110">
        <v>100</v>
      </c>
      <c r="P200" s="19">
        <v>165474419</v>
      </c>
      <c r="Q200" s="19">
        <v>165474419</v>
      </c>
      <c r="R200" s="19">
        <v>924592668</v>
      </c>
      <c r="S200" s="110">
        <v>15.180199999999999</v>
      </c>
      <c r="T200" s="19">
        <v>165474419</v>
      </c>
      <c r="U200" s="19">
        <v>165474419</v>
      </c>
      <c r="V200" s="19">
        <v>0</v>
      </c>
    </row>
    <row r="201" spans="2:22" hidden="1">
      <c r="B201" t="s">
        <v>1465</v>
      </c>
      <c r="C201" s="19">
        <v>0</v>
      </c>
      <c r="D201" s="19">
        <v>0</v>
      </c>
      <c r="E201" s="19">
        <v>1090067087</v>
      </c>
      <c r="F201" s="19">
        <v>1090067087</v>
      </c>
      <c r="G201" s="19">
        <v>0</v>
      </c>
      <c r="H201" s="19">
        <v>1090067087</v>
      </c>
      <c r="I201" s="19">
        <v>0</v>
      </c>
      <c r="J201" s="19">
        <v>1090067087</v>
      </c>
      <c r="K201" s="19">
        <v>0</v>
      </c>
      <c r="L201" s="19">
        <v>0</v>
      </c>
      <c r="M201" s="19">
        <v>1090067087</v>
      </c>
      <c r="N201" s="19">
        <v>0</v>
      </c>
      <c r="O201" s="110">
        <v>100</v>
      </c>
      <c r="P201" s="19">
        <v>165474419</v>
      </c>
      <c r="Q201" s="19">
        <v>165474419</v>
      </c>
      <c r="R201" s="19">
        <v>924592668</v>
      </c>
      <c r="S201" s="110">
        <v>15.180199999999999</v>
      </c>
      <c r="T201" s="19">
        <v>165474419</v>
      </c>
      <c r="U201" s="19">
        <v>165474419</v>
      </c>
      <c r="V201" s="19">
        <v>0</v>
      </c>
    </row>
    <row r="202" spans="2:22" hidden="1">
      <c r="B202" t="s">
        <v>1492</v>
      </c>
      <c r="C202" s="19">
        <v>0</v>
      </c>
      <c r="D202" s="19">
        <v>0</v>
      </c>
      <c r="E202" s="19">
        <v>21605937</v>
      </c>
      <c r="F202" s="19">
        <v>21605937</v>
      </c>
      <c r="G202" s="19">
        <v>0</v>
      </c>
      <c r="H202" s="19">
        <v>21605937</v>
      </c>
      <c r="I202" s="19">
        <v>-1987885</v>
      </c>
      <c r="J202" s="19">
        <v>17630167</v>
      </c>
      <c r="K202" s="19">
        <v>3975770</v>
      </c>
      <c r="L202" s="19">
        <v>0</v>
      </c>
      <c r="M202" s="19">
        <v>9248563</v>
      </c>
      <c r="N202" s="19">
        <v>8381604</v>
      </c>
      <c r="O202" s="110">
        <v>42.805700000000002</v>
      </c>
      <c r="P202" s="19">
        <v>0</v>
      </c>
      <c r="Q202" s="19">
        <v>8750000</v>
      </c>
      <c r="R202" s="19">
        <v>498563</v>
      </c>
      <c r="S202" s="110">
        <v>40.498100000000001</v>
      </c>
      <c r="T202" s="19">
        <v>0</v>
      </c>
      <c r="U202" s="19">
        <v>8750000</v>
      </c>
      <c r="V202" s="19">
        <v>0</v>
      </c>
    </row>
    <row r="203" spans="2:22" hidden="1">
      <c r="B203" t="s">
        <v>1396</v>
      </c>
      <c r="C203" s="19">
        <v>0</v>
      </c>
      <c r="D203" s="19">
        <v>0</v>
      </c>
      <c r="E203" s="19">
        <v>21605937</v>
      </c>
      <c r="F203" s="19">
        <v>21605937</v>
      </c>
      <c r="G203" s="19">
        <v>0</v>
      </c>
      <c r="H203" s="19">
        <v>21605937</v>
      </c>
      <c r="I203" s="19">
        <v>-1987885</v>
      </c>
      <c r="J203" s="19">
        <v>17630167</v>
      </c>
      <c r="K203" s="19">
        <v>3975770</v>
      </c>
      <c r="L203" s="19">
        <v>0</v>
      </c>
      <c r="M203" s="19">
        <v>9248563</v>
      </c>
      <c r="N203" s="19">
        <v>8381604</v>
      </c>
      <c r="O203" s="110">
        <v>42.805700000000002</v>
      </c>
      <c r="P203" s="19">
        <v>0</v>
      </c>
      <c r="Q203" s="19">
        <v>8750000</v>
      </c>
      <c r="R203" s="19">
        <v>498563</v>
      </c>
      <c r="S203" s="110">
        <v>40.498100000000001</v>
      </c>
      <c r="T203" s="19">
        <v>0</v>
      </c>
      <c r="U203" s="19">
        <v>8750000</v>
      </c>
      <c r="V203" s="19">
        <v>0</v>
      </c>
    </row>
    <row r="204" spans="2:22" hidden="1">
      <c r="B204" t="s">
        <v>1493</v>
      </c>
      <c r="C204" s="19">
        <v>0</v>
      </c>
      <c r="D204" s="19">
        <v>5742824</v>
      </c>
      <c r="E204" s="19">
        <v>5742824</v>
      </c>
      <c r="F204" s="19">
        <v>5742824</v>
      </c>
      <c r="G204" s="19">
        <v>0</v>
      </c>
      <c r="H204" s="19">
        <v>5742824</v>
      </c>
      <c r="I204" s="19">
        <v>0</v>
      </c>
      <c r="J204" s="19">
        <v>0</v>
      </c>
      <c r="K204" s="19">
        <v>5742824</v>
      </c>
      <c r="L204" s="19">
        <v>0</v>
      </c>
      <c r="M204" s="19">
        <v>0</v>
      </c>
      <c r="N204" s="19">
        <v>0</v>
      </c>
      <c r="O204" s="110">
        <v>0</v>
      </c>
      <c r="P204" s="19">
        <v>0</v>
      </c>
      <c r="Q204" s="19">
        <v>0</v>
      </c>
      <c r="R204" s="19">
        <v>0</v>
      </c>
      <c r="S204" s="110">
        <v>0</v>
      </c>
      <c r="T204" s="19">
        <v>0</v>
      </c>
      <c r="U204" s="19">
        <v>0</v>
      </c>
      <c r="V204" s="19">
        <v>0</v>
      </c>
    </row>
    <row r="205" spans="2:22" hidden="1">
      <c r="B205" t="s">
        <v>1396</v>
      </c>
      <c r="C205" s="19">
        <v>0</v>
      </c>
      <c r="D205" s="19">
        <v>5742824</v>
      </c>
      <c r="E205" s="19">
        <v>5742824</v>
      </c>
      <c r="F205" s="19">
        <v>5742824</v>
      </c>
      <c r="G205" s="19">
        <v>0</v>
      </c>
      <c r="H205" s="19">
        <v>5742824</v>
      </c>
      <c r="I205" s="19">
        <v>0</v>
      </c>
      <c r="J205" s="19">
        <v>0</v>
      </c>
      <c r="K205" s="19">
        <v>5742824</v>
      </c>
      <c r="L205" s="19">
        <v>0</v>
      </c>
      <c r="M205" s="19">
        <v>0</v>
      </c>
      <c r="N205" s="19">
        <v>0</v>
      </c>
      <c r="O205" s="110">
        <v>0</v>
      </c>
      <c r="P205" s="19">
        <v>0</v>
      </c>
      <c r="Q205" s="19">
        <v>0</v>
      </c>
      <c r="R205" s="19">
        <v>0</v>
      </c>
      <c r="S205" s="110">
        <v>0</v>
      </c>
      <c r="T205" s="19">
        <v>0</v>
      </c>
      <c r="U205" s="19">
        <v>0</v>
      </c>
      <c r="V205" s="19">
        <v>0</v>
      </c>
    </row>
    <row r="206" spans="2:22" hidden="1">
      <c r="B206" t="s">
        <v>1494</v>
      </c>
      <c r="C206" s="19">
        <v>18808787000</v>
      </c>
      <c r="D206" s="19">
        <v>12477717</v>
      </c>
      <c r="E206" s="19">
        <v>-1738162274</v>
      </c>
      <c r="F206" s="19">
        <v>17070624726</v>
      </c>
      <c r="G206" s="19">
        <v>0</v>
      </c>
      <c r="H206" s="19">
        <v>17070624726</v>
      </c>
      <c r="I206" s="19">
        <v>6568725392</v>
      </c>
      <c r="J206" s="19">
        <v>14815017639</v>
      </c>
      <c r="K206" s="19">
        <v>2255607087</v>
      </c>
      <c r="L206" s="19">
        <v>67269450</v>
      </c>
      <c r="M206" s="19">
        <v>8046403768</v>
      </c>
      <c r="N206" s="19">
        <v>6768613871</v>
      </c>
      <c r="O206" s="110">
        <v>47.136000000000003</v>
      </c>
      <c r="P206" s="19">
        <v>1894361399</v>
      </c>
      <c r="Q206" s="19">
        <v>4578597336</v>
      </c>
      <c r="R206" s="19">
        <v>3467806432</v>
      </c>
      <c r="S206" s="110">
        <v>26.8215</v>
      </c>
      <c r="T206" s="19">
        <v>1894361399</v>
      </c>
      <c r="U206" s="19">
        <v>4578597336</v>
      </c>
      <c r="V206" s="19">
        <v>0</v>
      </c>
    </row>
    <row r="207" spans="2:22" hidden="1">
      <c r="B207" t="s">
        <v>1396</v>
      </c>
      <c r="C207" s="19">
        <v>574523000</v>
      </c>
      <c r="D207" s="19">
        <v>17907720</v>
      </c>
      <c r="E207" s="19">
        <v>8659157</v>
      </c>
      <c r="F207" s="19">
        <v>583182157</v>
      </c>
      <c r="G207" s="19">
        <v>0</v>
      </c>
      <c r="H207" s="19">
        <v>583182157</v>
      </c>
      <c r="I207" s="19">
        <v>17222892</v>
      </c>
      <c r="J207" s="19">
        <v>507573272</v>
      </c>
      <c r="K207" s="19">
        <v>75608885</v>
      </c>
      <c r="L207" s="19">
        <v>13600450</v>
      </c>
      <c r="M207" s="19">
        <v>499717275</v>
      </c>
      <c r="N207" s="19">
        <v>7855997</v>
      </c>
      <c r="O207" s="110">
        <v>85.688000000000002</v>
      </c>
      <c r="P207" s="19">
        <v>70143213</v>
      </c>
      <c r="Q207" s="19">
        <v>311673130</v>
      </c>
      <c r="R207" s="19">
        <v>188044145</v>
      </c>
      <c r="S207" s="110">
        <v>53.4435</v>
      </c>
      <c r="T207" s="19">
        <v>70143213</v>
      </c>
      <c r="U207" s="19">
        <v>311673130</v>
      </c>
      <c r="V207" s="19">
        <v>0</v>
      </c>
    </row>
    <row r="208" spans="2:22" hidden="1">
      <c r="B208" t="s">
        <v>1465</v>
      </c>
      <c r="C208" s="19">
        <v>7945770000</v>
      </c>
      <c r="D208" s="19">
        <v>-2</v>
      </c>
      <c r="E208" s="19">
        <v>-1271437630</v>
      </c>
      <c r="F208" s="19">
        <v>6674332370</v>
      </c>
      <c r="G208" s="19">
        <v>0</v>
      </c>
      <c r="H208" s="19">
        <v>6674332370</v>
      </c>
      <c r="I208" s="19">
        <v>2265903500</v>
      </c>
      <c r="J208" s="19">
        <v>6075214643</v>
      </c>
      <c r="K208" s="19">
        <v>599117727</v>
      </c>
      <c r="L208" s="19">
        <v>0</v>
      </c>
      <c r="M208" s="19">
        <v>3551791294</v>
      </c>
      <c r="N208" s="19">
        <v>2523423349</v>
      </c>
      <c r="O208" s="110">
        <v>53.215699999999998</v>
      </c>
      <c r="P208" s="19">
        <v>1082015121</v>
      </c>
      <c r="Q208" s="19">
        <v>2179383063</v>
      </c>
      <c r="R208" s="19">
        <v>1372408231</v>
      </c>
      <c r="S208" s="110">
        <v>32.653199999999998</v>
      </c>
      <c r="T208" s="19">
        <v>1082015121</v>
      </c>
      <c r="U208" s="19">
        <v>2179383063</v>
      </c>
      <c r="V208" s="19">
        <v>0</v>
      </c>
    </row>
    <row r="209" spans="2:22" hidden="1">
      <c r="B209" t="s">
        <v>1495</v>
      </c>
      <c r="C209" s="19">
        <v>6415000</v>
      </c>
      <c r="D209" s="19">
        <v>0</v>
      </c>
      <c r="E209" s="19">
        <v>0</v>
      </c>
      <c r="F209" s="19">
        <v>6415000</v>
      </c>
      <c r="G209" s="19">
        <v>0</v>
      </c>
      <c r="H209" s="19">
        <v>6415000</v>
      </c>
      <c r="I209" s="19">
        <v>0</v>
      </c>
      <c r="J209" s="19">
        <v>6351158</v>
      </c>
      <c r="K209" s="19">
        <v>63842</v>
      </c>
      <c r="L209" s="19">
        <v>2429000</v>
      </c>
      <c r="M209" s="19">
        <v>3375633</v>
      </c>
      <c r="N209" s="19">
        <v>2975525</v>
      </c>
      <c r="O209" s="110">
        <v>52.620899999999999</v>
      </c>
      <c r="P209" s="19">
        <v>2429000</v>
      </c>
      <c r="Q209" s="19">
        <v>3375633</v>
      </c>
      <c r="R209" s="19">
        <v>0</v>
      </c>
      <c r="S209" s="110">
        <v>52.620899999999999</v>
      </c>
      <c r="T209" s="19">
        <v>2429000</v>
      </c>
      <c r="U209" s="19">
        <v>3375633</v>
      </c>
      <c r="V209" s="19">
        <v>0</v>
      </c>
    </row>
    <row r="210" spans="2:22" hidden="1">
      <c r="B210" t="s">
        <v>1496</v>
      </c>
      <c r="C210" s="19">
        <v>1256000</v>
      </c>
      <c r="D210" s="19">
        <v>0</v>
      </c>
      <c r="E210" s="19">
        <v>0</v>
      </c>
      <c r="F210" s="19">
        <v>1256000</v>
      </c>
      <c r="G210" s="19">
        <v>0</v>
      </c>
      <c r="H210" s="19">
        <v>1256000</v>
      </c>
      <c r="I210" s="19">
        <v>0</v>
      </c>
      <c r="J210" s="19">
        <v>647733</v>
      </c>
      <c r="K210" s="19">
        <v>608267</v>
      </c>
      <c r="L210" s="19">
        <v>0</v>
      </c>
      <c r="M210" s="19">
        <v>647733</v>
      </c>
      <c r="N210" s="19">
        <v>0</v>
      </c>
      <c r="O210" s="110">
        <v>51.571100000000001</v>
      </c>
      <c r="P210" s="19">
        <v>0</v>
      </c>
      <c r="Q210" s="19">
        <v>647733</v>
      </c>
      <c r="R210" s="19">
        <v>0</v>
      </c>
      <c r="S210" s="110">
        <v>51.571100000000001</v>
      </c>
      <c r="T210" s="19">
        <v>0</v>
      </c>
      <c r="U210" s="19">
        <v>647733</v>
      </c>
      <c r="V210" s="19">
        <v>0</v>
      </c>
    </row>
    <row r="211" spans="2:22" hidden="1">
      <c r="B211" t="s">
        <v>1497</v>
      </c>
      <c r="C211" s="19">
        <v>729000</v>
      </c>
      <c r="D211" s="19">
        <v>0</v>
      </c>
      <c r="E211" s="19">
        <v>0</v>
      </c>
      <c r="F211" s="19">
        <v>729000</v>
      </c>
      <c r="G211" s="19">
        <v>0</v>
      </c>
      <c r="H211" s="19">
        <v>729000</v>
      </c>
      <c r="I211" s="19">
        <v>0</v>
      </c>
      <c r="J211" s="19">
        <v>0</v>
      </c>
      <c r="K211" s="19">
        <v>729000</v>
      </c>
      <c r="L211" s="19">
        <v>0</v>
      </c>
      <c r="M211" s="19">
        <v>0</v>
      </c>
      <c r="N211" s="19">
        <v>0</v>
      </c>
      <c r="O211" s="110">
        <v>0</v>
      </c>
      <c r="P211" s="19">
        <v>0</v>
      </c>
      <c r="Q211" s="19">
        <v>0</v>
      </c>
      <c r="R211" s="19">
        <v>0</v>
      </c>
      <c r="S211" s="110">
        <v>0</v>
      </c>
      <c r="T211" s="19">
        <v>0</v>
      </c>
      <c r="U211" s="19">
        <v>0</v>
      </c>
      <c r="V211" s="19">
        <v>0</v>
      </c>
    </row>
    <row r="212" spans="2:22" hidden="1">
      <c r="B212" t="s">
        <v>1468</v>
      </c>
      <c r="C212" s="19">
        <v>10280094000</v>
      </c>
      <c r="D212" s="19">
        <v>-5430001</v>
      </c>
      <c r="E212" s="19">
        <v>-475383801</v>
      </c>
      <c r="F212" s="19">
        <v>9804710199</v>
      </c>
      <c r="G212" s="19">
        <v>0</v>
      </c>
      <c r="H212" s="19">
        <v>9804710199</v>
      </c>
      <c r="I212" s="19">
        <v>4285599000</v>
      </c>
      <c r="J212" s="19">
        <v>8225230833</v>
      </c>
      <c r="K212" s="19">
        <v>1579479366</v>
      </c>
      <c r="L212" s="19">
        <v>51240000</v>
      </c>
      <c r="M212" s="19">
        <v>3990871833</v>
      </c>
      <c r="N212" s="19">
        <v>4234359000</v>
      </c>
      <c r="O212" s="110">
        <v>40.703600000000002</v>
      </c>
      <c r="P212" s="19">
        <v>739774065</v>
      </c>
      <c r="Q212" s="19">
        <v>2083517777</v>
      </c>
      <c r="R212" s="19">
        <v>1907354056</v>
      </c>
      <c r="S212" s="110">
        <v>21.2502</v>
      </c>
      <c r="T212" s="19">
        <v>739774065</v>
      </c>
      <c r="U212" s="19">
        <v>2083517777</v>
      </c>
      <c r="V212" s="19">
        <v>0</v>
      </c>
    </row>
    <row r="213" spans="2:22" hidden="1">
      <c r="B213" t="s">
        <v>1498</v>
      </c>
      <c r="C213" s="19">
        <v>0</v>
      </c>
      <c r="D213" s="19">
        <v>0</v>
      </c>
      <c r="E213" s="19">
        <v>3000000</v>
      </c>
      <c r="F213" s="19">
        <v>3000000</v>
      </c>
      <c r="G213" s="19">
        <v>0</v>
      </c>
      <c r="H213" s="19">
        <v>3000000</v>
      </c>
      <c r="I213" s="19">
        <v>2800000</v>
      </c>
      <c r="J213" s="19">
        <v>2800000</v>
      </c>
      <c r="K213" s="19">
        <v>200000</v>
      </c>
      <c r="L213" s="19">
        <v>0</v>
      </c>
      <c r="M213" s="19">
        <v>0</v>
      </c>
      <c r="N213" s="19">
        <v>2800000</v>
      </c>
      <c r="O213" s="110">
        <v>0</v>
      </c>
      <c r="P213" s="19">
        <v>0</v>
      </c>
      <c r="Q213" s="19">
        <v>0</v>
      </c>
      <c r="R213" s="19">
        <v>0</v>
      </c>
      <c r="S213" s="110">
        <v>0</v>
      </c>
      <c r="T213" s="19">
        <v>0</v>
      </c>
      <c r="U213" s="19">
        <v>0</v>
      </c>
      <c r="V213" s="19">
        <v>0</v>
      </c>
    </row>
    <row r="214" spans="2:22" hidden="1">
      <c r="B214" t="s">
        <v>1396</v>
      </c>
      <c r="C214" s="19">
        <v>0</v>
      </c>
      <c r="D214" s="19">
        <v>0</v>
      </c>
      <c r="E214" s="19">
        <v>3000000</v>
      </c>
      <c r="F214" s="19">
        <v>3000000</v>
      </c>
      <c r="G214" s="19">
        <v>0</v>
      </c>
      <c r="H214" s="19">
        <v>3000000</v>
      </c>
      <c r="I214" s="19">
        <v>2800000</v>
      </c>
      <c r="J214" s="19">
        <v>2800000</v>
      </c>
      <c r="K214" s="19">
        <v>200000</v>
      </c>
      <c r="L214" s="19">
        <v>0</v>
      </c>
      <c r="M214" s="19">
        <v>0</v>
      </c>
      <c r="N214" s="19">
        <v>2800000</v>
      </c>
      <c r="O214" s="110">
        <v>0</v>
      </c>
      <c r="P214" s="19">
        <v>0</v>
      </c>
      <c r="Q214" s="19">
        <v>0</v>
      </c>
      <c r="R214" s="19">
        <v>0</v>
      </c>
      <c r="S214" s="110">
        <v>0</v>
      </c>
      <c r="T214" s="19">
        <v>0</v>
      </c>
      <c r="U214" s="19">
        <v>0</v>
      </c>
      <c r="V214" s="19">
        <v>0</v>
      </c>
    </row>
    <row r="215" spans="2:22" hidden="1">
      <c r="B215" t="s">
        <v>1499</v>
      </c>
      <c r="C215" s="19">
        <v>95656000</v>
      </c>
      <c r="D215" s="19">
        <v>0</v>
      </c>
      <c r="E215" s="19">
        <v>-95656000</v>
      </c>
      <c r="F215" s="19">
        <v>0</v>
      </c>
      <c r="G215" s="19">
        <v>0</v>
      </c>
      <c r="H215" s="19">
        <v>0</v>
      </c>
      <c r="I215" s="19">
        <v>0</v>
      </c>
      <c r="J215" s="19">
        <v>0</v>
      </c>
      <c r="K215" s="19">
        <v>0</v>
      </c>
      <c r="L215" s="19">
        <v>0</v>
      </c>
      <c r="M215" s="19">
        <v>0</v>
      </c>
      <c r="N215" s="19">
        <v>0</v>
      </c>
      <c r="O215" s="110">
        <v>0</v>
      </c>
      <c r="P215" s="19">
        <v>0</v>
      </c>
      <c r="Q215" s="19">
        <v>0</v>
      </c>
      <c r="R215" s="19">
        <v>0</v>
      </c>
      <c r="S215" s="110">
        <v>0</v>
      </c>
      <c r="T215" s="19">
        <v>0</v>
      </c>
      <c r="U215" s="19">
        <v>0</v>
      </c>
      <c r="V215" s="19">
        <v>0</v>
      </c>
    </row>
    <row r="216" spans="2:22" hidden="1">
      <c r="B216" t="s">
        <v>1465</v>
      </c>
      <c r="C216" s="19">
        <v>69201000</v>
      </c>
      <c r="D216" s="19">
        <v>0</v>
      </c>
      <c r="E216" s="19">
        <v>-69201000</v>
      </c>
      <c r="F216" s="19">
        <v>0</v>
      </c>
      <c r="G216" s="19">
        <v>0</v>
      </c>
      <c r="H216" s="19">
        <v>0</v>
      </c>
      <c r="I216" s="19">
        <v>0</v>
      </c>
      <c r="J216" s="19">
        <v>0</v>
      </c>
      <c r="K216" s="19">
        <v>0</v>
      </c>
      <c r="L216" s="19">
        <v>0</v>
      </c>
      <c r="M216" s="19">
        <v>0</v>
      </c>
      <c r="N216" s="19">
        <v>0</v>
      </c>
      <c r="O216" s="110">
        <v>0</v>
      </c>
      <c r="P216" s="19">
        <v>0</v>
      </c>
      <c r="Q216" s="19">
        <v>0</v>
      </c>
      <c r="R216" s="19">
        <v>0</v>
      </c>
      <c r="S216" s="110">
        <v>0</v>
      </c>
      <c r="T216" s="19">
        <v>0</v>
      </c>
      <c r="U216" s="19">
        <v>0</v>
      </c>
      <c r="V216" s="19">
        <v>0</v>
      </c>
    </row>
    <row r="217" spans="2:22" hidden="1">
      <c r="B217" t="s">
        <v>1468</v>
      </c>
      <c r="C217" s="19">
        <v>26455000</v>
      </c>
      <c r="D217" s="19">
        <v>0</v>
      </c>
      <c r="E217" s="19">
        <v>-26455000</v>
      </c>
      <c r="F217" s="19">
        <v>0</v>
      </c>
      <c r="G217" s="19">
        <v>0</v>
      </c>
      <c r="H217" s="19">
        <v>0</v>
      </c>
      <c r="I217" s="19">
        <v>0</v>
      </c>
      <c r="J217" s="19">
        <v>0</v>
      </c>
      <c r="K217" s="19">
        <v>0</v>
      </c>
      <c r="L217" s="19">
        <v>0</v>
      </c>
      <c r="M217" s="19">
        <v>0</v>
      </c>
      <c r="N217" s="19">
        <v>0</v>
      </c>
      <c r="O217" s="110">
        <v>0</v>
      </c>
      <c r="P217" s="19">
        <v>0</v>
      </c>
      <c r="Q217" s="19">
        <v>0</v>
      </c>
      <c r="R217" s="19">
        <v>0</v>
      </c>
      <c r="S217" s="110">
        <v>0</v>
      </c>
      <c r="T217" s="19">
        <v>0</v>
      </c>
      <c r="U217" s="19">
        <v>0</v>
      </c>
      <c r="V217" s="19">
        <v>0</v>
      </c>
    </row>
    <row r="218" spans="2:22" hidden="1">
      <c r="B218" t="s">
        <v>1500</v>
      </c>
      <c r="C218" s="19">
        <v>0</v>
      </c>
      <c r="D218" s="19">
        <v>0</v>
      </c>
      <c r="E218" s="19">
        <v>918433900</v>
      </c>
      <c r="F218" s="19">
        <v>918433900</v>
      </c>
      <c r="G218" s="19">
        <v>0</v>
      </c>
      <c r="H218" s="19">
        <v>918433900</v>
      </c>
      <c r="I218" s="19">
        <v>0</v>
      </c>
      <c r="J218" s="19">
        <v>918433900</v>
      </c>
      <c r="K218" s="19">
        <v>0</v>
      </c>
      <c r="L218" s="19">
        <v>0</v>
      </c>
      <c r="M218" s="19">
        <v>0</v>
      </c>
      <c r="N218" s="19">
        <v>918433900</v>
      </c>
      <c r="O218" s="110">
        <v>0</v>
      </c>
      <c r="P218" s="19">
        <v>0</v>
      </c>
      <c r="Q218" s="19">
        <v>0</v>
      </c>
      <c r="R218" s="19">
        <v>0</v>
      </c>
      <c r="S218" s="110">
        <v>0</v>
      </c>
      <c r="T218" s="19">
        <v>0</v>
      </c>
      <c r="U218" s="19">
        <v>0</v>
      </c>
      <c r="V218" s="19">
        <v>0</v>
      </c>
    </row>
    <row r="219" spans="2:22" hidden="1">
      <c r="B219" t="s">
        <v>1465</v>
      </c>
      <c r="C219" s="19">
        <v>0</v>
      </c>
      <c r="D219" s="19">
        <v>0</v>
      </c>
      <c r="E219" s="19">
        <v>833195741</v>
      </c>
      <c r="F219" s="19">
        <v>833195741</v>
      </c>
      <c r="G219" s="19">
        <v>0</v>
      </c>
      <c r="H219" s="19">
        <v>833195741</v>
      </c>
      <c r="I219" s="19">
        <v>0</v>
      </c>
      <c r="J219" s="19">
        <v>833195741</v>
      </c>
      <c r="K219" s="19">
        <v>0</v>
      </c>
      <c r="L219" s="19">
        <v>0</v>
      </c>
      <c r="M219" s="19">
        <v>0</v>
      </c>
      <c r="N219" s="19">
        <v>833195741</v>
      </c>
      <c r="O219" s="110">
        <v>0</v>
      </c>
      <c r="P219" s="19">
        <v>0</v>
      </c>
      <c r="Q219" s="19">
        <v>0</v>
      </c>
      <c r="R219" s="19">
        <v>0</v>
      </c>
      <c r="S219" s="110">
        <v>0</v>
      </c>
      <c r="T219" s="19">
        <v>0</v>
      </c>
      <c r="U219" s="19">
        <v>0</v>
      </c>
      <c r="V219" s="19">
        <v>0</v>
      </c>
    </row>
    <row r="220" spans="2:22" hidden="1">
      <c r="B220" t="s">
        <v>1468</v>
      </c>
      <c r="C220" s="19">
        <v>0</v>
      </c>
      <c r="D220" s="19">
        <v>0</v>
      </c>
      <c r="E220" s="19">
        <v>85238159</v>
      </c>
      <c r="F220" s="19">
        <v>85238159</v>
      </c>
      <c r="G220" s="19">
        <v>0</v>
      </c>
      <c r="H220" s="19">
        <v>85238159</v>
      </c>
      <c r="I220" s="19">
        <v>0</v>
      </c>
      <c r="J220" s="19">
        <v>85238159</v>
      </c>
      <c r="K220" s="19">
        <v>0</v>
      </c>
      <c r="L220" s="19">
        <v>0</v>
      </c>
      <c r="M220" s="19">
        <v>0</v>
      </c>
      <c r="N220" s="19">
        <v>85238159</v>
      </c>
      <c r="O220" s="110">
        <v>0</v>
      </c>
      <c r="P220" s="19">
        <v>0</v>
      </c>
      <c r="Q220" s="19">
        <v>0</v>
      </c>
      <c r="R220" s="19">
        <v>0</v>
      </c>
      <c r="S220" s="110">
        <v>0</v>
      </c>
      <c r="T220" s="19">
        <v>0</v>
      </c>
      <c r="U220" s="19">
        <v>0</v>
      </c>
      <c r="V220" s="19">
        <v>0</v>
      </c>
    </row>
    <row r="221" spans="2:22" hidden="1">
      <c r="B221" t="s">
        <v>1501</v>
      </c>
      <c r="C221" s="19">
        <v>21745599000</v>
      </c>
      <c r="D221" s="19">
        <v>-23650544</v>
      </c>
      <c r="E221" s="19">
        <v>660743523</v>
      </c>
      <c r="F221" s="19">
        <v>22406342523</v>
      </c>
      <c r="G221" s="19">
        <v>0</v>
      </c>
      <c r="H221" s="19">
        <v>22406342523</v>
      </c>
      <c r="I221" s="19">
        <v>0</v>
      </c>
      <c r="J221" s="19">
        <v>22368546684</v>
      </c>
      <c r="K221" s="19">
        <v>37795839</v>
      </c>
      <c r="L221" s="19">
        <v>699751260</v>
      </c>
      <c r="M221" s="19">
        <v>22368546503</v>
      </c>
      <c r="N221" s="19">
        <v>181</v>
      </c>
      <c r="O221" s="110">
        <v>99.831299999999999</v>
      </c>
      <c r="P221" s="19">
        <v>1708951442</v>
      </c>
      <c r="Q221" s="19">
        <v>8431298182</v>
      </c>
      <c r="R221" s="19">
        <v>13937248321</v>
      </c>
      <c r="S221" s="110">
        <v>37.629100000000001</v>
      </c>
      <c r="T221" s="19">
        <v>1708951442</v>
      </c>
      <c r="U221" s="19">
        <v>8431298182</v>
      </c>
      <c r="V221" s="19">
        <v>0</v>
      </c>
    </row>
    <row r="222" spans="2:22" hidden="1">
      <c r="B222" t="s">
        <v>1396</v>
      </c>
      <c r="C222" s="19">
        <v>21745599000</v>
      </c>
      <c r="D222" s="19">
        <v>-23650544</v>
      </c>
      <c r="E222" s="19">
        <v>-39007918</v>
      </c>
      <c r="F222" s="19">
        <v>21706591082</v>
      </c>
      <c r="G222" s="19">
        <v>0</v>
      </c>
      <c r="H222" s="19">
        <v>21706591082</v>
      </c>
      <c r="I222" s="19">
        <v>0</v>
      </c>
      <c r="J222" s="19">
        <v>21668795243</v>
      </c>
      <c r="K222" s="19">
        <v>37795839</v>
      </c>
      <c r="L222" s="19">
        <v>0</v>
      </c>
      <c r="M222" s="19">
        <v>21668795243</v>
      </c>
      <c r="N222" s="19">
        <v>0</v>
      </c>
      <c r="O222" s="110">
        <v>99.825900000000004</v>
      </c>
      <c r="P222" s="19">
        <v>1708951442</v>
      </c>
      <c r="Q222" s="19">
        <v>8431298182</v>
      </c>
      <c r="R222" s="19">
        <v>13237497061</v>
      </c>
      <c r="S222" s="110">
        <v>38.842100000000002</v>
      </c>
      <c r="T222" s="19">
        <v>1708951442</v>
      </c>
      <c r="U222" s="19">
        <v>8431298182</v>
      </c>
      <c r="V222" s="19">
        <v>0</v>
      </c>
    </row>
    <row r="223" spans="2:22" hidden="1">
      <c r="B223" t="s">
        <v>1465</v>
      </c>
      <c r="C223" s="19">
        <v>0</v>
      </c>
      <c r="D223" s="19">
        <v>0</v>
      </c>
      <c r="E223" s="19">
        <v>1952800</v>
      </c>
      <c r="F223" s="19">
        <v>1952800</v>
      </c>
      <c r="G223" s="19">
        <v>0</v>
      </c>
      <c r="H223" s="19">
        <v>1952800</v>
      </c>
      <c r="I223" s="19">
        <v>0</v>
      </c>
      <c r="J223" s="19">
        <v>1952800</v>
      </c>
      <c r="K223" s="19">
        <v>0</v>
      </c>
      <c r="L223" s="19">
        <v>1952800</v>
      </c>
      <c r="M223" s="19">
        <v>1952800</v>
      </c>
      <c r="N223" s="19">
        <v>0</v>
      </c>
      <c r="O223" s="110">
        <v>100</v>
      </c>
      <c r="P223" s="19">
        <v>0</v>
      </c>
      <c r="Q223" s="19">
        <v>0</v>
      </c>
      <c r="R223" s="19">
        <v>1952800</v>
      </c>
      <c r="S223" s="110">
        <v>0</v>
      </c>
      <c r="T223" s="19">
        <v>0</v>
      </c>
      <c r="U223" s="19">
        <v>0</v>
      </c>
      <c r="V223" s="19">
        <v>0</v>
      </c>
    </row>
    <row r="224" spans="2:22" hidden="1">
      <c r="B224" t="s">
        <v>1468</v>
      </c>
      <c r="C224" s="19">
        <v>0</v>
      </c>
      <c r="D224" s="19">
        <v>0</v>
      </c>
      <c r="E224" s="19">
        <v>697798641</v>
      </c>
      <c r="F224" s="19">
        <v>697798641</v>
      </c>
      <c r="G224" s="19">
        <v>0</v>
      </c>
      <c r="H224" s="19">
        <v>697798641</v>
      </c>
      <c r="I224" s="19">
        <v>0</v>
      </c>
      <c r="J224" s="19">
        <v>697798641</v>
      </c>
      <c r="K224" s="19">
        <v>0</v>
      </c>
      <c r="L224" s="19">
        <v>697798460</v>
      </c>
      <c r="M224" s="19">
        <v>697798460</v>
      </c>
      <c r="N224" s="19">
        <v>181</v>
      </c>
      <c r="O224" s="110">
        <v>100</v>
      </c>
      <c r="P224" s="19">
        <v>0</v>
      </c>
      <c r="Q224" s="19">
        <v>0</v>
      </c>
      <c r="R224" s="19">
        <v>697798460</v>
      </c>
      <c r="S224" s="110">
        <v>0</v>
      </c>
      <c r="T224" s="19">
        <v>0</v>
      </c>
      <c r="U224" s="19">
        <v>0</v>
      </c>
      <c r="V224" s="19">
        <v>0</v>
      </c>
    </row>
    <row r="225" spans="2:22" hidden="1">
      <c r="B225" t="s">
        <v>1502</v>
      </c>
      <c r="C225" s="19">
        <v>7370191000</v>
      </c>
      <c r="D225" s="19">
        <v>0</v>
      </c>
      <c r="E225" s="19">
        <v>-50000000</v>
      </c>
      <c r="F225" s="19">
        <v>7320191000</v>
      </c>
      <c r="G225" s="19">
        <v>0</v>
      </c>
      <c r="H225" s="19">
        <v>7320191000</v>
      </c>
      <c r="I225" s="19">
        <v>1498106400</v>
      </c>
      <c r="J225" s="19">
        <v>2781906917</v>
      </c>
      <c r="K225" s="19">
        <v>4538284083</v>
      </c>
      <c r="L225" s="19">
        <v>0</v>
      </c>
      <c r="M225" s="19">
        <v>1283800517</v>
      </c>
      <c r="N225" s="19">
        <v>1498106400</v>
      </c>
      <c r="O225" s="110">
        <v>17.537800000000001</v>
      </c>
      <c r="P225" s="19">
        <v>248484161</v>
      </c>
      <c r="Q225" s="19">
        <v>866297444</v>
      </c>
      <c r="R225" s="19">
        <v>417503073</v>
      </c>
      <c r="S225" s="110">
        <v>11.8344</v>
      </c>
      <c r="T225" s="19">
        <v>248484161</v>
      </c>
      <c r="U225" s="19">
        <v>866297444</v>
      </c>
      <c r="V225" s="19">
        <v>0</v>
      </c>
    </row>
    <row r="226" spans="2:22" hidden="1">
      <c r="B226" t="s">
        <v>1487</v>
      </c>
      <c r="C226" s="19">
        <v>119400000</v>
      </c>
      <c r="D226" s="19">
        <v>0</v>
      </c>
      <c r="E226" s="19">
        <v>0</v>
      </c>
      <c r="F226" s="19">
        <v>119400000</v>
      </c>
      <c r="G226" s="19">
        <v>0</v>
      </c>
      <c r="H226" s="19">
        <v>119400000</v>
      </c>
      <c r="I226" s="19">
        <v>0</v>
      </c>
      <c r="J226" s="19">
        <v>0</v>
      </c>
      <c r="K226" s="19">
        <v>119400000</v>
      </c>
      <c r="L226" s="19">
        <v>0</v>
      </c>
      <c r="M226" s="19">
        <v>0</v>
      </c>
      <c r="N226" s="19">
        <v>0</v>
      </c>
      <c r="O226" s="110">
        <v>0</v>
      </c>
      <c r="P226" s="19">
        <v>0</v>
      </c>
      <c r="Q226" s="19">
        <v>0</v>
      </c>
      <c r="R226" s="19">
        <v>0</v>
      </c>
      <c r="S226" s="110">
        <v>0</v>
      </c>
      <c r="T226" s="19">
        <v>0</v>
      </c>
      <c r="U226" s="19">
        <v>0</v>
      </c>
      <c r="V226" s="19">
        <v>0</v>
      </c>
    </row>
    <row r="227" spans="2:22" hidden="1">
      <c r="B227" t="s">
        <v>1396</v>
      </c>
      <c r="C227" s="19">
        <v>119400000</v>
      </c>
      <c r="D227" s="19">
        <v>0</v>
      </c>
      <c r="E227" s="19">
        <v>0</v>
      </c>
      <c r="F227" s="19">
        <v>119400000</v>
      </c>
      <c r="G227" s="19">
        <v>0</v>
      </c>
      <c r="H227" s="19">
        <v>119400000</v>
      </c>
      <c r="I227" s="19">
        <v>0</v>
      </c>
      <c r="J227" s="19">
        <v>0</v>
      </c>
      <c r="K227" s="19">
        <v>119400000</v>
      </c>
      <c r="L227" s="19">
        <v>0</v>
      </c>
      <c r="M227" s="19">
        <v>0</v>
      </c>
      <c r="N227" s="19">
        <v>0</v>
      </c>
      <c r="O227" s="110">
        <v>0</v>
      </c>
      <c r="P227" s="19">
        <v>0</v>
      </c>
      <c r="Q227" s="19">
        <v>0</v>
      </c>
      <c r="R227" s="19">
        <v>0</v>
      </c>
      <c r="S227" s="110">
        <v>0</v>
      </c>
      <c r="T227" s="19">
        <v>0</v>
      </c>
      <c r="U227" s="19">
        <v>0</v>
      </c>
      <c r="V227" s="19">
        <v>0</v>
      </c>
    </row>
    <row r="228" spans="2:22" hidden="1">
      <c r="B228" t="s">
        <v>1492</v>
      </c>
      <c r="C228" s="19">
        <v>600000</v>
      </c>
      <c r="D228" s="19">
        <v>0</v>
      </c>
      <c r="E228" s="19">
        <v>0</v>
      </c>
      <c r="F228" s="19">
        <v>600000</v>
      </c>
      <c r="G228" s="19">
        <v>0</v>
      </c>
      <c r="H228" s="19">
        <v>600000</v>
      </c>
      <c r="I228" s="19">
        <v>0</v>
      </c>
      <c r="J228" s="19">
        <v>0</v>
      </c>
      <c r="K228" s="19">
        <v>600000</v>
      </c>
      <c r="L228" s="19">
        <v>0</v>
      </c>
      <c r="M228" s="19">
        <v>0</v>
      </c>
      <c r="N228" s="19">
        <v>0</v>
      </c>
      <c r="O228" s="110">
        <v>0</v>
      </c>
      <c r="P228" s="19">
        <v>0</v>
      </c>
      <c r="Q228" s="19">
        <v>0</v>
      </c>
      <c r="R228" s="19">
        <v>0</v>
      </c>
      <c r="S228" s="110">
        <v>0</v>
      </c>
      <c r="T228" s="19">
        <v>0</v>
      </c>
      <c r="U228" s="19">
        <v>0</v>
      </c>
      <c r="V228" s="19">
        <v>0</v>
      </c>
    </row>
    <row r="229" spans="2:22" hidden="1">
      <c r="B229" t="s">
        <v>1396</v>
      </c>
      <c r="C229" s="19">
        <v>600000</v>
      </c>
      <c r="D229" s="19">
        <v>0</v>
      </c>
      <c r="E229" s="19">
        <v>0</v>
      </c>
      <c r="F229" s="19">
        <v>600000</v>
      </c>
      <c r="G229" s="19">
        <v>0</v>
      </c>
      <c r="H229" s="19">
        <v>600000</v>
      </c>
      <c r="I229" s="19">
        <v>0</v>
      </c>
      <c r="J229" s="19">
        <v>0</v>
      </c>
      <c r="K229" s="19">
        <v>600000</v>
      </c>
      <c r="L229" s="19">
        <v>0</v>
      </c>
      <c r="M229" s="19">
        <v>0</v>
      </c>
      <c r="N229" s="19">
        <v>0</v>
      </c>
      <c r="O229" s="110">
        <v>0</v>
      </c>
      <c r="P229" s="19">
        <v>0</v>
      </c>
      <c r="Q229" s="19">
        <v>0</v>
      </c>
      <c r="R229" s="19">
        <v>0</v>
      </c>
      <c r="S229" s="110">
        <v>0</v>
      </c>
      <c r="T229" s="19">
        <v>0</v>
      </c>
      <c r="U229" s="19">
        <v>0</v>
      </c>
      <c r="V229" s="19">
        <v>0</v>
      </c>
    </row>
    <row r="230" spans="2:22" hidden="1">
      <c r="B230" t="s">
        <v>1494</v>
      </c>
      <c r="C230" s="19">
        <v>2900554000</v>
      </c>
      <c r="D230" s="19">
        <v>0</v>
      </c>
      <c r="E230" s="19">
        <v>0</v>
      </c>
      <c r="F230" s="19">
        <v>2900554000</v>
      </c>
      <c r="G230" s="19">
        <v>0</v>
      </c>
      <c r="H230" s="19">
        <v>2900554000</v>
      </c>
      <c r="I230" s="19">
        <v>1498106400</v>
      </c>
      <c r="J230" s="19">
        <v>2781906917</v>
      </c>
      <c r="K230" s="19">
        <v>118647083</v>
      </c>
      <c r="L230" s="19">
        <v>0</v>
      </c>
      <c r="M230" s="19">
        <v>1283800517</v>
      </c>
      <c r="N230" s="19">
        <v>1498106400</v>
      </c>
      <c r="O230" s="110">
        <v>44.2605</v>
      </c>
      <c r="P230" s="19">
        <v>248484161</v>
      </c>
      <c r="Q230" s="19">
        <v>866297444</v>
      </c>
      <c r="R230" s="19">
        <v>417503073</v>
      </c>
      <c r="S230" s="110">
        <v>29.866599999999998</v>
      </c>
      <c r="T230" s="19">
        <v>248484161</v>
      </c>
      <c r="U230" s="19">
        <v>866297444</v>
      </c>
      <c r="V230" s="19">
        <v>0</v>
      </c>
    </row>
    <row r="231" spans="2:22" hidden="1">
      <c r="B231" t="s">
        <v>1396</v>
      </c>
      <c r="C231" s="19">
        <v>2900554000</v>
      </c>
      <c r="D231" s="19">
        <v>0</v>
      </c>
      <c r="E231" s="19">
        <v>0</v>
      </c>
      <c r="F231" s="19">
        <v>2900554000</v>
      </c>
      <c r="G231" s="19">
        <v>0</v>
      </c>
      <c r="H231" s="19">
        <v>2900554000</v>
      </c>
      <c r="I231" s="19">
        <v>1498106400</v>
      </c>
      <c r="J231" s="19">
        <v>2781906917</v>
      </c>
      <c r="K231" s="19">
        <v>118647083</v>
      </c>
      <c r="L231" s="19">
        <v>0</v>
      </c>
      <c r="M231" s="19">
        <v>1283800517</v>
      </c>
      <c r="N231" s="19">
        <v>1498106400</v>
      </c>
      <c r="O231" s="110">
        <v>44.2605</v>
      </c>
      <c r="P231" s="19">
        <v>248484161</v>
      </c>
      <c r="Q231" s="19">
        <v>866297444</v>
      </c>
      <c r="R231" s="19">
        <v>417503073</v>
      </c>
      <c r="S231" s="110">
        <v>29.866599999999998</v>
      </c>
      <c r="T231" s="19">
        <v>248484161</v>
      </c>
      <c r="U231" s="19">
        <v>866297444</v>
      </c>
      <c r="V231" s="19">
        <v>0</v>
      </c>
    </row>
    <row r="232" spans="2:22" hidden="1">
      <c r="B232" t="s">
        <v>1503</v>
      </c>
      <c r="C232" s="19">
        <v>600000000</v>
      </c>
      <c r="D232" s="19">
        <v>0</v>
      </c>
      <c r="E232" s="19">
        <v>-50000000</v>
      </c>
      <c r="F232" s="19">
        <v>550000000</v>
      </c>
      <c r="G232" s="19">
        <v>0</v>
      </c>
      <c r="H232" s="19">
        <v>550000000</v>
      </c>
      <c r="I232" s="19">
        <v>0</v>
      </c>
      <c r="J232" s="19">
        <v>0</v>
      </c>
      <c r="K232" s="19">
        <v>550000000</v>
      </c>
      <c r="L232" s="19">
        <v>0</v>
      </c>
      <c r="M232" s="19">
        <v>0</v>
      </c>
      <c r="N232" s="19">
        <v>0</v>
      </c>
      <c r="O232" s="110">
        <v>0</v>
      </c>
      <c r="P232" s="19">
        <v>0</v>
      </c>
      <c r="Q232" s="19">
        <v>0</v>
      </c>
      <c r="R232" s="19">
        <v>0</v>
      </c>
      <c r="S232" s="110">
        <v>0</v>
      </c>
      <c r="T232" s="19">
        <v>0</v>
      </c>
      <c r="U232" s="19">
        <v>0</v>
      </c>
      <c r="V232" s="19">
        <v>0</v>
      </c>
    </row>
    <row r="233" spans="2:22" hidden="1">
      <c r="B233" t="s">
        <v>1396</v>
      </c>
      <c r="C233" s="19">
        <v>600000000</v>
      </c>
      <c r="D233" s="19">
        <v>0</v>
      </c>
      <c r="E233" s="19">
        <v>-50000000</v>
      </c>
      <c r="F233" s="19">
        <v>550000000</v>
      </c>
      <c r="G233" s="19">
        <v>0</v>
      </c>
      <c r="H233" s="19">
        <v>550000000</v>
      </c>
      <c r="I233" s="19">
        <v>0</v>
      </c>
      <c r="J233" s="19">
        <v>0</v>
      </c>
      <c r="K233" s="19">
        <v>550000000</v>
      </c>
      <c r="L233" s="19">
        <v>0</v>
      </c>
      <c r="M233" s="19">
        <v>0</v>
      </c>
      <c r="N233" s="19">
        <v>0</v>
      </c>
      <c r="O233" s="110">
        <v>0</v>
      </c>
      <c r="P233" s="19">
        <v>0</v>
      </c>
      <c r="Q233" s="19">
        <v>0</v>
      </c>
      <c r="R233" s="19">
        <v>0</v>
      </c>
      <c r="S233" s="110">
        <v>0</v>
      </c>
      <c r="T233" s="19">
        <v>0</v>
      </c>
      <c r="U233" s="19">
        <v>0</v>
      </c>
      <c r="V233" s="19">
        <v>0</v>
      </c>
    </row>
    <row r="234" spans="2:22" hidden="1">
      <c r="B234" t="s">
        <v>1504</v>
      </c>
      <c r="C234" s="19">
        <v>2649637000</v>
      </c>
      <c r="D234" s="19">
        <v>0</v>
      </c>
      <c r="E234" s="19">
        <v>0</v>
      </c>
      <c r="F234" s="19">
        <v>2649637000</v>
      </c>
      <c r="G234" s="19">
        <v>0</v>
      </c>
      <c r="H234" s="19">
        <v>2649637000</v>
      </c>
      <c r="I234" s="19">
        <v>0</v>
      </c>
      <c r="J234" s="19">
        <v>0</v>
      </c>
      <c r="K234" s="19">
        <v>2649637000</v>
      </c>
      <c r="L234" s="19">
        <v>0</v>
      </c>
      <c r="M234" s="19">
        <v>0</v>
      </c>
      <c r="N234" s="19">
        <v>0</v>
      </c>
      <c r="O234" s="110">
        <v>0</v>
      </c>
      <c r="P234" s="19">
        <v>0</v>
      </c>
      <c r="Q234" s="19">
        <v>0</v>
      </c>
      <c r="R234" s="19">
        <v>0</v>
      </c>
      <c r="S234" s="110">
        <v>0</v>
      </c>
      <c r="T234" s="19">
        <v>0</v>
      </c>
      <c r="U234" s="19">
        <v>0</v>
      </c>
      <c r="V234" s="19">
        <v>0</v>
      </c>
    </row>
    <row r="235" spans="2:22" hidden="1">
      <c r="B235" t="s">
        <v>1396</v>
      </c>
      <c r="C235" s="19">
        <v>1149637000</v>
      </c>
      <c r="D235" s="19">
        <v>0</v>
      </c>
      <c r="E235" s="19">
        <v>0</v>
      </c>
      <c r="F235" s="19">
        <v>1149637000</v>
      </c>
      <c r="G235" s="19">
        <v>0</v>
      </c>
      <c r="H235" s="19">
        <v>1149637000</v>
      </c>
      <c r="I235" s="19">
        <v>0</v>
      </c>
      <c r="J235" s="19">
        <v>0</v>
      </c>
      <c r="K235" s="19">
        <v>1149637000</v>
      </c>
      <c r="L235" s="19">
        <v>0</v>
      </c>
      <c r="M235" s="19">
        <v>0</v>
      </c>
      <c r="N235" s="19">
        <v>0</v>
      </c>
      <c r="O235" s="110">
        <v>0</v>
      </c>
      <c r="P235" s="19">
        <v>0</v>
      </c>
      <c r="Q235" s="19">
        <v>0</v>
      </c>
      <c r="R235" s="19">
        <v>0</v>
      </c>
      <c r="S235" s="110">
        <v>0</v>
      </c>
      <c r="T235" s="19">
        <v>0</v>
      </c>
      <c r="U235" s="19">
        <v>0</v>
      </c>
      <c r="V235" s="19">
        <v>0</v>
      </c>
    </row>
    <row r="236" spans="2:22" hidden="1">
      <c r="B236" t="s">
        <v>1468</v>
      </c>
      <c r="C236" s="19">
        <v>1500000000</v>
      </c>
      <c r="D236" s="19">
        <v>0</v>
      </c>
      <c r="E236" s="19">
        <v>0</v>
      </c>
      <c r="F236" s="19">
        <v>1500000000</v>
      </c>
      <c r="G236" s="19">
        <v>0</v>
      </c>
      <c r="H236" s="19">
        <v>1500000000</v>
      </c>
      <c r="I236" s="19">
        <v>0</v>
      </c>
      <c r="J236" s="19">
        <v>0</v>
      </c>
      <c r="K236" s="19">
        <v>1500000000</v>
      </c>
      <c r="L236" s="19">
        <v>0</v>
      </c>
      <c r="M236" s="19">
        <v>0</v>
      </c>
      <c r="N236" s="19">
        <v>0</v>
      </c>
      <c r="O236" s="110">
        <v>0</v>
      </c>
      <c r="P236" s="19">
        <v>0</v>
      </c>
      <c r="Q236" s="19">
        <v>0</v>
      </c>
      <c r="R236" s="19">
        <v>0</v>
      </c>
      <c r="S236" s="110">
        <v>0</v>
      </c>
      <c r="T236" s="19">
        <v>0</v>
      </c>
      <c r="U236" s="19">
        <v>0</v>
      </c>
      <c r="V236" s="19">
        <v>0</v>
      </c>
    </row>
    <row r="237" spans="2:22" hidden="1">
      <c r="B237" t="s">
        <v>1500</v>
      </c>
      <c r="C237" s="19">
        <v>1100000000</v>
      </c>
      <c r="D237" s="19">
        <v>0</v>
      </c>
      <c r="E237" s="19">
        <v>0</v>
      </c>
      <c r="F237" s="19">
        <v>1100000000</v>
      </c>
      <c r="G237" s="19">
        <v>0</v>
      </c>
      <c r="H237" s="19">
        <v>1100000000</v>
      </c>
      <c r="I237" s="19">
        <v>0</v>
      </c>
      <c r="J237" s="19">
        <v>0</v>
      </c>
      <c r="K237" s="19">
        <v>1100000000</v>
      </c>
      <c r="L237" s="19">
        <v>0</v>
      </c>
      <c r="M237" s="19">
        <v>0</v>
      </c>
      <c r="N237" s="19">
        <v>0</v>
      </c>
      <c r="O237" s="110">
        <v>0</v>
      </c>
      <c r="P237" s="19">
        <v>0</v>
      </c>
      <c r="Q237" s="19">
        <v>0</v>
      </c>
      <c r="R237" s="19">
        <v>0</v>
      </c>
      <c r="S237" s="110">
        <v>0</v>
      </c>
      <c r="T237" s="19">
        <v>0</v>
      </c>
      <c r="U237" s="19">
        <v>0</v>
      </c>
      <c r="V237" s="19">
        <v>0</v>
      </c>
    </row>
    <row r="238" spans="2:22" hidden="1">
      <c r="B238" t="s">
        <v>1396</v>
      </c>
      <c r="C238" s="19">
        <v>1100000000</v>
      </c>
      <c r="D238" s="19">
        <v>0</v>
      </c>
      <c r="E238" s="19">
        <v>0</v>
      </c>
      <c r="F238" s="19">
        <v>1100000000</v>
      </c>
      <c r="G238" s="19">
        <v>0</v>
      </c>
      <c r="H238" s="19">
        <v>1100000000</v>
      </c>
      <c r="I238" s="19">
        <v>0</v>
      </c>
      <c r="J238" s="19">
        <v>0</v>
      </c>
      <c r="K238" s="19">
        <v>1100000000</v>
      </c>
      <c r="L238" s="19">
        <v>0</v>
      </c>
      <c r="M238" s="19">
        <v>0</v>
      </c>
      <c r="N238" s="19">
        <v>0</v>
      </c>
      <c r="O238" s="110">
        <v>0</v>
      </c>
      <c r="P238" s="19">
        <v>0</v>
      </c>
      <c r="Q238" s="19">
        <v>0</v>
      </c>
      <c r="R238" s="19">
        <v>0</v>
      </c>
      <c r="S238" s="110">
        <v>0</v>
      </c>
      <c r="T238" s="19">
        <v>0</v>
      </c>
      <c r="U238" s="19">
        <v>0</v>
      </c>
      <c r="V238" s="19">
        <v>0</v>
      </c>
    </row>
    <row r="239" spans="2:22" hidden="1">
      <c r="B239" t="s">
        <v>1505</v>
      </c>
      <c r="C239" s="19">
        <v>3611601000</v>
      </c>
      <c r="D239" s="19">
        <v>0</v>
      </c>
      <c r="E239" s="19">
        <v>-720000000</v>
      </c>
      <c r="F239" s="19">
        <v>2891601000</v>
      </c>
      <c r="G239" s="19">
        <v>0</v>
      </c>
      <c r="H239" s="19">
        <v>2891601000</v>
      </c>
      <c r="I239" s="19">
        <v>196657000</v>
      </c>
      <c r="J239" s="19">
        <v>632580000</v>
      </c>
      <c r="K239" s="19">
        <v>2259021000</v>
      </c>
      <c r="L239" s="19">
        <v>0</v>
      </c>
      <c r="M239" s="19">
        <v>435923000</v>
      </c>
      <c r="N239" s="19">
        <v>196657000</v>
      </c>
      <c r="O239" s="110">
        <v>15.0755</v>
      </c>
      <c r="P239" s="19">
        <v>97063771</v>
      </c>
      <c r="Q239" s="19">
        <v>260193038</v>
      </c>
      <c r="R239" s="19">
        <v>175729962</v>
      </c>
      <c r="S239" s="110">
        <v>8.9982000000000006</v>
      </c>
      <c r="T239" s="19">
        <v>97063771</v>
      </c>
      <c r="U239" s="19">
        <v>260193038</v>
      </c>
      <c r="V239" s="19">
        <v>0</v>
      </c>
    </row>
    <row r="240" spans="2:22" hidden="1">
      <c r="B240" t="s">
        <v>1469</v>
      </c>
      <c r="C240" s="19">
        <v>50000000</v>
      </c>
      <c r="D240" s="19">
        <v>0</v>
      </c>
      <c r="E240" s="19">
        <v>0</v>
      </c>
      <c r="F240" s="19">
        <v>50000000</v>
      </c>
      <c r="G240" s="19">
        <v>0</v>
      </c>
      <c r="H240" s="19">
        <v>50000000</v>
      </c>
      <c r="I240" s="19">
        <v>0</v>
      </c>
      <c r="J240" s="19">
        <v>0</v>
      </c>
      <c r="K240" s="19">
        <v>50000000</v>
      </c>
      <c r="L240" s="19">
        <v>0</v>
      </c>
      <c r="M240" s="19">
        <v>0</v>
      </c>
      <c r="N240" s="19">
        <v>0</v>
      </c>
      <c r="O240" s="110">
        <v>0</v>
      </c>
      <c r="P240" s="19">
        <v>0</v>
      </c>
      <c r="Q240" s="19">
        <v>0</v>
      </c>
      <c r="R240" s="19">
        <v>0</v>
      </c>
      <c r="S240" s="110">
        <v>0</v>
      </c>
      <c r="T240" s="19">
        <v>0</v>
      </c>
      <c r="U240" s="19">
        <v>0</v>
      </c>
      <c r="V240" s="19">
        <v>0</v>
      </c>
    </row>
    <row r="241" spans="2:22" hidden="1">
      <c r="B241" t="s">
        <v>1396</v>
      </c>
      <c r="C241" s="19">
        <v>50000000</v>
      </c>
      <c r="D241" s="19">
        <v>0</v>
      </c>
      <c r="E241" s="19">
        <v>0</v>
      </c>
      <c r="F241" s="19">
        <v>50000000</v>
      </c>
      <c r="G241" s="19">
        <v>0</v>
      </c>
      <c r="H241" s="19">
        <v>50000000</v>
      </c>
      <c r="I241" s="19">
        <v>0</v>
      </c>
      <c r="J241" s="19">
        <v>0</v>
      </c>
      <c r="K241" s="19">
        <v>50000000</v>
      </c>
      <c r="L241" s="19">
        <v>0</v>
      </c>
      <c r="M241" s="19">
        <v>0</v>
      </c>
      <c r="N241" s="19">
        <v>0</v>
      </c>
      <c r="O241" s="110">
        <v>0</v>
      </c>
      <c r="P241" s="19">
        <v>0</v>
      </c>
      <c r="Q241" s="19">
        <v>0</v>
      </c>
      <c r="R241" s="19">
        <v>0</v>
      </c>
      <c r="S241" s="110">
        <v>0</v>
      </c>
      <c r="T241" s="19">
        <v>0</v>
      </c>
      <c r="U241" s="19">
        <v>0</v>
      </c>
      <c r="V241" s="19">
        <v>0</v>
      </c>
    </row>
    <row r="242" spans="2:22" hidden="1">
      <c r="B242" t="s">
        <v>1506</v>
      </c>
      <c r="C242" s="19">
        <v>0</v>
      </c>
      <c r="D242" s="19">
        <v>30000000</v>
      </c>
      <c r="E242" s="19">
        <v>30000000</v>
      </c>
      <c r="F242" s="19">
        <v>30000000</v>
      </c>
      <c r="G242" s="19">
        <v>0</v>
      </c>
      <c r="H242" s="19">
        <v>30000000</v>
      </c>
      <c r="I242" s="19">
        <v>0</v>
      </c>
      <c r="J242" s="19">
        <v>0</v>
      </c>
      <c r="K242" s="19">
        <v>30000000</v>
      </c>
      <c r="L242" s="19">
        <v>0</v>
      </c>
      <c r="M242" s="19">
        <v>0</v>
      </c>
      <c r="N242" s="19">
        <v>0</v>
      </c>
      <c r="O242" s="110">
        <v>0</v>
      </c>
      <c r="P242" s="19">
        <v>0</v>
      </c>
      <c r="Q242" s="19">
        <v>0</v>
      </c>
      <c r="R242" s="19">
        <v>0</v>
      </c>
      <c r="S242" s="110">
        <v>0</v>
      </c>
      <c r="T242" s="19">
        <v>0</v>
      </c>
      <c r="U242" s="19">
        <v>0</v>
      </c>
      <c r="V242" s="19">
        <v>0</v>
      </c>
    </row>
    <row r="243" spans="2:22" hidden="1">
      <c r="B243" t="s">
        <v>1396</v>
      </c>
      <c r="C243" s="19">
        <v>0</v>
      </c>
      <c r="D243" s="19">
        <v>30000000</v>
      </c>
      <c r="E243" s="19">
        <v>30000000</v>
      </c>
      <c r="F243" s="19">
        <v>30000000</v>
      </c>
      <c r="G243" s="19">
        <v>0</v>
      </c>
      <c r="H243" s="19">
        <v>30000000</v>
      </c>
      <c r="I243" s="19">
        <v>0</v>
      </c>
      <c r="J243" s="19">
        <v>0</v>
      </c>
      <c r="K243" s="19">
        <v>30000000</v>
      </c>
      <c r="L243" s="19">
        <v>0</v>
      </c>
      <c r="M243" s="19">
        <v>0</v>
      </c>
      <c r="N243" s="19">
        <v>0</v>
      </c>
      <c r="O243" s="110">
        <v>0</v>
      </c>
      <c r="P243" s="19">
        <v>0</v>
      </c>
      <c r="Q243" s="19">
        <v>0</v>
      </c>
      <c r="R243" s="19">
        <v>0</v>
      </c>
      <c r="S243" s="110">
        <v>0</v>
      </c>
      <c r="T243" s="19">
        <v>0</v>
      </c>
      <c r="U243" s="19">
        <v>0</v>
      </c>
      <c r="V243" s="19">
        <v>0</v>
      </c>
    </row>
    <row r="244" spans="2:22" hidden="1">
      <c r="B244" t="s">
        <v>1487</v>
      </c>
      <c r="C244" s="19">
        <v>10000000</v>
      </c>
      <c r="D244" s="19">
        <v>-10000000</v>
      </c>
      <c r="E244" s="19">
        <v>-10000000</v>
      </c>
      <c r="F244" s="19">
        <v>0</v>
      </c>
      <c r="G244" s="19">
        <v>0</v>
      </c>
      <c r="H244" s="19">
        <v>0</v>
      </c>
      <c r="I244" s="19">
        <v>0</v>
      </c>
      <c r="J244" s="19">
        <v>0</v>
      </c>
      <c r="K244" s="19">
        <v>0</v>
      </c>
      <c r="L244" s="19">
        <v>0</v>
      </c>
      <c r="M244" s="19">
        <v>0</v>
      </c>
      <c r="N244" s="19">
        <v>0</v>
      </c>
      <c r="O244" s="110">
        <v>0</v>
      </c>
      <c r="P244" s="19">
        <v>0</v>
      </c>
      <c r="Q244" s="19">
        <v>0</v>
      </c>
      <c r="R244" s="19">
        <v>0</v>
      </c>
      <c r="S244" s="110">
        <v>0</v>
      </c>
      <c r="T244" s="19">
        <v>0</v>
      </c>
      <c r="U244" s="19">
        <v>0</v>
      </c>
      <c r="V244" s="19">
        <v>0</v>
      </c>
    </row>
    <row r="245" spans="2:22" hidden="1">
      <c r="B245" t="s">
        <v>1396</v>
      </c>
      <c r="C245" s="19">
        <v>10000000</v>
      </c>
      <c r="D245" s="19">
        <v>-10000000</v>
      </c>
      <c r="E245" s="19">
        <v>-10000000</v>
      </c>
      <c r="F245" s="19">
        <v>0</v>
      </c>
      <c r="G245" s="19">
        <v>0</v>
      </c>
      <c r="H245" s="19">
        <v>0</v>
      </c>
      <c r="I245" s="19">
        <v>0</v>
      </c>
      <c r="J245" s="19">
        <v>0</v>
      </c>
      <c r="K245" s="19">
        <v>0</v>
      </c>
      <c r="L245" s="19">
        <v>0</v>
      </c>
      <c r="M245" s="19">
        <v>0</v>
      </c>
      <c r="N245" s="19">
        <v>0</v>
      </c>
      <c r="O245" s="110">
        <v>0</v>
      </c>
      <c r="P245" s="19">
        <v>0</v>
      </c>
      <c r="Q245" s="19">
        <v>0</v>
      </c>
      <c r="R245" s="19">
        <v>0</v>
      </c>
      <c r="S245" s="110">
        <v>0</v>
      </c>
      <c r="T245" s="19">
        <v>0</v>
      </c>
      <c r="U245" s="19">
        <v>0</v>
      </c>
      <c r="V245" s="19">
        <v>0</v>
      </c>
    </row>
    <row r="246" spans="2:22" hidden="1">
      <c r="B246" t="s">
        <v>1507</v>
      </c>
      <c r="C246" s="19">
        <v>20000000</v>
      </c>
      <c r="D246" s="19">
        <v>-20000000</v>
      </c>
      <c r="E246" s="19">
        <v>-20000000</v>
      </c>
      <c r="F246" s="19">
        <v>0</v>
      </c>
      <c r="G246" s="19">
        <v>0</v>
      </c>
      <c r="H246" s="19">
        <v>0</v>
      </c>
      <c r="I246" s="19">
        <v>0</v>
      </c>
      <c r="J246" s="19">
        <v>0</v>
      </c>
      <c r="K246" s="19">
        <v>0</v>
      </c>
      <c r="L246" s="19">
        <v>0</v>
      </c>
      <c r="M246" s="19">
        <v>0</v>
      </c>
      <c r="N246" s="19">
        <v>0</v>
      </c>
      <c r="O246" s="110">
        <v>0</v>
      </c>
      <c r="P246" s="19">
        <v>0</v>
      </c>
      <c r="Q246" s="19">
        <v>0</v>
      </c>
      <c r="R246" s="19">
        <v>0</v>
      </c>
      <c r="S246" s="110">
        <v>0</v>
      </c>
      <c r="T246" s="19">
        <v>0</v>
      </c>
      <c r="U246" s="19">
        <v>0</v>
      </c>
      <c r="V246" s="19">
        <v>0</v>
      </c>
    </row>
    <row r="247" spans="2:22" hidden="1">
      <c r="B247" t="s">
        <v>1396</v>
      </c>
      <c r="C247" s="19">
        <v>20000000</v>
      </c>
      <c r="D247" s="19">
        <v>-20000000</v>
      </c>
      <c r="E247" s="19">
        <v>-20000000</v>
      </c>
      <c r="F247" s="19">
        <v>0</v>
      </c>
      <c r="G247" s="19">
        <v>0</v>
      </c>
      <c r="H247" s="19">
        <v>0</v>
      </c>
      <c r="I247" s="19">
        <v>0</v>
      </c>
      <c r="J247" s="19">
        <v>0</v>
      </c>
      <c r="K247" s="19">
        <v>0</v>
      </c>
      <c r="L247" s="19">
        <v>0</v>
      </c>
      <c r="M247" s="19">
        <v>0</v>
      </c>
      <c r="N247" s="19">
        <v>0</v>
      </c>
      <c r="O247" s="110">
        <v>0</v>
      </c>
      <c r="P247" s="19">
        <v>0</v>
      </c>
      <c r="Q247" s="19">
        <v>0</v>
      </c>
      <c r="R247" s="19">
        <v>0</v>
      </c>
      <c r="S247" s="110">
        <v>0</v>
      </c>
      <c r="T247" s="19">
        <v>0</v>
      </c>
      <c r="U247" s="19">
        <v>0</v>
      </c>
      <c r="V247" s="19">
        <v>0</v>
      </c>
    </row>
    <row r="248" spans="2:22" hidden="1">
      <c r="B248" t="s">
        <v>1494</v>
      </c>
      <c r="C248" s="19">
        <v>946716000</v>
      </c>
      <c r="D248" s="19">
        <v>0</v>
      </c>
      <c r="E248" s="19">
        <v>0</v>
      </c>
      <c r="F248" s="19">
        <v>946716000</v>
      </c>
      <c r="G248" s="19">
        <v>0</v>
      </c>
      <c r="H248" s="19">
        <v>946716000</v>
      </c>
      <c r="I248" s="19">
        <v>196657000</v>
      </c>
      <c r="J248" s="19">
        <v>632580000</v>
      </c>
      <c r="K248" s="19">
        <v>314136000</v>
      </c>
      <c r="L248" s="19">
        <v>0</v>
      </c>
      <c r="M248" s="19">
        <v>435923000</v>
      </c>
      <c r="N248" s="19">
        <v>196657000</v>
      </c>
      <c r="O248" s="110">
        <v>46.0458</v>
      </c>
      <c r="P248" s="19">
        <v>97063771</v>
      </c>
      <c r="Q248" s="19">
        <v>260193038</v>
      </c>
      <c r="R248" s="19">
        <v>175729962</v>
      </c>
      <c r="S248" s="110">
        <v>27.483699999999999</v>
      </c>
      <c r="T248" s="19">
        <v>97063771</v>
      </c>
      <c r="U248" s="19">
        <v>260193038</v>
      </c>
      <c r="V248" s="19">
        <v>0</v>
      </c>
    </row>
    <row r="249" spans="2:22" hidden="1">
      <c r="B249" t="s">
        <v>1396</v>
      </c>
      <c r="C249" s="19">
        <v>946716000</v>
      </c>
      <c r="D249" s="19">
        <v>0</v>
      </c>
      <c r="E249" s="19">
        <v>0</v>
      </c>
      <c r="F249" s="19">
        <v>946716000</v>
      </c>
      <c r="G249" s="19">
        <v>0</v>
      </c>
      <c r="H249" s="19">
        <v>946716000</v>
      </c>
      <c r="I249" s="19">
        <v>196657000</v>
      </c>
      <c r="J249" s="19">
        <v>632580000</v>
      </c>
      <c r="K249" s="19">
        <v>314136000</v>
      </c>
      <c r="L249" s="19">
        <v>0</v>
      </c>
      <c r="M249" s="19">
        <v>435923000</v>
      </c>
      <c r="N249" s="19">
        <v>196657000</v>
      </c>
      <c r="O249" s="110">
        <v>46.0458</v>
      </c>
      <c r="P249" s="19">
        <v>97063771</v>
      </c>
      <c r="Q249" s="19">
        <v>260193038</v>
      </c>
      <c r="R249" s="19">
        <v>175729962</v>
      </c>
      <c r="S249" s="110">
        <v>27.483699999999999</v>
      </c>
      <c r="T249" s="19">
        <v>97063771</v>
      </c>
      <c r="U249" s="19">
        <v>260193038</v>
      </c>
      <c r="V249" s="19">
        <v>0</v>
      </c>
    </row>
    <row r="250" spans="2:22" hidden="1">
      <c r="B250" t="s">
        <v>1501</v>
      </c>
      <c r="C250" s="19">
        <v>2584885000</v>
      </c>
      <c r="D250" s="19">
        <v>0</v>
      </c>
      <c r="E250" s="19">
        <v>-720000000</v>
      </c>
      <c r="F250" s="19">
        <v>1864885000</v>
      </c>
      <c r="G250" s="19">
        <v>0</v>
      </c>
      <c r="H250" s="19">
        <v>1864885000</v>
      </c>
      <c r="I250" s="19">
        <v>0</v>
      </c>
      <c r="J250" s="19">
        <v>0</v>
      </c>
      <c r="K250" s="19">
        <v>1864885000</v>
      </c>
      <c r="L250" s="19">
        <v>0</v>
      </c>
      <c r="M250" s="19">
        <v>0</v>
      </c>
      <c r="N250" s="19">
        <v>0</v>
      </c>
      <c r="O250" s="110">
        <v>0</v>
      </c>
      <c r="P250" s="19">
        <v>0</v>
      </c>
      <c r="Q250" s="19">
        <v>0</v>
      </c>
      <c r="R250" s="19">
        <v>0</v>
      </c>
      <c r="S250" s="110">
        <v>0</v>
      </c>
      <c r="T250" s="19">
        <v>0</v>
      </c>
      <c r="U250" s="19">
        <v>0</v>
      </c>
      <c r="V250" s="19">
        <v>0</v>
      </c>
    </row>
    <row r="251" spans="2:22" hidden="1">
      <c r="B251" t="s">
        <v>1396</v>
      </c>
      <c r="C251" s="19">
        <v>1084885000</v>
      </c>
      <c r="D251" s="19">
        <v>0</v>
      </c>
      <c r="E251" s="19">
        <v>-720000000</v>
      </c>
      <c r="F251" s="19">
        <v>364885000</v>
      </c>
      <c r="G251" s="19">
        <v>0</v>
      </c>
      <c r="H251" s="19">
        <v>364885000</v>
      </c>
      <c r="I251" s="19">
        <v>0</v>
      </c>
      <c r="J251" s="19">
        <v>0</v>
      </c>
      <c r="K251" s="19">
        <v>364885000</v>
      </c>
      <c r="L251" s="19">
        <v>0</v>
      </c>
      <c r="M251" s="19">
        <v>0</v>
      </c>
      <c r="N251" s="19">
        <v>0</v>
      </c>
      <c r="O251" s="110">
        <v>0</v>
      </c>
      <c r="P251" s="19">
        <v>0</v>
      </c>
      <c r="Q251" s="19">
        <v>0</v>
      </c>
      <c r="R251" s="19">
        <v>0</v>
      </c>
      <c r="S251" s="110">
        <v>0</v>
      </c>
      <c r="T251" s="19">
        <v>0</v>
      </c>
      <c r="U251" s="19">
        <v>0</v>
      </c>
      <c r="V251" s="19">
        <v>0</v>
      </c>
    </row>
    <row r="252" spans="2:22" hidden="1">
      <c r="B252" t="s">
        <v>1468</v>
      </c>
      <c r="C252" s="19">
        <v>1500000000</v>
      </c>
      <c r="D252" s="19">
        <v>0</v>
      </c>
      <c r="E252" s="19">
        <v>0</v>
      </c>
      <c r="F252" s="19">
        <v>1500000000</v>
      </c>
      <c r="G252" s="19">
        <v>0</v>
      </c>
      <c r="H252" s="19">
        <v>1500000000</v>
      </c>
      <c r="I252" s="19">
        <v>0</v>
      </c>
      <c r="J252" s="19">
        <v>0</v>
      </c>
      <c r="K252" s="19">
        <v>1500000000</v>
      </c>
      <c r="L252" s="19">
        <v>0</v>
      </c>
      <c r="M252" s="19">
        <v>0</v>
      </c>
      <c r="N252" s="19">
        <v>0</v>
      </c>
      <c r="O252" s="110">
        <v>0</v>
      </c>
      <c r="P252" s="19">
        <v>0</v>
      </c>
      <c r="Q252" s="19">
        <v>0</v>
      </c>
      <c r="R252" s="19">
        <v>0</v>
      </c>
      <c r="S252" s="110">
        <v>0</v>
      </c>
      <c r="T252" s="19">
        <v>0</v>
      </c>
      <c r="U252" s="19">
        <v>0</v>
      </c>
      <c r="V252" s="19">
        <v>0</v>
      </c>
    </row>
    <row r="253" spans="2:22" hidden="1">
      <c r="B253" t="s">
        <v>1508</v>
      </c>
      <c r="C253" s="19">
        <v>4571487000</v>
      </c>
      <c r="D253" s="19">
        <v>0</v>
      </c>
      <c r="E253" s="19">
        <v>0</v>
      </c>
      <c r="F253" s="19">
        <v>4571487000</v>
      </c>
      <c r="G253" s="19">
        <v>0</v>
      </c>
      <c r="H253" s="19">
        <v>4571487000</v>
      </c>
      <c r="I253" s="19">
        <v>396547315</v>
      </c>
      <c r="J253" s="19">
        <v>3524300103</v>
      </c>
      <c r="K253" s="19">
        <v>1047186897</v>
      </c>
      <c r="L253" s="19">
        <v>1154304504</v>
      </c>
      <c r="M253" s="19">
        <v>2943993324</v>
      </c>
      <c r="N253" s="19">
        <v>580306779</v>
      </c>
      <c r="O253" s="110">
        <v>64.399000000000001</v>
      </c>
      <c r="P253" s="19">
        <v>1300338681</v>
      </c>
      <c r="Q253" s="19">
        <v>1857857546</v>
      </c>
      <c r="R253" s="19">
        <v>1086135778</v>
      </c>
      <c r="S253" s="110">
        <v>40.640099999999997</v>
      </c>
      <c r="T253" s="19">
        <v>1300338681</v>
      </c>
      <c r="U253" s="19">
        <v>1857857546</v>
      </c>
      <c r="V253" s="19">
        <v>0</v>
      </c>
    </row>
    <row r="254" spans="2:22" hidden="1">
      <c r="B254" t="s">
        <v>1467</v>
      </c>
      <c r="C254" s="19">
        <v>80000000</v>
      </c>
      <c r="D254" s="19">
        <v>0</v>
      </c>
      <c r="E254" s="19">
        <v>-80000000</v>
      </c>
      <c r="F254" s="19">
        <v>0</v>
      </c>
      <c r="G254" s="19">
        <v>0</v>
      </c>
      <c r="H254" s="19">
        <v>0</v>
      </c>
      <c r="I254" s="19">
        <v>0</v>
      </c>
      <c r="J254" s="19">
        <v>0</v>
      </c>
      <c r="K254" s="19">
        <v>0</v>
      </c>
      <c r="L254" s="19">
        <v>0</v>
      </c>
      <c r="M254" s="19">
        <v>0</v>
      </c>
      <c r="N254" s="19">
        <v>0</v>
      </c>
      <c r="O254" s="110">
        <v>0</v>
      </c>
      <c r="P254" s="19">
        <v>0</v>
      </c>
      <c r="Q254" s="19">
        <v>0</v>
      </c>
      <c r="R254" s="19">
        <v>0</v>
      </c>
      <c r="S254" s="110">
        <v>0</v>
      </c>
      <c r="T254" s="19">
        <v>0</v>
      </c>
      <c r="U254" s="19">
        <v>0</v>
      </c>
      <c r="V254" s="19">
        <v>0</v>
      </c>
    </row>
    <row r="255" spans="2:22" hidden="1">
      <c r="B255" t="s">
        <v>1396</v>
      </c>
      <c r="C255" s="19">
        <v>80000000</v>
      </c>
      <c r="D255" s="19">
        <v>0</v>
      </c>
      <c r="E255" s="19">
        <v>-80000000</v>
      </c>
      <c r="F255" s="19">
        <v>0</v>
      </c>
      <c r="G255" s="19">
        <v>0</v>
      </c>
      <c r="H255" s="19">
        <v>0</v>
      </c>
      <c r="I255" s="19">
        <v>0</v>
      </c>
      <c r="J255" s="19">
        <v>0</v>
      </c>
      <c r="K255" s="19">
        <v>0</v>
      </c>
      <c r="L255" s="19">
        <v>0</v>
      </c>
      <c r="M255" s="19">
        <v>0</v>
      </c>
      <c r="N255" s="19">
        <v>0</v>
      </c>
      <c r="O255" s="110">
        <v>0</v>
      </c>
      <c r="P255" s="19">
        <v>0</v>
      </c>
      <c r="Q255" s="19">
        <v>0</v>
      </c>
      <c r="R255" s="19">
        <v>0</v>
      </c>
      <c r="S255" s="110">
        <v>0</v>
      </c>
      <c r="T255" s="19">
        <v>0</v>
      </c>
      <c r="U255" s="19">
        <v>0</v>
      </c>
      <c r="V255" s="19">
        <v>0</v>
      </c>
    </row>
    <row r="256" spans="2:22" hidden="1">
      <c r="B256" t="s">
        <v>1469</v>
      </c>
      <c r="C256" s="19">
        <v>50000000</v>
      </c>
      <c r="D256" s="19">
        <v>0</v>
      </c>
      <c r="E256" s="19">
        <v>0</v>
      </c>
      <c r="F256" s="19">
        <v>50000000</v>
      </c>
      <c r="G256" s="19">
        <v>0</v>
      </c>
      <c r="H256" s="19">
        <v>50000000</v>
      </c>
      <c r="I256" s="19">
        <v>0</v>
      </c>
      <c r="J256" s="19">
        <v>0</v>
      </c>
      <c r="K256" s="19">
        <v>50000000</v>
      </c>
      <c r="L256" s="19">
        <v>0</v>
      </c>
      <c r="M256" s="19">
        <v>0</v>
      </c>
      <c r="N256" s="19">
        <v>0</v>
      </c>
      <c r="O256" s="110">
        <v>0</v>
      </c>
      <c r="P256" s="19">
        <v>0</v>
      </c>
      <c r="Q256" s="19">
        <v>0</v>
      </c>
      <c r="R256" s="19">
        <v>0</v>
      </c>
      <c r="S256" s="110">
        <v>0</v>
      </c>
      <c r="T256" s="19">
        <v>0</v>
      </c>
      <c r="U256" s="19">
        <v>0</v>
      </c>
      <c r="V256" s="19">
        <v>0</v>
      </c>
    </row>
    <row r="257" spans="2:22" hidden="1">
      <c r="B257" t="s">
        <v>1396</v>
      </c>
      <c r="C257" s="19">
        <v>50000000</v>
      </c>
      <c r="D257" s="19">
        <v>0</v>
      </c>
      <c r="E257" s="19">
        <v>0</v>
      </c>
      <c r="F257" s="19">
        <v>50000000</v>
      </c>
      <c r="G257" s="19">
        <v>0</v>
      </c>
      <c r="H257" s="19">
        <v>50000000</v>
      </c>
      <c r="I257" s="19">
        <v>0</v>
      </c>
      <c r="J257" s="19">
        <v>0</v>
      </c>
      <c r="K257" s="19">
        <v>50000000</v>
      </c>
      <c r="L257" s="19">
        <v>0</v>
      </c>
      <c r="M257" s="19">
        <v>0</v>
      </c>
      <c r="N257" s="19">
        <v>0</v>
      </c>
      <c r="O257" s="110">
        <v>0</v>
      </c>
      <c r="P257" s="19">
        <v>0</v>
      </c>
      <c r="Q257" s="19">
        <v>0</v>
      </c>
      <c r="R257" s="19">
        <v>0</v>
      </c>
      <c r="S257" s="110">
        <v>0</v>
      </c>
      <c r="T257" s="19">
        <v>0</v>
      </c>
      <c r="U257" s="19">
        <v>0</v>
      </c>
      <c r="V257" s="19">
        <v>0</v>
      </c>
    </row>
    <row r="258" spans="2:22" hidden="1">
      <c r="B258" t="s">
        <v>1509</v>
      </c>
      <c r="C258" s="19">
        <v>0</v>
      </c>
      <c r="D258" s="19">
        <v>0</v>
      </c>
      <c r="E258" s="19">
        <v>304640</v>
      </c>
      <c r="F258" s="19">
        <v>304640</v>
      </c>
      <c r="G258" s="19">
        <v>0</v>
      </c>
      <c r="H258" s="19">
        <v>304640</v>
      </c>
      <c r="I258" s="19">
        <v>0</v>
      </c>
      <c r="J258" s="19">
        <v>304640</v>
      </c>
      <c r="K258" s="19">
        <v>0</v>
      </c>
      <c r="L258" s="19">
        <v>0</v>
      </c>
      <c r="M258" s="19">
        <v>304640</v>
      </c>
      <c r="N258" s="19">
        <v>0</v>
      </c>
      <c r="O258" s="110">
        <v>100</v>
      </c>
      <c r="P258" s="19">
        <v>0</v>
      </c>
      <c r="Q258" s="19">
        <v>0</v>
      </c>
      <c r="R258" s="19">
        <v>304640</v>
      </c>
      <c r="S258" s="110">
        <v>0</v>
      </c>
      <c r="T258" s="19">
        <v>0</v>
      </c>
      <c r="U258" s="19">
        <v>0</v>
      </c>
      <c r="V258" s="19">
        <v>0</v>
      </c>
    </row>
    <row r="259" spans="2:22" hidden="1">
      <c r="B259" t="s">
        <v>1396</v>
      </c>
      <c r="C259" s="19">
        <v>0</v>
      </c>
      <c r="D259" s="19">
        <v>0</v>
      </c>
      <c r="E259" s="19">
        <v>304640</v>
      </c>
      <c r="F259" s="19">
        <v>304640</v>
      </c>
      <c r="G259" s="19">
        <v>0</v>
      </c>
      <c r="H259" s="19">
        <v>304640</v>
      </c>
      <c r="I259" s="19">
        <v>0</v>
      </c>
      <c r="J259" s="19">
        <v>304640</v>
      </c>
      <c r="K259" s="19">
        <v>0</v>
      </c>
      <c r="L259" s="19">
        <v>0</v>
      </c>
      <c r="M259" s="19">
        <v>304640</v>
      </c>
      <c r="N259" s="19">
        <v>0</v>
      </c>
      <c r="O259" s="110">
        <v>100</v>
      </c>
      <c r="P259" s="19">
        <v>0</v>
      </c>
      <c r="Q259" s="19">
        <v>0</v>
      </c>
      <c r="R259" s="19">
        <v>304640</v>
      </c>
      <c r="S259" s="110">
        <v>0</v>
      </c>
      <c r="T259" s="19">
        <v>0</v>
      </c>
      <c r="U259" s="19">
        <v>0</v>
      </c>
      <c r="V259" s="19">
        <v>0</v>
      </c>
    </row>
    <row r="260" spans="2:22" hidden="1">
      <c r="B260" t="s">
        <v>1510</v>
      </c>
      <c r="C260" s="19">
        <v>0</v>
      </c>
      <c r="D260" s="19">
        <v>0</v>
      </c>
      <c r="E260" s="19">
        <v>28500</v>
      </c>
      <c r="F260" s="19">
        <v>28500</v>
      </c>
      <c r="G260" s="19">
        <v>0</v>
      </c>
      <c r="H260" s="19">
        <v>28500</v>
      </c>
      <c r="I260" s="19">
        <v>0</v>
      </c>
      <c r="J260" s="19">
        <v>28500</v>
      </c>
      <c r="K260" s="19">
        <v>0</v>
      </c>
      <c r="L260" s="19">
        <v>0</v>
      </c>
      <c r="M260" s="19">
        <v>28500</v>
      </c>
      <c r="N260" s="19">
        <v>0</v>
      </c>
      <c r="O260" s="110">
        <v>100</v>
      </c>
      <c r="P260" s="19">
        <v>0</v>
      </c>
      <c r="Q260" s="19">
        <v>0</v>
      </c>
      <c r="R260" s="19">
        <v>28500</v>
      </c>
      <c r="S260" s="110">
        <v>0</v>
      </c>
      <c r="T260" s="19">
        <v>0</v>
      </c>
      <c r="U260" s="19">
        <v>0</v>
      </c>
      <c r="V260" s="19">
        <v>0</v>
      </c>
    </row>
    <row r="261" spans="2:22" hidden="1">
      <c r="B261" t="s">
        <v>1396</v>
      </c>
      <c r="C261" s="19">
        <v>0</v>
      </c>
      <c r="D261" s="19">
        <v>0</v>
      </c>
      <c r="E261" s="19">
        <v>28500</v>
      </c>
      <c r="F261" s="19">
        <v>28500</v>
      </c>
      <c r="G261" s="19">
        <v>0</v>
      </c>
      <c r="H261" s="19">
        <v>28500</v>
      </c>
      <c r="I261" s="19">
        <v>0</v>
      </c>
      <c r="J261" s="19">
        <v>28500</v>
      </c>
      <c r="K261" s="19">
        <v>0</v>
      </c>
      <c r="L261" s="19">
        <v>0</v>
      </c>
      <c r="M261" s="19">
        <v>28500</v>
      </c>
      <c r="N261" s="19">
        <v>0</v>
      </c>
      <c r="O261" s="110">
        <v>100</v>
      </c>
      <c r="P261" s="19">
        <v>0</v>
      </c>
      <c r="Q261" s="19">
        <v>0</v>
      </c>
      <c r="R261" s="19">
        <v>28500</v>
      </c>
      <c r="S261" s="110">
        <v>0</v>
      </c>
      <c r="T261" s="19">
        <v>0</v>
      </c>
      <c r="U261" s="19">
        <v>0</v>
      </c>
      <c r="V261" s="19">
        <v>0</v>
      </c>
    </row>
    <row r="262" spans="2:22" hidden="1">
      <c r="B262" t="s">
        <v>1472</v>
      </c>
      <c r="C262" s="19">
        <v>0</v>
      </c>
      <c r="D262" s="19">
        <v>0</v>
      </c>
      <c r="E262" s="19">
        <v>1220940</v>
      </c>
      <c r="F262" s="19">
        <v>1220940</v>
      </c>
      <c r="G262" s="19">
        <v>0</v>
      </c>
      <c r="H262" s="19">
        <v>1220940</v>
      </c>
      <c r="I262" s="19">
        <v>0</v>
      </c>
      <c r="J262" s="19">
        <v>1220940</v>
      </c>
      <c r="K262" s="19">
        <v>0</v>
      </c>
      <c r="L262" s="19">
        <v>0</v>
      </c>
      <c r="M262" s="19">
        <v>1220940</v>
      </c>
      <c r="N262" s="19">
        <v>0</v>
      </c>
      <c r="O262" s="110">
        <v>100</v>
      </c>
      <c r="P262" s="19">
        <v>0</v>
      </c>
      <c r="Q262" s="19">
        <v>0</v>
      </c>
      <c r="R262" s="19">
        <v>1220940</v>
      </c>
      <c r="S262" s="110">
        <v>0</v>
      </c>
      <c r="T262" s="19">
        <v>0</v>
      </c>
      <c r="U262" s="19">
        <v>0</v>
      </c>
      <c r="V262" s="19">
        <v>0</v>
      </c>
    </row>
    <row r="263" spans="2:22" hidden="1">
      <c r="B263" t="s">
        <v>1396</v>
      </c>
      <c r="C263" s="19">
        <v>0</v>
      </c>
      <c r="D263" s="19">
        <v>0</v>
      </c>
      <c r="E263" s="19">
        <v>1220940</v>
      </c>
      <c r="F263" s="19">
        <v>1220940</v>
      </c>
      <c r="G263" s="19">
        <v>0</v>
      </c>
      <c r="H263" s="19">
        <v>1220940</v>
      </c>
      <c r="I263" s="19">
        <v>0</v>
      </c>
      <c r="J263" s="19">
        <v>1220940</v>
      </c>
      <c r="K263" s="19">
        <v>0</v>
      </c>
      <c r="L263" s="19">
        <v>0</v>
      </c>
      <c r="M263" s="19">
        <v>1220940</v>
      </c>
      <c r="N263" s="19">
        <v>0</v>
      </c>
      <c r="O263" s="110">
        <v>100</v>
      </c>
      <c r="P263" s="19">
        <v>0</v>
      </c>
      <c r="Q263" s="19">
        <v>0</v>
      </c>
      <c r="R263" s="19">
        <v>1220940</v>
      </c>
      <c r="S263" s="110">
        <v>0</v>
      </c>
      <c r="T263" s="19">
        <v>0</v>
      </c>
      <c r="U263" s="19">
        <v>0</v>
      </c>
      <c r="V263" s="19">
        <v>0</v>
      </c>
    </row>
    <row r="264" spans="2:22" hidden="1">
      <c r="B264" t="s">
        <v>1511</v>
      </c>
      <c r="C264" s="19">
        <v>0</v>
      </c>
      <c r="D264" s="19">
        <v>0</v>
      </c>
      <c r="E264" s="19">
        <v>3427200</v>
      </c>
      <c r="F264" s="19">
        <v>3427200</v>
      </c>
      <c r="G264" s="19">
        <v>0</v>
      </c>
      <c r="H264" s="19">
        <v>3427200</v>
      </c>
      <c r="I264" s="19">
        <v>0</v>
      </c>
      <c r="J264" s="19">
        <v>3427200</v>
      </c>
      <c r="K264" s="19">
        <v>0</v>
      </c>
      <c r="L264" s="19">
        <v>0</v>
      </c>
      <c r="M264" s="19">
        <v>3427200</v>
      </c>
      <c r="N264" s="19">
        <v>0</v>
      </c>
      <c r="O264" s="110">
        <v>100</v>
      </c>
      <c r="P264" s="19">
        <v>0</v>
      </c>
      <c r="Q264" s="19">
        <v>0</v>
      </c>
      <c r="R264" s="19">
        <v>3427200</v>
      </c>
      <c r="S264" s="110">
        <v>0</v>
      </c>
      <c r="T264" s="19">
        <v>0</v>
      </c>
      <c r="U264" s="19">
        <v>0</v>
      </c>
      <c r="V264" s="19">
        <v>0</v>
      </c>
    </row>
    <row r="265" spans="2:22" hidden="1">
      <c r="B265" t="s">
        <v>1396</v>
      </c>
      <c r="C265" s="19">
        <v>0</v>
      </c>
      <c r="D265" s="19">
        <v>0</v>
      </c>
      <c r="E265" s="19">
        <v>3427200</v>
      </c>
      <c r="F265" s="19">
        <v>3427200</v>
      </c>
      <c r="G265" s="19">
        <v>0</v>
      </c>
      <c r="H265" s="19">
        <v>3427200</v>
      </c>
      <c r="I265" s="19">
        <v>0</v>
      </c>
      <c r="J265" s="19">
        <v>3427200</v>
      </c>
      <c r="K265" s="19">
        <v>0</v>
      </c>
      <c r="L265" s="19">
        <v>0</v>
      </c>
      <c r="M265" s="19">
        <v>3427200</v>
      </c>
      <c r="N265" s="19">
        <v>0</v>
      </c>
      <c r="O265" s="110">
        <v>100</v>
      </c>
      <c r="P265" s="19">
        <v>0</v>
      </c>
      <c r="Q265" s="19">
        <v>0</v>
      </c>
      <c r="R265" s="19">
        <v>3427200</v>
      </c>
      <c r="S265" s="110">
        <v>0</v>
      </c>
      <c r="T265" s="19">
        <v>0</v>
      </c>
      <c r="U265" s="19">
        <v>0</v>
      </c>
      <c r="V265" s="19">
        <v>0</v>
      </c>
    </row>
    <row r="266" spans="2:22" hidden="1">
      <c r="B266" t="s">
        <v>1512</v>
      </c>
      <c r="C266" s="19">
        <v>0</v>
      </c>
      <c r="D266" s="19">
        <v>0</v>
      </c>
      <c r="E266" s="19">
        <v>3666000</v>
      </c>
      <c r="F266" s="19">
        <v>3666000</v>
      </c>
      <c r="G266" s="19">
        <v>0</v>
      </c>
      <c r="H266" s="19">
        <v>3666000</v>
      </c>
      <c r="I266" s="19">
        <v>0</v>
      </c>
      <c r="J266" s="19">
        <v>3666000</v>
      </c>
      <c r="K266" s="19">
        <v>0</v>
      </c>
      <c r="L266" s="19">
        <v>0</v>
      </c>
      <c r="M266" s="19">
        <v>3666000</v>
      </c>
      <c r="N266" s="19">
        <v>0</v>
      </c>
      <c r="O266" s="110">
        <v>100</v>
      </c>
      <c r="P266" s="19">
        <v>0</v>
      </c>
      <c r="Q266" s="19">
        <v>0</v>
      </c>
      <c r="R266" s="19">
        <v>3666000</v>
      </c>
      <c r="S266" s="110">
        <v>0</v>
      </c>
      <c r="T266" s="19">
        <v>0</v>
      </c>
      <c r="U266" s="19">
        <v>0</v>
      </c>
      <c r="V266" s="19">
        <v>0</v>
      </c>
    </row>
    <row r="267" spans="2:22" hidden="1">
      <c r="B267" t="s">
        <v>1396</v>
      </c>
      <c r="C267" s="19">
        <v>0</v>
      </c>
      <c r="D267" s="19">
        <v>0</v>
      </c>
      <c r="E267" s="19">
        <v>3666000</v>
      </c>
      <c r="F267" s="19">
        <v>3666000</v>
      </c>
      <c r="G267" s="19">
        <v>0</v>
      </c>
      <c r="H267" s="19">
        <v>3666000</v>
      </c>
      <c r="I267" s="19">
        <v>0</v>
      </c>
      <c r="J267" s="19">
        <v>3666000</v>
      </c>
      <c r="K267" s="19">
        <v>0</v>
      </c>
      <c r="L267" s="19">
        <v>0</v>
      </c>
      <c r="M267" s="19">
        <v>3666000</v>
      </c>
      <c r="N267" s="19">
        <v>0</v>
      </c>
      <c r="O267" s="110">
        <v>100</v>
      </c>
      <c r="P267" s="19">
        <v>0</v>
      </c>
      <c r="Q267" s="19">
        <v>0</v>
      </c>
      <c r="R267" s="19">
        <v>3666000</v>
      </c>
      <c r="S267" s="110">
        <v>0</v>
      </c>
      <c r="T267" s="19">
        <v>0</v>
      </c>
      <c r="U267" s="19">
        <v>0</v>
      </c>
      <c r="V267" s="19">
        <v>0</v>
      </c>
    </row>
    <row r="268" spans="2:22" hidden="1">
      <c r="B268" t="s">
        <v>1480</v>
      </c>
      <c r="C268" s="19">
        <v>0</v>
      </c>
      <c r="D268" s="19">
        <v>0</v>
      </c>
      <c r="E268" s="19">
        <v>1035300</v>
      </c>
      <c r="F268" s="19">
        <v>1035300</v>
      </c>
      <c r="G268" s="19">
        <v>0</v>
      </c>
      <c r="H268" s="19">
        <v>1035300</v>
      </c>
      <c r="I268" s="19">
        <v>0</v>
      </c>
      <c r="J268" s="19">
        <v>1035300</v>
      </c>
      <c r="K268" s="19">
        <v>0</v>
      </c>
      <c r="L268" s="19">
        <v>0</v>
      </c>
      <c r="M268" s="19">
        <v>1035300</v>
      </c>
      <c r="N268" s="19">
        <v>0</v>
      </c>
      <c r="O268" s="110">
        <v>100</v>
      </c>
      <c r="P268" s="19">
        <v>0</v>
      </c>
      <c r="Q268" s="19">
        <v>0</v>
      </c>
      <c r="R268" s="19">
        <v>1035300</v>
      </c>
      <c r="S268" s="110">
        <v>0</v>
      </c>
      <c r="T268" s="19">
        <v>0</v>
      </c>
      <c r="U268" s="19">
        <v>0</v>
      </c>
      <c r="V268" s="19">
        <v>0</v>
      </c>
    </row>
    <row r="269" spans="2:22" hidden="1">
      <c r="B269" t="s">
        <v>1396</v>
      </c>
      <c r="C269" s="19">
        <v>0</v>
      </c>
      <c r="D269" s="19">
        <v>0</v>
      </c>
      <c r="E269" s="19">
        <v>1035300</v>
      </c>
      <c r="F269" s="19">
        <v>1035300</v>
      </c>
      <c r="G269" s="19">
        <v>0</v>
      </c>
      <c r="H269" s="19">
        <v>1035300</v>
      </c>
      <c r="I269" s="19">
        <v>0</v>
      </c>
      <c r="J269" s="19">
        <v>1035300</v>
      </c>
      <c r="K269" s="19">
        <v>0</v>
      </c>
      <c r="L269" s="19">
        <v>0</v>
      </c>
      <c r="M269" s="19">
        <v>1035300</v>
      </c>
      <c r="N269" s="19">
        <v>0</v>
      </c>
      <c r="O269" s="110">
        <v>100</v>
      </c>
      <c r="P269" s="19">
        <v>0</v>
      </c>
      <c r="Q269" s="19">
        <v>0</v>
      </c>
      <c r="R269" s="19">
        <v>1035300</v>
      </c>
      <c r="S269" s="110">
        <v>0</v>
      </c>
      <c r="T269" s="19">
        <v>0</v>
      </c>
      <c r="U269" s="19">
        <v>0</v>
      </c>
      <c r="V269" s="19">
        <v>0</v>
      </c>
    </row>
    <row r="270" spans="2:22" hidden="1">
      <c r="B270" t="s">
        <v>1513</v>
      </c>
      <c r="C270" s="19">
        <v>0</v>
      </c>
      <c r="D270" s="19">
        <v>0</v>
      </c>
      <c r="E270" s="19">
        <v>170660</v>
      </c>
      <c r="F270" s="19">
        <v>170660</v>
      </c>
      <c r="G270" s="19">
        <v>0</v>
      </c>
      <c r="H270" s="19">
        <v>170660</v>
      </c>
      <c r="I270" s="19">
        <v>0</v>
      </c>
      <c r="J270" s="19">
        <v>170660</v>
      </c>
      <c r="K270" s="19">
        <v>0</v>
      </c>
      <c r="L270" s="19">
        <v>0</v>
      </c>
      <c r="M270" s="19">
        <v>170660</v>
      </c>
      <c r="N270" s="19">
        <v>0</v>
      </c>
      <c r="O270" s="110">
        <v>100</v>
      </c>
      <c r="P270" s="19">
        <v>0</v>
      </c>
      <c r="Q270" s="19">
        <v>0</v>
      </c>
      <c r="R270" s="19">
        <v>170660</v>
      </c>
      <c r="S270" s="110">
        <v>0</v>
      </c>
      <c r="T270" s="19">
        <v>0</v>
      </c>
      <c r="U270" s="19">
        <v>0</v>
      </c>
      <c r="V270" s="19">
        <v>0</v>
      </c>
    </row>
    <row r="271" spans="2:22" hidden="1">
      <c r="B271" t="s">
        <v>1396</v>
      </c>
      <c r="C271" s="19">
        <v>0</v>
      </c>
      <c r="D271" s="19">
        <v>0</v>
      </c>
      <c r="E271" s="19">
        <v>170660</v>
      </c>
      <c r="F271" s="19">
        <v>170660</v>
      </c>
      <c r="G271" s="19">
        <v>0</v>
      </c>
      <c r="H271" s="19">
        <v>170660</v>
      </c>
      <c r="I271" s="19">
        <v>0</v>
      </c>
      <c r="J271" s="19">
        <v>170660</v>
      </c>
      <c r="K271" s="19">
        <v>0</v>
      </c>
      <c r="L271" s="19">
        <v>0</v>
      </c>
      <c r="M271" s="19">
        <v>170660</v>
      </c>
      <c r="N271" s="19">
        <v>0</v>
      </c>
      <c r="O271" s="110">
        <v>100</v>
      </c>
      <c r="P271" s="19">
        <v>0</v>
      </c>
      <c r="Q271" s="19">
        <v>0</v>
      </c>
      <c r="R271" s="19">
        <v>170660</v>
      </c>
      <c r="S271" s="110">
        <v>0</v>
      </c>
      <c r="T271" s="19">
        <v>0</v>
      </c>
      <c r="U271" s="19">
        <v>0</v>
      </c>
      <c r="V271" s="19">
        <v>0</v>
      </c>
    </row>
    <row r="272" spans="2:22" hidden="1">
      <c r="B272" t="s">
        <v>1487</v>
      </c>
      <c r="C272" s="19">
        <v>19600000</v>
      </c>
      <c r="D272" s="19">
        <v>0</v>
      </c>
      <c r="E272" s="19">
        <v>-9453240</v>
      </c>
      <c r="F272" s="19">
        <v>10146760</v>
      </c>
      <c r="G272" s="19">
        <v>0</v>
      </c>
      <c r="H272" s="19">
        <v>10146760</v>
      </c>
      <c r="I272" s="19">
        <v>0</v>
      </c>
      <c r="J272" s="19">
        <v>0</v>
      </c>
      <c r="K272" s="19">
        <v>10146760</v>
      </c>
      <c r="L272" s="19">
        <v>0</v>
      </c>
      <c r="M272" s="19">
        <v>0</v>
      </c>
      <c r="N272" s="19">
        <v>0</v>
      </c>
      <c r="O272" s="110">
        <v>0</v>
      </c>
      <c r="P272" s="19">
        <v>0</v>
      </c>
      <c r="Q272" s="19">
        <v>0</v>
      </c>
      <c r="R272" s="19">
        <v>0</v>
      </c>
      <c r="S272" s="110">
        <v>0</v>
      </c>
      <c r="T272" s="19">
        <v>0</v>
      </c>
      <c r="U272" s="19">
        <v>0</v>
      </c>
      <c r="V272" s="19">
        <v>0</v>
      </c>
    </row>
    <row r="273" spans="2:22" hidden="1">
      <c r="B273" t="s">
        <v>1396</v>
      </c>
      <c r="C273" s="19">
        <v>19600000</v>
      </c>
      <c r="D273" s="19">
        <v>0</v>
      </c>
      <c r="E273" s="19">
        <v>-9453240</v>
      </c>
      <c r="F273" s="19">
        <v>10146760</v>
      </c>
      <c r="G273" s="19">
        <v>0</v>
      </c>
      <c r="H273" s="19">
        <v>10146760</v>
      </c>
      <c r="I273" s="19">
        <v>0</v>
      </c>
      <c r="J273" s="19">
        <v>0</v>
      </c>
      <c r="K273" s="19">
        <v>10146760</v>
      </c>
      <c r="L273" s="19">
        <v>0</v>
      </c>
      <c r="M273" s="19">
        <v>0</v>
      </c>
      <c r="N273" s="19">
        <v>0</v>
      </c>
      <c r="O273" s="110">
        <v>0</v>
      </c>
      <c r="P273" s="19">
        <v>0</v>
      </c>
      <c r="Q273" s="19">
        <v>0</v>
      </c>
      <c r="R273" s="19">
        <v>0</v>
      </c>
      <c r="S273" s="110">
        <v>0</v>
      </c>
      <c r="T273" s="19">
        <v>0</v>
      </c>
      <c r="U273" s="19">
        <v>0</v>
      </c>
      <c r="V273" s="19">
        <v>0</v>
      </c>
    </row>
    <row r="274" spans="2:22" hidden="1">
      <c r="B274" t="s">
        <v>1491</v>
      </c>
      <c r="C274" s="19">
        <v>0</v>
      </c>
      <c r="D274" s="19">
        <v>0</v>
      </c>
      <c r="E274" s="19">
        <v>99158698</v>
      </c>
      <c r="F274" s="19">
        <v>99158698</v>
      </c>
      <c r="G274" s="19">
        <v>0</v>
      </c>
      <c r="H274" s="19">
        <v>99158698</v>
      </c>
      <c r="I274" s="19">
        <v>0</v>
      </c>
      <c r="J274" s="19">
        <v>99158698</v>
      </c>
      <c r="K274" s="19">
        <v>0</v>
      </c>
      <c r="L274" s="19">
        <v>0</v>
      </c>
      <c r="M274" s="19">
        <v>99158698</v>
      </c>
      <c r="N274" s="19">
        <v>0</v>
      </c>
      <c r="O274" s="110">
        <v>100</v>
      </c>
      <c r="P274" s="19">
        <v>1306074</v>
      </c>
      <c r="Q274" s="19">
        <v>1306074</v>
      </c>
      <c r="R274" s="19">
        <v>97852624</v>
      </c>
      <c r="S274" s="110">
        <v>1.3171999999999999</v>
      </c>
      <c r="T274" s="19">
        <v>1306074</v>
      </c>
      <c r="U274" s="19">
        <v>1306074</v>
      </c>
      <c r="V274" s="19">
        <v>0</v>
      </c>
    </row>
    <row r="275" spans="2:22" hidden="1">
      <c r="B275" t="s">
        <v>1396</v>
      </c>
      <c r="C275" s="19">
        <v>0</v>
      </c>
      <c r="D275" s="19">
        <v>0</v>
      </c>
      <c r="E275" s="19">
        <v>99158698</v>
      </c>
      <c r="F275" s="19">
        <v>99158698</v>
      </c>
      <c r="G275" s="19">
        <v>0</v>
      </c>
      <c r="H275" s="19">
        <v>99158698</v>
      </c>
      <c r="I275" s="19">
        <v>0</v>
      </c>
      <c r="J275" s="19">
        <v>99158698</v>
      </c>
      <c r="K275" s="19">
        <v>0</v>
      </c>
      <c r="L275" s="19">
        <v>0</v>
      </c>
      <c r="M275" s="19">
        <v>99158698</v>
      </c>
      <c r="N275" s="19">
        <v>0</v>
      </c>
      <c r="O275" s="110">
        <v>100</v>
      </c>
      <c r="P275" s="19">
        <v>1306074</v>
      </c>
      <c r="Q275" s="19">
        <v>1306074</v>
      </c>
      <c r="R275" s="19">
        <v>97852624</v>
      </c>
      <c r="S275" s="110">
        <v>1.3171999999999999</v>
      </c>
      <c r="T275" s="19">
        <v>1306074</v>
      </c>
      <c r="U275" s="19">
        <v>1306074</v>
      </c>
      <c r="V275" s="19">
        <v>0</v>
      </c>
    </row>
    <row r="276" spans="2:22" hidden="1">
      <c r="B276" t="s">
        <v>1492</v>
      </c>
      <c r="C276" s="19">
        <v>400000</v>
      </c>
      <c r="D276" s="19">
        <v>0</v>
      </c>
      <c r="E276" s="19">
        <v>664182</v>
      </c>
      <c r="F276" s="19">
        <v>1064182</v>
      </c>
      <c r="G276" s="19">
        <v>0</v>
      </c>
      <c r="H276" s="19">
        <v>1064182</v>
      </c>
      <c r="I276" s="19">
        <v>0</v>
      </c>
      <c r="J276" s="19">
        <v>1064182</v>
      </c>
      <c r="K276" s="19">
        <v>0</v>
      </c>
      <c r="L276" s="19">
        <v>0</v>
      </c>
      <c r="M276" s="19">
        <v>841302</v>
      </c>
      <c r="N276" s="19">
        <v>222880</v>
      </c>
      <c r="O276" s="110">
        <v>79.056200000000004</v>
      </c>
      <c r="P276" s="19">
        <v>0</v>
      </c>
      <c r="Q276" s="19">
        <v>730000</v>
      </c>
      <c r="R276" s="19">
        <v>111302</v>
      </c>
      <c r="S276" s="110">
        <v>68.597300000000004</v>
      </c>
      <c r="T276" s="19">
        <v>0</v>
      </c>
      <c r="U276" s="19">
        <v>730000</v>
      </c>
      <c r="V276" s="19">
        <v>0</v>
      </c>
    </row>
    <row r="277" spans="2:22" hidden="1">
      <c r="B277" t="s">
        <v>1396</v>
      </c>
      <c r="C277" s="19">
        <v>400000</v>
      </c>
      <c r="D277" s="19">
        <v>0</v>
      </c>
      <c r="E277" s="19">
        <v>664182</v>
      </c>
      <c r="F277" s="19">
        <v>1064182</v>
      </c>
      <c r="G277" s="19">
        <v>0</v>
      </c>
      <c r="H277" s="19">
        <v>1064182</v>
      </c>
      <c r="I277" s="19">
        <v>0</v>
      </c>
      <c r="J277" s="19">
        <v>1064182</v>
      </c>
      <c r="K277" s="19">
        <v>0</v>
      </c>
      <c r="L277" s="19">
        <v>0</v>
      </c>
      <c r="M277" s="19">
        <v>841302</v>
      </c>
      <c r="N277" s="19">
        <v>222880</v>
      </c>
      <c r="O277" s="110">
        <v>79.056200000000004</v>
      </c>
      <c r="P277" s="19">
        <v>0</v>
      </c>
      <c r="Q277" s="19">
        <v>730000</v>
      </c>
      <c r="R277" s="19">
        <v>111302</v>
      </c>
      <c r="S277" s="110">
        <v>68.597300000000004</v>
      </c>
      <c r="T277" s="19">
        <v>0</v>
      </c>
      <c r="U277" s="19">
        <v>730000</v>
      </c>
      <c r="V277" s="19">
        <v>0</v>
      </c>
    </row>
    <row r="278" spans="2:22" hidden="1">
      <c r="B278" t="s">
        <v>1494</v>
      </c>
      <c r="C278" s="19">
        <v>3321487000</v>
      </c>
      <c r="D278" s="19">
        <v>0</v>
      </c>
      <c r="E278" s="19">
        <v>-19960885</v>
      </c>
      <c r="F278" s="19">
        <v>3301526115</v>
      </c>
      <c r="G278" s="19">
        <v>0</v>
      </c>
      <c r="H278" s="19">
        <v>3301526115</v>
      </c>
      <c r="I278" s="19">
        <v>396547315</v>
      </c>
      <c r="J278" s="19">
        <v>2314485978</v>
      </c>
      <c r="K278" s="19">
        <v>987040137</v>
      </c>
      <c r="L278" s="19">
        <v>74304504</v>
      </c>
      <c r="M278" s="19">
        <v>1754140084</v>
      </c>
      <c r="N278" s="19">
        <v>560345894</v>
      </c>
      <c r="O278" s="110">
        <v>53.1312</v>
      </c>
      <c r="P278" s="19">
        <v>219032607</v>
      </c>
      <c r="Q278" s="19">
        <v>775821472</v>
      </c>
      <c r="R278" s="19">
        <v>978318612</v>
      </c>
      <c r="S278" s="110">
        <v>23.498899999999999</v>
      </c>
      <c r="T278" s="19">
        <v>219032607</v>
      </c>
      <c r="U278" s="19">
        <v>775821472</v>
      </c>
      <c r="V278" s="19">
        <v>0</v>
      </c>
    </row>
    <row r="279" spans="2:22" hidden="1">
      <c r="B279" t="s">
        <v>1396</v>
      </c>
      <c r="C279" s="19">
        <v>2824709000</v>
      </c>
      <c r="D279" s="19">
        <v>0</v>
      </c>
      <c r="E279" s="19">
        <v>-19960885</v>
      </c>
      <c r="F279" s="19">
        <v>2804748115</v>
      </c>
      <c r="G279" s="19">
        <v>0</v>
      </c>
      <c r="H279" s="19">
        <v>2804748115</v>
      </c>
      <c r="I279" s="19">
        <v>396547315</v>
      </c>
      <c r="J279" s="19">
        <v>2314485978</v>
      </c>
      <c r="K279" s="19">
        <v>490262137</v>
      </c>
      <c r="L279" s="19">
        <v>74304504</v>
      </c>
      <c r="M279" s="19">
        <v>1754140084</v>
      </c>
      <c r="N279" s="19">
        <v>560345894</v>
      </c>
      <c r="O279" s="110">
        <v>62.541800000000002</v>
      </c>
      <c r="P279" s="19">
        <v>219032607</v>
      </c>
      <c r="Q279" s="19">
        <v>775821472</v>
      </c>
      <c r="R279" s="19">
        <v>978318612</v>
      </c>
      <c r="S279" s="110">
        <v>27.661000000000001</v>
      </c>
      <c r="T279" s="19">
        <v>219032607</v>
      </c>
      <c r="U279" s="19">
        <v>775821472</v>
      </c>
      <c r="V279" s="19">
        <v>0</v>
      </c>
    </row>
    <row r="280" spans="2:22" hidden="1">
      <c r="B280" t="s">
        <v>1514</v>
      </c>
      <c r="C280" s="19">
        <v>159000000</v>
      </c>
      <c r="D280" s="19">
        <v>0</v>
      </c>
      <c r="E280" s="19">
        <v>0</v>
      </c>
      <c r="F280" s="19">
        <v>159000000</v>
      </c>
      <c r="G280" s="19">
        <v>0</v>
      </c>
      <c r="H280" s="19">
        <v>159000000</v>
      </c>
      <c r="I280" s="19">
        <v>0</v>
      </c>
      <c r="J280" s="19">
        <v>0</v>
      </c>
      <c r="K280" s="19">
        <v>159000000</v>
      </c>
      <c r="L280" s="19">
        <v>0</v>
      </c>
      <c r="M280" s="19">
        <v>0</v>
      </c>
      <c r="N280" s="19">
        <v>0</v>
      </c>
      <c r="O280" s="110">
        <v>0</v>
      </c>
      <c r="P280" s="19">
        <v>0</v>
      </c>
      <c r="Q280" s="19">
        <v>0</v>
      </c>
      <c r="R280" s="19">
        <v>0</v>
      </c>
      <c r="S280" s="110">
        <v>0</v>
      </c>
      <c r="T280" s="19">
        <v>0</v>
      </c>
      <c r="U280" s="19">
        <v>0</v>
      </c>
      <c r="V280" s="19">
        <v>0</v>
      </c>
    </row>
    <row r="281" spans="2:22" hidden="1">
      <c r="B281" t="s">
        <v>1468</v>
      </c>
      <c r="C281" s="19">
        <v>337778000</v>
      </c>
      <c r="D281" s="19">
        <v>0</v>
      </c>
      <c r="E281" s="19">
        <v>0</v>
      </c>
      <c r="F281" s="19">
        <v>337778000</v>
      </c>
      <c r="G281" s="19">
        <v>0</v>
      </c>
      <c r="H281" s="19">
        <v>337778000</v>
      </c>
      <c r="I281" s="19">
        <v>0</v>
      </c>
      <c r="J281" s="19">
        <v>0</v>
      </c>
      <c r="K281" s="19">
        <v>337778000</v>
      </c>
      <c r="L281" s="19">
        <v>0</v>
      </c>
      <c r="M281" s="19">
        <v>0</v>
      </c>
      <c r="N281" s="19">
        <v>0</v>
      </c>
      <c r="O281" s="110">
        <v>0</v>
      </c>
      <c r="P281" s="19">
        <v>0</v>
      </c>
      <c r="Q281" s="19">
        <v>0</v>
      </c>
      <c r="R281" s="19">
        <v>0</v>
      </c>
      <c r="S281" s="110">
        <v>0</v>
      </c>
      <c r="T281" s="19">
        <v>0</v>
      </c>
      <c r="U281" s="19">
        <v>0</v>
      </c>
      <c r="V281" s="19">
        <v>0</v>
      </c>
    </row>
    <row r="282" spans="2:22" hidden="1">
      <c r="B282" t="s">
        <v>1515</v>
      </c>
      <c r="C282" s="19">
        <v>20000000</v>
      </c>
      <c r="D282" s="19">
        <v>0</v>
      </c>
      <c r="E282" s="19">
        <v>-20000000</v>
      </c>
      <c r="F282" s="19">
        <v>0</v>
      </c>
      <c r="G282" s="19">
        <v>0</v>
      </c>
      <c r="H282" s="19">
        <v>0</v>
      </c>
      <c r="I282" s="19">
        <v>0</v>
      </c>
      <c r="J282" s="19">
        <v>0</v>
      </c>
      <c r="K282" s="19">
        <v>0</v>
      </c>
      <c r="L282" s="19">
        <v>0</v>
      </c>
      <c r="M282" s="19">
        <v>0</v>
      </c>
      <c r="N282" s="19">
        <v>0</v>
      </c>
      <c r="O282" s="110">
        <v>0</v>
      </c>
      <c r="P282" s="19">
        <v>0</v>
      </c>
      <c r="Q282" s="19">
        <v>0</v>
      </c>
      <c r="R282" s="19">
        <v>0</v>
      </c>
      <c r="S282" s="110">
        <v>0</v>
      </c>
      <c r="T282" s="19">
        <v>0</v>
      </c>
      <c r="U282" s="19">
        <v>0</v>
      </c>
      <c r="V282" s="19">
        <v>0</v>
      </c>
    </row>
    <row r="283" spans="2:22" hidden="1">
      <c r="B283" t="s">
        <v>1396</v>
      </c>
      <c r="C283" s="19">
        <v>20000000</v>
      </c>
      <c r="D283" s="19">
        <v>0</v>
      </c>
      <c r="E283" s="19">
        <v>-20000000</v>
      </c>
      <c r="F283" s="19">
        <v>0</v>
      </c>
      <c r="G283" s="19">
        <v>0</v>
      </c>
      <c r="H283" s="19">
        <v>0</v>
      </c>
      <c r="I283" s="19">
        <v>0</v>
      </c>
      <c r="J283" s="19">
        <v>0</v>
      </c>
      <c r="K283" s="19">
        <v>0</v>
      </c>
      <c r="L283" s="19">
        <v>0</v>
      </c>
      <c r="M283" s="19">
        <v>0</v>
      </c>
      <c r="N283" s="19">
        <v>0</v>
      </c>
      <c r="O283" s="110">
        <v>0</v>
      </c>
      <c r="P283" s="19">
        <v>0</v>
      </c>
      <c r="Q283" s="19">
        <v>0</v>
      </c>
      <c r="R283" s="19">
        <v>0</v>
      </c>
      <c r="S283" s="110">
        <v>0</v>
      </c>
      <c r="T283" s="19">
        <v>0</v>
      </c>
      <c r="U283" s="19">
        <v>0</v>
      </c>
      <c r="V283" s="19">
        <v>0</v>
      </c>
    </row>
    <row r="284" spans="2:22" hidden="1">
      <c r="B284" t="s">
        <v>1504</v>
      </c>
      <c r="C284" s="19">
        <v>1080000000</v>
      </c>
      <c r="D284" s="19">
        <v>0</v>
      </c>
      <c r="E284" s="19">
        <v>0</v>
      </c>
      <c r="F284" s="19">
        <v>1080000000</v>
      </c>
      <c r="G284" s="19">
        <v>0</v>
      </c>
      <c r="H284" s="19">
        <v>1080000000</v>
      </c>
      <c r="I284" s="19">
        <v>0</v>
      </c>
      <c r="J284" s="19">
        <v>1080000000</v>
      </c>
      <c r="K284" s="19">
        <v>0</v>
      </c>
      <c r="L284" s="19">
        <v>1080000000</v>
      </c>
      <c r="M284" s="19">
        <v>1080000000</v>
      </c>
      <c r="N284" s="19">
        <v>0</v>
      </c>
      <c r="O284" s="110">
        <v>100</v>
      </c>
      <c r="P284" s="19">
        <v>1080000000</v>
      </c>
      <c r="Q284" s="19">
        <v>1080000000</v>
      </c>
      <c r="R284" s="19">
        <v>0</v>
      </c>
      <c r="S284" s="110">
        <v>100</v>
      </c>
      <c r="T284" s="19">
        <v>1080000000</v>
      </c>
      <c r="U284" s="19">
        <v>1080000000</v>
      </c>
      <c r="V284" s="19">
        <v>0</v>
      </c>
    </row>
    <row r="285" spans="2:22" hidden="1">
      <c r="B285" t="s">
        <v>1514</v>
      </c>
      <c r="C285" s="19">
        <v>1080000000</v>
      </c>
      <c r="D285" s="19">
        <v>0</v>
      </c>
      <c r="E285" s="19">
        <v>0</v>
      </c>
      <c r="F285" s="19">
        <v>1080000000</v>
      </c>
      <c r="G285" s="19">
        <v>0</v>
      </c>
      <c r="H285" s="19">
        <v>1080000000</v>
      </c>
      <c r="I285" s="19">
        <v>0</v>
      </c>
      <c r="J285" s="19">
        <v>1080000000</v>
      </c>
      <c r="K285" s="19">
        <v>0</v>
      </c>
      <c r="L285" s="19">
        <v>1080000000</v>
      </c>
      <c r="M285" s="19">
        <v>1080000000</v>
      </c>
      <c r="N285" s="19">
        <v>0</v>
      </c>
      <c r="O285" s="110">
        <v>100</v>
      </c>
      <c r="P285" s="19">
        <v>1080000000</v>
      </c>
      <c r="Q285" s="19">
        <v>1080000000</v>
      </c>
      <c r="R285" s="19">
        <v>0</v>
      </c>
      <c r="S285" s="110">
        <v>100</v>
      </c>
      <c r="T285" s="19">
        <v>1080000000</v>
      </c>
      <c r="U285" s="19">
        <v>1080000000</v>
      </c>
      <c r="V285" s="19">
        <v>0</v>
      </c>
    </row>
    <row r="286" spans="2:22" hidden="1">
      <c r="B286" t="s">
        <v>1500</v>
      </c>
      <c r="C286" s="19">
        <v>0</v>
      </c>
      <c r="D286" s="19">
        <v>0</v>
      </c>
      <c r="E286" s="19">
        <v>19738005</v>
      </c>
      <c r="F286" s="19">
        <v>19738005</v>
      </c>
      <c r="G286" s="19">
        <v>0</v>
      </c>
      <c r="H286" s="19">
        <v>19738005</v>
      </c>
      <c r="I286" s="19">
        <v>0</v>
      </c>
      <c r="J286" s="19">
        <v>19738005</v>
      </c>
      <c r="K286" s="19">
        <v>0</v>
      </c>
      <c r="L286" s="19">
        <v>0</v>
      </c>
      <c r="M286" s="19">
        <v>0</v>
      </c>
      <c r="N286" s="19">
        <v>19738005</v>
      </c>
      <c r="O286" s="110">
        <v>0</v>
      </c>
      <c r="P286" s="19">
        <v>0</v>
      </c>
      <c r="Q286" s="19">
        <v>0</v>
      </c>
      <c r="R286" s="19">
        <v>0</v>
      </c>
      <c r="S286" s="110">
        <v>0</v>
      </c>
      <c r="T286" s="19">
        <v>0</v>
      </c>
      <c r="U286" s="19">
        <v>0</v>
      </c>
      <c r="V286" s="19">
        <v>0</v>
      </c>
    </row>
    <row r="287" spans="2:22" hidden="1">
      <c r="B287" t="s">
        <v>1396</v>
      </c>
      <c r="C287" s="19">
        <v>0</v>
      </c>
      <c r="D287" s="19">
        <v>0</v>
      </c>
      <c r="E287" s="19">
        <v>19738005</v>
      </c>
      <c r="F287" s="19">
        <v>19738005</v>
      </c>
      <c r="G287" s="19">
        <v>0</v>
      </c>
      <c r="H287" s="19">
        <v>19738005</v>
      </c>
      <c r="I287" s="19">
        <v>0</v>
      </c>
      <c r="J287" s="19">
        <v>19738005</v>
      </c>
      <c r="K287" s="19">
        <v>0</v>
      </c>
      <c r="L287" s="19">
        <v>0</v>
      </c>
      <c r="M287" s="19">
        <v>0</v>
      </c>
      <c r="N287" s="19">
        <v>19738005</v>
      </c>
      <c r="O287" s="110">
        <v>0</v>
      </c>
      <c r="P287" s="19">
        <v>0</v>
      </c>
      <c r="Q287" s="19">
        <v>0</v>
      </c>
      <c r="R287" s="19">
        <v>0</v>
      </c>
      <c r="S287" s="110">
        <v>0</v>
      </c>
      <c r="T287" s="19">
        <v>0</v>
      </c>
      <c r="U287" s="19">
        <v>0</v>
      </c>
      <c r="V287" s="19">
        <v>0</v>
      </c>
    </row>
    <row r="288" spans="2:22" hidden="1">
      <c r="B288" t="s">
        <v>1516</v>
      </c>
      <c r="C288" s="19">
        <v>98227661000</v>
      </c>
      <c r="D288" s="19">
        <v>-400000000</v>
      </c>
      <c r="E288" s="19">
        <v>-285834000</v>
      </c>
      <c r="F288" s="19">
        <v>97941827000</v>
      </c>
      <c r="G288" s="19">
        <v>0</v>
      </c>
      <c r="H288" s="19">
        <v>97941827000</v>
      </c>
      <c r="I288" s="19">
        <v>2771788274</v>
      </c>
      <c r="J288" s="19">
        <v>84111521731</v>
      </c>
      <c r="K288" s="19">
        <v>13830305269</v>
      </c>
      <c r="L288" s="19">
        <v>402570736</v>
      </c>
      <c r="M288" s="19">
        <v>53660105513</v>
      </c>
      <c r="N288" s="19">
        <v>30451416218</v>
      </c>
      <c r="O288" s="110">
        <v>54.787700000000001</v>
      </c>
      <c r="P288" s="19">
        <v>1476969239</v>
      </c>
      <c r="Q288" s="19">
        <v>7432952708</v>
      </c>
      <c r="R288" s="19">
        <v>46227152805</v>
      </c>
      <c r="S288" s="110">
        <v>7.5891999999999999</v>
      </c>
      <c r="T288" s="19">
        <v>1472619123</v>
      </c>
      <c r="U288" s="19">
        <v>7428602592</v>
      </c>
      <c r="V288" s="19">
        <v>4350116</v>
      </c>
    </row>
    <row r="289" spans="2:22" hidden="1">
      <c r="B289" t="s">
        <v>1469</v>
      </c>
      <c r="C289" s="19">
        <v>250000000</v>
      </c>
      <c r="D289" s="19">
        <v>24116799</v>
      </c>
      <c r="E289" s="19">
        <v>24116799</v>
      </c>
      <c r="F289" s="19">
        <v>274116799</v>
      </c>
      <c r="G289" s="19">
        <v>0</v>
      </c>
      <c r="H289" s="19">
        <v>274116799</v>
      </c>
      <c r="I289" s="19">
        <v>0</v>
      </c>
      <c r="J289" s="19">
        <v>0</v>
      </c>
      <c r="K289" s="19">
        <v>274116799</v>
      </c>
      <c r="L289" s="19">
        <v>0</v>
      </c>
      <c r="M289" s="19">
        <v>0</v>
      </c>
      <c r="N289" s="19">
        <v>0</v>
      </c>
      <c r="O289" s="110">
        <v>0</v>
      </c>
      <c r="P289" s="19">
        <v>0</v>
      </c>
      <c r="Q289" s="19">
        <v>0</v>
      </c>
      <c r="R289" s="19">
        <v>0</v>
      </c>
      <c r="S289" s="110">
        <v>0</v>
      </c>
      <c r="T289" s="19">
        <v>0</v>
      </c>
      <c r="U289" s="19">
        <v>0</v>
      </c>
      <c r="V289" s="19">
        <v>0</v>
      </c>
    </row>
    <row r="290" spans="2:22" hidden="1">
      <c r="B290" t="s">
        <v>1396</v>
      </c>
      <c r="C290" s="19">
        <v>250000000</v>
      </c>
      <c r="D290" s="19">
        <v>-90000000</v>
      </c>
      <c r="E290" s="19">
        <v>-225883201</v>
      </c>
      <c r="F290" s="19">
        <v>24116799</v>
      </c>
      <c r="G290" s="19">
        <v>0</v>
      </c>
      <c r="H290" s="19">
        <v>24116799</v>
      </c>
      <c r="I290" s="19">
        <v>0</v>
      </c>
      <c r="J290" s="19">
        <v>0</v>
      </c>
      <c r="K290" s="19">
        <v>24116799</v>
      </c>
      <c r="L290" s="19">
        <v>0</v>
      </c>
      <c r="M290" s="19">
        <v>0</v>
      </c>
      <c r="N290" s="19">
        <v>0</v>
      </c>
      <c r="O290" s="110">
        <v>0</v>
      </c>
      <c r="P290" s="19">
        <v>0</v>
      </c>
      <c r="Q290" s="19">
        <v>0</v>
      </c>
      <c r="R290" s="19">
        <v>0</v>
      </c>
      <c r="S290" s="110">
        <v>0</v>
      </c>
      <c r="T290" s="19">
        <v>0</v>
      </c>
      <c r="U290" s="19">
        <v>0</v>
      </c>
      <c r="V290" s="19">
        <v>0</v>
      </c>
    </row>
    <row r="291" spans="2:22" hidden="1">
      <c r="B291" t="s">
        <v>1514</v>
      </c>
      <c r="C291" s="19">
        <v>0</v>
      </c>
      <c r="D291" s="19">
        <v>114116799</v>
      </c>
      <c r="E291" s="19">
        <v>250000000</v>
      </c>
      <c r="F291" s="19">
        <v>250000000</v>
      </c>
      <c r="G291" s="19">
        <v>0</v>
      </c>
      <c r="H291" s="19">
        <v>250000000</v>
      </c>
      <c r="I291" s="19">
        <v>0</v>
      </c>
      <c r="J291" s="19">
        <v>0</v>
      </c>
      <c r="K291" s="19">
        <v>250000000</v>
      </c>
      <c r="L291" s="19">
        <v>0</v>
      </c>
      <c r="M291" s="19">
        <v>0</v>
      </c>
      <c r="N291" s="19">
        <v>0</v>
      </c>
      <c r="O291" s="110">
        <v>0</v>
      </c>
      <c r="P291" s="19">
        <v>0</v>
      </c>
      <c r="Q291" s="19">
        <v>0</v>
      </c>
      <c r="R291" s="19">
        <v>0</v>
      </c>
      <c r="S291" s="110">
        <v>0</v>
      </c>
      <c r="T291" s="19">
        <v>0</v>
      </c>
      <c r="U291" s="19">
        <v>0</v>
      </c>
      <c r="V291" s="19">
        <v>0</v>
      </c>
    </row>
    <row r="292" spans="2:22" hidden="1">
      <c r="B292" t="s">
        <v>1517</v>
      </c>
      <c r="C292" s="19">
        <v>0</v>
      </c>
      <c r="D292" s="19">
        <v>0</v>
      </c>
      <c r="E292" s="19">
        <v>60000000</v>
      </c>
      <c r="F292" s="19">
        <v>60000000</v>
      </c>
      <c r="G292" s="19">
        <v>0</v>
      </c>
      <c r="H292" s="19">
        <v>60000000</v>
      </c>
      <c r="I292" s="19">
        <v>0</v>
      </c>
      <c r="J292" s="19">
        <v>60000000</v>
      </c>
      <c r="K292" s="19">
        <v>0</v>
      </c>
      <c r="L292" s="19">
        <v>0</v>
      </c>
      <c r="M292" s="19">
        <v>0</v>
      </c>
      <c r="N292" s="19">
        <v>60000000</v>
      </c>
      <c r="O292" s="110">
        <v>0</v>
      </c>
      <c r="P292" s="19">
        <v>0</v>
      </c>
      <c r="Q292" s="19">
        <v>0</v>
      </c>
      <c r="R292" s="19">
        <v>0</v>
      </c>
      <c r="S292" s="110">
        <v>0</v>
      </c>
      <c r="T292" s="19">
        <v>0</v>
      </c>
      <c r="U292" s="19">
        <v>0</v>
      </c>
      <c r="V292" s="19">
        <v>0</v>
      </c>
    </row>
    <row r="293" spans="2:22" hidden="1">
      <c r="B293" t="s">
        <v>1396</v>
      </c>
      <c r="C293" s="19">
        <v>0</v>
      </c>
      <c r="D293" s="19">
        <v>0</v>
      </c>
      <c r="E293" s="19">
        <v>60000000</v>
      </c>
      <c r="F293" s="19">
        <v>60000000</v>
      </c>
      <c r="G293" s="19">
        <v>0</v>
      </c>
      <c r="H293" s="19">
        <v>60000000</v>
      </c>
      <c r="I293" s="19">
        <v>0</v>
      </c>
      <c r="J293" s="19">
        <v>60000000</v>
      </c>
      <c r="K293" s="19">
        <v>0</v>
      </c>
      <c r="L293" s="19">
        <v>0</v>
      </c>
      <c r="M293" s="19">
        <v>0</v>
      </c>
      <c r="N293" s="19">
        <v>60000000</v>
      </c>
      <c r="O293" s="110">
        <v>0</v>
      </c>
      <c r="P293" s="19">
        <v>0</v>
      </c>
      <c r="Q293" s="19">
        <v>0</v>
      </c>
      <c r="R293" s="19">
        <v>0</v>
      </c>
      <c r="S293" s="110">
        <v>0</v>
      </c>
      <c r="T293" s="19">
        <v>0</v>
      </c>
      <c r="U293" s="19">
        <v>0</v>
      </c>
      <c r="V293" s="19">
        <v>0</v>
      </c>
    </row>
    <row r="294" spans="2:22" hidden="1">
      <c r="B294" t="s">
        <v>1518</v>
      </c>
      <c r="C294" s="19">
        <v>500000000</v>
      </c>
      <c r="D294" s="19">
        <v>0</v>
      </c>
      <c r="E294" s="19">
        <v>0</v>
      </c>
      <c r="F294" s="19">
        <v>500000000</v>
      </c>
      <c r="G294" s="19">
        <v>0</v>
      </c>
      <c r="H294" s="19">
        <v>500000000</v>
      </c>
      <c r="I294" s="19">
        <v>0</v>
      </c>
      <c r="J294" s="19">
        <v>500000000</v>
      </c>
      <c r="K294" s="19">
        <v>0</v>
      </c>
      <c r="L294" s="19">
        <v>0</v>
      </c>
      <c r="M294" s="19">
        <v>0</v>
      </c>
      <c r="N294" s="19">
        <v>500000000</v>
      </c>
      <c r="O294" s="110">
        <v>0</v>
      </c>
      <c r="P294" s="19">
        <v>0</v>
      </c>
      <c r="Q294" s="19">
        <v>0</v>
      </c>
      <c r="R294" s="19">
        <v>0</v>
      </c>
      <c r="S294" s="110">
        <v>0</v>
      </c>
      <c r="T294" s="19">
        <v>0</v>
      </c>
      <c r="U294" s="19">
        <v>0</v>
      </c>
      <c r="V294" s="19">
        <v>0</v>
      </c>
    </row>
    <row r="295" spans="2:22" hidden="1">
      <c r="B295" t="s">
        <v>1396</v>
      </c>
      <c r="C295" s="19">
        <v>500000000</v>
      </c>
      <c r="D295" s="19">
        <v>0</v>
      </c>
      <c r="E295" s="19">
        <v>0</v>
      </c>
      <c r="F295" s="19">
        <v>500000000</v>
      </c>
      <c r="G295" s="19">
        <v>0</v>
      </c>
      <c r="H295" s="19">
        <v>500000000</v>
      </c>
      <c r="I295" s="19">
        <v>0</v>
      </c>
      <c r="J295" s="19">
        <v>500000000</v>
      </c>
      <c r="K295" s="19">
        <v>0</v>
      </c>
      <c r="L295" s="19">
        <v>0</v>
      </c>
      <c r="M295" s="19">
        <v>0</v>
      </c>
      <c r="N295" s="19">
        <v>500000000</v>
      </c>
      <c r="O295" s="110">
        <v>0</v>
      </c>
      <c r="P295" s="19">
        <v>0</v>
      </c>
      <c r="Q295" s="19">
        <v>0</v>
      </c>
      <c r="R295" s="19">
        <v>0</v>
      </c>
      <c r="S295" s="110">
        <v>0</v>
      </c>
      <c r="T295" s="19">
        <v>0</v>
      </c>
      <c r="U295" s="19">
        <v>0</v>
      </c>
      <c r="V295" s="19">
        <v>0</v>
      </c>
    </row>
    <row r="296" spans="2:22" hidden="1">
      <c r="B296" t="s">
        <v>1507</v>
      </c>
      <c r="C296" s="19">
        <v>67810832000</v>
      </c>
      <c r="D296" s="19">
        <v>-309681552</v>
      </c>
      <c r="E296" s="19">
        <v>-54699155925</v>
      </c>
      <c r="F296" s="19">
        <v>13111676075</v>
      </c>
      <c r="G296" s="19">
        <v>0</v>
      </c>
      <c r="H296" s="19">
        <v>13111676075</v>
      </c>
      <c r="I296" s="19">
        <v>1663252058</v>
      </c>
      <c r="J296" s="19">
        <v>8570187854</v>
      </c>
      <c r="K296" s="19">
        <v>4541488221</v>
      </c>
      <c r="L296" s="19">
        <v>65913092</v>
      </c>
      <c r="M296" s="19">
        <v>6561429745</v>
      </c>
      <c r="N296" s="19">
        <v>2008758109</v>
      </c>
      <c r="O296" s="110">
        <v>50.0426</v>
      </c>
      <c r="P296" s="19">
        <v>782422322</v>
      </c>
      <c r="Q296" s="19">
        <v>4420150216</v>
      </c>
      <c r="R296" s="19">
        <v>2141279529</v>
      </c>
      <c r="S296" s="110">
        <v>33.711599999999997</v>
      </c>
      <c r="T296" s="19">
        <v>778072206</v>
      </c>
      <c r="U296" s="19">
        <v>4415800100</v>
      </c>
      <c r="V296" s="19">
        <v>4350116</v>
      </c>
    </row>
    <row r="297" spans="2:22" hidden="1">
      <c r="B297" t="s">
        <v>1396</v>
      </c>
      <c r="C297" s="19">
        <v>11848111000</v>
      </c>
      <c r="D297" s="19">
        <v>0</v>
      </c>
      <c r="E297" s="19">
        <v>-824931146</v>
      </c>
      <c r="F297" s="19">
        <v>11023179854</v>
      </c>
      <c r="G297" s="19">
        <v>0</v>
      </c>
      <c r="H297" s="19">
        <v>11023179854</v>
      </c>
      <c r="I297" s="19">
        <v>1550627885</v>
      </c>
      <c r="J297" s="19">
        <v>6717480003</v>
      </c>
      <c r="K297" s="19">
        <v>4305699851</v>
      </c>
      <c r="L297" s="19">
        <v>46545856</v>
      </c>
      <c r="M297" s="19">
        <v>5119226867</v>
      </c>
      <c r="N297" s="19">
        <v>1598253136</v>
      </c>
      <c r="O297" s="110">
        <v>46.440600000000003</v>
      </c>
      <c r="P297" s="19">
        <v>606333855</v>
      </c>
      <c r="Q297" s="19">
        <v>3779188494</v>
      </c>
      <c r="R297" s="19">
        <v>1340038373</v>
      </c>
      <c r="S297" s="110">
        <v>34.283999999999999</v>
      </c>
      <c r="T297" s="19">
        <v>601983739</v>
      </c>
      <c r="U297" s="19">
        <v>3774838378</v>
      </c>
      <c r="V297" s="19">
        <v>4350116</v>
      </c>
    </row>
    <row r="298" spans="2:22" hidden="1">
      <c r="B298" t="s">
        <v>1514</v>
      </c>
      <c r="C298" s="19">
        <v>55311860000</v>
      </c>
      <c r="D298" s="19">
        <v>-309681552</v>
      </c>
      <c r="E298" s="19">
        <v>-53823979200</v>
      </c>
      <c r="F298" s="19">
        <v>1487880800</v>
      </c>
      <c r="G298" s="19">
        <v>0</v>
      </c>
      <c r="H298" s="19">
        <v>1487880800</v>
      </c>
      <c r="I298" s="19">
        <v>0</v>
      </c>
      <c r="J298" s="19">
        <v>1487880800</v>
      </c>
      <c r="K298" s="19">
        <v>0</v>
      </c>
      <c r="L298" s="19">
        <v>0</v>
      </c>
      <c r="M298" s="19">
        <v>1190000000</v>
      </c>
      <c r="N298" s="19">
        <v>297880800</v>
      </c>
      <c r="O298" s="110">
        <v>79.979500000000002</v>
      </c>
      <c r="P298" s="19">
        <v>119000000</v>
      </c>
      <c r="Q298" s="19">
        <v>476000000</v>
      </c>
      <c r="R298" s="19">
        <v>714000000</v>
      </c>
      <c r="S298" s="110">
        <v>31.991800000000001</v>
      </c>
      <c r="T298" s="19">
        <v>119000000</v>
      </c>
      <c r="U298" s="19">
        <v>476000000</v>
      </c>
      <c r="V298" s="19">
        <v>0</v>
      </c>
    </row>
    <row r="299" spans="2:22" hidden="1">
      <c r="B299" t="s">
        <v>1519</v>
      </c>
      <c r="C299" s="19">
        <v>535332000</v>
      </c>
      <c r="D299" s="19">
        <v>0</v>
      </c>
      <c r="E299" s="19">
        <v>-54186009</v>
      </c>
      <c r="F299" s="19">
        <v>481145991</v>
      </c>
      <c r="G299" s="19">
        <v>0</v>
      </c>
      <c r="H299" s="19">
        <v>481145991</v>
      </c>
      <c r="I299" s="19">
        <v>77408334</v>
      </c>
      <c r="J299" s="19">
        <v>329611212</v>
      </c>
      <c r="K299" s="19">
        <v>151534779</v>
      </c>
      <c r="L299" s="19">
        <v>19367236</v>
      </c>
      <c r="M299" s="19">
        <v>252202878</v>
      </c>
      <c r="N299" s="19">
        <v>77408334</v>
      </c>
      <c r="O299" s="110">
        <v>52.417099999999998</v>
      </c>
      <c r="P299" s="19">
        <v>57088467</v>
      </c>
      <c r="Q299" s="19">
        <v>164961722</v>
      </c>
      <c r="R299" s="19">
        <v>87241156</v>
      </c>
      <c r="S299" s="110">
        <v>34.285200000000003</v>
      </c>
      <c r="T299" s="19">
        <v>57088467</v>
      </c>
      <c r="U299" s="19">
        <v>164961722</v>
      </c>
      <c r="V299" s="19">
        <v>0</v>
      </c>
    </row>
    <row r="300" spans="2:22" hidden="1">
      <c r="B300" t="s">
        <v>1520</v>
      </c>
      <c r="C300" s="19">
        <v>0</v>
      </c>
      <c r="D300" s="19">
        <v>0</v>
      </c>
      <c r="E300" s="19">
        <v>114166000</v>
      </c>
      <c r="F300" s="19">
        <v>114166000</v>
      </c>
      <c r="G300" s="19">
        <v>0</v>
      </c>
      <c r="H300" s="19">
        <v>114166000</v>
      </c>
      <c r="I300" s="19">
        <v>29912409</v>
      </c>
      <c r="J300" s="19">
        <v>29912409</v>
      </c>
      <c r="K300" s="19">
        <v>84253591</v>
      </c>
      <c r="L300" s="19">
        <v>0</v>
      </c>
      <c r="M300" s="19">
        <v>0</v>
      </c>
      <c r="N300" s="19">
        <v>29912409</v>
      </c>
      <c r="O300" s="110">
        <v>0</v>
      </c>
      <c r="P300" s="19">
        <v>0</v>
      </c>
      <c r="Q300" s="19">
        <v>0</v>
      </c>
      <c r="R300" s="19">
        <v>0</v>
      </c>
      <c r="S300" s="110">
        <v>0</v>
      </c>
      <c r="T300" s="19">
        <v>0</v>
      </c>
      <c r="U300" s="19">
        <v>0</v>
      </c>
      <c r="V300" s="19">
        <v>0</v>
      </c>
    </row>
    <row r="301" spans="2:22" hidden="1">
      <c r="B301" t="s">
        <v>1521</v>
      </c>
      <c r="C301" s="19">
        <v>0</v>
      </c>
      <c r="D301" s="19">
        <v>0</v>
      </c>
      <c r="E301" s="19">
        <v>5303430</v>
      </c>
      <c r="F301" s="19">
        <v>5303430</v>
      </c>
      <c r="G301" s="19">
        <v>0</v>
      </c>
      <c r="H301" s="19">
        <v>5303430</v>
      </c>
      <c r="I301" s="19">
        <v>5303430</v>
      </c>
      <c r="J301" s="19">
        <v>5303430</v>
      </c>
      <c r="K301" s="19">
        <v>0</v>
      </c>
      <c r="L301" s="19">
        <v>0</v>
      </c>
      <c r="M301" s="19">
        <v>0</v>
      </c>
      <c r="N301" s="19">
        <v>5303430</v>
      </c>
      <c r="O301" s="110">
        <v>0</v>
      </c>
      <c r="P301" s="19">
        <v>0</v>
      </c>
      <c r="Q301" s="19">
        <v>0</v>
      </c>
      <c r="R301" s="19">
        <v>0</v>
      </c>
      <c r="S301" s="110">
        <v>0</v>
      </c>
      <c r="T301" s="19">
        <v>0</v>
      </c>
      <c r="U301" s="19">
        <v>0</v>
      </c>
      <c r="V301" s="19">
        <v>0</v>
      </c>
    </row>
    <row r="302" spans="2:22" hidden="1">
      <c r="B302" t="s">
        <v>1522</v>
      </c>
      <c r="C302" s="19">
        <v>115529000</v>
      </c>
      <c r="D302" s="19">
        <v>0</v>
      </c>
      <c r="E302" s="19">
        <v>-115529000</v>
      </c>
      <c r="F302" s="19">
        <v>0</v>
      </c>
      <c r="G302" s="19">
        <v>0</v>
      </c>
      <c r="H302" s="19">
        <v>0</v>
      </c>
      <c r="I302" s="19">
        <v>0</v>
      </c>
      <c r="J302" s="19">
        <v>0</v>
      </c>
      <c r="K302" s="19">
        <v>0</v>
      </c>
      <c r="L302" s="19">
        <v>0</v>
      </c>
      <c r="M302" s="19">
        <v>0</v>
      </c>
      <c r="N302" s="19">
        <v>0</v>
      </c>
      <c r="O302" s="110">
        <v>0</v>
      </c>
      <c r="P302" s="19">
        <v>0</v>
      </c>
      <c r="Q302" s="19">
        <v>0</v>
      </c>
      <c r="R302" s="19">
        <v>0</v>
      </c>
      <c r="S302" s="110">
        <v>0</v>
      </c>
      <c r="T302" s="19">
        <v>0</v>
      </c>
      <c r="U302" s="19">
        <v>0</v>
      </c>
      <c r="V302" s="19">
        <v>0</v>
      </c>
    </row>
    <row r="303" spans="2:22" hidden="1">
      <c r="B303" t="s">
        <v>1523</v>
      </c>
      <c r="C303" s="19">
        <v>0</v>
      </c>
      <c r="D303" s="19">
        <v>0</v>
      </c>
      <c r="E303" s="19">
        <v>250000000</v>
      </c>
      <c r="F303" s="19">
        <v>250000000</v>
      </c>
      <c r="G303" s="19">
        <v>0</v>
      </c>
      <c r="H303" s="19">
        <v>250000000</v>
      </c>
      <c r="I303" s="19">
        <v>0</v>
      </c>
      <c r="J303" s="19">
        <v>0</v>
      </c>
      <c r="K303" s="19">
        <v>250000000</v>
      </c>
      <c r="L303" s="19">
        <v>0</v>
      </c>
      <c r="M303" s="19">
        <v>0</v>
      </c>
      <c r="N303" s="19">
        <v>0</v>
      </c>
      <c r="O303" s="110">
        <v>0</v>
      </c>
      <c r="P303" s="19">
        <v>0</v>
      </c>
      <c r="Q303" s="19">
        <v>0</v>
      </c>
      <c r="R303" s="19">
        <v>0</v>
      </c>
      <c r="S303" s="110">
        <v>0</v>
      </c>
      <c r="T303" s="19">
        <v>0</v>
      </c>
      <c r="U303" s="19">
        <v>0</v>
      </c>
      <c r="V303" s="19">
        <v>0</v>
      </c>
    </row>
    <row r="304" spans="2:22" hidden="1">
      <c r="B304" t="s">
        <v>1396</v>
      </c>
      <c r="C304" s="19">
        <v>0</v>
      </c>
      <c r="D304" s="19">
        <v>0</v>
      </c>
      <c r="E304" s="19">
        <v>250000000</v>
      </c>
      <c r="F304" s="19">
        <v>250000000</v>
      </c>
      <c r="G304" s="19">
        <v>0</v>
      </c>
      <c r="H304" s="19">
        <v>250000000</v>
      </c>
      <c r="I304" s="19">
        <v>0</v>
      </c>
      <c r="J304" s="19">
        <v>0</v>
      </c>
      <c r="K304" s="19">
        <v>250000000</v>
      </c>
      <c r="L304" s="19">
        <v>0</v>
      </c>
      <c r="M304" s="19">
        <v>0</v>
      </c>
      <c r="N304" s="19">
        <v>0</v>
      </c>
      <c r="O304" s="110">
        <v>0</v>
      </c>
      <c r="P304" s="19">
        <v>0</v>
      </c>
      <c r="Q304" s="19">
        <v>0</v>
      </c>
      <c r="R304" s="19">
        <v>0</v>
      </c>
      <c r="S304" s="110">
        <v>0</v>
      </c>
      <c r="T304" s="19">
        <v>0</v>
      </c>
      <c r="U304" s="19">
        <v>0</v>
      </c>
      <c r="V304" s="19">
        <v>0</v>
      </c>
    </row>
    <row r="305" spans="2:22" hidden="1">
      <c r="B305" t="s">
        <v>1524</v>
      </c>
      <c r="C305" s="19">
        <v>70000000</v>
      </c>
      <c r="D305" s="19">
        <v>0</v>
      </c>
      <c r="E305" s="19">
        <v>0</v>
      </c>
      <c r="F305" s="19">
        <v>70000000</v>
      </c>
      <c r="G305" s="19">
        <v>0</v>
      </c>
      <c r="H305" s="19">
        <v>70000000</v>
      </c>
      <c r="I305" s="19">
        <v>0</v>
      </c>
      <c r="J305" s="19">
        <v>12880887</v>
      </c>
      <c r="K305" s="19">
        <v>57119113</v>
      </c>
      <c r="L305" s="19">
        <v>0</v>
      </c>
      <c r="M305" s="19">
        <v>12880887</v>
      </c>
      <c r="N305" s="19">
        <v>0</v>
      </c>
      <c r="O305" s="110">
        <v>18.401299999999999</v>
      </c>
      <c r="P305" s="19">
        <v>908526</v>
      </c>
      <c r="Q305" s="19">
        <v>12880887</v>
      </c>
      <c r="R305" s="19">
        <v>0</v>
      </c>
      <c r="S305" s="110">
        <v>18.401299999999999</v>
      </c>
      <c r="T305" s="19">
        <v>908526</v>
      </c>
      <c r="U305" s="19">
        <v>12880887</v>
      </c>
      <c r="V305" s="19">
        <v>0</v>
      </c>
    </row>
    <row r="306" spans="2:22" hidden="1">
      <c r="B306" t="s">
        <v>1396</v>
      </c>
      <c r="C306" s="19">
        <v>70000000</v>
      </c>
      <c r="D306" s="19">
        <v>0</v>
      </c>
      <c r="E306" s="19">
        <v>0</v>
      </c>
      <c r="F306" s="19">
        <v>70000000</v>
      </c>
      <c r="G306" s="19">
        <v>0</v>
      </c>
      <c r="H306" s="19">
        <v>70000000</v>
      </c>
      <c r="I306" s="19">
        <v>0</v>
      </c>
      <c r="J306" s="19">
        <v>12880887</v>
      </c>
      <c r="K306" s="19">
        <v>57119113</v>
      </c>
      <c r="L306" s="19">
        <v>0</v>
      </c>
      <c r="M306" s="19">
        <v>12880887</v>
      </c>
      <c r="N306" s="19">
        <v>0</v>
      </c>
      <c r="O306" s="110">
        <v>18.401299999999999</v>
      </c>
      <c r="P306" s="19">
        <v>908526</v>
      </c>
      <c r="Q306" s="19">
        <v>12880887</v>
      </c>
      <c r="R306" s="19">
        <v>0</v>
      </c>
      <c r="S306" s="110">
        <v>18.401299999999999</v>
      </c>
      <c r="T306" s="19">
        <v>908526</v>
      </c>
      <c r="U306" s="19">
        <v>12880887</v>
      </c>
      <c r="V306" s="19">
        <v>0</v>
      </c>
    </row>
    <row r="307" spans="2:22" hidden="1">
      <c r="B307" t="s">
        <v>1525</v>
      </c>
      <c r="C307" s="19">
        <v>0</v>
      </c>
      <c r="D307" s="19">
        <v>-323988307</v>
      </c>
      <c r="E307" s="19">
        <v>9392187370</v>
      </c>
      <c r="F307" s="19">
        <v>9392187370</v>
      </c>
      <c r="G307" s="19">
        <v>0</v>
      </c>
      <c r="H307" s="19">
        <v>9392187370</v>
      </c>
      <c r="I307" s="19">
        <v>-211590302</v>
      </c>
      <c r="J307" s="19">
        <v>8964982877</v>
      </c>
      <c r="K307" s="19">
        <v>427204493</v>
      </c>
      <c r="L307" s="19">
        <v>11583838</v>
      </c>
      <c r="M307" s="19">
        <v>5180029675</v>
      </c>
      <c r="N307" s="19">
        <v>3784953202</v>
      </c>
      <c r="O307" s="110">
        <v>55.152500000000003</v>
      </c>
      <c r="P307" s="19">
        <v>0</v>
      </c>
      <c r="Q307" s="19">
        <v>133895649</v>
      </c>
      <c r="R307" s="19">
        <v>5046134026</v>
      </c>
      <c r="S307" s="110">
        <v>1.4256</v>
      </c>
      <c r="T307" s="19">
        <v>0</v>
      </c>
      <c r="U307" s="19">
        <v>133895649</v>
      </c>
      <c r="V307" s="19">
        <v>0</v>
      </c>
    </row>
    <row r="308" spans="2:22" hidden="1">
      <c r="B308" t="s">
        <v>1396</v>
      </c>
      <c r="C308" s="19">
        <v>0</v>
      </c>
      <c r="D308" s="19">
        <v>34751513</v>
      </c>
      <c r="E308" s="19">
        <v>44828766</v>
      </c>
      <c r="F308" s="19">
        <v>44828766</v>
      </c>
      <c r="G308" s="19">
        <v>0</v>
      </c>
      <c r="H308" s="19">
        <v>44828766</v>
      </c>
      <c r="I308" s="19">
        <v>34751513</v>
      </c>
      <c r="J308" s="19">
        <v>34751513</v>
      </c>
      <c r="K308" s="19">
        <v>10077253</v>
      </c>
      <c r="L308" s="19">
        <v>11583838</v>
      </c>
      <c r="M308" s="19">
        <v>11583838</v>
      </c>
      <c r="N308" s="19">
        <v>23167675</v>
      </c>
      <c r="O308" s="110">
        <v>25.840199999999999</v>
      </c>
      <c r="P308" s="19">
        <v>0</v>
      </c>
      <c r="Q308" s="19">
        <v>0</v>
      </c>
      <c r="R308" s="19">
        <v>11583838</v>
      </c>
      <c r="S308" s="110">
        <v>0</v>
      </c>
      <c r="T308" s="19">
        <v>0</v>
      </c>
      <c r="U308" s="19">
        <v>0</v>
      </c>
      <c r="V308" s="19">
        <v>0</v>
      </c>
    </row>
    <row r="309" spans="2:22" hidden="1">
      <c r="B309" t="s">
        <v>1514</v>
      </c>
      <c r="C309" s="19">
        <v>0</v>
      </c>
      <c r="D309" s="19">
        <v>-358739820</v>
      </c>
      <c r="E309" s="19">
        <v>9010092947</v>
      </c>
      <c r="F309" s="19">
        <v>9010092947</v>
      </c>
      <c r="G309" s="19">
        <v>0</v>
      </c>
      <c r="H309" s="19">
        <v>9010092947</v>
      </c>
      <c r="I309" s="19">
        <v>-301598240</v>
      </c>
      <c r="J309" s="19">
        <v>8708494707</v>
      </c>
      <c r="K309" s="19">
        <v>301598240</v>
      </c>
      <c r="L309" s="19">
        <v>0</v>
      </c>
      <c r="M309" s="19">
        <v>5001965605</v>
      </c>
      <c r="N309" s="19">
        <v>3706529102</v>
      </c>
      <c r="O309" s="110">
        <v>55.515099999999997</v>
      </c>
      <c r="P309" s="19">
        <v>0</v>
      </c>
      <c r="Q309" s="19">
        <v>0</v>
      </c>
      <c r="R309" s="19">
        <v>5001965605</v>
      </c>
      <c r="S309" s="110">
        <v>0</v>
      </c>
      <c r="T309" s="19">
        <v>0</v>
      </c>
      <c r="U309" s="19">
        <v>0</v>
      </c>
      <c r="V309" s="19">
        <v>0</v>
      </c>
    </row>
    <row r="310" spans="2:22" hidden="1">
      <c r="B310" t="s">
        <v>1519</v>
      </c>
      <c r="C310" s="19">
        <v>0</v>
      </c>
      <c r="D310" s="19">
        <v>0</v>
      </c>
      <c r="E310" s="19">
        <v>54186009</v>
      </c>
      <c r="F310" s="19">
        <v>54186009</v>
      </c>
      <c r="G310" s="19">
        <v>0</v>
      </c>
      <c r="H310" s="19">
        <v>54186009</v>
      </c>
      <c r="I310" s="19">
        <v>0</v>
      </c>
      <c r="J310" s="19">
        <v>54186009</v>
      </c>
      <c r="K310" s="19">
        <v>0</v>
      </c>
      <c r="L310" s="19">
        <v>0</v>
      </c>
      <c r="M310" s="19">
        <v>54186009</v>
      </c>
      <c r="N310" s="19">
        <v>0</v>
      </c>
      <c r="O310" s="110">
        <v>100</v>
      </c>
      <c r="P310" s="19">
        <v>0</v>
      </c>
      <c r="Q310" s="19">
        <v>21601426</v>
      </c>
      <c r="R310" s="19">
        <v>32584583</v>
      </c>
      <c r="S310" s="110">
        <v>39.865299999999998</v>
      </c>
      <c r="T310" s="19">
        <v>0</v>
      </c>
      <c r="U310" s="19">
        <v>21601426</v>
      </c>
      <c r="V310" s="19">
        <v>0</v>
      </c>
    </row>
    <row r="311" spans="2:22" hidden="1">
      <c r="B311" t="s">
        <v>1521</v>
      </c>
      <c r="C311" s="19">
        <v>0</v>
      </c>
      <c r="D311" s="19">
        <v>0</v>
      </c>
      <c r="E311" s="19">
        <v>120705000</v>
      </c>
      <c r="F311" s="19">
        <v>120705000</v>
      </c>
      <c r="G311" s="19">
        <v>0</v>
      </c>
      <c r="H311" s="19">
        <v>120705000</v>
      </c>
      <c r="I311" s="19">
        <v>8410777</v>
      </c>
      <c r="J311" s="19">
        <v>120705000</v>
      </c>
      <c r="K311" s="19">
        <v>0</v>
      </c>
      <c r="L311" s="19">
        <v>0</v>
      </c>
      <c r="M311" s="19">
        <v>112294223</v>
      </c>
      <c r="N311" s="19">
        <v>8410777</v>
      </c>
      <c r="O311" s="110">
        <v>93.031999999999996</v>
      </c>
      <c r="P311" s="19">
        <v>0</v>
      </c>
      <c r="Q311" s="19">
        <v>112294223</v>
      </c>
      <c r="R311" s="19">
        <v>0</v>
      </c>
      <c r="S311" s="110">
        <v>93.031999999999996</v>
      </c>
      <c r="T311" s="19">
        <v>0</v>
      </c>
      <c r="U311" s="19">
        <v>112294223</v>
      </c>
      <c r="V311" s="19">
        <v>0</v>
      </c>
    </row>
    <row r="312" spans="2:22" hidden="1">
      <c r="B312" t="s">
        <v>1522</v>
      </c>
      <c r="C312" s="19">
        <v>0</v>
      </c>
      <c r="D312" s="19">
        <v>0</v>
      </c>
      <c r="E312" s="19">
        <v>115529000</v>
      </c>
      <c r="F312" s="19">
        <v>115529000</v>
      </c>
      <c r="G312" s="19">
        <v>0</v>
      </c>
      <c r="H312" s="19">
        <v>115529000</v>
      </c>
      <c r="I312" s="19">
        <v>0</v>
      </c>
      <c r="J312" s="19">
        <v>0</v>
      </c>
      <c r="K312" s="19">
        <v>115529000</v>
      </c>
      <c r="L312" s="19">
        <v>0</v>
      </c>
      <c r="M312" s="19">
        <v>0</v>
      </c>
      <c r="N312" s="19">
        <v>0</v>
      </c>
      <c r="O312" s="110">
        <v>0</v>
      </c>
      <c r="P312" s="19">
        <v>0</v>
      </c>
      <c r="Q312" s="19">
        <v>0</v>
      </c>
      <c r="R312" s="19">
        <v>0</v>
      </c>
      <c r="S312" s="110">
        <v>0</v>
      </c>
      <c r="T312" s="19">
        <v>0</v>
      </c>
      <c r="U312" s="19">
        <v>0</v>
      </c>
      <c r="V312" s="19">
        <v>0</v>
      </c>
    </row>
    <row r="313" spans="2:22" hidden="1">
      <c r="B313" t="s">
        <v>1526</v>
      </c>
      <c r="C313" s="19">
        <v>0</v>
      </c>
      <c r="D313" s="19">
        <v>0</v>
      </c>
      <c r="E313" s="19">
        <v>46845648</v>
      </c>
      <c r="F313" s="19">
        <v>46845648</v>
      </c>
      <c r="G313" s="19">
        <v>0</v>
      </c>
      <c r="H313" s="19">
        <v>46845648</v>
      </c>
      <c r="I313" s="19">
        <v>46845648</v>
      </c>
      <c r="J313" s="19">
        <v>46845648</v>
      </c>
      <c r="K313" s="19">
        <v>0</v>
      </c>
      <c r="L313" s="19">
        <v>0</v>
      </c>
      <c r="M313" s="19">
        <v>0</v>
      </c>
      <c r="N313" s="19">
        <v>46845648</v>
      </c>
      <c r="O313" s="110">
        <v>0</v>
      </c>
      <c r="P313" s="19">
        <v>0</v>
      </c>
      <c r="Q313" s="19">
        <v>0</v>
      </c>
      <c r="R313" s="19">
        <v>0</v>
      </c>
      <c r="S313" s="110">
        <v>0</v>
      </c>
      <c r="T313" s="19">
        <v>0</v>
      </c>
      <c r="U313" s="19">
        <v>0</v>
      </c>
      <c r="V313" s="19">
        <v>0</v>
      </c>
    </row>
    <row r="314" spans="2:22" hidden="1">
      <c r="B314" t="s">
        <v>1494</v>
      </c>
      <c r="C314" s="19">
        <v>8271613000</v>
      </c>
      <c r="D314" s="19">
        <v>-2780000000</v>
      </c>
      <c r="E314" s="19">
        <v>-2716017000</v>
      </c>
      <c r="F314" s="19">
        <v>5555596000</v>
      </c>
      <c r="G314" s="19">
        <v>0</v>
      </c>
      <c r="H314" s="19">
        <v>5555596000</v>
      </c>
      <c r="I314" s="19">
        <v>1094046000</v>
      </c>
      <c r="J314" s="19">
        <v>4861285500</v>
      </c>
      <c r="K314" s="19">
        <v>694310500</v>
      </c>
      <c r="L314" s="19">
        <v>54244000</v>
      </c>
      <c r="M314" s="19">
        <v>3339057500</v>
      </c>
      <c r="N314" s="19">
        <v>1522228000</v>
      </c>
      <c r="O314" s="110">
        <v>60.102600000000002</v>
      </c>
      <c r="P314" s="19">
        <v>472363600</v>
      </c>
      <c r="Q314" s="19">
        <v>1625168098</v>
      </c>
      <c r="R314" s="19">
        <v>1713889402</v>
      </c>
      <c r="S314" s="110">
        <v>29.252800000000001</v>
      </c>
      <c r="T314" s="19">
        <v>472363600</v>
      </c>
      <c r="U314" s="19">
        <v>1625168098</v>
      </c>
      <c r="V314" s="19">
        <v>0</v>
      </c>
    </row>
    <row r="315" spans="2:22" hidden="1">
      <c r="B315" t="s">
        <v>1396</v>
      </c>
      <c r="C315" s="19">
        <v>5891613000</v>
      </c>
      <c r="D315" s="19">
        <v>-400000000</v>
      </c>
      <c r="E315" s="19">
        <v>-336017000</v>
      </c>
      <c r="F315" s="19">
        <v>5555596000</v>
      </c>
      <c r="G315" s="19">
        <v>0</v>
      </c>
      <c r="H315" s="19">
        <v>5555596000</v>
      </c>
      <c r="I315" s="19">
        <v>1094046000</v>
      </c>
      <c r="J315" s="19">
        <v>4861285500</v>
      </c>
      <c r="K315" s="19">
        <v>694310500</v>
      </c>
      <c r="L315" s="19">
        <v>54244000</v>
      </c>
      <c r="M315" s="19">
        <v>3339057500</v>
      </c>
      <c r="N315" s="19">
        <v>1522228000</v>
      </c>
      <c r="O315" s="110">
        <v>60.102600000000002</v>
      </c>
      <c r="P315" s="19">
        <v>472363600</v>
      </c>
      <c r="Q315" s="19">
        <v>1625168098</v>
      </c>
      <c r="R315" s="19">
        <v>1713889402</v>
      </c>
      <c r="S315" s="110">
        <v>29.252800000000001</v>
      </c>
      <c r="T315" s="19">
        <v>472363600</v>
      </c>
      <c r="U315" s="19">
        <v>1625168098</v>
      </c>
      <c r="V315" s="19">
        <v>0</v>
      </c>
    </row>
    <row r="316" spans="2:22" hidden="1">
      <c r="B316" t="s">
        <v>1514</v>
      </c>
      <c r="C316" s="19">
        <v>2380000000</v>
      </c>
      <c r="D316" s="19">
        <v>-2380000000</v>
      </c>
      <c r="E316" s="19">
        <v>-2380000000</v>
      </c>
      <c r="F316" s="19">
        <v>0</v>
      </c>
      <c r="G316" s="19">
        <v>0</v>
      </c>
      <c r="H316" s="19">
        <v>0</v>
      </c>
      <c r="I316" s="19">
        <v>0</v>
      </c>
      <c r="J316" s="19">
        <v>0</v>
      </c>
      <c r="K316" s="19">
        <v>0</v>
      </c>
      <c r="L316" s="19">
        <v>0</v>
      </c>
      <c r="M316" s="19">
        <v>0</v>
      </c>
      <c r="N316" s="19">
        <v>0</v>
      </c>
      <c r="O316" s="110">
        <v>0</v>
      </c>
      <c r="P316" s="19">
        <v>0</v>
      </c>
      <c r="Q316" s="19">
        <v>0</v>
      </c>
      <c r="R316" s="19">
        <v>0</v>
      </c>
      <c r="S316" s="110">
        <v>0</v>
      </c>
      <c r="T316" s="19">
        <v>0</v>
      </c>
      <c r="U316" s="19">
        <v>0</v>
      </c>
      <c r="V316" s="19">
        <v>0</v>
      </c>
    </row>
    <row r="317" spans="2:22" hidden="1">
      <c r="B317" t="s">
        <v>1527</v>
      </c>
      <c r="C317" s="19">
        <v>330000000</v>
      </c>
      <c r="D317" s="19">
        <v>0</v>
      </c>
      <c r="E317" s="19">
        <v>-330000000</v>
      </c>
      <c r="F317" s="19">
        <v>0</v>
      </c>
      <c r="G317" s="19">
        <v>0</v>
      </c>
      <c r="H317" s="19">
        <v>0</v>
      </c>
      <c r="I317" s="19">
        <v>0</v>
      </c>
      <c r="J317" s="19">
        <v>0</v>
      </c>
      <c r="K317" s="19">
        <v>0</v>
      </c>
      <c r="L317" s="19">
        <v>0</v>
      </c>
      <c r="M317" s="19">
        <v>0</v>
      </c>
      <c r="N317" s="19">
        <v>0</v>
      </c>
      <c r="O317" s="110">
        <v>0</v>
      </c>
      <c r="P317" s="19">
        <v>0</v>
      </c>
      <c r="Q317" s="19">
        <v>0</v>
      </c>
      <c r="R317" s="19">
        <v>0</v>
      </c>
      <c r="S317" s="110">
        <v>0</v>
      </c>
      <c r="T317" s="19">
        <v>0</v>
      </c>
      <c r="U317" s="19">
        <v>0</v>
      </c>
      <c r="V317" s="19">
        <v>0</v>
      </c>
    </row>
    <row r="318" spans="2:22" hidden="1">
      <c r="B318" t="s">
        <v>1514</v>
      </c>
      <c r="C318" s="19">
        <v>330000000</v>
      </c>
      <c r="D318" s="19">
        <v>0</v>
      </c>
      <c r="E318" s="19">
        <v>-330000000</v>
      </c>
      <c r="F318" s="19">
        <v>0</v>
      </c>
      <c r="G318" s="19">
        <v>0</v>
      </c>
      <c r="H318" s="19">
        <v>0</v>
      </c>
      <c r="I318" s="19">
        <v>0</v>
      </c>
      <c r="J318" s="19">
        <v>0</v>
      </c>
      <c r="K318" s="19">
        <v>0</v>
      </c>
      <c r="L318" s="19">
        <v>0</v>
      </c>
      <c r="M318" s="19">
        <v>0</v>
      </c>
      <c r="N318" s="19">
        <v>0</v>
      </c>
      <c r="O318" s="110">
        <v>0</v>
      </c>
      <c r="P318" s="19">
        <v>0</v>
      </c>
      <c r="Q318" s="19">
        <v>0</v>
      </c>
      <c r="R318" s="19">
        <v>0</v>
      </c>
      <c r="S318" s="110">
        <v>0</v>
      </c>
      <c r="T318" s="19">
        <v>0</v>
      </c>
      <c r="U318" s="19">
        <v>0</v>
      </c>
      <c r="V318" s="19">
        <v>0</v>
      </c>
    </row>
    <row r="319" spans="2:22" hidden="1">
      <c r="B319" t="s">
        <v>1528</v>
      </c>
      <c r="C319" s="19">
        <v>19611616000</v>
      </c>
      <c r="D319" s="19">
        <v>2989553060</v>
      </c>
      <c r="E319" s="19">
        <v>47579508994</v>
      </c>
      <c r="F319" s="19">
        <v>67191124994</v>
      </c>
      <c r="G319" s="19">
        <v>0</v>
      </c>
      <c r="H319" s="19">
        <v>67191124994</v>
      </c>
      <c r="I319" s="19">
        <v>226080518</v>
      </c>
      <c r="J319" s="19">
        <v>59941107999</v>
      </c>
      <c r="K319" s="19">
        <v>7250016995</v>
      </c>
      <c r="L319" s="19">
        <v>221274791</v>
      </c>
      <c r="M319" s="19">
        <v>38461147636</v>
      </c>
      <c r="N319" s="19">
        <v>21479960363</v>
      </c>
      <c r="O319" s="110">
        <v>57.241399999999999</v>
      </c>
      <c r="P319" s="19">
        <v>221274791</v>
      </c>
      <c r="Q319" s="19">
        <v>1220857873</v>
      </c>
      <c r="R319" s="19">
        <v>37240289763</v>
      </c>
      <c r="S319" s="110">
        <v>1.8169999999999999</v>
      </c>
      <c r="T319" s="19">
        <v>221274791</v>
      </c>
      <c r="U319" s="19">
        <v>1220857873</v>
      </c>
      <c r="V319" s="19">
        <v>0</v>
      </c>
    </row>
    <row r="320" spans="2:22" hidden="1">
      <c r="B320" t="s">
        <v>1396</v>
      </c>
      <c r="C320" s="19">
        <v>0</v>
      </c>
      <c r="D320" s="19">
        <v>55248487</v>
      </c>
      <c r="E320" s="19">
        <v>129842673</v>
      </c>
      <c r="F320" s="19">
        <v>129842673</v>
      </c>
      <c r="G320" s="19">
        <v>0</v>
      </c>
      <c r="H320" s="19">
        <v>129842673</v>
      </c>
      <c r="I320" s="19">
        <v>50300450</v>
      </c>
      <c r="J320" s="19">
        <v>124894636</v>
      </c>
      <c r="K320" s="19">
        <v>4948037</v>
      </c>
      <c r="L320" s="19">
        <v>0</v>
      </c>
      <c r="M320" s="19">
        <v>0</v>
      </c>
      <c r="N320" s="19">
        <v>124894636</v>
      </c>
      <c r="O320" s="110">
        <v>0</v>
      </c>
      <c r="P320" s="19">
        <v>0</v>
      </c>
      <c r="Q320" s="19">
        <v>0</v>
      </c>
      <c r="R320" s="19">
        <v>0</v>
      </c>
      <c r="S320" s="110">
        <v>0</v>
      </c>
      <c r="T320" s="19">
        <v>0</v>
      </c>
      <c r="U320" s="19">
        <v>0</v>
      </c>
      <c r="V320" s="19">
        <v>0</v>
      </c>
    </row>
    <row r="321" spans="2:22" hidden="1">
      <c r="B321" t="s">
        <v>1514</v>
      </c>
      <c r="C321" s="19">
        <v>18361540000</v>
      </c>
      <c r="D321" s="19">
        <v>2934304573</v>
      </c>
      <c r="E321" s="19">
        <v>47273886253</v>
      </c>
      <c r="F321" s="19">
        <v>65635426253</v>
      </c>
      <c r="G321" s="19">
        <v>0</v>
      </c>
      <c r="H321" s="19">
        <v>65635426253</v>
      </c>
      <c r="I321" s="19">
        <v>0</v>
      </c>
      <c r="J321" s="19">
        <v>59419158504</v>
      </c>
      <c r="K321" s="19">
        <v>6216267749</v>
      </c>
      <c r="L321" s="19">
        <v>0</v>
      </c>
      <c r="M321" s="19">
        <v>38239872845</v>
      </c>
      <c r="N321" s="19">
        <v>21179285659</v>
      </c>
      <c r="O321" s="110">
        <v>58.261000000000003</v>
      </c>
      <c r="P321" s="19">
        <v>0</v>
      </c>
      <c r="Q321" s="19">
        <v>999583082</v>
      </c>
      <c r="R321" s="19">
        <v>37240289763</v>
      </c>
      <c r="S321" s="110">
        <v>1.5228999999999999</v>
      </c>
      <c r="T321" s="19">
        <v>0</v>
      </c>
      <c r="U321" s="19">
        <v>999583082</v>
      </c>
      <c r="V321" s="19">
        <v>0</v>
      </c>
    </row>
    <row r="322" spans="2:22" hidden="1">
      <c r="B322" t="s">
        <v>1521</v>
      </c>
      <c r="C322" s="19">
        <v>0</v>
      </c>
      <c r="D322" s="19">
        <v>0</v>
      </c>
      <c r="E322" s="19">
        <v>175780068</v>
      </c>
      <c r="F322" s="19">
        <v>175780068</v>
      </c>
      <c r="G322" s="19">
        <v>0</v>
      </c>
      <c r="H322" s="19">
        <v>175780068</v>
      </c>
      <c r="I322" s="19">
        <v>175780068</v>
      </c>
      <c r="J322" s="19">
        <v>175780068</v>
      </c>
      <c r="K322" s="19">
        <v>0</v>
      </c>
      <c r="L322" s="19">
        <v>0</v>
      </c>
      <c r="M322" s="19">
        <v>0</v>
      </c>
      <c r="N322" s="19">
        <v>175780068</v>
      </c>
      <c r="O322" s="110">
        <v>0</v>
      </c>
      <c r="P322" s="19">
        <v>0</v>
      </c>
      <c r="Q322" s="19">
        <v>0</v>
      </c>
      <c r="R322" s="19">
        <v>0</v>
      </c>
      <c r="S322" s="110">
        <v>0</v>
      </c>
      <c r="T322" s="19">
        <v>0</v>
      </c>
      <c r="U322" s="19">
        <v>0</v>
      </c>
      <c r="V322" s="19">
        <v>0</v>
      </c>
    </row>
    <row r="323" spans="2:22" hidden="1">
      <c r="B323" t="s">
        <v>1522</v>
      </c>
      <c r="C323" s="19">
        <v>1250076000</v>
      </c>
      <c r="D323" s="19">
        <v>0</v>
      </c>
      <c r="E323" s="19">
        <v>0</v>
      </c>
      <c r="F323" s="19">
        <v>1250076000</v>
      </c>
      <c r="G323" s="19">
        <v>0</v>
      </c>
      <c r="H323" s="19">
        <v>1250076000</v>
      </c>
      <c r="I323" s="19">
        <v>0</v>
      </c>
      <c r="J323" s="19">
        <v>221274791</v>
      </c>
      <c r="K323" s="19">
        <v>1028801209</v>
      </c>
      <c r="L323" s="19">
        <v>221274791</v>
      </c>
      <c r="M323" s="19">
        <v>221274791</v>
      </c>
      <c r="N323" s="19">
        <v>0</v>
      </c>
      <c r="O323" s="110">
        <v>17.700900000000001</v>
      </c>
      <c r="P323" s="19">
        <v>221274791</v>
      </c>
      <c r="Q323" s="19">
        <v>221274791</v>
      </c>
      <c r="R323" s="19">
        <v>0</v>
      </c>
      <c r="S323" s="110">
        <v>17.700900000000001</v>
      </c>
      <c r="T323" s="19">
        <v>221274791</v>
      </c>
      <c r="U323" s="19">
        <v>221274791</v>
      </c>
      <c r="V323" s="19">
        <v>0</v>
      </c>
    </row>
    <row r="324" spans="2:22" hidden="1">
      <c r="B324" t="s">
        <v>1529</v>
      </c>
      <c r="C324" s="19">
        <v>321360000</v>
      </c>
      <c r="D324" s="19">
        <v>0</v>
      </c>
      <c r="E324" s="19">
        <v>0</v>
      </c>
      <c r="F324" s="19">
        <v>321360000</v>
      </c>
      <c r="G324" s="19">
        <v>0</v>
      </c>
      <c r="H324" s="19">
        <v>321360000</v>
      </c>
      <c r="I324" s="19">
        <v>0</v>
      </c>
      <c r="J324" s="19">
        <v>0</v>
      </c>
      <c r="K324" s="19">
        <v>321360000</v>
      </c>
      <c r="L324" s="19">
        <v>0</v>
      </c>
      <c r="M324" s="19">
        <v>0</v>
      </c>
      <c r="N324" s="19">
        <v>0</v>
      </c>
      <c r="O324" s="110">
        <v>0</v>
      </c>
      <c r="P324" s="19">
        <v>0</v>
      </c>
      <c r="Q324" s="19">
        <v>0</v>
      </c>
      <c r="R324" s="19">
        <v>0</v>
      </c>
      <c r="S324" s="110">
        <v>0</v>
      </c>
      <c r="T324" s="19">
        <v>0</v>
      </c>
      <c r="U324" s="19">
        <v>0</v>
      </c>
      <c r="V324" s="19">
        <v>0</v>
      </c>
    </row>
    <row r="325" spans="2:22" hidden="1">
      <c r="B325" t="s">
        <v>1514</v>
      </c>
      <c r="C325" s="19">
        <v>321360000</v>
      </c>
      <c r="D325" s="19">
        <v>0</v>
      </c>
      <c r="E325" s="19">
        <v>0</v>
      </c>
      <c r="F325" s="19">
        <v>321360000</v>
      </c>
      <c r="G325" s="19">
        <v>0</v>
      </c>
      <c r="H325" s="19">
        <v>321360000</v>
      </c>
      <c r="I325" s="19">
        <v>0</v>
      </c>
      <c r="J325" s="19">
        <v>0</v>
      </c>
      <c r="K325" s="19">
        <v>321360000</v>
      </c>
      <c r="L325" s="19">
        <v>0</v>
      </c>
      <c r="M325" s="19">
        <v>0</v>
      </c>
      <c r="N325" s="19">
        <v>0</v>
      </c>
      <c r="O325" s="110">
        <v>0</v>
      </c>
      <c r="P325" s="19">
        <v>0</v>
      </c>
      <c r="Q325" s="19">
        <v>0</v>
      </c>
      <c r="R325" s="19">
        <v>0</v>
      </c>
      <c r="S325" s="110">
        <v>0</v>
      </c>
      <c r="T325" s="19">
        <v>0</v>
      </c>
      <c r="U325" s="19">
        <v>0</v>
      </c>
      <c r="V325" s="19">
        <v>0</v>
      </c>
    </row>
    <row r="326" spans="2:22" hidden="1">
      <c r="B326" t="s">
        <v>1530</v>
      </c>
      <c r="C326" s="19">
        <v>420240000</v>
      </c>
      <c r="D326" s="19">
        <v>0</v>
      </c>
      <c r="E326" s="19">
        <v>0</v>
      </c>
      <c r="F326" s="19">
        <v>420240000</v>
      </c>
      <c r="G326" s="19">
        <v>0</v>
      </c>
      <c r="H326" s="19">
        <v>420240000</v>
      </c>
      <c r="I326" s="19">
        <v>0</v>
      </c>
      <c r="J326" s="19">
        <v>420240000</v>
      </c>
      <c r="K326" s="19">
        <v>0</v>
      </c>
      <c r="L326" s="19">
        <v>0</v>
      </c>
      <c r="M326" s="19">
        <v>0</v>
      </c>
      <c r="N326" s="19">
        <v>420240000</v>
      </c>
      <c r="O326" s="110">
        <v>0</v>
      </c>
      <c r="P326" s="19">
        <v>0</v>
      </c>
      <c r="Q326" s="19">
        <v>0</v>
      </c>
      <c r="R326" s="19">
        <v>0</v>
      </c>
      <c r="S326" s="110">
        <v>0</v>
      </c>
      <c r="T326" s="19">
        <v>0</v>
      </c>
      <c r="U326" s="19">
        <v>0</v>
      </c>
      <c r="V326" s="19">
        <v>0</v>
      </c>
    </row>
    <row r="327" spans="2:22" hidden="1">
      <c r="B327" t="s">
        <v>1514</v>
      </c>
      <c r="C327" s="19">
        <v>420240000</v>
      </c>
      <c r="D327" s="19">
        <v>0</v>
      </c>
      <c r="E327" s="19">
        <v>0</v>
      </c>
      <c r="F327" s="19">
        <v>420240000</v>
      </c>
      <c r="G327" s="19">
        <v>0</v>
      </c>
      <c r="H327" s="19">
        <v>420240000</v>
      </c>
      <c r="I327" s="19">
        <v>0</v>
      </c>
      <c r="J327" s="19">
        <v>420240000</v>
      </c>
      <c r="K327" s="19">
        <v>0</v>
      </c>
      <c r="L327" s="19">
        <v>0</v>
      </c>
      <c r="M327" s="19">
        <v>0</v>
      </c>
      <c r="N327" s="19">
        <v>420240000</v>
      </c>
      <c r="O327" s="110">
        <v>0</v>
      </c>
      <c r="P327" s="19">
        <v>0</v>
      </c>
      <c r="Q327" s="19">
        <v>0</v>
      </c>
      <c r="R327" s="19">
        <v>0</v>
      </c>
      <c r="S327" s="110">
        <v>0</v>
      </c>
      <c r="T327" s="19">
        <v>0</v>
      </c>
      <c r="U327" s="19">
        <v>0</v>
      </c>
      <c r="V327" s="19">
        <v>0</v>
      </c>
    </row>
    <row r="328" spans="2:22" hidden="1">
      <c r="B328" t="s">
        <v>1531</v>
      </c>
      <c r="C328" s="19">
        <v>352000000</v>
      </c>
      <c r="D328" s="19">
        <v>0</v>
      </c>
      <c r="E328" s="19">
        <v>0</v>
      </c>
      <c r="F328" s="19">
        <v>352000000</v>
      </c>
      <c r="G328" s="19">
        <v>0</v>
      </c>
      <c r="H328" s="19">
        <v>352000000</v>
      </c>
      <c r="I328" s="19">
        <v>0</v>
      </c>
      <c r="J328" s="19">
        <v>352000000</v>
      </c>
      <c r="K328" s="19">
        <v>0</v>
      </c>
      <c r="L328" s="19">
        <v>0</v>
      </c>
      <c r="M328" s="19">
        <v>0</v>
      </c>
      <c r="N328" s="19">
        <v>352000000</v>
      </c>
      <c r="O328" s="110">
        <v>0</v>
      </c>
      <c r="P328" s="19">
        <v>0</v>
      </c>
      <c r="Q328" s="19">
        <v>0</v>
      </c>
      <c r="R328" s="19">
        <v>0</v>
      </c>
      <c r="S328" s="110">
        <v>0</v>
      </c>
      <c r="T328" s="19">
        <v>0</v>
      </c>
      <c r="U328" s="19">
        <v>0</v>
      </c>
      <c r="V328" s="19">
        <v>0</v>
      </c>
    </row>
    <row r="329" spans="2:22" hidden="1">
      <c r="B329" t="s">
        <v>1514</v>
      </c>
      <c r="C329" s="19">
        <v>352000000</v>
      </c>
      <c r="D329" s="19">
        <v>0</v>
      </c>
      <c r="E329" s="19">
        <v>0</v>
      </c>
      <c r="F329" s="19">
        <v>352000000</v>
      </c>
      <c r="G329" s="19">
        <v>0</v>
      </c>
      <c r="H329" s="19">
        <v>352000000</v>
      </c>
      <c r="I329" s="19">
        <v>0</v>
      </c>
      <c r="J329" s="19">
        <v>352000000</v>
      </c>
      <c r="K329" s="19">
        <v>0</v>
      </c>
      <c r="L329" s="19">
        <v>0</v>
      </c>
      <c r="M329" s="19">
        <v>0</v>
      </c>
      <c r="N329" s="19">
        <v>352000000</v>
      </c>
      <c r="O329" s="110">
        <v>0</v>
      </c>
      <c r="P329" s="19">
        <v>0</v>
      </c>
      <c r="Q329" s="19">
        <v>0</v>
      </c>
      <c r="R329" s="19">
        <v>0</v>
      </c>
      <c r="S329" s="110">
        <v>0</v>
      </c>
      <c r="T329" s="19">
        <v>0</v>
      </c>
      <c r="U329" s="19">
        <v>0</v>
      </c>
      <c r="V329" s="19">
        <v>0</v>
      </c>
    </row>
    <row r="330" spans="2:22" hidden="1">
      <c r="B330" t="s">
        <v>1532</v>
      </c>
      <c r="C330" s="19">
        <v>220000000</v>
      </c>
      <c r="D330" s="19">
        <v>0</v>
      </c>
      <c r="E330" s="19">
        <v>0</v>
      </c>
      <c r="F330" s="19">
        <v>220000000</v>
      </c>
      <c r="G330" s="19">
        <v>0</v>
      </c>
      <c r="H330" s="19">
        <v>220000000</v>
      </c>
      <c r="I330" s="19">
        <v>0</v>
      </c>
      <c r="J330" s="19">
        <v>220000000</v>
      </c>
      <c r="K330" s="19">
        <v>0</v>
      </c>
      <c r="L330" s="19">
        <v>0</v>
      </c>
      <c r="M330" s="19">
        <v>20000000</v>
      </c>
      <c r="N330" s="19">
        <v>200000000</v>
      </c>
      <c r="O330" s="110">
        <v>9.0908999999999995</v>
      </c>
      <c r="P330" s="19">
        <v>0</v>
      </c>
      <c r="Q330" s="19">
        <v>19999985</v>
      </c>
      <c r="R330" s="19">
        <v>15</v>
      </c>
      <c r="S330" s="110">
        <v>9.0908999999999995</v>
      </c>
      <c r="T330" s="19">
        <v>0</v>
      </c>
      <c r="U330" s="19">
        <v>19999985</v>
      </c>
      <c r="V330" s="19">
        <v>0</v>
      </c>
    </row>
    <row r="331" spans="2:22" hidden="1">
      <c r="B331" t="s">
        <v>1396</v>
      </c>
      <c r="C331" s="19">
        <v>220000000</v>
      </c>
      <c r="D331" s="19">
        <v>0</v>
      </c>
      <c r="E331" s="19">
        <v>0</v>
      </c>
      <c r="F331" s="19">
        <v>220000000</v>
      </c>
      <c r="G331" s="19">
        <v>0</v>
      </c>
      <c r="H331" s="19">
        <v>220000000</v>
      </c>
      <c r="I331" s="19">
        <v>0</v>
      </c>
      <c r="J331" s="19">
        <v>220000000</v>
      </c>
      <c r="K331" s="19">
        <v>0</v>
      </c>
      <c r="L331" s="19">
        <v>0</v>
      </c>
      <c r="M331" s="19">
        <v>20000000</v>
      </c>
      <c r="N331" s="19">
        <v>200000000</v>
      </c>
      <c r="O331" s="110">
        <v>9.0908999999999995</v>
      </c>
      <c r="P331" s="19">
        <v>0</v>
      </c>
      <c r="Q331" s="19">
        <v>19999985</v>
      </c>
      <c r="R331" s="19">
        <v>15</v>
      </c>
      <c r="S331" s="110">
        <v>9.0908999999999995</v>
      </c>
      <c r="T331" s="19">
        <v>0</v>
      </c>
      <c r="U331" s="19">
        <v>19999985</v>
      </c>
      <c r="V331" s="19">
        <v>0</v>
      </c>
    </row>
    <row r="332" spans="2:22" hidden="1">
      <c r="B332" t="s">
        <v>1504</v>
      </c>
      <c r="C332" s="19">
        <v>0</v>
      </c>
      <c r="D332" s="19">
        <v>0</v>
      </c>
      <c r="E332" s="19">
        <v>110000000</v>
      </c>
      <c r="F332" s="19">
        <v>110000000</v>
      </c>
      <c r="G332" s="19">
        <v>0</v>
      </c>
      <c r="H332" s="19">
        <v>110000000</v>
      </c>
      <c r="I332" s="19">
        <v>0</v>
      </c>
      <c r="J332" s="19">
        <v>95310852</v>
      </c>
      <c r="K332" s="19">
        <v>14689148</v>
      </c>
      <c r="L332" s="19">
        <v>49555015</v>
      </c>
      <c r="M332" s="19">
        <v>85560070</v>
      </c>
      <c r="N332" s="19">
        <v>9750782</v>
      </c>
      <c r="O332" s="110">
        <v>77.781899999999993</v>
      </c>
      <c r="P332" s="19">
        <v>0</v>
      </c>
      <c r="Q332" s="19">
        <v>0</v>
      </c>
      <c r="R332" s="19">
        <v>85560070</v>
      </c>
      <c r="S332" s="110">
        <v>0</v>
      </c>
      <c r="T332" s="19">
        <v>0</v>
      </c>
      <c r="U332" s="19">
        <v>0</v>
      </c>
      <c r="V332" s="19">
        <v>0</v>
      </c>
    </row>
    <row r="333" spans="2:22" hidden="1">
      <c r="B333" t="s">
        <v>1396</v>
      </c>
      <c r="C333" s="19">
        <v>0</v>
      </c>
      <c r="D333" s="19">
        <v>0</v>
      </c>
      <c r="E333" s="19">
        <v>110000000</v>
      </c>
      <c r="F333" s="19">
        <v>110000000</v>
      </c>
      <c r="G333" s="19">
        <v>0</v>
      </c>
      <c r="H333" s="19">
        <v>110000000</v>
      </c>
      <c r="I333" s="19">
        <v>0</v>
      </c>
      <c r="J333" s="19">
        <v>95310852</v>
      </c>
      <c r="K333" s="19">
        <v>14689148</v>
      </c>
      <c r="L333" s="19">
        <v>49555015</v>
      </c>
      <c r="M333" s="19">
        <v>85560070</v>
      </c>
      <c r="N333" s="19">
        <v>9750782</v>
      </c>
      <c r="O333" s="110">
        <v>77.781899999999993</v>
      </c>
      <c r="P333" s="19">
        <v>0</v>
      </c>
      <c r="Q333" s="19">
        <v>0</v>
      </c>
      <c r="R333" s="19">
        <v>85560070</v>
      </c>
      <c r="S333" s="110">
        <v>0</v>
      </c>
      <c r="T333" s="19">
        <v>0</v>
      </c>
      <c r="U333" s="19">
        <v>0</v>
      </c>
      <c r="V333" s="19">
        <v>0</v>
      </c>
    </row>
    <row r="334" spans="2:22" hidden="1">
      <c r="B334" t="s">
        <v>1533</v>
      </c>
      <c r="C334" s="19">
        <v>70000000</v>
      </c>
      <c r="D334" s="19">
        <v>0</v>
      </c>
      <c r="E334" s="19">
        <v>0</v>
      </c>
      <c r="F334" s="19">
        <v>70000000</v>
      </c>
      <c r="G334" s="19">
        <v>0</v>
      </c>
      <c r="H334" s="19">
        <v>70000000</v>
      </c>
      <c r="I334" s="19">
        <v>0</v>
      </c>
      <c r="J334" s="19">
        <v>70000000</v>
      </c>
      <c r="K334" s="19">
        <v>0</v>
      </c>
      <c r="L334" s="19">
        <v>0</v>
      </c>
      <c r="M334" s="19">
        <v>0</v>
      </c>
      <c r="N334" s="19">
        <v>70000000</v>
      </c>
      <c r="O334" s="110">
        <v>0</v>
      </c>
      <c r="P334" s="19">
        <v>0</v>
      </c>
      <c r="Q334" s="19">
        <v>0</v>
      </c>
      <c r="R334" s="19">
        <v>0</v>
      </c>
      <c r="S334" s="110">
        <v>0</v>
      </c>
      <c r="T334" s="19">
        <v>0</v>
      </c>
      <c r="U334" s="19">
        <v>0</v>
      </c>
      <c r="V334" s="19">
        <v>0</v>
      </c>
    </row>
    <row r="335" spans="2:22" hidden="1">
      <c r="B335" t="s">
        <v>1396</v>
      </c>
      <c r="C335" s="19">
        <v>70000000</v>
      </c>
      <c r="D335" s="19">
        <v>0</v>
      </c>
      <c r="E335" s="19">
        <v>0</v>
      </c>
      <c r="F335" s="19">
        <v>70000000</v>
      </c>
      <c r="G335" s="19">
        <v>0</v>
      </c>
      <c r="H335" s="19">
        <v>70000000</v>
      </c>
      <c r="I335" s="19">
        <v>0</v>
      </c>
      <c r="J335" s="19">
        <v>70000000</v>
      </c>
      <c r="K335" s="19">
        <v>0</v>
      </c>
      <c r="L335" s="19">
        <v>0</v>
      </c>
      <c r="M335" s="19">
        <v>0</v>
      </c>
      <c r="N335" s="19">
        <v>70000000</v>
      </c>
      <c r="O335" s="110">
        <v>0</v>
      </c>
      <c r="P335" s="19">
        <v>0</v>
      </c>
      <c r="Q335" s="19">
        <v>0</v>
      </c>
      <c r="R335" s="19">
        <v>0</v>
      </c>
      <c r="S335" s="110">
        <v>0</v>
      </c>
      <c r="T335" s="19">
        <v>0</v>
      </c>
      <c r="U335" s="19">
        <v>0</v>
      </c>
      <c r="V335" s="19">
        <v>0</v>
      </c>
    </row>
    <row r="336" spans="2:22" hidden="1">
      <c r="B336" t="s">
        <v>1534</v>
      </c>
      <c r="C336" s="19">
        <v>0</v>
      </c>
      <c r="D336" s="19">
        <v>0</v>
      </c>
      <c r="E336" s="19">
        <v>43525762</v>
      </c>
      <c r="F336" s="19">
        <v>43525762</v>
      </c>
      <c r="G336" s="19">
        <v>0</v>
      </c>
      <c r="H336" s="19">
        <v>43525762</v>
      </c>
      <c r="I336" s="19">
        <v>0</v>
      </c>
      <c r="J336" s="19">
        <v>43525762</v>
      </c>
      <c r="K336" s="19">
        <v>0</v>
      </c>
      <c r="L336" s="19">
        <v>0</v>
      </c>
      <c r="M336" s="19">
        <v>0</v>
      </c>
      <c r="N336" s="19">
        <v>43525762</v>
      </c>
      <c r="O336" s="110">
        <v>0</v>
      </c>
      <c r="P336" s="19">
        <v>0</v>
      </c>
      <c r="Q336" s="19">
        <v>0</v>
      </c>
      <c r="R336" s="19">
        <v>0</v>
      </c>
      <c r="S336" s="110">
        <v>0</v>
      </c>
      <c r="T336" s="19">
        <v>0</v>
      </c>
      <c r="U336" s="19">
        <v>0</v>
      </c>
      <c r="V336" s="19">
        <v>0</v>
      </c>
    </row>
    <row r="337" spans="2:22" hidden="1">
      <c r="B337" t="s">
        <v>1396</v>
      </c>
      <c r="C337" s="19">
        <v>0</v>
      </c>
      <c r="D337" s="19">
        <v>0</v>
      </c>
      <c r="E337" s="19">
        <v>43525762</v>
      </c>
      <c r="F337" s="19">
        <v>43525762</v>
      </c>
      <c r="G337" s="19">
        <v>0</v>
      </c>
      <c r="H337" s="19">
        <v>43525762</v>
      </c>
      <c r="I337" s="19">
        <v>0</v>
      </c>
      <c r="J337" s="19">
        <v>43525762</v>
      </c>
      <c r="K337" s="19">
        <v>0</v>
      </c>
      <c r="L337" s="19">
        <v>0</v>
      </c>
      <c r="M337" s="19">
        <v>0</v>
      </c>
      <c r="N337" s="19">
        <v>43525762</v>
      </c>
      <c r="O337" s="110">
        <v>0</v>
      </c>
      <c r="P337" s="19">
        <v>0</v>
      </c>
      <c r="Q337" s="19">
        <v>0</v>
      </c>
      <c r="R337" s="19">
        <v>0</v>
      </c>
      <c r="S337" s="110">
        <v>0</v>
      </c>
      <c r="T337" s="19">
        <v>0</v>
      </c>
      <c r="U337" s="19">
        <v>0</v>
      </c>
      <c r="V337" s="19">
        <v>0</v>
      </c>
    </row>
    <row r="338" spans="2:22" hidden="1">
      <c r="B338" t="s">
        <v>1535</v>
      </c>
      <c r="C338" s="19">
        <v>213406790000</v>
      </c>
      <c r="D338" s="19">
        <v>-11000000000</v>
      </c>
      <c r="E338" s="19">
        <v>-32492200000</v>
      </c>
      <c r="F338" s="19">
        <v>180914590000</v>
      </c>
      <c r="G338" s="19">
        <v>0</v>
      </c>
      <c r="H338" s="19">
        <v>180914590000</v>
      </c>
      <c r="I338" s="19">
        <v>2627238858</v>
      </c>
      <c r="J338" s="19">
        <v>128850653376</v>
      </c>
      <c r="K338" s="19">
        <v>52063936624</v>
      </c>
      <c r="L338" s="19">
        <v>2743966065</v>
      </c>
      <c r="M338" s="19">
        <v>97175585274</v>
      </c>
      <c r="N338" s="19">
        <v>31675068102</v>
      </c>
      <c r="O338" s="110">
        <v>53.713500000000003</v>
      </c>
      <c r="P338" s="19">
        <v>15494431511</v>
      </c>
      <c r="Q338" s="19">
        <v>43009237316</v>
      </c>
      <c r="R338" s="19">
        <v>54166347958</v>
      </c>
      <c r="S338" s="110">
        <v>23.773199999999999</v>
      </c>
      <c r="T338" s="19">
        <v>15450430079</v>
      </c>
      <c r="U338" s="19">
        <v>42956830484</v>
      </c>
      <c r="V338" s="19">
        <v>52406832</v>
      </c>
    </row>
    <row r="339" spans="2:22" hidden="1">
      <c r="B339" t="s">
        <v>1536</v>
      </c>
      <c r="C339" s="19">
        <v>169000000</v>
      </c>
      <c r="D339" s="19">
        <v>0</v>
      </c>
      <c r="E339" s="19">
        <v>-169000000</v>
      </c>
      <c r="F339" s="19">
        <v>0</v>
      </c>
      <c r="G339" s="19">
        <v>0</v>
      </c>
      <c r="H339" s="19">
        <v>0</v>
      </c>
      <c r="I339" s="19">
        <v>0</v>
      </c>
      <c r="J339" s="19">
        <v>0</v>
      </c>
      <c r="K339" s="19">
        <v>0</v>
      </c>
      <c r="L339" s="19">
        <v>0</v>
      </c>
      <c r="M339" s="19">
        <v>0</v>
      </c>
      <c r="N339" s="19">
        <v>0</v>
      </c>
      <c r="O339" s="110">
        <v>0</v>
      </c>
      <c r="P339" s="19">
        <v>0</v>
      </c>
      <c r="Q339" s="19">
        <v>0</v>
      </c>
      <c r="R339" s="19">
        <v>0</v>
      </c>
      <c r="S339" s="110">
        <v>0</v>
      </c>
      <c r="T339" s="19">
        <v>0</v>
      </c>
      <c r="U339" s="19">
        <v>0</v>
      </c>
      <c r="V339" s="19">
        <v>0</v>
      </c>
    </row>
    <row r="340" spans="2:22" hidden="1">
      <c r="B340" t="s">
        <v>1396</v>
      </c>
      <c r="C340" s="19">
        <v>169000000</v>
      </c>
      <c r="D340" s="19">
        <v>0</v>
      </c>
      <c r="E340" s="19">
        <v>-169000000</v>
      </c>
      <c r="F340" s="19">
        <v>0</v>
      </c>
      <c r="G340" s="19">
        <v>0</v>
      </c>
      <c r="H340" s="19">
        <v>0</v>
      </c>
      <c r="I340" s="19">
        <v>0</v>
      </c>
      <c r="J340" s="19">
        <v>0</v>
      </c>
      <c r="K340" s="19">
        <v>0</v>
      </c>
      <c r="L340" s="19">
        <v>0</v>
      </c>
      <c r="M340" s="19">
        <v>0</v>
      </c>
      <c r="N340" s="19">
        <v>0</v>
      </c>
      <c r="O340" s="110">
        <v>0</v>
      </c>
      <c r="P340" s="19">
        <v>0</v>
      </c>
      <c r="Q340" s="19">
        <v>0</v>
      </c>
      <c r="R340" s="19">
        <v>0</v>
      </c>
      <c r="S340" s="110">
        <v>0</v>
      </c>
      <c r="T340" s="19">
        <v>0</v>
      </c>
      <c r="U340" s="19">
        <v>0</v>
      </c>
      <c r="V340" s="19">
        <v>0</v>
      </c>
    </row>
    <row r="341" spans="2:22" hidden="1">
      <c r="B341" t="s">
        <v>1472</v>
      </c>
      <c r="C341" s="19">
        <v>0</v>
      </c>
      <c r="D341" s="19">
        <v>0</v>
      </c>
      <c r="E341" s="19">
        <v>124800000</v>
      </c>
      <c r="F341" s="19">
        <v>124800000</v>
      </c>
      <c r="G341" s="19">
        <v>0</v>
      </c>
      <c r="H341" s="19">
        <v>124800000</v>
      </c>
      <c r="I341" s="19">
        <v>0</v>
      </c>
      <c r="J341" s="19">
        <v>124800000</v>
      </c>
      <c r="K341" s="19">
        <v>0</v>
      </c>
      <c r="L341" s="19">
        <v>0</v>
      </c>
      <c r="M341" s="19">
        <v>124793753</v>
      </c>
      <c r="N341" s="19">
        <v>6247</v>
      </c>
      <c r="O341" s="110">
        <v>99.995000000000005</v>
      </c>
      <c r="P341" s="19">
        <v>0</v>
      </c>
      <c r="Q341" s="19">
        <v>0</v>
      </c>
      <c r="R341" s="19">
        <v>124793753</v>
      </c>
      <c r="S341" s="110">
        <v>0</v>
      </c>
      <c r="T341" s="19">
        <v>0</v>
      </c>
      <c r="U341" s="19">
        <v>0</v>
      </c>
      <c r="V341" s="19">
        <v>0</v>
      </c>
    </row>
    <row r="342" spans="2:22" hidden="1">
      <c r="B342" t="s">
        <v>1396</v>
      </c>
      <c r="C342" s="19">
        <v>0</v>
      </c>
      <c r="D342" s="19">
        <v>0</v>
      </c>
      <c r="E342" s="19">
        <v>124800000</v>
      </c>
      <c r="F342" s="19">
        <v>124800000</v>
      </c>
      <c r="G342" s="19">
        <v>0</v>
      </c>
      <c r="H342" s="19">
        <v>124800000</v>
      </c>
      <c r="I342" s="19">
        <v>0</v>
      </c>
      <c r="J342" s="19">
        <v>124800000</v>
      </c>
      <c r="K342" s="19">
        <v>0</v>
      </c>
      <c r="L342" s="19">
        <v>0</v>
      </c>
      <c r="M342" s="19">
        <v>124793753</v>
      </c>
      <c r="N342" s="19">
        <v>6247</v>
      </c>
      <c r="O342" s="110">
        <v>99.995000000000005</v>
      </c>
      <c r="P342" s="19">
        <v>0</v>
      </c>
      <c r="Q342" s="19">
        <v>0</v>
      </c>
      <c r="R342" s="19">
        <v>124793753</v>
      </c>
      <c r="S342" s="110">
        <v>0</v>
      </c>
      <c r="T342" s="19">
        <v>0</v>
      </c>
      <c r="U342" s="19">
        <v>0</v>
      </c>
      <c r="V342" s="19">
        <v>0</v>
      </c>
    </row>
    <row r="343" spans="2:22" hidden="1">
      <c r="B343" t="s">
        <v>1511</v>
      </c>
      <c r="C343" s="19">
        <v>0</v>
      </c>
      <c r="D343" s="19">
        <v>0</v>
      </c>
      <c r="E343" s="19">
        <v>54600000</v>
      </c>
      <c r="F343" s="19">
        <v>54600000</v>
      </c>
      <c r="G343" s="19">
        <v>0</v>
      </c>
      <c r="H343" s="19">
        <v>54600000</v>
      </c>
      <c r="I343" s="19">
        <v>0</v>
      </c>
      <c r="J343" s="19">
        <v>54600000</v>
      </c>
      <c r="K343" s="19">
        <v>0</v>
      </c>
      <c r="L343" s="19">
        <v>0</v>
      </c>
      <c r="M343" s="19">
        <v>54567450</v>
      </c>
      <c r="N343" s="19">
        <v>32550</v>
      </c>
      <c r="O343" s="110">
        <v>99.940399999999997</v>
      </c>
      <c r="P343" s="19">
        <v>0</v>
      </c>
      <c r="Q343" s="19">
        <v>0</v>
      </c>
      <c r="R343" s="19">
        <v>54567450</v>
      </c>
      <c r="S343" s="110">
        <v>0</v>
      </c>
      <c r="T343" s="19">
        <v>0</v>
      </c>
      <c r="U343" s="19">
        <v>0</v>
      </c>
      <c r="V343" s="19">
        <v>0</v>
      </c>
    </row>
    <row r="344" spans="2:22" hidden="1">
      <c r="B344" t="s">
        <v>1396</v>
      </c>
      <c r="C344" s="19">
        <v>0</v>
      </c>
      <c r="D344" s="19">
        <v>0</v>
      </c>
      <c r="E344" s="19">
        <v>54600000</v>
      </c>
      <c r="F344" s="19">
        <v>54600000</v>
      </c>
      <c r="G344" s="19">
        <v>0</v>
      </c>
      <c r="H344" s="19">
        <v>54600000</v>
      </c>
      <c r="I344" s="19">
        <v>0</v>
      </c>
      <c r="J344" s="19">
        <v>54600000</v>
      </c>
      <c r="K344" s="19">
        <v>0</v>
      </c>
      <c r="L344" s="19">
        <v>0</v>
      </c>
      <c r="M344" s="19">
        <v>54567450</v>
      </c>
      <c r="N344" s="19">
        <v>32550</v>
      </c>
      <c r="O344" s="110">
        <v>99.940399999999997</v>
      </c>
      <c r="P344" s="19">
        <v>0</v>
      </c>
      <c r="Q344" s="19">
        <v>0</v>
      </c>
      <c r="R344" s="19">
        <v>54567450</v>
      </c>
      <c r="S344" s="110">
        <v>0</v>
      </c>
      <c r="T344" s="19">
        <v>0</v>
      </c>
      <c r="U344" s="19">
        <v>0</v>
      </c>
      <c r="V344" s="19">
        <v>0</v>
      </c>
    </row>
    <row r="345" spans="2:22" hidden="1">
      <c r="B345" t="s">
        <v>1475</v>
      </c>
      <c r="C345" s="19">
        <v>0</v>
      </c>
      <c r="D345" s="19">
        <v>0</v>
      </c>
      <c r="E345" s="19">
        <v>39000000</v>
      </c>
      <c r="F345" s="19">
        <v>39000000</v>
      </c>
      <c r="G345" s="19">
        <v>0</v>
      </c>
      <c r="H345" s="19">
        <v>39000000</v>
      </c>
      <c r="I345" s="19">
        <v>0</v>
      </c>
      <c r="J345" s="19">
        <v>39000000</v>
      </c>
      <c r="K345" s="19">
        <v>0</v>
      </c>
      <c r="L345" s="19">
        <v>0</v>
      </c>
      <c r="M345" s="19">
        <v>38927000</v>
      </c>
      <c r="N345" s="19">
        <v>73000</v>
      </c>
      <c r="O345" s="110">
        <v>99.812799999999996</v>
      </c>
      <c r="P345" s="19">
        <v>0</v>
      </c>
      <c r="Q345" s="19">
        <v>0</v>
      </c>
      <c r="R345" s="19">
        <v>38927000</v>
      </c>
      <c r="S345" s="110">
        <v>0</v>
      </c>
      <c r="T345" s="19">
        <v>0</v>
      </c>
      <c r="U345" s="19">
        <v>0</v>
      </c>
      <c r="V345" s="19">
        <v>0</v>
      </c>
    </row>
    <row r="346" spans="2:22" hidden="1">
      <c r="B346" t="s">
        <v>1396</v>
      </c>
      <c r="C346" s="19">
        <v>0</v>
      </c>
      <c r="D346" s="19">
        <v>0</v>
      </c>
      <c r="E346" s="19">
        <v>39000000</v>
      </c>
      <c r="F346" s="19">
        <v>39000000</v>
      </c>
      <c r="G346" s="19">
        <v>0</v>
      </c>
      <c r="H346" s="19">
        <v>39000000</v>
      </c>
      <c r="I346" s="19">
        <v>0</v>
      </c>
      <c r="J346" s="19">
        <v>39000000</v>
      </c>
      <c r="K346" s="19">
        <v>0</v>
      </c>
      <c r="L346" s="19">
        <v>0</v>
      </c>
      <c r="M346" s="19">
        <v>38927000</v>
      </c>
      <c r="N346" s="19">
        <v>73000</v>
      </c>
      <c r="O346" s="110">
        <v>99.812799999999996</v>
      </c>
      <c r="P346" s="19">
        <v>0</v>
      </c>
      <c r="Q346" s="19">
        <v>0</v>
      </c>
      <c r="R346" s="19">
        <v>38927000</v>
      </c>
      <c r="S346" s="110">
        <v>0</v>
      </c>
      <c r="T346" s="19">
        <v>0</v>
      </c>
      <c r="U346" s="19">
        <v>0</v>
      </c>
      <c r="V346" s="19">
        <v>0</v>
      </c>
    </row>
    <row r="347" spans="2:22" hidden="1">
      <c r="B347" t="s">
        <v>1512</v>
      </c>
      <c r="C347" s="19">
        <v>0</v>
      </c>
      <c r="D347" s="19">
        <v>0</v>
      </c>
      <c r="E347" s="19">
        <v>39000000</v>
      </c>
      <c r="F347" s="19">
        <v>39000000</v>
      </c>
      <c r="G347" s="19">
        <v>0</v>
      </c>
      <c r="H347" s="19">
        <v>39000000</v>
      </c>
      <c r="I347" s="19">
        <v>0</v>
      </c>
      <c r="J347" s="19">
        <v>39000000</v>
      </c>
      <c r="K347" s="19">
        <v>0</v>
      </c>
      <c r="L347" s="19">
        <v>0</v>
      </c>
      <c r="M347" s="19">
        <v>38986500</v>
      </c>
      <c r="N347" s="19">
        <v>13500</v>
      </c>
      <c r="O347" s="110">
        <v>99.965400000000002</v>
      </c>
      <c r="P347" s="19">
        <v>0</v>
      </c>
      <c r="Q347" s="19">
        <v>0</v>
      </c>
      <c r="R347" s="19">
        <v>38986500</v>
      </c>
      <c r="S347" s="110">
        <v>0</v>
      </c>
      <c r="T347" s="19">
        <v>0</v>
      </c>
      <c r="U347" s="19">
        <v>0</v>
      </c>
      <c r="V347" s="19">
        <v>0</v>
      </c>
    </row>
    <row r="348" spans="2:22" hidden="1">
      <c r="B348" t="s">
        <v>1396</v>
      </c>
      <c r="C348" s="19">
        <v>0</v>
      </c>
      <c r="D348" s="19">
        <v>0</v>
      </c>
      <c r="E348" s="19">
        <v>39000000</v>
      </c>
      <c r="F348" s="19">
        <v>39000000</v>
      </c>
      <c r="G348" s="19">
        <v>0</v>
      </c>
      <c r="H348" s="19">
        <v>39000000</v>
      </c>
      <c r="I348" s="19">
        <v>0</v>
      </c>
      <c r="J348" s="19">
        <v>39000000</v>
      </c>
      <c r="K348" s="19">
        <v>0</v>
      </c>
      <c r="L348" s="19">
        <v>0</v>
      </c>
      <c r="M348" s="19">
        <v>38986500</v>
      </c>
      <c r="N348" s="19">
        <v>13500</v>
      </c>
      <c r="O348" s="110">
        <v>99.965400000000002</v>
      </c>
      <c r="P348" s="19">
        <v>0</v>
      </c>
      <c r="Q348" s="19">
        <v>0</v>
      </c>
      <c r="R348" s="19">
        <v>38986500</v>
      </c>
      <c r="S348" s="110">
        <v>0</v>
      </c>
      <c r="T348" s="19">
        <v>0</v>
      </c>
      <c r="U348" s="19">
        <v>0</v>
      </c>
      <c r="V348" s="19">
        <v>0</v>
      </c>
    </row>
    <row r="349" spans="2:22" hidden="1">
      <c r="B349" t="s">
        <v>1476</v>
      </c>
      <c r="C349" s="19">
        <v>0</v>
      </c>
      <c r="D349" s="19">
        <v>0</v>
      </c>
      <c r="E349" s="19">
        <v>319800000</v>
      </c>
      <c r="F349" s="19">
        <v>319800000</v>
      </c>
      <c r="G349" s="19">
        <v>0</v>
      </c>
      <c r="H349" s="19">
        <v>319800000</v>
      </c>
      <c r="I349" s="19">
        <v>0</v>
      </c>
      <c r="J349" s="19">
        <v>319800000</v>
      </c>
      <c r="K349" s="19">
        <v>0</v>
      </c>
      <c r="L349" s="19">
        <v>0</v>
      </c>
      <c r="M349" s="19">
        <v>319797000</v>
      </c>
      <c r="N349" s="19">
        <v>3000</v>
      </c>
      <c r="O349" s="110">
        <v>99.999099999999999</v>
      </c>
      <c r="P349" s="19">
        <v>0</v>
      </c>
      <c r="Q349" s="19">
        <v>0</v>
      </c>
      <c r="R349" s="19">
        <v>319797000</v>
      </c>
      <c r="S349" s="110">
        <v>0</v>
      </c>
      <c r="T349" s="19">
        <v>0</v>
      </c>
      <c r="U349" s="19">
        <v>0</v>
      </c>
      <c r="V349" s="19">
        <v>0</v>
      </c>
    </row>
    <row r="350" spans="2:22" hidden="1">
      <c r="B350" t="s">
        <v>1396</v>
      </c>
      <c r="C350" s="19">
        <v>0</v>
      </c>
      <c r="D350" s="19">
        <v>0</v>
      </c>
      <c r="E350" s="19">
        <v>319800000</v>
      </c>
      <c r="F350" s="19">
        <v>319800000</v>
      </c>
      <c r="G350" s="19">
        <v>0</v>
      </c>
      <c r="H350" s="19">
        <v>319800000</v>
      </c>
      <c r="I350" s="19">
        <v>0</v>
      </c>
      <c r="J350" s="19">
        <v>319800000</v>
      </c>
      <c r="K350" s="19">
        <v>0</v>
      </c>
      <c r="L350" s="19">
        <v>0</v>
      </c>
      <c r="M350" s="19">
        <v>319797000</v>
      </c>
      <c r="N350" s="19">
        <v>3000</v>
      </c>
      <c r="O350" s="110">
        <v>99.999099999999999</v>
      </c>
      <c r="P350" s="19">
        <v>0</v>
      </c>
      <c r="Q350" s="19">
        <v>0</v>
      </c>
      <c r="R350" s="19">
        <v>319797000</v>
      </c>
      <c r="S350" s="110">
        <v>0</v>
      </c>
      <c r="T350" s="19">
        <v>0</v>
      </c>
      <c r="U350" s="19">
        <v>0</v>
      </c>
      <c r="V350" s="19">
        <v>0</v>
      </c>
    </row>
    <row r="351" spans="2:22" hidden="1">
      <c r="B351" t="s">
        <v>1479</v>
      </c>
      <c r="C351" s="19">
        <v>2094800000</v>
      </c>
      <c r="D351" s="19">
        <v>-1715600000</v>
      </c>
      <c r="E351" s="19">
        <v>-2094800000</v>
      </c>
      <c r="F351" s="19">
        <v>0</v>
      </c>
      <c r="G351" s="19">
        <v>0</v>
      </c>
      <c r="H351" s="19">
        <v>0</v>
      </c>
      <c r="I351" s="19">
        <v>-1620800000</v>
      </c>
      <c r="J351" s="19">
        <v>0</v>
      </c>
      <c r="K351" s="19">
        <v>0</v>
      </c>
      <c r="L351" s="19">
        <v>0</v>
      </c>
      <c r="M351" s="19">
        <v>0</v>
      </c>
      <c r="N351" s="19">
        <v>0</v>
      </c>
      <c r="O351" s="110">
        <v>0</v>
      </c>
      <c r="P351" s="19">
        <v>0</v>
      </c>
      <c r="Q351" s="19">
        <v>0</v>
      </c>
      <c r="R351" s="19">
        <v>0</v>
      </c>
      <c r="S351" s="110">
        <v>0</v>
      </c>
      <c r="T351" s="19">
        <v>0</v>
      </c>
      <c r="U351" s="19">
        <v>0</v>
      </c>
      <c r="V351" s="19">
        <v>0</v>
      </c>
    </row>
    <row r="352" spans="2:22" hidden="1">
      <c r="B352" t="s">
        <v>1396</v>
      </c>
      <c r="C352" s="19">
        <v>2094800000</v>
      </c>
      <c r="D352" s="19">
        <v>-1715600000</v>
      </c>
      <c r="E352" s="19">
        <v>-2094800000</v>
      </c>
      <c r="F352" s="19">
        <v>0</v>
      </c>
      <c r="G352" s="19">
        <v>0</v>
      </c>
      <c r="H352" s="19">
        <v>0</v>
      </c>
      <c r="I352" s="19">
        <v>-1620800000</v>
      </c>
      <c r="J352" s="19">
        <v>0</v>
      </c>
      <c r="K352" s="19">
        <v>0</v>
      </c>
      <c r="L352" s="19">
        <v>0</v>
      </c>
      <c r="M352" s="19">
        <v>0</v>
      </c>
      <c r="N352" s="19">
        <v>0</v>
      </c>
      <c r="O352" s="110">
        <v>0</v>
      </c>
      <c r="P352" s="19">
        <v>0</v>
      </c>
      <c r="Q352" s="19">
        <v>0</v>
      </c>
      <c r="R352" s="19">
        <v>0</v>
      </c>
      <c r="S352" s="110">
        <v>0</v>
      </c>
      <c r="T352" s="19">
        <v>0</v>
      </c>
      <c r="U352" s="19">
        <v>0</v>
      </c>
      <c r="V352" s="19">
        <v>0</v>
      </c>
    </row>
    <row r="353" spans="2:22" hidden="1">
      <c r="B353" t="s">
        <v>1480</v>
      </c>
      <c r="C353" s="19">
        <v>0</v>
      </c>
      <c r="D353" s="19">
        <v>0</v>
      </c>
      <c r="E353" s="19">
        <v>31200000</v>
      </c>
      <c r="F353" s="19">
        <v>31200000</v>
      </c>
      <c r="G353" s="19">
        <v>0</v>
      </c>
      <c r="H353" s="19">
        <v>31200000</v>
      </c>
      <c r="I353" s="19">
        <v>0</v>
      </c>
      <c r="J353" s="19">
        <v>31200000</v>
      </c>
      <c r="K353" s="19">
        <v>0</v>
      </c>
      <c r="L353" s="19">
        <v>0</v>
      </c>
      <c r="M353" s="19">
        <v>31197188</v>
      </c>
      <c r="N353" s="19">
        <v>2812</v>
      </c>
      <c r="O353" s="110">
        <v>99.991</v>
      </c>
      <c r="P353" s="19">
        <v>0</v>
      </c>
      <c r="Q353" s="19">
        <v>0</v>
      </c>
      <c r="R353" s="19">
        <v>31197188</v>
      </c>
      <c r="S353" s="110">
        <v>0</v>
      </c>
      <c r="T353" s="19">
        <v>0</v>
      </c>
      <c r="U353" s="19">
        <v>0</v>
      </c>
      <c r="V353" s="19">
        <v>0</v>
      </c>
    </row>
    <row r="354" spans="2:22" hidden="1">
      <c r="B354" t="s">
        <v>1396</v>
      </c>
      <c r="C354" s="19">
        <v>0</v>
      </c>
      <c r="D354" s="19">
        <v>0</v>
      </c>
      <c r="E354" s="19">
        <v>31200000</v>
      </c>
      <c r="F354" s="19">
        <v>31200000</v>
      </c>
      <c r="G354" s="19">
        <v>0</v>
      </c>
      <c r="H354" s="19">
        <v>31200000</v>
      </c>
      <c r="I354" s="19">
        <v>0</v>
      </c>
      <c r="J354" s="19">
        <v>31200000</v>
      </c>
      <c r="K354" s="19">
        <v>0</v>
      </c>
      <c r="L354" s="19">
        <v>0</v>
      </c>
      <c r="M354" s="19">
        <v>31197188</v>
      </c>
      <c r="N354" s="19">
        <v>2812</v>
      </c>
      <c r="O354" s="110">
        <v>99.991</v>
      </c>
      <c r="P354" s="19">
        <v>0</v>
      </c>
      <c r="Q354" s="19">
        <v>0</v>
      </c>
      <c r="R354" s="19">
        <v>31197188</v>
      </c>
      <c r="S354" s="110">
        <v>0</v>
      </c>
      <c r="T354" s="19">
        <v>0</v>
      </c>
      <c r="U354" s="19">
        <v>0</v>
      </c>
      <c r="V354" s="19">
        <v>0</v>
      </c>
    </row>
    <row r="355" spans="2:22" hidden="1">
      <c r="B355" t="s">
        <v>1537</v>
      </c>
      <c r="C355" s="19">
        <v>0</v>
      </c>
      <c r="D355" s="19">
        <v>0</v>
      </c>
      <c r="E355" s="19">
        <v>124800000</v>
      </c>
      <c r="F355" s="19">
        <v>124800000</v>
      </c>
      <c r="G355" s="19">
        <v>0</v>
      </c>
      <c r="H355" s="19">
        <v>124800000</v>
      </c>
      <c r="I355" s="19">
        <v>0</v>
      </c>
      <c r="J355" s="19">
        <v>124800000</v>
      </c>
      <c r="K355" s="19">
        <v>0</v>
      </c>
      <c r="L355" s="19">
        <v>0</v>
      </c>
      <c r="M355" s="19">
        <v>124785780</v>
      </c>
      <c r="N355" s="19">
        <v>14220</v>
      </c>
      <c r="O355" s="110">
        <v>99.988600000000005</v>
      </c>
      <c r="P355" s="19">
        <v>0</v>
      </c>
      <c r="Q355" s="19">
        <v>0</v>
      </c>
      <c r="R355" s="19">
        <v>124785780</v>
      </c>
      <c r="S355" s="110">
        <v>0</v>
      </c>
      <c r="T355" s="19">
        <v>0</v>
      </c>
      <c r="U355" s="19">
        <v>0</v>
      </c>
      <c r="V355" s="19">
        <v>0</v>
      </c>
    </row>
    <row r="356" spans="2:22" hidden="1">
      <c r="B356" t="s">
        <v>1396</v>
      </c>
      <c r="C356" s="19">
        <v>0</v>
      </c>
      <c r="D356" s="19">
        <v>0</v>
      </c>
      <c r="E356" s="19">
        <v>124800000</v>
      </c>
      <c r="F356" s="19">
        <v>124800000</v>
      </c>
      <c r="G356" s="19">
        <v>0</v>
      </c>
      <c r="H356" s="19">
        <v>124800000</v>
      </c>
      <c r="I356" s="19">
        <v>0</v>
      </c>
      <c r="J356" s="19">
        <v>124800000</v>
      </c>
      <c r="K356" s="19">
        <v>0</v>
      </c>
      <c r="L356" s="19">
        <v>0</v>
      </c>
      <c r="M356" s="19">
        <v>124785780</v>
      </c>
      <c r="N356" s="19">
        <v>14220</v>
      </c>
      <c r="O356" s="110">
        <v>99.988600000000005</v>
      </c>
      <c r="P356" s="19">
        <v>0</v>
      </c>
      <c r="Q356" s="19">
        <v>0</v>
      </c>
      <c r="R356" s="19">
        <v>124785780</v>
      </c>
      <c r="S356" s="110">
        <v>0</v>
      </c>
      <c r="T356" s="19">
        <v>0</v>
      </c>
      <c r="U356" s="19">
        <v>0</v>
      </c>
      <c r="V356" s="19">
        <v>0</v>
      </c>
    </row>
    <row r="357" spans="2:22" hidden="1">
      <c r="B357" t="s">
        <v>1485</v>
      </c>
      <c r="C357" s="19">
        <v>0</v>
      </c>
      <c r="D357" s="19">
        <v>0</v>
      </c>
      <c r="E357" s="19">
        <v>46800000</v>
      </c>
      <c r="F357" s="19">
        <v>46800000</v>
      </c>
      <c r="G357" s="19">
        <v>0</v>
      </c>
      <c r="H357" s="19">
        <v>46800000</v>
      </c>
      <c r="I357" s="19">
        <v>0</v>
      </c>
      <c r="J357" s="19">
        <v>46800000</v>
      </c>
      <c r="K357" s="19">
        <v>0</v>
      </c>
      <c r="L357" s="19">
        <v>0</v>
      </c>
      <c r="M357" s="19">
        <v>46775112</v>
      </c>
      <c r="N357" s="19">
        <v>24888</v>
      </c>
      <c r="O357" s="110">
        <v>99.946799999999996</v>
      </c>
      <c r="P357" s="19">
        <v>0</v>
      </c>
      <c r="Q357" s="19">
        <v>0</v>
      </c>
      <c r="R357" s="19">
        <v>46775112</v>
      </c>
      <c r="S357" s="110">
        <v>0</v>
      </c>
      <c r="T357" s="19">
        <v>0</v>
      </c>
      <c r="U357" s="19">
        <v>0</v>
      </c>
      <c r="V357" s="19">
        <v>0</v>
      </c>
    </row>
    <row r="358" spans="2:22" hidden="1">
      <c r="B358" t="s">
        <v>1396</v>
      </c>
      <c r="C358" s="19">
        <v>0</v>
      </c>
      <c r="D358" s="19">
        <v>0</v>
      </c>
      <c r="E358" s="19">
        <v>46800000</v>
      </c>
      <c r="F358" s="19">
        <v>46800000</v>
      </c>
      <c r="G358" s="19">
        <v>0</v>
      </c>
      <c r="H358" s="19">
        <v>46800000</v>
      </c>
      <c r="I358" s="19">
        <v>0</v>
      </c>
      <c r="J358" s="19">
        <v>46800000</v>
      </c>
      <c r="K358" s="19">
        <v>0</v>
      </c>
      <c r="L358" s="19">
        <v>0</v>
      </c>
      <c r="M358" s="19">
        <v>46775112</v>
      </c>
      <c r="N358" s="19">
        <v>24888</v>
      </c>
      <c r="O358" s="110">
        <v>99.946799999999996</v>
      </c>
      <c r="P358" s="19">
        <v>0</v>
      </c>
      <c r="Q358" s="19">
        <v>0</v>
      </c>
      <c r="R358" s="19">
        <v>46775112</v>
      </c>
      <c r="S358" s="110">
        <v>0</v>
      </c>
      <c r="T358" s="19">
        <v>0</v>
      </c>
      <c r="U358" s="19">
        <v>0</v>
      </c>
      <c r="V358" s="19">
        <v>0</v>
      </c>
    </row>
    <row r="359" spans="2:22" hidden="1">
      <c r="B359" t="s">
        <v>1538</v>
      </c>
      <c r="C359" s="19">
        <v>231800000</v>
      </c>
      <c r="D359" s="19">
        <v>0</v>
      </c>
      <c r="E359" s="19">
        <v>-231800000</v>
      </c>
      <c r="F359" s="19">
        <v>0</v>
      </c>
      <c r="G359" s="19">
        <v>0</v>
      </c>
      <c r="H359" s="19">
        <v>0</v>
      </c>
      <c r="I359" s="19">
        <v>0</v>
      </c>
      <c r="J359" s="19">
        <v>0</v>
      </c>
      <c r="K359" s="19">
        <v>0</v>
      </c>
      <c r="L359" s="19">
        <v>0</v>
      </c>
      <c r="M359" s="19">
        <v>0</v>
      </c>
      <c r="N359" s="19">
        <v>0</v>
      </c>
      <c r="O359" s="110">
        <v>0</v>
      </c>
      <c r="P359" s="19">
        <v>0</v>
      </c>
      <c r="Q359" s="19">
        <v>0</v>
      </c>
      <c r="R359" s="19">
        <v>0</v>
      </c>
      <c r="S359" s="110">
        <v>0</v>
      </c>
      <c r="T359" s="19">
        <v>0</v>
      </c>
      <c r="U359" s="19">
        <v>0</v>
      </c>
      <c r="V359" s="19">
        <v>0</v>
      </c>
    </row>
    <row r="360" spans="2:22" hidden="1">
      <c r="B360" t="s">
        <v>1396</v>
      </c>
      <c r="C360" s="19">
        <v>231800000</v>
      </c>
      <c r="D360" s="19">
        <v>0</v>
      </c>
      <c r="E360" s="19">
        <v>-231800000</v>
      </c>
      <c r="F360" s="19">
        <v>0</v>
      </c>
      <c r="G360" s="19">
        <v>0</v>
      </c>
      <c r="H360" s="19">
        <v>0</v>
      </c>
      <c r="I360" s="19">
        <v>0</v>
      </c>
      <c r="J360" s="19">
        <v>0</v>
      </c>
      <c r="K360" s="19">
        <v>0</v>
      </c>
      <c r="L360" s="19">
        <v>0</v>
      </c>
      <c r="M360" s="19">
        <v>0</v>
      </c>
      <c r="N360" s="19">
        <v>0</v>
      </c>
      <c r="O360" s="110">
        <v>0</v>
      </c>
      <c r="P360" s="19">
        <v>0</v>
      </c>
      <c r="Q360" s="19">
        <v>0</v>
      </c>
      <c r="R360" s="19">
        <v>0</v>
      </c>
      <c r="S360" s="110">
        <v>0</v>
      </c>
      <c r="T360" s="19">
        <v>0</v>
      </c>
      <c r="U360" s="19">
        <v>0</v>
      </c>
      <c r="V360" s="19">
        <v>0</v>
      </c>
    </row>
    <row r="361" spans="2:22" hidden="1">
      <c r="B361" t="s">
        <v>1491</v>
      </c>
      <c r="C361" s="19">
        <v>0</v>
      </c>
      <c r="D361" s="19">
        <v>0</v>
      </c>
      <c r="E361" s="19">
        <v>5949521888</v>
      </c>
      <c r="F361" s="19">
        <v>5949521888</v>
      </c>
      <c r="G361" s="19">
        <v>0</v>
      </c>
      <c r="H361" s="19">
        <v>5949521888</v>
      </c>
      <c r="I361" s="19">
        <v>0</v>
      </c>
      <c r="J361" s="19">
        <v>5949521888</v>
      </c>
      <c r="K361" s="19">
        <v>0</v>
      </c>
      <c r="L361" s="19">
        <v>0</v>
      </c>
      <c r="M361" s="19">
        <v>5949521888</v>
      </c>
      <c r="N361" s="19">
        <v>0</v>
      </c>
      <c r="O361" s="110">
        <v>100</v>
      </c>
      <c r="P361" s="19">
        <v>168905170</v>
      </c>
      <c r="Q361" s="19">
        <v>168905170</v>
      </c>
      <c r="R361" s="19">
        <v>5780616718</v>
      </c>
      <c r="S361" s="110">
        <v>2.839</v>
      </c>
      <c r="T361" s="19">
        <v>168905170</v>
      </c>
      <c r="U361" s="19">
        <v>168905170</v>
      </c>
      <c r="V361" s="19">
        <v>0</v>
      </c>
    </row>
    <row r="362" spans="2:22" hidden="1">
      <c r="B362" t="s">
        <v>1396</v>
      </c>
      <c r="C362" s="19">
        <v>0</v>
      </c>
      <c r="D362" s="19">
        <v>0</v>
      </c>
      <c r="E362" s="19">
        <v>5949521888</v>
      </c>
      <c r="F362" s="19">
        <v>5949521888</v>
      </c>
      <c r="G362" s="19">
        <v>0</v>
      </c>
      <c r="H362" s="19">
        <v>5949521888</v>
      </c>
      <c r="I362" s="19">
        <v>0</v>
      </c>
      <c r="J362" s="19">
        <v>5949521888</v>
      </c>
      <c r="K362" s="19">
        <v>0</v>
      </c>
      <c r="L362" s="19">
        <v>0</v>
      </c>
      <c r="M362" s="19">
        <v>5949521888</v>
      </c>
      <c r="N362" s="19">
        <v>0</v>
      </c>
      <c r="O362" s="110">
        <v>100</v>
      </c>
      <c r="P362" s="19">
        <v>168905170</v>
      </c>
      <c r="Q362" s="19">
        <v>168905170</v>
      </c>
      <c r="R362" s="19">
        <v>5780616718</v>
      </c>
      <c r="S362" s="110">
        <v>2.839</v>
      </c>
      <c r="T362" s="19">
        <v>168905170</v>
      </c>
      <c r="U362" s="19">
        <v>168905170</v>
      </c>
      <c r="V362" s="19">
        <v>0</v>
      </c>
    </row>
    <row r="363" spans="2:22" hidden="1">
      <c r="B363" t="s">
        <v>1492</v>
      </c>
      <c r="C363" s="19">
        <v>0</v>
      </c>
      <c r="D363" s="19">
        <v>669230</v>
      </c>
      <c r="E363" s="19">
        <v>51147342</v>
      </c>
      <c r="F363" s="19">
        <v>51147342</v>
      </c>
      <c r="G363" s="19">
        <v>0</v>
      </c>
      <c r="H363" s="19">
        <v>51147342</v>
      </c>
      <c r="I363" s="19">
        <v>-8949873</v>
      </c>
      <c r="J363" s="19">
        <v>41528239</v>
      </c>
      <c r="K363" s="19">
        <v>9619103</v>
      </c>
      <c r="L363" s="19">
        <v>0</v>
      </c>
      <c r="M363" s="19">
        <v>40859009</v>
      </c>
      <c r="N363" s="19">
        <v>669230</v>
      </c>
      <c r="O363" s="110">
        <v>79.884900000000002</v>
      </c>
      <c r="P363" s="19">
        <v>0</v>
      </c>
      <c r="Q363" s="19">
        <v>40359000</v>
      </c>
      <c r="R363" s="19">
        <v>500009</v>
      </c>
      <c r="S363" s="110">
        <v>78.907300000000006</v>
      </c>
      <c r="T363" s="19">
        <v>0</v>
      </c>
      <c r="U363" s="19">
        <v>40359000</v>
      </c>
      <c r="V363" s="19">
        <v>0</v>
      </c>
    </row>
    <row r="364" spans="2:22" hidden="1">
      <c r="B364" t="s">
        <v>1396</v>
      </c>
      <c r="C364" s="19">
        <v>0</v>
      </c>
      <c r="D364" s="19">
        <v>669230</v>
      </c>
      <c r="E364" s="19">
        <v>51147342</v>
      </c>
      <c r="F364" s="19">
        <v>51147342</v>
      </c>
      <c r="G364" s="19">
        <v>0</v>
      </c>
      <c r="H364" s="19">
        <v>51147342</v>
      </c>
      <c r="I364" s="19">
        <v>-8949873</v>
      </c>
      <c r="J364" s="19">
        <v>41528239</v>
      </c>
      <c r="K364" s="19">
        <v>9619103</v>
      </c>
      <c r="L364" s="19">
        <v>0</v>
      </c>
      <c r="M364" s="19">
        <v>40859009</v>
      </c>
      <c r="N364" s="19">
        <v>669230</v>
      </c>
      <c r="O364" s="110">
        <v>79.884900000000002</v>
      </c>
      <c r="P364" s="19">
        <v>0</v>
      </c>
      <c r="Q364" s="19">
        <v>40359000</v>
      </c>
      <c r="R364" s="19">
        <v>500009</v>
      </c>
      <c r="S364" s="110">
        <v>78.907300000000006</v>
      </c>
      <c r="T364" s="19">
        <v>0</v>
      </c>
      <c r="U364" s="19">
        <v>40359000</v>
      </c>
      <c r="V364" s="19">
        <v>0</v>
      </c>
    </row>
    <row r="365" spans="2:22" hidden="1">
      <c r="B365" t="s">
        <v>1494</v>
      </c>
      <c r="C365" s="19">
        <v>210911190000</v>
      </c>
      <c r="D365" s="19">
        <v>-9565683701</v>
      </c>
      <c r="E365" s="19">
        <v>-37072499573</v>
      </c>
      <c r="F365" s="19">
        <v>173838690427</v>
      </c>
      <c r="G365" s="19">
        <v>0</v>
      </c>
      <c r="H365" s="19">
        <v>173838690427</v>
      </c>
      <c r="I365" s="19">
        <v>3975170260</v>
      </c>
      <c r="J365" s="19">
        <v>121794416134</v>
      </c>
      <c r="K365" s="19">
        <v>52044274293</v>
      </c>
      <c r="L365" s="19">
        <v>2743966065</v>
      </c>
      <c r="M365" s="19">
        <v>90402005950</v>
      </c>
      <c r="N365" s="19">
        <v>31392410184</v>
      </c>
      <c r="O365" s="110">
        <v>52.003399999999999</v>
      </c>
      <c r="P365" s="19">
        <v>15325526341</v>
      </c>
      <c r="Q365" s="19">
        <v>42796604502</v>
      </c>
      <c r="R365" s="19">
        <v>47605401448</v>
      </c>
      <c r="S365" s="110">
        <v>24.618600000000001</v>
      </c>
      <c r="T365" s="19">
        <v>15281524909</v>
      </c>
      <c r="U365" s="19">
        <v>42744197670</v>
      </c>
      <c r="V365" s="19">
        <v>52406832</v>
      </c>
    </row>
    <row r="366" spans="2:22" hidden="1">
      <c r="B366" t="s">
        <v>1396</v>
      </c>
      <c r="C366" s="19">
        <v>47749814000</v>
      </c>
      <c r="D366" s="19">
        <v>-9527831477</v>
      </c>
      <c r="E366" s="19">
        <v>-22039556375</v>
      </c>
      <c r="F366" s="19">
        <v>25710257625</v>
      </c>
      <c r="G366" s="19">
        <v>0</v>
      </c>
      <c r="H366" s="19">
        <v>25710257625</v>
      </c>
      <c r="I366" s="19">
        <v>-6446682010</v>
      </c>
      <c r="J366" s="19">
        <v>24038010560</v>
      </c>
      <c r="K366" s="19">
        <v>1672247065</v>
      </c>
      <c r="L366" s="19">
        <v>473244254</v>
      </c>
      <c r="M366" s="19">
        <v>21237098879</v>
      </c>
      <c r="N366" s="19">
        <v>2800911681</v>
      </c>
      <c r="O366" s="110">
        <v>82.601699999999994</v>
      </c>
      <c r="P366" s="19">
        <v>3833371456</v>
      </c>
      <c r="Q366" s="19">
        <v>11935890920</v>
      </c>
      <c r="R366" s="19">
        <v>9301207959</v>
      </c>
      <c r="S366" s="110">
        <v>46.424599999999998</v>
      </c>
      <c r="T366" s="19">
        <v>3833371456</v>
      </c>
      <c r="U366" s="19">
        <v>11935890920</v>
      </c>
      <c r="V366" s="19">
        <v>0</v>
      </c>
    </row>
    <row r="367" spans="2:22" hidden="1">
      <c r="B367" t="s">
        <v>1539</v>
      </c>
      <c r="C367" s="19">
        <v>7721615000</v>
      </c>
      <c r="D367" s="19">
        <v>-59266263</v>
      </c>
      <c r="E367" s="19">
        <v>-59266263</v>
      </c>
      <c r="F367" s="19">
        <v>7662348737</v>
      </c>
      <c r="G367" s="19">
        <v>0</v>
      </c>
      <c r="H367" s="19">
        <v>7662348737</v>
      </c>
      <c r="I367" s="19">
        <v>7660582422</v>
      </c>
      <c r="J367" s="19">
        <v>7660582422</v>
      </c>
      <c r="K367" s="19">
        <v>1766315</v>
      </c>
      <c r="L367" s="19">
        <v>0</v>
      </c>
      <c r="M367" s="19">
        <v>0</v>
      </c>
      <c r="N367" s="19">
        <v>7660582422</v>
      </c>
      <c r="O367" s="110">
        <v>0</v>
      </c>
      <c r="P367" s="19">
        <v>0</v>
      </c>
      <c r="Q367" s="19">
        <v>0</v>
      </c>
      <c r="R367" s="19">
        <v>0</v>
      </c>
      <c r="S367" s="110">
        <v>0</v>
      </c>
      <c r="T367" s="19">
        <v>0</v>
      </c>
      <c r="U367" s="19">
        <v>0</v>
      </c>
      <c r="V367" s="19">
        <v>0</v>
      </c>
    </row>
    <row r="368" spans="2:22" hidden="1">
      <c r="B368" t="s">
        <v>1521</v>
      </c>
      <c r="C368" s="19">
        <v>0</v>
      </c>
      <c r="D368" s="19">
        <v>21414039</v>
      </c>
      <c r="E368" s="19">
        <v>26323065</v>
      </c>
      <c r="F368" s="19">
        <v>26323065</v>
      </c>
      <c r="G368" s="19">
        <v>0</v>
      </c>
      <c r="H368" s="19">
        <v>26323065</v>
      </c>
      <c r="I368" s="19">
        <v>0</v>
      </c>
      <c r="J368" s="19">
        <v>4909026</v>
      </c>
      <c r="K368" s="19">
        <v>21414039</v>
      </c>
      <c r="L368" s="19">
        <v>379767</v>
      </c>
      <c r="M368" s="19">
        <v>379767</v>
      </c>
      <c r="N368" s="19">
        <v>4529259</v>
      </c>
      <c r="O368" s="110">
        <v>1.4427000000000001</v>
      </c>
      <c r="P368" s="19">
        <v>379767</v>
      </c>
      <c r="Q368" s="19">
        <v>379767</v>
      </c>
      <c r="R368" s="19">
        <v>0</v>
      </c>
      <c r="S368" s="110">
        <v>1.4427000000000001</v>
      </c>
      <c r="T368" s="19">
        <v>379767</v>
      </c>
      <c r="U368" s="19">
        <v>379767</v>
      </c>
      <c r="V368" s="19">
        <v>0</v>
      </c>
    </row>
    <row r="369" spans="2:22" hidden="1">
      <c r="B369" t="s">
        <v>1540</v>
      </c>
      <c r="C369" s="19">
        <v>61549000</v>
      </c>
      <c r="D369" s="19">
        <v>0</v>
      </c>
      <c r="E369" s="19">
        <v>0</v>
      </c>
      <c r="F369" s="19">
        <v>61549000</v>
      </c>
      <c r="G369" s="19">
        <v>0</v>
      </c>
      <c r="H369" s="19">
        <v>61549000</v>
      </c>
      <c r="I369" s="19">
        <v>487700</v>
      </c>
      <c r="J369" s="19">
        <v>20929815</v>
      </c>
      <c r="K369" s="19">
        <v>40619185</v>
      </c>
      <c r="L369" s="19">
        <v>1060999</v>
      </c>
      <c r="M369" s="19">
        <v>15258555</v>
      </c>
      <c r="N369" s="19">
        <v>5671260</v>
      </c>
      <c r="O369" s="110">
        <v>24.790900000000001</v>
      </c>
      <c r="P369" s="19">
        <v>1060999</v>
      </c>
      <c r="Q369" s="19">
        <v>15258555</v>
      </c>
      <c r="R369" s="19">
        <v>0</v>
      </c>
      <c r="S369" s="110">
        <v>24.790900000000001</v>
      </c>
      <c r="T369" s="19">
        <v>0</v>
      </c>
      <c r="U369" s="19">
        <v>14197556</v>
      </c>
      <c r="V369" s="19">
        <v>1060999</v>
      </c>
    </row>
    <row r="370" spans="2:22" hidden="1">
      <c r="B370" t="s">
        <v>1496</v>
      </c>
      <c r="C370" s="19">
        <v>153433000</v>
      </c>
      <c r="D370" s="19">
        <v>0</v>
      </c>
      <c r="E370" s="19">
        <v>0</v>
      </c>
      <c r="F370" s="19">
        <v>153433000</v>
      </c>
      <c r="G370" s="19">
        <v>0</v>
      </c>
      <c r="H370" s="19">
        <v>153433000</v>
      </c>
      <c r="I370" s="19">
        <v>82393261</v>
      </c>
      <c r="J370" s="19">
        <v>100286245</v>
      </c>
      <c r="K370" s="19">
        <v>53146755</v>
      </c>
      <c r="L370" s="19">
        <v>3300634</v>
      </c>
      <c r="M370" s="19">
        <v>8047694</v>
      </c>
      <c r="N370" s="19">
        <v>92238551</v>
      </c>
      <c r="O370" s="110">
        <v>5.2450999999999999</v>
      </c>
      <c r="P370" s="19">
        <v>3300634</v>
      </c>
      <c r="Q370" s="19">
        <v>8047694</v>
      </c>
      <c r="R370" s="19">
        <v>0</v>
      </c>
      <c r="S370" s="110">
        <v>5.2450999999999999</v>
      </c>
      <c r="T370" s="19">
        <v>3300634</v>
      </c>
      <c r="U370" s="19">
        <v>8047694</v>
      </c>
      <c r="V370" s="19">
        <v>0</v>
      </c>
    </row>
    <row r="371" spans="2:22" hidden="1">
      <c r="B371" t="s">
        <v>1468</v>
      </c>
      <c r="C371" s="19">
        <v>104584779000</v>
      </c>
      <c r="D371" s="19">
        <v>0</v>
      </c>
      <c r="E371" s="19">
        <v>-15000000000</v>
      </c>
      <c r="F371" s="19">
        <v>89584779000</v>
      </c>
      <c r="G371" s="19">
        <v>0</v>
      </c>
      <c r="H371" s="19">
        <v>89584779000</v>
      </c>
      <c r="I371" s="19">
        <v>2761757385</v>
      </c>
      <c r="J371" s="19">
        <v>68274134548</v>
      </c>
      <c r="K371" s="19">
        <v>21310644452</v>
      </c>
      <c r="L371" s="19">
        <v>1467212477</v>
      </c>
      <c r="M371" s="19">
        <v>47537931908</v>
      </c>
      <c r="N371" s="19">
        <v>20736202640</v>
      </c>
      <c r="O371" s="110">
        <v>53.064700000000002</v>
      </c>
      <c r="P371" s="19">
        <v>6530458226</v>
      </c>
      <c r="Q371" s="19">
        <v>19323395178</v>
      </c>
      <c r="R371" s="19">
        <v>28214536730</v>
      </c>
      <c r="S371" s="110">
        <v>21.57</v>
      </c>
      <c r="T371" s="19">
        <v>6490776793</v>
      </c>
      <c r="U371" s="19">
        <v>19276788845</v>
      </c>
      <c r="V371" s="19">
        <v>46606333</v>
      </c>
    </row>
    <row r="372" spans="2:22" hidden="1">
      <c r="B372" t="s">
        <v>1541</v>
      </c>
      <c r="C372" s="19">
        <v>50640000000</v>
      </c>
      <c r="D372" s="19">
        <v>0</v>
      </c>
      <c r="E372" s="19">
        <v>0</v>
      </c>
      <c r="F372" s="19">
        <v>50640000000</v>
      </c>
      <c r="G372" s="19">
        <v>0</v>
      </c>
      <c r="H372" s="19">
        <v>50640000000</v>
      </c>
      <c r="I372" s="19">
        <v>-83368498</v>
      </c>
      <c r="J372" s="19">
        <v>21695563518</v>
      </c>
      <c r="K372" s="19">
        <v>28944436482</v>
      </c>
      <c r="L372" s="19">
        <v>798767934</v>
      </c>
      <c r="M372" s="19">
        <v>21603289147</v>
      </c>
      <c r="N372" s="19">
        <v>92274371</v>
      </c>
      <c r="O372" s="110">
        <v>42.660499999999999</v>
      </c>
      <c r="P372" s="19">
        <v>4956955259</v>
      </c>
      <c r="Q372" s="19">
        <v>11513632388</v>
      </c>
      <c r="R372" s="19">
        <v>10089656759</v>
      </c>
      <c r="S372" s="110">
        <v>22.7362</v>
      </c>
      <c r="T372" s="19">
        <v>4953696259</v>
      </c>
      <c r="U372" s="19">
        <v>11508892888</v>
      </c>
      <c r="V372" s="19">
        <v>4739500</v>
      </c>
    </row>
    <row r="373" spans="2:22" hidden="1">
      <c r="B373" t="s">
        <v>1500</v>
      </c>
      <c r="C373" s="19">
        <v>0</v>
      </c>
      <c r="D373" s="19">
        <v>59266263</v>
      </c>
      <c r="E373" s="19">
        <v>59266263</v>
      </c>
      <c r="F373" s="19">
        <v>59266263</v>
      </c>
      <c r="G373" s="19">
        <v>0</v>
      </c>
      <c r="H373" s="19">
        <v>59266263</v>
      </c>
      <c r="I373" s="19">
        <v>59266263</v>
      </c>
      <c r="J373" s="19">
        <v>59266263</v>
      </c>
      <c r="K373" s="19">
        <v>0</v>
      </c>
      <c r="L373" s="19">
        <v>0</v>
      </c>
      <c r="M373" s="19">
        <v>0</v>
      </c>
      <c r="N373" s="19">
        <v>59266263</v>
      </c>
      <c r="O373" s="110">
        <v>0</v>
      </c>
      <c r="P373" s="19">
        <v>0</v>
      </c>
      <c r="Q373" s="19">
        <v>0</v>
      </c>
      <c r="R373" s="19">
        <v>0</v>
      </c>
      <c r="S373" s="110">
        <v>0</v>
      </c>
      <c r="T373" s="19">
        <v>0</v>
      </c>
      <c r="U373" s="19">
        <v>0</v>
      </c>
      <c r="V373" s="19">
        <v>0</v>
      </c>
    </row>
    <row r="374" spans="2:22" hidden="1">
      <c r="B374" t="s">
        <v>1539</v>
      </c>
      <c r="C374" s="19">
        <v>0</v>
      </c>
      <c r="D374" s="19">
        <v>59266263</v>
      </c>
      <c r="E374" s="19">
        <v>59266263</v>
      </c>
      <c r="F374" s="19">
        <v>59266263</v>
      </c>
      <c r="G374" s="19">
        <v>0</v>
      </c>
      <c r="H374" s="19">
        <v>59266263</v>
      </c>
      <c r="I374" s="19">
        <v>59266263</v>
      </c>
      <c r="J374" s="19">
        <v>59266263</v>
      </c>
      <c r="K374" s="19">
        <v>0</v>
      </c>
      <c r="L374" s="19">
        <v>0</v>
      </c>
      <c r="M374" s="19">
        <v>0</v>
      </c>
      <c r="N374" s="19">
        <v>59266263</v>
      </c>
      <c r="O374" s="110">
        <v>0</v>
      </c>
      <c r="P374" s="19">
        <v>0</v>
      </c>
      <c r="Q374" s="19">
        <v>0</v>
      </c>
      <c r="R374" s="19">
        <v>0</v>
      </c>
      <c r="S374" s="110">
        <v>0</v>
      </c>
      <c r="T374" s="19">
        <v>0</v>
      </c>
      <c r="U374" s="19">
        <v>0</v>
      </c>
      <c r="V374" s="19">
        <v>0</v>
      </c>
    </row>
    <row r="375" spans="2:22" hidden="1">
      <c r="B375" t="s">
        <v>1542</v>
      </c>
      <c r="C375" s="19">
        <v>0</v>
      </c>
      <c r="D375" s="19">
        <v>123500000</v>
      </c>
      <c r="E375" s="19">
        <v>123500000</v>
      </c>
      <c r="F375" s="19">
        <v>123500000</v>
      </c>
      <c r="G375" s="19">
        <v>0</v>
      </c>
      <c r="H375" s="19">
        <v>123500000</v>
      </c>
      <c r="I375" s="19">
        <v>123500000</v>
      </c>
      <c r="J375" s="19">
        <v>123500000</v>
      </c>
      <c r="K375" s="19">
        <v>0</v>
      </c>
      <c r="L375" s="19">
        <v>0</v>
      </c>
      <c r="M375" s="19">
        <v>0</v>
      </c>
      <c r="N375" s="19">
        <v>123500000</v>
      </c>
      <c r="O375" s="110">
        <v>0</v>
      </c>
      <c r="P375" s="19">
        <v>0</v>
      </c>
      <c r="Q375" s="19">
        <v>0</v>
      </c>
      <c r="R375" s="19">
        <v>0</v>
      </c>
      <c r="S375" s="110">
        <v>0</v>
      </c>
      <c r="T375" s="19">
        <v>0</v>
      </c>
      <c r="U375" s="19">
        <v>0</v>
      </c>
      <c r="V375" s="19">
        <v>0</v>
      </c>
    </row>
    <row r="376" spans="2:22" hidden="1">
      <c r="B376" t="s">
        <v>1396</v>
      </c>
      <c r="C376" s="19">
        <v>0</v>
      </c>
      <c r="D376" s="19">
        <v>123500000</v>
      </c>
      <c r="E376" s="19">
        <v>123500000</v>
      </c>
      <c r="F376" s="19">
        <v>123500000</v>
      </c>
      <c r="G376" s="19">
        <v>0</v>
      </c>
      <c r="H376" s="19">
        <v>123500000</v>
      </c>
      <c r="I376" s="19">
        <v>123500000</v>
      </c>
      <c r="J376" s="19">
        <v>123500000</v>
      </c>
      <c r="K376" s="19">
        <v>0</v>
      </c>
      <c r="L376" s="19">
        <v>0</v>
      </c>
      <c r="M376" s="19">
        <v>0</v>
      </c>
      <c r="N376" s="19">
        <v>123500000</v>
      </c>
      <c r="O376" s="110">
        <v>0</v>
      </c>
      <c r="P376" s="19">
        <v>0</v>
      </c>
      <c r="Q376" s="19">
        <v>0</v>
      </c>
      <c r="R376" s="19">
        <v>0</v>
      </c>
      <c r="S376" s="110">
        <v>0</v>
      </c>
      <c r="T376" s="19">
        <v>0</v>
      </c>
      <c r="U376" s="19">
        <v>0</v>
      </c>
      <c r="V376" s="19">
        <v>0</v>
      </c>
    </row>
    <row r="377" spans="2:22" hidden="1">
      <c r="B377" t="s">
        <v>1534</v>
      </c>
      <c r="C377" s="19">
        <v>0</v>
      </c>
      <c r="D377" s="19">
        <v>97848208</v>
      </c>
      <c r="E377" s="19">
        <v>112464080</v>
      </c>
      <c r="F377" s="19">
        <v>112464080</v>
      </c>
      <c r="G377" s="19">
        <v>0</v>
      </c>
      <c r="H377" s="19">
        <v>112464080</v>
      </c>
      <c r="I377" s="19">
        <v>99052208</v>
      </c>
      <c r="J377" s="19">
        <v>102420852</v>
      </c>
      <c r="K377" s="19">
        <v>10043228</v>
      </c>
      <c r="L377" s="19">
        <v>0</v>
      </c>
      <c r="M377" s="19">
        <v>3368644</v>
      </c>
      <c r="N377" s="19">
        <v>99052208</v>
      </c>
      <c r="O377" s="110">
        <v>2.9952999999999999</v>
      </c>
      <c r="P377" s="19">
        <v>0</v>
      </c>
      <c r="Q377" s="19">
        <v>3368644</v>
      </c>
      <c r="R377" s="19">
        <v>0</v>
      </c>
      <c r="S377" s="110">
        <v>2.9952999999999999</v>
      </c>
      <c r="T377" s="19">
        <v>0</v>
      </c>
      <c r="U377" s="19">
        <v>3368644</v>
      </c>
      <c r="V377" s="19">
        <v>0</v>
      </c>
    </row>
    <row r="378" spans="2:22" hidden="1">
      <c r="B378" t="s">
        <v>1396</v>
      </c>
      <c r="C378" s="19">
        <v>0</v>
      </c>
      <c r="D378" s="19">
        <v>97848208</v>
      </c>
      <c r="E378" s="19">
        <v>112464080</v>
      </c>
      <c r="F378" s="19">
        <v>112464080</v>
      </c>
      <c r="G378" s="19">
        <v>0</v>
      </c>
      <c r="H378" s="19">
        <v>112464080</v>
      </c>
      <c r="I378" s="19">
        <v>99052208</v>
      </c>
      <c r="J378" s="19">
        <v>102420852</v>
      </c>
      <c r="K378" s="19">
        <v>10043228</v>
      </c>
      <c r="L378" s="19">
        <v>0</v>
      </c>
      <c r="M378" s="19">
        <v>3368644</v>
      </c>
      <c r="N378" s="19">
        <v>99052208</v>
      </c>
      <c r="O378" s="110">
        <v>2.9952999999999999</v>
      </c>
      <c r="P378" s="19">
        <v>0</v>
      </c>
      <c r="Q378" s="19">
        <v>3368644</v>
      </c>
      <c r="R378" s="19">
        <v>0</v>
      </c>
      <c r="S378" s="110">
        <v>2.9952999999999999</v>
      </c>
      <c r="T378" s="19">
        <v>0</v>
      </c>
      <c r="U378" s="19">
        <v>3368644</v>
      </c>
      <c r="V378" s="19">
        <v>0</v>
      </c>
    </row>
    <row r="379" spans="2:22" hidden="1">
      <c r="B379" t="s">
        <v>1543</v>
      </c>
      <c r="C379" s="19">
        <v>196953134000</v>
      </c>
      <c r="D379" s="19">
        <v>-8225853000</v>
      </c>
      <c r="E379" s="19">
        <v>34786179000</v>
      </c>
      <c r="F379" s="19">
        <v>231739313000</v>
      </c>
      <c r="G379" s="19">
        <v>0</v>
      </c>
      <c r="H379" s="19">
        <v>231739313000</v>
      </c>
      <c r="I379" s="19">
        <v>30408918120</v>
      </c>
      <c r="J379" s="19">
        <v>176854544189</v>
      </c>
      <c r="K379" s="19">
        <v>54884768811</v>
      </c>
      <c r="L379" s="19">
        <v>5400280934</v>
      </c>
      <c r="M379" s="19">
        <v>81027383603</v>
      </c>
      <c r="N379" s="19">
        <v>95827160586</v>
      </c>
      <c r="O379" s="110">
        <v>34.9649</v>
      </c>
      <c r="P379" s="19">
        <v>15850169551</v>
      </c>
      <c r="Q379" s="19">
        <v>38709446108</v>
      </c>
      <c r="R379" s="19">
        <v>42317937495</v>
      </c>
      <c r="S379" s="110">
        <v>16.703900000000001</v>
      </c>
      <c r="T379" s="19">
        <v>15850169551</v>
      </c>
      <c r="U379" s="19">
        <v>38709446108</v>
      </c>
      <c r="V379" s="19">
        <v>0</v>
      </c>
    </row>
    <row r="380" spans="2:22" hidden="1">
      <c r="B380" t="s">
        <v>1544</v>
      </c>
      <c r="C380" s="19">
        <v>180000000</v>
      </c>
      <c r="D380" s="19">
        <v>0</v>
      </c>
      <c r="E380" s="19">
        <v>-180000000</v>
      </c>
      <c r="F380" s="19">
        <v>0</v>
      </c>
      <c r="G380" s="19">
        <v>0</v>
      </c>
      <c r="H380" s="19">
        <v>0</v>
      </c>
      <c r="I380" s="19">
        <v>0</v>
      </c>
      <c r="J380" s="19">
        <v>0</v>
      </c>
      <c r="K380" s="19">
        <v>0</v>
      </c>
      <c r="L380" s="19">
        <v>0</v>
      </c>
      <c r="M380" s="19">
        <v>0</v>
      </c>
      <c r="N380" s="19">
        <v>0</v>
      </c>
      <c r="O380" s="110">
        <v>0</v>
      </c>
      <c r="P380" s="19">
        <v>0</v>
      </c>
      <c r="Q380" s="19">
        <v>0</v>
      </c>
      <c r="R380" s="19">
        <v>0</v>
      </c>
      <c r="S380" s="110">
        <v>0</v>
      </c>
      <c r="T380" s="19">
        <v>0</v>
      </c>
      <c r="U380" s="19">
        <v>0</v>
      </c>
      <c r="V380" s="19">
        <v>0</v>
      </c>
    </row>
    <row r="381" spans="2:22" hidden="1">
      <c r="B381" t="s">
        <v>1396</v>
      </c>
      <c r="C381" s="19">
        <v>180000000</v>
      </c>
      <c r="D381" s="19">
        <v>0</v>
      </c>
      <c r="E381" s="19">
        <v>-180000000</v>
      </c>
      <c r="F381" s="19">
        <v>0</v>
      </c>
      <c r="G381" s="19">
        <v>0</v>
      </c>
      <c r="H381" s="19">
        <v>0</v>
      </c>
      <c r="I381" s="19">
        <v>0</v>
      </c>
      <c r="J381" s="19">
        <v>0</v>
      </c>
      <c r="K381" s="19">
        <v>0</v>
      </c>
      <c r="L381" s="19">
        <v>0</v>
      </c>
      <c r="M381" s="19">
        <v>0</v>
      </c>
      <c r="N381" s="19">
        <v>0</v>
      </c>
      <c r="O381" s="110">
        <v>0</v>
      </c>
      <c r="P381" s="19">
        <v>0</v>
      </c>
      <c r="Q381" s="19">
        <v>0</v>
      </c>
      <c r="R381" s="19">
        <v>0</v>
      </c>
      <c r="S381" s="110">
        <v>0</v>
      </c>
      <c r="T381" s="19">
        <v>0</v>
      </c>
      <c r="U381" s="19">
        <v>0</v>
      </c>
      <c r="V381" s="19">
        <v>0</v>
      </c>
    </row>
    <row r="382" spans="2:22" hidden="1">
      <c r="B382" t="s">
        <v>1545</v>
      </c>
      <c r="C382" s="19">
        <v>60000000</v>
      </c>
      <c r="D382" s="19">
        <v>0</v>
      </c>
      <c r="E382" s="19">
        <v>0</v>
      </c>
      <c r="F382" s="19">
        <v>60000000</v>
      </c>
      <c r="G382" s="19">
        <v>0</v>
      </c>
      <c r="H382" s="19">
        <v>60000000</v>
      </c>
      <c r="I382" s="19">
        <v>0</v>
      </c>
      <c r="J382" s="19">
        <v>0</v>
      </c>
      <c r="K382" s="19">
        <v>60000000</v>
      </c>
      <c r="L382" s="19">
        <v>0</v>
      </c>
      <c r="M382" s="19">
        <v>0</v>
      </c>
      <c r="N382" s="19">
        <v>0</v>
      </c>
      <c r="O382" s="110">
        <v>0</v>
      </c>
      <c r="P382" s="19">
        <v>0</v>
      </c>
      <c r="Q382" s="19">
        <v>0</v>
      </c>
      <c r="R382" s="19">
        <v>0</v>
      </c>
      <c r="S382" s="110">
        <v>0</v>
      </c>
      <c r="T382" s="19">
        <v>0</v>
      </c>
      <c r="U382" s="19">
        <v>0</v>
      </c>
      <c r="V382" s="19">
        <v>0</v>
      </c>
    </row>
    <row r="383" spans="2:22" hidden="1">
      <c r="B383" t="s">
        <v>1514</v>
      </c>
      <c r="C383" s="19">
        <v>60000000</v>
      </c>
      <c r="D383" s="19">
        <v>0</v>
      </c>
      <c r="E383" s="19">
        <v>0</v>
      </c>
      <c r="F383" s="19">
        <v>60000000</v>
      </c>
      <c r="G383" s="19">
        <v>0</v>
      </c>
      <c r="H383" s="19">
        <v>60000000</v>
      </c>
      <c r="I383" s="19">
        <v>0</v>
      </c>
      <c r="J383" s="19">
        <v>0</v>
      </c>
      <c r="K383" s="19">
        <v>60000000</v>
      </c>
      <c r="L383" s="19">
        <v>0</v>
      </c>
      <c r="M383" s="19">
        <v>0</v>
      </c>
      <c r="N383" s="19">
        <v>0</v>
      </c>
      <c r="O383" s="110">
        <v>0</v>
      </c>
      <c r="P383" s="19">
        <v>0</v>
      </c>
      <c r="Q383" s="19">
        <v>0</v>
      </c>
      <c r="R383" s="19">
        <v>0</v>
      </c>
      <c r="S383" s="110">
        <v>0</v>
      </c>
      <c r="T383" s="19">
        <v>0</v>
      </c>
      <c r="U383" s="19">
        <v>0</v>
      </c>
      <c r="V383" s="19">
        <v>0</v>
      </c>
    </row>
    <row r="384" spans="2:22" hidden="1">
      <c r="B384" t="s">
        <v>1487</v>
      </c>
      <c r="C384" s="19">
        <v>90853000</v>
      </c>
      <c r="D384" s="19">
        <v>0</v>
      </c>
      <c r="E384" s="19">
        <v>-90853000</v>
      </c>
      <c r="F384" s="19">
        <v>0</v>
      </c>
      <c r="G384" s="19">
        <v>0</v>
      </c>
      <c r="H384" s="19">
        <v>0</v>
      </c>
      <c r="I384" s="19">
        <v>0</v>
      </c>
      <c r="J384" s="19">
        <v>0</v>
      </c>
      <c r="K384" s="19">
        <v>0</v>
      </c>
      <c r="L384" s="19">
        <v>0</v>
      </c>
      <c r="M384" s="19">
        <v>0</v>
      </c>
      <c r="N384" s="19">
        <v>0</v>
      </c>
      <c r="O384" s="110">
        <v>0</v>
      </c>
      <c r="P384" s="19">
        <v>0</v>
      </c>
      <c r="Q384" s="19">
        <v>0</v>
      </c>
      <c r="R384" s="19">
        <v>0</v>
      </c>
      <c r="S384" s="110">
        <v>0</v>
      </c>
      <c r="T384" s="19">
        <v>0</v>
      </c>
      <c r="U384" s="19">
        <v>0</v>
      </c>
      <c r="V384" s="19">
        <v>0</v>
      </c>
    </row>
    <row r="385" spans="2:22" hidden="1">
      <c r="B385" t="s">
        <v>1396</v>
      </c>
      <c r="C385" s="19">
        <v>90853000</v>
      </c>
      <c r="D385" s="19">
        <v>0</v>
      </c>
      <c r="E385" s="19">
        <v>-90853000</v>
      </c>
      <c r="F385" s="19">
        <v>0</v>
      </c>
      <c r="G385" s="19">
        <v>0</v>
      </c>
      <c r="H385" s="19">
        <v>0</v>
      </c>
      <c r="I385" s="19">
        <v>0</v>
      </c>
      <c r="J385" s="19">
        <v>0</v>
      </c>
      <c r="K385" s="19">
        <v>0</v>
      </c>
      <c r="L385" s="19">
        <v>0</v>
      </c>
      <c r="M385" s="19">
        <v>0</v>
      </c>
      <c r="N385" s="19">
        <v>0</v>
      </c>
      <c r="O385" s="110">
        <v>0</v>
      </c>
      <c r="P385" s="19">
        <v>0</v>
      </c>
      <c r="Q385" s="19">
        <v>0</v>
      </c>
      <c r="R385" s="19">
        <v>0</v>
      </c>
      <c r="S385" s="110">
        <v>0</v>
      </c>
      <c r="T385" s="19">
        <v>0</v>
      </c>
      <c r="U385" s="19">
        <v>0</v>
      </c>
      <c r="V385" s="19">
        <v>0</v>
      </c>
    </row>
    <row r="386" spans="2:22" hidden="1">
      <c r="B386" t="s">
        <v>1491</v>
      </c>
      <c r="C386" s="19">
        <v>0</v>
      </c>
      <c r="D386" s="19">
        <v>0</v>
      </c>
      <c r="E386" s="19">
        <v>93209176</v>
      </c>
      <c r="F386" s="19">
        <v>93209176</v>
      </c>
      <c r="G386" s="19">
        <v>0</v>
      </c>
      <c r="H386" s="19">
        <v>93209176</v>
      </c>
      <c r="I386" s="19">
        <v>0</v>
      </c>
      <c r="J386" s="19">
        <v>93209176</v>
      </c>
      <c r="K386" s="19">
        <v>0</v>
      </c>
      <c r="L386" s="19">
        <v>0</v>
      </c>
      <c r="M386" s="19">
        <v>93209176</v>
      </c>
      <c r="N386" s="19">
        <v>0</v>
      </c>
      <c r="O386" s="110">
        <v>100</v>
      </c>
      <c r="P386" s="19">
        <v>0</v>
      </c>
      <c r="Q386" s="19">
        <v>0</v>
      </c>
      <c r="R386" s="19">
        <v>93209176</v>
      </c>
      <c r="S386" s="110">
        <v>0</v>
      </c>
      <c r="T386" s="19">
        <v>0</v>
      </c>
      <c r="U386" s="19">
        <v>0</v>
      </c>
      <c r="V386" s="19">
        <v>0</v>
      </c>
    </row>
    <row r="387" spans="2:22" hidden="1">
      <c r="B387" t="s">
        <v>1396</v>
      </c>
      <c r="C387" s="19">
        <v>0</v>
      </c>
      <c r="D387" s="19">
        <v>0</v>
      </c>
      <c r="E387" s="19">
        <v>93209176</v>
      </c>
      <c r="F387" s="19">
        <v>93209176</v>
      </c>
      <c r="G387" s="19">
        <v>0</v>
      </c>
      <c r="H387" s="19">
        <v>93209176</v>
      </c>
      <c r="I387" s="19">
        <v>0</v>
      </c>
      <c r="J387" s="19">
        <v>93209176</v>
      </c>
      <c r="K387" s="19">
        <v>0</v>
      </c>
      <c r="L387" s="19">
        <v>0</v>
      </c>
      <c r="M387" s="19">
        <v>93209176</v>
      </c>
      <c r="N387" s="19">
        <v>0</v>
      </c>
      <c r="O387" s="110">
        <v>100</v>
      </c>
      <c r="P387" s="19">
        <v>0</v>
      </c>
      <c r="Q387" s="19">
        <v>0</v>
      </c>
      <c r="R387" s="19">
        <v>93209176</v>
      </c>
      <c r="S387" s="110">
        <v>0</v>
      </c>
      <c r="T387" s="19">
        <v>0</v>
      </c>
      <c r="U387" s="19">
        <v>0</v>
      </c>
      <c r="V387" s="19">
        <v>0</v>
      </c>
    </row>
    <row r="388" spans="2:22" hidden="1">
      <c r="B388" t="s">
        <v>1492</v>
      </c>
      <c r="C388" s="19">
        <v>60000000</v>
      </c>
      <c r="D388" s="19">
        <v>-60000000</v>
      </c>
      <c r="E388" s="19">
        <v>960165693</v>
      </c>
      <c r="F388" s="19">
        <v>1020165693</v>
      </c>
      <c r="G388" s="19">
        <v>0</v>
      </c>
      <c r="H388" s="19">
        <v>1020165693</v>
      </c>
      <c r="I388" s="19">
        <v>154035793</v>
      </c>
      <c r="J388" s="19">
        <v>652571483</v>
      </c>
      <c r="K388" s="19">
        <v>367594210</v>
      </c>
      <c r="L388" s="19">
        <v>475256067</v>
      </c>
      <c r="M388" s="19">
        <v>476046891</v>
      </c>
      <c r="N388" s="19">
        <v>176524592</v>
      </c>
      <c r="O388" s="110">
        <v>46.663699999999999</v>
      </c>
      <c r="P388" s="19">
        <v>0</v>
      </c>
      <c r="Q388" s="19">
        <v>590000</v>
      </c>
      <c r="R388" s="19">
        <v>475456891</v>
      </c>
      <c r="S388" s="110">
        <v>5.7799999999999997E-2</v>
      </c>
      <c r="T388" s="19">
        <v>0</v>
      </c>
      <c r="U388" s="19">
        <v>590000</v>
      </c>
      <c r="V388" s="19">
        <v>0</v>
      </c>
    </row>
    <row r="389" spans="2:22" hidden="1">
      <c r="B389" t="s">
        <v>1396</v>
      </c>
      <c r="C389" s="19">
        <v>60000000</v>
      </c>
      <c r="D389" s="19">
        <v>-60000000</v>
      </c>
      <c r="E389" s="19">
        <v>960165693</v>
      </c>
      <c r="F389" s="19">
        <v>1020165693</v>
      </c>
      <c r="G389" s="19">
        <v>0</v>
      </c>
      <c r="H389" s="19">
        <v>1020165693</v>
      </c>
      <c r="I389" s="19">
        <v>154035793</v>
      </c>
      <c r="J389" s="19">
        <v>652571483</v>
      </c>
      <c r="K389" s="19">
        <v>367594210</v>
      </c>
      <c r="L389" s="19">
        <v>475256067</v>
      </c>
      <c r="M389" s="19">
        <v>476046891</v>
      </c>
      <c r="N389" s="19">
        <v>176524592</v>
      </c>
      <c r="O389" s="110">
        <v>46.663699999999999</v>
      </c>
      <c r="P389" s="19">
        <v>0</v>
      </c>
      <c r="Q389" s="19">
        <v>590000</v>
      </c>
      <c r="R389" s="19">
        <v>475456891</v>
      </c>
      <c r="S389" s="110">
        <v>5.7799999999999997E-2</v>
      </c>
      <c r="T389" s="19">
        <v>0</v>
      </c>
      <c r="U389" s="19">
        <v>590000</v>
      </c>
      <c r="V389" s="19">
        <v>0</v>
      </c>
    </row>
    <row r="390" spans="2:22" hidden="1">
      <c r="B390" t="s">
        <v>1525</v>
      </c>
      <c r="C390" s="19">
        <v>15330560000</v>
      </c>
      <c r="D390" s="19">
        <v>-1394807557</v>
      </c>
      <c r="E390" s="19">
        <v>-4394807557</v>
      </c>
      <c r="F390" s="19">
        <v>10935752443</v>
      </c>
      <c r="G390" s="19">
        <v>0</v>
      </c>
      <c r="H390" s="19">
        <v>10935752443</v>
      </c>
      <c r="I390" s="19">
        <v>0</v>
      </c>
      <c r="J390" s="19">
        <v>5689028606</v>
      </c>
      <c r="K390" s="19">
        <v>5246723837</v>
      </c>
      <c r="L390" s="19">
        <v>0</v>
      </c>
      <c r="M390" s="19">
        <v>2785135752</v>
      </c>
      <c r="N390" s="19">
        <v>2903892854</v>
      </c>
      <c r="O390" s="110">
        <v>25.4682</v>
      </c>
      <c r="P390" s="19">
        <v>430290246</v>
      </c>
      <c r="Q390" s="19">
        <v>430290246</v>
      </c>
      <c r="R390" s="19">
        <v>2354845506</v>
      </c>
      <c r="S390" s="110">
        <v>3.9346999999999999</v>
      </c>
      <c r="T390" s="19">
        <v>430290246</v>
      </c>
      <c r="U390" s="19">
        <v>430290246</v>
      </c>
      <c r="V390" s="19">
        <v>0</v>
      </c>
    </row>
    <row r="391" spans="2:22" hidden="1">
      <c r="B391" t="s">
        <v>1396</v>
      </c>
      <c r="C391" s="19">
        <v>15330560000</v>
      </c>
      <c r="D391" s="19">
        <v>-1394807557</v>
      </c>
      <c r="E391" s="19">
        <v>-4679958014</v>
      </c>
      <c r="F391" s="19">
        <v>10650601986</v>
      </c>
      <c r="G391" s="19">
        <v>0</v>
      </c>
      <c r="H391" s="19">
        <v>10650601986</v>
      </c>
      <c r="I391" s="19">
        <v>0</v>
      </c>
      <c r="J391" s="19">
        <v>5403878149</v>
      </c>
      <c r="K391" s="19">
        <v>5246723837</v>
      </c>
      <c r="L391" s="19">
        <v>0</v>
      </c>
      <c r="M391" s="19">
        <v>2785135752</v>
      </c>
      <c r="N391" s="19">
        <v>2618742397</v>
      </c>
      <c r="O391" s="110">
        <v>26.15</v>
      </c>
      <c r="P391" s="19">
        <v>430290246</v>
      </c>
      <c r="Q391" s="19">
        <v>430290246</v>
      </c>
      <c r="R391" s="19">
        <v>2354845506</v>
      </c>
      <c r="S391" s="110">
        <v>4.0400999999999998</v>
      </c>
      <c r="T391" s="19">
        <v>430290246</v>
      </c>
      <c r="U391" s="19">
        <v>430290246</v>
      </c>
      <c r="V391" s="19">
        <v>0</v>
      </c>
    </row>
    <row r="392" spans="2:22" hidden="1">
      <c r="B392" t="s">
        <v>1521</v>
      </c>
      <c r="C392" s="19">
        <v>0</v>
      </c>
      <c r="D392" s="19">
        <v>0</v>
      </c>
      <c r="E392" s="19">
        <v>285150457</v>
      </c>
      <c r="F392" s="19">
        <v>285150457</v>
      </c>
      <c r="G392" s="19">
        <v>0</v>
      </c>
      <c r="H392" s="19">
        <v>285150457</v>
      </c>
      <c r="I392" s="19">
        <v>0</v>
      </c>
      <c r="J392" s="19">
        <v>285150457</v>
      </c>
      <c r="K392" s="19">
        <v>0</v>
      </c>
      <c r="L392" s="19">
        <v>0</v>
      </c>
      <c r="M392" s="19">
        <v>0</v>
      </c>
      <c r="N392" s="19">
        <v>285150457</v>
      </c>
      <c r="O392" s="110">
        <v>0</v>
      </c>
      <c r="P392" s="19">
        <v>0</v>
      </c>
      <c r="Q392" s="19">
        <v>0</v>
      </c>
      <c r="R392" s="19">
        <v>0</v>
      </c>
      <c r="S392" s="110">
        <v>0</v>
      </c>
      <c r="T392" s="19">
        <v>0</v>
      </c>
      <c r="U392" s="19">
        <v>0</v>
      </c>
      <c r="V392" s="19">
        <v>0</v>
      </c>
    </row>
    <row r="393" spans="2:22" hidden="1">
      <c r="B393" t="s">
        <v>1494</v>
      </c>
      <c r="C393" s="19">
        <v>12382706000</v>
      </c>
      <c r="D393" s="19">
        <v>0</v>
      </c>
      <c r="E393" s="19">
        <v>-318147000</v>
      </c>
      <c r="F393" s="19">
        <v>12064559000</v>
      </c>
      <c r="G393" s="19">
        <v>0</v>
      </c>
      <c r="H393" s="19">
        <v>12064559000</v>
      </c>
      <c r="I393" s="19">
        <v>0</v>
      </c>
      <c r="J393" s="19">
        <v>4133568700</v>
      </c>
      <c r="K393" s="19">
        <v>7930990300</v>
      </c>
      <c r="L393" s="19">
        <v>0</v>
      </c>
      <c r="M393" s="19">
        <v>4133568700</v>
      </c>
      <c r="N393" s="19">
        <v>0</v>
      </c>
      <c r="O393" s="110">
        <v>34.262099999999997</v>
      </c>
      <c r="P393" s="19">
        <v>962703071</v>
      </c>
      <c r="Q393" s="19">
        <v>2781372360</v>
      </c>
      <c r="R393" s="19">
        <v>1352196340</v>
      </c>
      <c r="S393" s="110">
        <v>23.054099999999998</v>
      </c>
      <c r="T393" s="19">
        <v>962703071</v>
      </c>
      <c r="U393" s="19">
        <v>2781372360</v>
      </c>
      <c r="V393" s="19">
        <v>0</v>
      </c>
    </row>
    <row r="394" spans="2:22" hidden="1">
      <c r="B394" t="s">
        <v>1396</v>
      </c>
      <c r="C394" s="19">
        <v>12382706000</v>
      </c>
      <c r="D394" s="19">
        <v>0</v>
      </c>
      <c r="E394" s="19">
        <v>-318147000</v>
      </c>
      <c r="F394" s="19">
        <v>12064559000</v>
      </c>
      <c r="G394" s="19">
        <v>0</v>
      </c>
      <c r="H394" s="19">
        <v>12064559000</v>
      </c>
      <c r="I394" s="19">
        <v>0</v>
      </c>
      <c r="J394" s="19">
        <v>4133568700</v>
      </c>
      <c r="K394" s="19">
        <v>7930990300</v>
      </c>
      <c r="L394" s="19">
        <v>0</v>
      </c>
      <c r="M394" s="19">
        <v>4133568700</v>
      </c>
      <c r="N394" s="19">
        <v>0</v>
      </c>
      <c r="O394" s="110">
        <v>34.262099999999997</v>
      </c>
      <c r="P394" s="19">
        <v>962703071</v>
      </c>
      <c r="Q394" s="19">
        <v>2781372360</v>
      </c>
      <c r="R394" s="19">
        <v>1352196340</v>
      </c>
      <c r="S394" s="110">
        <v>23.054099999999998</v>
      </c>
      <c r="T394" s="19">
        <v>962703071</v>
      </c>
      <c r="U394" s="19">
        <v>2781372360</v>
      </c>
      <c r="V394" s="19">
        <v>0</v>
      </c>
    </row>
    <row r="395" spans="2:22" hidden="1">
      <c r="B395" t="s">
        <v>1504</v>
      </c>
      <c r="C395" s="19">
        <v>2855000000</v>
      </c>
      <c r="D395" s="19">
        <v>-400000000</v>
      </c>
      <c r="E395" s="19">
        <v>-2355000000</v>
      </c>
      <c r="F395" s="19">
        <v>500000000</v>
      </c>
      <c r="G395" s="19">
        <v>0</v>
      </c>
      <c r="H395" s="19">
        <v>500000000</v>
      </c>
      <c r="I395" s="19">
        <v>0</v>
      </c>
      <c r="J395" s="19">
        <v>500000000</v>
      </c>
      <c r="K395" s="19">
        <v>0</v>
      </c>
      <c r="L395" s="19">
        <v>0</v>
      </c>
      <c r="M395" s="19">
        <v>500000000</v>
      </c>
      <c r="N395" s="19">
        <v>0</v>
      </c>
      <c r="O395" s="110">
        <v>100</v>
      </c>
      <c r="P395" s="19">
        <v>500000000</v>
      </c>
      <c r="Q395" s="19">
        <v>500000000</v>
      </c>
      <c r="R395" s="19">
        <v>0</v>
      </c>
      <c r="S395" s="110">
        <v>100</v>
      </c>
      <c r="T395" s="19">
        <v>500000000</v>
      </c>
      <c r="U395" s="19">
        <v>500000000</v>
      </c>
      <c r="V395" s="19">
        <v>0</v>
      </c>
    </row>
    <row r="396" spans="2:22" hidden="1">
      <c r="B396" t="s">
        <v>1396</v>
      </c>
      <c r="C396" s="19">
        <v>2855000000</v>
      </c>
      <c r="D396" s="19">
        <v>-400000000</v>
      </c>
      <c r="E396" s="19">
        <v>-2355000000</v>
      </c>
      <c r="F396" s="19">
        <v>500000000</v>
      </c>
      <c r="G396" s="19">
        <v>0</v>
      </c>
      <c r="H396" s="19">
        <v>500000000</v>
      </c>
      <c r="I396" s="19">
        <v>0</v>
      </c>
      <c r="J396" s="19">
        <v>500000000</v>
      </c>
      <c r="K396" s="19">
        <v>0</v>
      </c>
      <c r="L396" s="19">
        <v>0</v>
      </c>
      <c r="M396" s="19">
        <v>500000000</v>
      </c>
      <c r="N396" s="19">
        <v>0</v>
      </c>
      <c r="O396" s="110">
        <v>100</v>
      </c>
      <c r="P396" s="19">
        <v>500000000</v>
      </c>
      <c r="Q396" s="19">
        <v>500000000</v>
      </c>
      <c r="R396" s="19">
        <v>0</v>
      </c>
      <c r="S396" s="110">
        <v>100</v>
      </c>
      <c r="T396" s="19">
        <v>500000000</v>
      </c>
      <c r="U396" s="19">
        <v>500000000</v>
      </c>
      <c r="V396" s="19">
        <v>0</v>
      </c>
    </row>
    <row r="397" spans="2:22" hidden="1">
      <c r="B397" t="s">
        <v>1500</v>
      </c>
      <c r="C397" s="19">
        <v>162349907000</v>
      </c>
      <c r="D397" s="19">
        <v>-6371045443</v>
      </c>
      <c r="E397" s="19">
        <v>41071611688</v>
      </c>
      <c r="F397" s="19">
        <v>203421518688</v>
      </c>
      <c r="G397" s="19">
        <v>0</v>
      </c>
      <c r="H397" s="19">
        <v>203421518688</v>
      </c>
      <c r="I397" s="19">
        <v>30254882327</v>
      </c>
      <c r="J397" s="19">
        <v>165378350390</v>
      </c>
      <c r="K397" s="19">
        <v>38043168298</v>
      </c>
      <c r="L397" s="19">
        <v>4925024867</v>
      </c>
      <c r="M397" s="19">
        <v>72814728812</v>
      </c>
      <c r="N397" s="19">
        <v>92563621578</v>
      </c>
      <c r="O397" s="110">
        <v>35.795000000000002</v>
      </c>
      <c r="P397" s="19">
        <v>13945155101</v>
      </c>
      <c r="Q397" s="19">
        <v>34772499230</v>
      </c>
      <c r="R397" s="19">
        <v>38042229582</v>
      </c>
      <c r="S397" s="110">
        <v>17.093800000000002</v>
      </c>
      <c r="T397" s="19">
        <v>13945155101</v>
      </c>
      <c r="U397" s="19">
        <v>34772499230</v>
      </c>
      <c r="V397" s="19">
        <v>0</v>
      </c>
    </row>
    <row r="398" spans="2:22" hidden="1">
      <c r="B398" t="s">
        <v>1396</v>
      </c>
      <c r="C398" s="19">
        <v>114877087000</v>
      </c>
      <c r="D398" s="19">
        <v>-6371789090</v>
      </c>
      <c r="E398" s="19">
        <v>-2056517196</v>
      </c>
      <c r="F398" s="19">
        <v>112820569804</v>
      </c>
      <c r="G398" s="19">
        <v>0</v>
      </c>
      <c r="H398" s="19">
        <v>112820569804</v>
      </c>
      <c r="I398" s="19">
        <v>26549298100</v>
      </c>
      <c r="J398" s="19">
        <v>104834427739</v>
      </c>
      <c r="K398" s="19">
        <v>7986142065</v>
      </c>
      <c r="L398" s="19">
        <v>4786928462</v>
      </c>
      <c r="M398" s="19">
        <v>43744308322</v>
      </c>
      <c r="N398" s="19">
        <v>61090119417</v>
      </c>
      <c r="O398" s="110">
        <v>38.773299999999999</v>
      </c>
      <c r="P398" s="19">
        <v>8113894134</v>
      </c>
      <c r="Q398" s="19">
        <v>17605970847</v>
      </c>
      <c r="R398" s="19">
        <v>26138337475</v>
      </c>
      <c r="S398" s="110">
        <v>15.6053</v>
      </c>
      <c r="T398" s="19">
        <v>8113894134</v>
      </c>
      <c r="U398" s="19">
        <v>17605970847</v>
      </c>
      <c r="V398" s="19">
        <v>0</v>
      </c>
    </row>
    <row r="399" spans="2:22" hidden="1">
      <c r="B399" t="s">
        <v>1514</v>
      </c>
      <c r="C399" s="19">
        <v>15000000000</v>
      </c>
      <c r="D399" s="19">
        <v>0</v>
      </c>
      <c r="E399" s="19">
        <v>0</v>
      </c>
      <c r="F399" s="19">
        <v>15000000000</v>
      </c>
      <c r="G399" s="19">
        <v>0</v>
      </c>
      <c r="H399" s="19">
        <v>15000000000</v>
      </c>
      <c r="I399" s="19">
        <v>61761000</v>
      </c>
      <c r="J399" s="19">
        <v>2821162830</v>
      </c>
      <c r="K399" s="19">
        <v>12178837170</v>
      </c>
      <c r="L399" s="19">
        <v>0</v>
      </c>
      <c r="M399" s="19">
        <v>351601830</v>
      </c>
      <c r="N399" s="19">
        <v>2469561000</v>
      </c>
      <c r="O399" s="110">
        <v>2.3439999999999999</v>
      </c>
      <c r="P399" s="19">
        <v>0</v>
      </c>
      <c r="Q399" s="19">
        <v>0</v>
      </c>
      <c r="R399" s="19">
        <v>351601830</v>
      </c>
      <c r="S399" s="110">
        <v>0</v>
      </c>
      <c r="T399" s="19">
        <v>0</v>
      </c>
      <c r="U399" s="19">
        <v>0</v>
      </c>
      <c r="V399" s="19">
        <v>0</v>
      </c>
    </row>
    <row r="400" spans="2:22" hidden="1">
      <c r="B400" t="s">
        <v>1519</v>
      </c>
      <c r="C400" s="19">
        <v>1225793000</v>
      </c>
      <c r="D400" s="19">
        <v>0</v>
      </c>
      <c r="E400" s="19">
        <v>24703039000</v>
      </c>
      <c r="F400" s="19">
        <v>25928832000</v>
      </c>
      <c r="G400" s="19">
        <v>0</v>
      </c>
      <c r="H400" s="19">
        <v>25928832000</v>
      </c>
      <c r="I400" s="19">
        <v>365306400</v>
      </c>
      <c r="J400" s="19">
        <v>8781448594</v>
      </c>
      <c r="K400" s="19">
        <v>17147383406</v>
      </c>
      <c r="L400" s="19">
        <v>138096405</v>
      </c>
      <c r="M400" s="19">
        <v>8416136405</v>
      </c>
      <c r="N400" s="19">
        <v>365312189</v>
      </c>
      <c r="O400" s="110">
        <v>32.458599999999997</v>
      </c>
      <c r="P400" s="19">
        <v>3620377002</v>
      </c>
      <c r="Q400" s="19">
        <v>5964792425</v>
      </c>
      <c r="R400" s="19">
        <v>2451343980</v>
      </c>
      <c r="S400" s="110">
        <v>23.0045</v>
      </c>
      <c r="T400" s="19">
        <v>3620377002</v>
      </c>
      <c r="U400" s="19">
        <v>5964792425</v>
      </c>
      <c r="V400" s="19">
        <v>0</v>
      </c>
    </row>
    <row r="401" spans="2:22" hidden="1">
      <c r="B401" t="s">
        <v>1546</v>
      </c>
      <c r="C401" s="19">
        <v>17500000000</v>
      </c>
      <c r="D401" s="19">
        <v>0</v>
      </c>
      <c r="E401" s="19">
        <v>0</v>
      </c>
      <c r="F401" s="19">
        <v>17500000000</v>
      </c>
      <c r="G401" s="19">
        <v>0</v>
      </c>
      <c r="H401" s="19">
        <v>17500000000</v>
      </c>
      <c r="I401" s="19">
        <v>0</v>
      </c>
      <c r="J401" s="19">
        <v>17413715685</v>
      </c>
      <c r="K401" s="19">
        <v>86284315</v>
      </c>
      <c r="L401" s="19">
        <v>0</v>
      </c>
      <c r="M401" s="19">
        <v>14133948816</v>
      </c>
      <c r="N401" s="19">
        <v>3279766869</v>
      </c>
      <c r="O401" s="110">
        <v>80.7654</v>
      </c>
      <c r="P401" s="19">
        <v>812428579</v>
      </c>
      <c r="Q401" s="19">
        <v>5487206710</v>
      </c>
      <c r="R401" s="19">
        <v>8646742106</v>
      </c>
      <c r="S401" s="110">
        <v>31.355499999999999</v>
      </c>
      <c r="T401" s="19">
        <v>812428579</v>
      </c>
      <c r="U401" s="19">
        <v>5487206710</v>
      </c>
      <c r="V401" s="19">
        <v>0</v>
      </c>
    </row>
    <row r="402" spans="2:22" hidden="1">
      <c r="B402" t="s">
        <v>1547</v>
      </c>
      <c r="C402" s="19">
        <v>0</v>
      </c>
      <c r="D402" s="19">
        <v>0</v>
      </c>
      <c r="E402" s="19">
        <v>3308993000</v>
      </c>
      <c r="F402" s="19">
        <v>3308993000</v>
      </c>
      <c r="G402" s="19">
        <v>0</v>
      </c>
      <c r="H402" s="19">
        <v>3308993000</v>
      </c>
      <c r="I402" s="19">
        <v>3265215305</v>
      </c>
      <c r="J402" s="19">
        <v>3265215305</v>
      </c>
      <c r="K402" s="19">
        <v>43777695</v>
      </c>
      <c r="L402" s="19">
        <v>0</v>
      </c>
      <c r="M402" s="19">
        <v>0</v>
      </c>
      <c r="N402" s="19">
        <v>3265215305</v>
      </c>
      <c r="O402" s="110">
        <v>0</v>
      </c>
      <c r="P402" s="19">
        <v>0</v>
      </c>
      <c r="Q402" s="19">
        <v>0</v>
      </c>
      <c r="R402" s="19">
        <v>0</v>
      </c>
      <c r="S402" s="110">
        <v>0</v>
      </c>
      <c r="T402" s="19">
        <v>0</v>
      </c>
      <c r="U402" s="19">
        <v>0</v>
      </c>
      <c r="V402" s="19">
        <v>0</v>
      </c>
    </row>
    <row r="403" spans="2:22" hidden="1">
      <c r="B403" t="s">
        <v>1521</v>
      </c>
      <c r="C403" s="19">
        <v>0</v>
      </c>
      <c r="D403" s="19">
        <v>743647</v>
      </c>
      <c r="E403" s="19">
        <v>116096884</v>
      </c>
      <c r="F403" s="19">
        <v>116096884</v>
      </c>
      <c r="G403" s="19">
        <v>0</v>
      </c>
      <c r="H403" s="19">
        <v>116096884</v>
      </c>
      <c r="I403" s="19">
        <v>13301522</v>
      </c>
      <c r="J403" s="19">
        <v>115353237</v>
      </c>
      <c r="K403" s="19">
        <v>743647</v>
      </c>
      <c r="L403" s="19">
        <v>0</v>
      </c>
      <c r="M403" s="19">
        <v>0</v>
      </c>
      <c r="N403" s="19">
        <v>115353237</v>
      </c>
      <c r="O403" s="110">
        <v>0</v>
      </c>
      <c r="P403" s="19">
        <v>0</v>
      </c>
      <c r="Q403" s="19">
        <v>0</v>
      </c>
      <c r="R403" s="19">
        <v>0</v>
      </c>
      <c r="S403" s="110">
        <v>0</v>
      </c>
      <c r="T403" s="19">
        <v>0</v>
      </c>
      <c r="U403" s="19">
        <v>0</v>
      </c>
      <c r="V403" s="19">
        <v>0</v>
      </c>
    </row>
    <row r="404" spans="2:22" hidden="1">
      <c r="B404" t="s">
        <v>1468</v>
      </c>
      <c r="C404" s="19">
        <v>13747027000</v>
      </c>
      <c r="D404" s="19">
        <v>0</v>
      </c>
      <c r="E404" s="19">
        <v>15000000000</v>
      </c>
      <c r="F404" s="19">
        <v>28747027000</v>
      </c>
      <c r="G404" s="19">
        <v>0</v>
      </c>
      <c r="H404" s="19">
        <v>28747027000</v>
      </c>
      <c r="I404" s="19">
        <v>0</v>
      </c>
      <c r="J404" s="19">
        <v>28147027000</v>
      </c>
      <c r="K404" s="19">
        <v>600000000</v>
      </c>
      <c r="L404" s="19">
        <v>0</v>
      </c>
      <c r="M404" s="19">
        <v>6168733439</v>
      </c>
      <c r="N404" s="19">
        <v>21978293561</v>
      </c>
      <c r="O404" s="110">
        <v>21.4587</v>
      </c>
      <c r="P404" s="19">
        <v>1398455386</v>
      </c>
      <c r="Q404" s="19">
        <v>5714529248</v>
      </c>
      <c r="R404" s="19">
        <v>454204191</v>
      </c>
      <c r="S404" s="110">
        <v>19.878699999999998</v>
      </c>
      <c r="T404" s="19">
        <v>1398455386</v>
      </c>
      <c r="U404" s="19">
        <v>5714529248</v>
      </c>
      <c r="V404" s="19">
        <v>0</v>
      </c>
    </row>
    <row r="405" spans="2:22" hidden="1">
      <c r="B405" t="s">
        <v>1501</v>
      </c>
      <c r="C405" s="19">
        <v>3644108000</v>
      </c>
      <c r="D405" s="19">
        <v>0</v>
      </c>
      <c r="E405" s="19">
        <v>0</v>
      </c>
      <c r="F405" s="19">
        <v>3644108000</v>
      </c>
      <c r="G405" s="19">
        <v>0</v>
      </c>
      <c r="H405" s="19">
        <v>3644108000</v>
      </c>
      <c r="I405" s="19">
        <v>0</v>
      </c>
      <c r="J405" s="19">
        <v>407815834</v>
      </c>
      <c r="K405" s="19">
        <v>3236292166</v>
      </c>
      <c r="L405" s="19">
        <v>0</v>
      </c>
      <c r="M405" s="19">
        <v>224694272</v>
      </c>
      <c r="N405" s="19">
        <v>183121562</v>
      </c>
      <c r="O405" s="110">
        <v>6.1660000000000004</v>
      </c>
      <c r="P405" s="19">
        <v>12021133</v>
      </c>
      <c r="Q405" s="19">
        <v>224694272</v>
      </c>
      <c r="R405" s="19">
        <v>0</v>
      </c>
      <c r="S405" s="110">
        <v>6.1660000000000004</v>
      </c>
      <c r="T405" s="19">
        <v>12021133</v>
      </c>
      <c r="U405" s="19">
        <v>224694272</v>
      </c>
      <c r="V405" s="19">
        <v>0</v>
      </c>
    </row>
    <row r="406" spans="2:22" hidden="1">
      <c r="B406" t="s">
        <v>1548</v>
      </c>
      <c r="C406" s="19">
        <v>46000</v>
      </c>
      <c r="D406" s="19">
        <v>0</v>
      </c>
      <c r="E406" s="19">
        <v>0</v>
      </c>
      <c r="F406" s="19">
        <v>46000</v>
      </c>
      <c r="G406" s="19">
        <v>0</v>
      </c>
      <c r="H406" s="19">
        <v>46000</v>
      </c>
      <c r="I406" s="19">
        <v>0</v>
      </c>
      <c r="J406" s="19">
        <v>0</v>
      </c>
      <c r="K406" s="19">
        <v>46000</v>
      </c>
      <c r="L406" s="19">
        <v>0</v>
      </c>
      <c r="M406" s="19">
        <v>0</v>
      </c>
      <c r="N406" s="19">
        <v>0</v>
      </c>
      <c r="O406" s="110">
        <v>0</v>
      </c>
      <c r="P406" s="19">
        <v>0</v>
      </c>
      <c r="Q406" s="19">
        <v>0</v>
      </c>
      <c r="R406" s="19">
        <v>0</v>
      </c>
      <c r="S406" s="110">
        <v>0</v>
      </c>
      <c r="T406" s="19">
        <v>0</v>
      </c>
      <c r="U406" s="19">
        <v>0</v>
      </c>
      <c r="V406" s="19">
        <v>0</v>
      </c>
    </row>
    <row r="407" spans="2:22" hidden="1">
      <c r="B407" t="s">
        <v>1522</v>
      </c>
      <c r="C407" s="19">
        <v>740742000</v>
      </c>
      <c r="D407" s="19">
        <v>0</v>
      </c>
      <c r="E407" s="19">
        <v>0</v>
      </c>
      <c r="F407" s="19">
        <v>740742000</v>
      </c>
      <c r="G407" s="19">
        <v>0</v>
      </c>
      <c r="H407" s="19">
        <v>740742000</v>
      </c>
      <c r="I407" s="19">
        <v>0</v>
      </c>
      <c r="J407" s="19">
        <v>0</v>
      </c>
      <c r="K407" s="19">
        <v>740742000</v>
      </c>
      <c r="L407" s="19">
        <v>0</v>
      </c>
      <c r="M407" s="19">
        <v>0</v>
      </c>
      <c r="N407" s="19">
        <v>0</v>
      </c>
      <c r="O407" s="110">
        <v>0</v>
      </c>
      <c r="P407" s="19">
        <v>0</v>
      </c>
      <c r="Q407" s="19">
        <v>0</v>
      </c>
      <c r="R407" s="19">
        <v>0</v>
      </c>
      <c r="S407" s="110">
        <v>0</v>
      </c>
      <c r="T407" s="19">
        <v>0</v>
      </c>
      <c r="U407" s="19">
        <v>0</v>
      </c>
      <c r="V407" s="19">
        <v>0</v>
      </c>
    </row>
    <row r="408" spans="2:22" hidden="1">
      <c r="B408" t="s">
        <v>1549</v>
      </c>
      <c r="C408" s="19">
        <v>39118000</v>
      </c>
      <c r="D408" s="19">
        <v>0</v>
      </c>
      <c r="E408" s="19">
        <v>0</v>
      </c>
      <c r="F408" s="19">
        <v>39118000</v>
      </c>
      <c r="G408" s="19">
        <v>0</v>
      </c>
      <c r="H408" s="19">
        <v>39118000</v>
      </c>
      <c r="I408" s="19">
        <v>0</v>
      </c>
      <c r="J408" s="19">
        <v>5168162</v>
      </c>
      <c r="K408" s="19">
        <v>33949838</v>
      </c>
      <c r="L408" s="19">
        <v>0</v>
      </c>
      <c r="M408" s="19">
        <v>5168162</v>
      </c>
      <c r="N408" s="19">
        <v>0</v>
      </c>
      <c r="O408" s="110">
        <v>13.2117</v>
      </c>
      <c r="P408" s="19">
        <v>0</v>
      </c>
      <c r="Q408" s="19">
        <v>5168162</v>
      </c>
      <c r="R408" s="19">
        <v>0</v>
      </c>
      <c r="S408" s="110">
        <v>13.2117</v>
      </c>
      <c r="T408" s="19">
        <v>0</v>
      </c>
      <c r="U408" s="19">
        <v>5168162</v>
      </c>
      <c r="V408" s="19">
        <v>0</v>
      </c>
    </row>
    <row r="409" spans="2:22" hidden="1">
      <c r="B409" t="s">
        <v>1550</v>
      </c>
      <c r="C409" s="19">
        <v>68676000</v>
      </c>
      <c r="D409" s="19">
        <v>0</v>
      </c>
      <c r="E409" s="19">
        <v>0</v>
      </c>
      <c r="F409" s="19">
        <v>68676000</v>
      </c>
      <c r="G409" s="19">
        <v>0</v>
      </c>
      <c r="H409" s="19">
        <v>68676000</v>
      </c>
      <c r="I409" s="19">
        <v>0</v>
      </c>
      <c r="J409" s="19">
        <v>68676000</v>
      </c>
      <c r="K409" s="19">
        <v>0</v>
      </c>
      <c r="L409" s="19">
        <v>0</v>
      </c>
      <c r="M409" s="19">
        <v>68676000</v>
      </c>
      <c r="N409" s="19">
        <v>0</v>
      </c>
      <c r="O409" s="110">
        <v>100</v>
      </c>
      <c r="P409" s="19">
        <v>0</v>
      </c>
      <c r="Q409" s="19">
        <v>68676000</v>
      </c>
      <c r="R409" s="19">
        <v>0</v>
      </c>
      <c r="S409" s="110">
        <v>100</v>
      </c>
      <c r="T409" s="19">
        <v>0</v>
      </c>
      <c r="U409" s="19">
        <v>68676000</v>
      </c>
      <c r="V409" s="19">
        <v>0</v>
      </c>
    </row>
    <row r="410" spans="2:22" hidden="1">
      <c r="B410" t="s">
        <v>1496</v>
      </c>
      <c r="C410" s="19">
        <v>2721977000</v>
      </c>
      <c r="D410" s="19">
        <v>0</v>
      </c>
      <c r="E410" s="19">
        <v>0</v>
      </c>
      <c r="F410" s="19">
        <v>2721977000</v>
      </c>
      <c r="G410" s="19">
        <v>0</v>
      </c>
      <c r="H410" s="19">
        <v>2721977000</v>
      </c>
      <c r="I410" s="19">
        <v>0</v>
      </c>
      <c r="J410" s="19">
        <v>333971672</v>
      </c>
      <c r="K410" s="19">
        <v>2388005328</v>
      </c>
      <c r="L410" s="19">
        <v>0</v>
      </c>
      <c r="M410" s="19">
        <v>150850110</v>
      </c>
      <c r="N410" s="19">
        <v>183121562</v>
      </c>
      <c r="O410" s="110">
        <v>5.5419</v>
      </c>
      <c r="P410" s="19">
        <v>12021133</v>
      </c>
      <c r="Q410" s="19">
        <v>150850110</v>
      </c>
      <c r="R410" s="19">
        <v>0</v>
      </c>
      <c r="S410" s="110">
        <v>5.5419</v>
      </c>
      <c r="T410" s="19">
        <v>12021133</v>
      </c>
      <c r="U410" s="19">
        <v>150850110</v>
      </c>
      <c r="V410" s="19">
        <v>0</v>
      </c>
    </row>
    <row r="411" spans="2:22" hidden="1">
      <c r="B411" t="s">
        <v>1471</v>
      </c>
      <c r="C411" s="19">
        <v>73549000</v>
      </c>
      <c r="D411" s="19">
        <v>0</v>
      </c>
      <c r="E411" s="19">
        <v>0</v>
      </c>
      <c r="F411" s="19">
        <v>73549000</v>
      </c>
      <c r="G411" s="19">
        <v>0</v>
      </c>
      <c r="H411" s="19">
        <v>73549000</v>
      </c>
      <c r="I411" s="19">
        <v>0</v>
      </c>
      <c r="J411" s="19">
        <v>0</v>
      </c>
      <c r="K411" s="19">
        <v>73549000</v>
      </c>
      <c r="L411" s="19">
        <v>0</v>
      </c>
      <c r="M411" s="19">
        <v>0</v>
      </c>
      <c r="N411" s="19">
        <v>0</v>
      </c>
      <c r="O411" s="110">
        <v>0</v>
      </c>
      <c r="P411" s="19">
        <v>0</v>
      </c>
      <c r="Q411" s="19">
        <v>0</v>
      </c>
      <c r="R411" s="19">
        <v>0</v>
      </c>
      <c r="S411" s="110">
        <v>0</v>
      </c>
      <c r="T411" s="19">
        <v>0</v>
      </c>
      <c r="U411" s="19">
        <v>0</v>
      </c>
      <c r="V411" s="19">
        <v>0</v>
      </c>
    </row>
    <row r="412" spans="2:22" hidden="1">
      <c r="B412" t="s">
        <v>1551</v>
      </c>
      <c r="C412" s="19">
        <v>7406339000</v>
      </c>
      <c r="D412" s="19">
        <v>0</v>
      </c>
      <c r="E412" s="19">
        <v>-40000000</v>
      </c>
      <c r="F412" s="19">
        <v>7366339000</v>
      </c>
      <c r="G412" s="19">
        <v>0</v>
      </c>
      <c r="H412" s="19">
        <v>7366339000</v>
      </c>
      <c r="I412" s="19">
        <v>1845906000</v>
      </c>
      <c r="J412" s="19">
        <v>4324229525</v>
      </c>
      <c r="K412" s="19">
        <v>3042109475</v>
      </c>
      <c r="L412" s="19">
        <v>0</v>
      </c>
      <c r="M412" s="19">
        <v>2478323525</v>
      </c>
      <c r="N412" s="19">
        <v>1845906000</v>
      </c>
      <c r="O412" s="110">
        <v>33.643900000000002</v>
      </c>
      <c r="P412" s="19">
        <v>375806966</v>
      </c>
      <c r="Q412" s="19">
        <v>1017216162</v>
      </c>
      <c r="R412" s="19">
        <v>1461107363</v>
      </c>
      <c r="S412" s="110">
        <v>13.808999999999999</v>
      </c>
      <c r="T412" s="19">
        <v>375806966</v>
      </c>
      <c r="U412" s="19">
        <v>1017216162</v>
      </c>
      <c r="V412" s="19">
        <v>0</v>
      </c>
    </row>
    <row r="413" spans="2:22" hidden="1">
      <c r="B413" t="s">
        <v>1510</v>
      </c>
      <c r="C413" s="19">
        <v>0</v>
      </c>
      <c r="D413" s="19">
        <v>0</v>
      </c>
      <c r="E413" s="19">
        <v>126000</v>
      </c>
      <c r="F413" s="19">
        <v>126000</v>
      </c>
      <c r="G413" s="19">
        <v>0</v>
      </c>
      <c r="H413" s="19">
        <v>126000</v>
      </c>
      <c r="I413" s="19">
        <v>0</v>
      </c>
      <c r="J413" s="19">
        <v>126000</v>
      </c>
      <c r="K413" s="19">
        <v>0</v>
      </c>
      <c r="L413" s="19">
        <v>0</v>
      </c>
      <c r="M413" s="19">
        <v>126000</v>
      </c>
      <c r="N413" s="19">
        <v>0</v>
      </c>
      <c r="O413" s="110">
        <v>100</v>
      </c>
      <c r="P413" s="19">
        <v>0</v>
      </c>
      <c r="Q413" s="19">
        <v>0</v>
      </c>
      <c r="R413" s="19">
        <v>126000</v>
      </c>
      <c r="S413" s="110">
        <v>0</v>
      </c>
      <c r="T413" s="19">
        <v>0</v>
      </c>
      <c r="U413" s="19">
        <v>0</v>
      </c>
      <c r="V413" s="19">
        <v>0</v>
      </c>
    </row>
    <row r="414" spans="2:22" hidden="1">
      <c r="B414" t="s">
        <v>1396</v>
      </c>
      <c r="C414" s="19">
        <v>0</v>
      </c>
      <c r="D414" s="19">
        <v>0</v>
      </c>
      <c r="E414" s="19">
        <v>126000</v>
      </c>
      <c r="F414" s="19">
        <v>126000</v>
      </c>
      <c r="G414" s="19">
        <v>0</v>
      </c>
      <c r="H414" s="19">
        <v>126000</v>
      </c>
      <c r="I414" s="19">
        <v>0</v>
      </c>
      <c r="J414" s="19">
        <v>126000</v>
      </c>
      <c r="K414" s="19">
        <v>0</v>
      </c>
      <c r="L414" s="19">
        <v>0</v>
      </c>
      <c r="M414" s="19">
        <v>126000</v>
      </c>
      <c r="N414" s="19">
        <v>0</v>
      </c>
      <c r="O414" s="110">
        <v>100</v>
      </c>
      <c r="P414" s="19">
        <v>0</v>
      </c>
      <c r="Q414" s="19">
        <v>0</v>
      </c>
      <c r="R414" s="19">
        <v>126000</v>
      </c>
      <c r="S414" s="110">
        <v>0</v>
      </c>
      <c r="T414" s="19">
        <v>0</v>
      </c>
      <c r="U414" s="19">
        <v>0</v>
      </c>
      <c r="V414" s="19">
        <v>0</v>
      </c>
    </row>
    <row r="415" spans="2:22" hidden="1">
      <c r="B415" t="s">
        <v>1473</v>
      </c>
      <c r="C415" s="19">
        <v>50000000</v>
      </c>
      <c r="D415" s="19">
        <v>0</v>
      </c>
      <c r="E415" s="19">
        <v>-50000000</v>
      </c>
      <c r="F415" s="19">
        <v>0</v>
      </c>
      <c r="G415" s="19">
        <v>0</v>
      </c>
      <c r="H415" s="19">
        <v>0</v>
      </c>
      <c r="I415" s="19">
        <v>0</v>
      </c>
      <c r="J415" s="19">
        <v>0</v>
      </c>
      <c r="K415" s="19">
        <v>0</v>
      </c>
      <c r="L415" s="19">
        <v>0</v>
      </c>
      <c r="M415" s="19">
        <v>0</v>
      </c>
      <c r="N415" s="19">
        <v>0</v>
      </c>
      <c r="O415" s="110">
        <v>0</v>
      </c>
      <c r="P415" s="19">
        <v>0</v>
      </c>
      <c r="Q415" s="19">
        <v>0</v>
      </c>
      <c r="R415" s="19">
        <v>0</v>
      </c>
      <c r="S415" s="110">
        <v>0</v>
      </c>
      <c r="T415" s="19">
        <v>0</v>
      </c>
      <c r="U415" s="19">
        <v>0</v>
      </c>
      <c r="V415" s="19">
        <v>0</v>
      </c>
    </row>
    <row r="416" spans="2:22" hidden="1">
      <c r="B416" t="s">
        <v>1396</v>
      </c>
      <c r="C416" s="19">
        <v>50000000</v>
      </c>
      <c r="D416" s="19">
        <v>0</v>
      </c>
      <c r="E416" s="19">
        <v>-50000000</v>
      </c>
      <c r="F416" s="19">
        <v>0</v>
      </c>
      <c r="G416" s="19">
        <v>0</v>
      </c>
      <c r="H416" s="19">
        <v>0</v>
      </c>
      <c r="I416" s="19">
        <v>0</v>
      </c>
      <c r="J416" s="19">
        <v>0</v>
      </c>
      <c r="K416" s="19">
        <v>0</v>
      </c>
      <c r="L416" s="19">
        <v>0</v>
      </c>
      <c r="M416" s="19">
        <v>0</v>
      </c>
      <c r="N416" s="19">
        <v>0</v>
      </c>
      <c r="O416" s="110">
        <v>0</v>
      </c>
      <c r="P416" s="19">
        <v>0</v>
      </c>
      <c r="Q416" s="19">
        <v>0</v>
      </c>
      <c r="R416" s="19">
        <v>0</v>
      </c>
      <c r="S416" s="110">
        <v>0</v>
      </c>
      <c r="T416" s="19">
        <v>0</v>
      </c>
      <c r="U416" s="19">
        <v>0</v>
      </c>
      <c r="V416" s="19">
        <v>0</v>
      </c>
    </row>
    <row r="417" spans="2:22" hidden="1">
      <c r="B417" t="s">
        <v>1475</v>
      </c>
      <c r="C417" s="19">
        <v>0</v>
      </c>
      <c r="D417" s="19">
        <v>0</v>
      </c>
      <c r="E417" s="19">
        <v>1660000</v>
      </c>
      <c r="F417" s="19">
        <v>1660000</v>
      </c>
      <c r="G417" s="19">
        <v>0</v>
      </c>
      <c r="H417" s="19">
        <v>1660000</v>
      </c>
      <c r="I417" s="19">
        <v>0</v>
      </c>
      <c r="J417" s="19">
        <v>1660000</v>
      </c>
      <c r="K417" s="19">
        <v>0</v>
      </c>
      <c r="L417" s="19">
        <v>0</v>
      </c>
      <c r="M417" s="19">
        <v>1660000</v>
      </c>
      <c r="N417" s="19">
        <v>0</v>
      </c>
      <c r="O417" s="110">
        <v>100</v>
      </c>
      <c r="P417" s="19">
        <v>0</v>
      </c>
      <c r="Q417" s="19">
        <v>0</v>
      </c>
      <c r="R417" s="19">
        <v>1660000</v>
      </c>
      <c r="S417" s="110">
        <v>0</v>
      </c>
      <c r="T417" s="19">
        <v>0</v>
      </c>
      <c r="U417" s="19">
        <v>0</v>
      </c>
      <c r="V417" s="19">
        <v>0</v>
      </c>
    </row>
    <row r="418" spans="2:22" hidden="1">
      <c r="B418" t="s">
        <v>1396</v>
      </c>
      <c r="C418" s="19">
        <v>0</v>
      </c>
      <c r="D418" s="19">
        <v>0</v>
      </c>
      <c r="E418" s="19">
        <v>1660000</v>
      </c>
      <c r="F418" s="19">
        <v>1660000</v>
      </c>
      <c r="G418" s="19">
        <v>0</v>
      </c>
      <c r="H418" s="19">
        <v>1660000</v>
      </c>
      <c r="I418" s="19">
        <v>0</v>
      </c>
      <c r="J418" s="19">
        <v>1660000</v>
      </c>
      <c r="K418" s="19">
        <v>0</v>
      </c>
      <c r="L418" s="19">
        <v>0</v>
      </c>
      <c r="M418" s="19">
        <v>1660000</v>
      </c>
      <c r="N418" s="19">
        <v>0</v>
      </c>
      <c r="O418" s="110">
        <v>100</v>
      </c>
      <c r="P418" s="19">
        <v>0</v>
      </c>
      <c r="Q418" s="19">
        <v>0</v>
      </c>
      <c r="R418" s="19">
        <v>1660000</v>
      </c>
      <c r="S418" s="110">
        <v>0</v>
      </c>
      <c r="T418" s="19">
        <v>0</v>
      </c>
      <c r="U418" s="19">
        <v>0</v>
      </c>
      <c r="V418" s="19">
        <v>0</v>
      </c>
    </row>
    <row r="419" spans="2:22" hidden="1">
      <c r="B419" t="s">
        <v>1476</v>
      </c>
      <c r="C419" s="19">
        <v>0</v>
      </c>
      <c r="D419" s="19">
        <v>0</v>
      </c>
      <c r="E419" s="19">
        <v>17266000</v>
      </c>
      <c r="F419" s="19">
        <v>17266000</v>
      </c>
      <c r="G419" s="19">
        <v>0</v>
      </c>
      <c r="H419" s="19">
        <v>17266000</v>
      </c>
      <c r="I419" s="19">
        <v>0</v>
      </c>
      <c r="J419" s="19">
        <v>17266000</v>
      </c>
      <c r="K419" s="19">
        <v>0</v>
      </c>
      <c r="L419" s="19">
        <v>0</v>
      </c>
      <c r="M419" s="19">
        <v>17266000</v>
      </c>
      <c r="N419" s="19">
        <v>0</v>
      </c>
      <c r="O419" s="110">
        <v>100</v>
      </c>
      <c r="P419" s="19">
        <v>0</v>
      </c>
      <c r="Q419" s="19">
        <v>0</v>
      </c>
      <c r="R419" s="19">
        <v>17266000</v>
      </c>
      <c r="S419" s="110">
        <v>0</v>
      </c>
      <c r="T419" s="19">
        <v>0</v>
      </c>
      <c r="U419" s="19">
        <v>0</v>
      </c>
      <c r="V419" s="19">
        <v>0</v>
      </c>
    </row>
    <row r="420" spans="2:22" hidden="1">
      <c r="B420" t="s">
        <v>1396</v>
      </c>
      <c r="C420" s="19">
        <v>0</v>
      </c>
      <c r="D420" s="19">
        <v>0</v>
      </c>
      <c r="E420" s="19">
        <v>17266000</v>
      </c>
      <c r="F420" s="19">
        <v>17266000</v>
      </c>
      <c r="G420" s="19">
        <v>0</v>
      </c>
      <c r="H420" s="19">
        <v>17266000</v>
      </c>
      <c r="I420" s="19">
        <v>0</v>
      </c>
      <c r="J420" s="19">
        <v>17266000</v>
      </c>
      <c r="K420" s="19">
        <v>0</v>
      </c>
      <c r="L420" s="19">
        <v>0</v>
      </c>
      <c r="M420" s="19">
        <v>17266000</v>
      </c>
      <c r="N420" s="19">
        <v>0</v>
      </c>
      <c r="O420" s="110">
        <v>100</v>
      </c>
      <c r="P420" s="19">
        <v>0</v>
      </c>
      <c r="Q420" s="19">
        <v>0</v>
      </c>
      <c r="R420" s="19">
        <v>17266000</v>
      </c>
      <c r="S420" s="110">
        <v>0</v>
      </c>
      <c r="T420" s="19">
        <v>0</v>
      </c>
      <c r="U420" s="19">
        <v>0</v>
      </c>
      <c r="V420" s="19">
        <v>0</v>
      </c>
    </row>
    <row r="421" spans="2:22" hidden="1">
      <c r="B421" t="s">
        <v>1477</v>
      </c>
      <c r="C421" s="19">
        <v>0</v>
      </c>
      <c r="D421" s="19">
        <v>0</v>
      </c>
      <c r="E421" s="19">
        <v>1811200</v>
      </c>
      <c r="F421" s="19">
        <v>1811200</v>
      </c>
      <c r="G421" s="19">
        <v>0</v>
      </c>
      <c r="H421" s="19">
        <v>1811200</v>
      </c>
      <c r="I421" s="19">
        <v>0</v>
      </c>
      <c r="J421" s="19">
        <v>1811200</v>
      </c>
      <c r="K421" s="19">
        <v>0</v>
      </c>
      <c r="L421" s="19">
        <v>0</v>
      </c>
      <c r="M421" s="19">
        <v>1811200</v>
      </c>
      <c r="N421" s="19">
        <v>0</v>
      </c>
      <c r="O421" s="110">
        <v>100</v>
      </c>
      <c r="P421" s="19">
        <v>0</v>
      </c>
      <c r="Q421" s="19">
        <v>0</v>
      </c>
      <c r="R421" s="19">
        <v>1811200</v>
      </c>
      <c r="S421" s="110">
        <v>0</v>
      </c>
      <c r="T421" s="19">
        <v>0</v>
      </c>
      <c r="U421" s="19">
        <v>0</v>
      </c>
      <c r="V421" s="19">
        <v>0</v>
      </c>
    </row>
    <row r="422" spans="2:22" hidden="1">
      <c r="B422" t="s">
        <v>1396</v>
      </c>
      <c r="C422" s="19">
        <v>0</v>
      </c>
      <c r="D422" s="19">
        <v>0</v>
      </c>
      <c r="E422" s="19">
        <v>1811200</v>
      </c>
      <c r="F422" s="19">
        <v>1811200</v>
      </c>
      <c r="G422" s="19">
        <v>0</v>
      </c>
      <c r="H422" s="19">
        <v>1811200</v>
      </c>
      <c r="I422" s="19">
        <v>0</v>
      </c>
      <c r="J422" s="19">
        <v>1811200</v>
      </c>
      <c r="K422" s="19">
        <v>0</v>
      </c>
      <c r="L422" s="19">
        <v>0</v>
      </c>
      <c r="M422" s="19">
        <v>1811200</v>
      </c>
      <c r="N422" s="19">
        <v>0</v>
      </c>
      <c r="O422" s="110">
        <v>100</v>
      </c>
      <c r="P422" s="19">
        <v>0</v>
      </c>
      <c r="Q422" s="19">
        <v>0</v>
      </c>
      <c r="R422" s="19">
        <v>1811200</v>
      </c>
      <c r="S422" s="110">
        <v>0</v>
      </c>
      <c r="T422" s="19">
        <v>0</v>
      </c>
      <c r="U422" s="19">
        <v>0</v>
      </c>
      <c r="V422" s="19">
        <v>0</v>
      </c>
    </row>
    <row r="423" spans="2:22" hidden="1">
      <c r="B423" t="s">
        <v>1552</v>
      </c>
      <c r="C423" s="19">
        <v>50000000</v>
      </c>
      <c r="D423" s="19">
        <v>0</v>
      </c>
      <c r="E423" s="19">
        <v>0</v>
      </c>
      <c r="F423" s="19">
        <v>50000000</v>
      </c>
      <c r="G423" s="19">
        <v>0</v>
      </c>
      <c r="H423" s="19">
        <v>50000000</v>
      </c>
      <c r="I423" s="19">
        <v>0</v>
      </c>
      <c r="J423" s="19">
        <v>0</v>
      </c>
      <c r="K423" s="19">
        <v>50000000</v>
      </c>
      <c r="L423" s="19">
        <v>0</v>
      </c>
      <c r="M423" s="19">
        <v>0</v>
      </c>
      <c r="N423" s="19">
        <v>0</v>
      </c>
      <c r="O423" s="110">
        <v>0</v>
      </c>
      <c r="P423" s="19">
        <v>0</v>
      </c>
      <c r="Q423" s="19">
        <v>0</v>
      </c>
      <c r="R423" s="19">
        <v>0</v>
      </c>
      <c r="S423" s="110">
        <v>0</v>
      </c>
      <c r="T423" s="19">
        <v>0</v>
      </c>
      <c r="U423" s="19">
        <v>0</v>
      </c>
      <c r="V423" s="19">
        <v>0</v>
      </c>
    </row>
    <row r="424" spans="2:22" hidden="1">
      <c r="B424" t="s">
        <v>1396</v>
      </c>
      <c r="C424" s="19">
        <v>50000000</v>
      </c>
      <c r="D424" s="19">
        <v>0</v>
      </c>
      <c r="E424" s="19">
        <v>0</v>
      </c>
      <c r="F424" s="19">
        <v>50000000</v>
      </c>
      <c r="G424" s="19">
        <v>0</v>
      </c>
      <c r="H424" s="19">
        <v>50000000</v>
      </c>
      <c r="I424" s="19">
        <v>0</v>
      </c>
      <c r="J424" s="19">
        <v>0</v>
      </c>
      <c r="K424" s="19">
        <v>50000000</v>
      </c>
      <c r="L424" s="19">
        <v>0</v>
      </c>
      <c r="M424" s="19">
        <v>0</v>
      </c>
      <c r="N424" s="19">
        <v>0</v>
      </c>
      <c r="O424" s="110">
        <v>0</v>
      </c>
      <c r="P424" s="19">
        <v>0</v>
      </c>
      <c r="Q424" s="19">
        <v>0</v>
      </c>
      <c r="R424" s="19">
        <v>0</v>
      </c>
      <c r="S424" s="110">
        <v>0</v>
      </c>
      <c r="T424" s="19">
        <v>0</v>
      </c>
      <c r="U424" s="19">
        <v>0</v>
      </c>
      <c r="V424" s="19">
        <v>0</v>
      </c>
    </row>
    <row r="425" spans="2:22" hidden="1">
      <c r="B425" t="s">
        <v>1480</v>
      </c>
      <c r="C425" s="19">
        <v>0</v>
      </c>
      <c r="D425" s="19">
        <v>0</v>
      </c>
      <c r="E425" s="19">
        <v>1279250</v>
      </c>
      <c r="F425" s="19">
        <v>1279250</v>
      </c>
      <c r="G425" s="19">
        <v>0</v>
      </c>
      <c r="H425" s="19">
        <v>1279250</v>
      </c>
      <c r="I425" s="19">
        <v>0</v>
      </c>
      <c r="J425" s="19">
        <v>1279250</v>
      </c>
      <c r="K425" s="19">
        <v>0</v>
      </c>
      <c r="L425" s="19">
        <v>0</v>
      </c>
      <c r="M425" s="19">
        <v>1279250</v>
      </c>
      <c r="N425" s="19">
        <v>0</v>
      </c>
      <c r="O425" s="110">
        <v>100</v>
      </c>
      <c r="P425" s="19">
        <v>0</v>
      </c>
      <c r="Q425" s="19">
        <v>0</v>
      </c>
      <c r="R425" s="19">
        <v>1279250</v>
      </c>
      <c r="S425" s="110">
        <v>0</v>
      </c>
      <c r="T425" s="19">
        <v>0</v>
      </c>
      <c r="U425" s="19">
        <v>0</v>
      </c>
      <c r="V425" s="19">
        <v>0</v>
      </c>
    </row>
    <row r="426" spans="2:22" hidden="1">
      <c r="B426" t="s">
        <v>1396</v>
      </c>
      <c r="C426" s="19">
        <v>0</v>
      </c>
      <c r="D426" s="19">
        <v>0</v>
      </c>
      <c r="E426" s="19">
        <v>1279250</v>
      </c>
      <c r="F426" s="19">
        <v>1279250</v>
      </c>
      <c r="G426" s="19">
        <v>0</v>
      </c>
      <c r="H426" s="19">
        <v>1279250</v>
      </c>
      <c r="I426" s="19">
        <v>0</v>
      </c>
      <c r="J426" s="19">
        <v>1279250</v>
      </c>
      <c r="K426" s="19">
        <v>0</v>
      </c>
      <c r="L426" s="19">
        <v>0</v>
      </c>
      <c r="M426" s="19">
        <v>1279250</v>
      </c>
      <c r="N426" s="19">
        <v>0</v>
      </c>
      <c r="O426" s="110">
        <v>100</v>
      </c>
      <c r="P426" s="19">
        <v>0</v>
      </c>
      <c r="Q426" s="19">
        <v>0</v>
      </c>
      <c r="R426" s="19">
        <v>1279250</v>
      </c>
      <c r="S426" s="110">
        <v>0</v>
      </c>
      <c r="T426" s="19">
        <v>0</v>
      </c>
      <c r="U426" s="19">
        <v>0</v>
      </c>
      <c r="V426" s="19">
        <v>0</v>
      </c>
    </row>
    <row r="427" spans="2:22" hidden="1">
      <c r="B427" t="s">
        <v>1481</v>
      </c>
      <c r="C427" s="19">
        <v>0</v>
      </c>
      <c r="D427" s="19">
        <v>0</v>
      </c>
      <c r="E427" s="19">
        <v>3690000</v>
      </c>
      <c r="F427" s="19">
        <v>3690000</v>
      </c>
      <c r="G427" s="19">
        <v>0</v>
      </c>
      <c r="H427" s="19">
        <v>3690000</v>
      </c>
      <c r="I427" s="19">
        <v>0</v>
      </c>
      <c r="J427" s="19">
        <v>3690000</v>
      </c>
      <c r="K427" s="19">
        <v>0</v>
      </c>
      <c r="L427" s="19">
        <v>0</v>
      </c>
      <c r="M427" s="19">
        <v>3690000</v>
      </c>
      <c r="N427" s="19">
        <v>0</v>
      </c>
      <c r="O427" s="110">
        <v>100</v>
      </c>
      <c r="P427" s="19">
        <v>0</v>
      </c>
      <c r="Q427" s="19">
        <v>0</v>
      </c>
      <c r="R427" s="19">
        <v>3690000</v>
      </c>
      <c r="S427" s="110">
        <v>0</v>
      </c>
      <c r="T427" s="19">
        <v>0</v>
      </c>
      <c r="U427" s="19">
        <v>0</v>
      </c>
      <c r="V427" s="19">
        <v>0</v>
      </c>
    </row>
    <row r="428" spans="2:22" hidden="1">
      <c r="B428" t="s">
        <v>1396</v>
      </c>
      <c r="C428" s="19">
        <v>0</v>
      </c>
      <c r="D428" s="19">
        <v>0</v>
      </c>
      <c r="E428" s="19">
        <v>3690000</v>
      </c>
      <c r="F428" s="19">
        <v>3690000</v>
      </c>
      <c r="G428" s="19">
        <v>0</v>
      </c>
      <c r="H428" s="19">
        <v>3690000</v>
      </c>
      <c r="I428" s="19">
        <v>0</v>
      </c>
      <c r="J428" s="19">
        <v>3690000</v>
      </c>
      <c r="K428" s="19">
        <v>0</v>
      </c>
      <c r="L428" s="19">
        <v>0</v>
      </c>
      <c r="M428" s="19">
        <v>3690000</v>
      </c>
      <c r="N428" s="19">
        <v>0</v>
      </c>
      <c r="O428" s="110">
        <v>100</v>
      </c>
      <c r="P428" s="19">
        <v>0</v>
      </c>
      <c r="Q428" s="19">
        <v>0</v>
      </c>
      <c r="R428" s="19">
        <v>3690000</v>
      </c>
      <c r="S428" s="110">
        <v>0</v>
      </c>
      <c r="T428" s="19">
        <v>0</v>
      </c>
      <c r="U428" s="19">
        <v>0</v>
      </c>
      <c r="V428" s="19">
        <v>0</v>
      </c>
    </row>
    <row r="429" spans="2:22" hidden="1">
      <c r="B429" t="s">
        <v>1482</v>
      </c>
      <c r="C429" s="19">
        <v>0</v>
      </c>
      <c r="D429" s="19">
        <v>0</v>
      </c>
      <c r="E429" s="19">
        <v>2105000</v>
      </c>
      <c r="F429" s="19">
        <v>2105000</v>
      </c>
      <c r="G429" s="19">
        <v>0</v>
      </c>
      <c r="H429" s="19">
        <v>2105000</v>
      </c>
      <c r="I429" s="19">
        <v>0</v>
      </c>
      <c r="J429" s="19">
        <v>2105000</v>
      </c>
      <c r="K429" s="19">
        <v>0</v>
      </c>
      <c r="L429" s="19">
        <v>0</v>
      </c>
      <c r="M429" s="19">
        <v>2105000</v>
      </c>
      <c r="N429" s="19">
        <v>0</v>
      </c>
      <c r="O429" s="110">
        <v>100</v>
      </c>
      <c r="P429" s="19">
        <v>0</v>
      </c>
      <c r="Q429" s="19">
        <v>0</v>
      </c>
      <c r="R429" s="19">
        <v>2105000</v>
      </c>
      <c r="S429" s="110">
        <v>0</v>
      </c>
      <c r="T429" s="19">
        <v>0</v>
      </c>
      <c r="U429" s="19">
        <v>0</v>
      </c>
      <c r="V429" s="19">
        <v>0</v>
      </c>
    </row>
    <row r="430" spans="2:22" hidden="1">
      <c r="B430" t="s">
        <v>1396</v>
      </c>
      <c r="C430" s="19">
        <v>0</v>
      </c>
      <c r="D430" s="19">
        <v>0</v>
      </c>
      <c r="E430" s="19">
        <v>2105000</v>
      </c>
      <c r="F430" s="19">
        <v>2105000</v>
      </c>
      <c r="G430" s="19">
        <v>0</v>
      </c>
      <c r="H430" s="19">
        <v>2105000</v>
      </c>
      <c r="I430" s="19">
        <v>0</v>
      </c>
      <c r="J430" s="19">
        <v>2105000</v>
      </c>
      <c r="K430" s="19">
        <v>0</v>
      </c>
      <c r="L430" s="19">
        <v>0</v>
      </c>
      <c r="M430" s="19">
        <v>2105000</v>
      </c>
      <c r="N430" s="19">
        <v>0</v>
      </c>
      <c r="O430" s="110">
        <v>100</v>
      </c>
      <c r="P430" s="19">
        <v>0</v>
      </c>
      <c r="Q430" s="19">
        <v>0</v>
      </c>
      <c r="R430" s="19">
        <v>2105000</v>
      </c>
      <c r="S430" s="110">
        <v>0</v>
      </c>
      <c r="T430" s="19">
        <v>0</v>
      </c>
      <c r="U430" s="19">
        <v>0</v>
      </c>
      <c r="V430" s="19">
        <v>0</v>
      </c>
    </row>
    <row r="431" spans="2:22" hidden="1">
      <c r="B431" t="s">
        <v>1553</v>
      </c>
      <c r="C431" s="19">
        <v>0</v>
      </c>
      <c r="D431" s="19">
        <v>0</v>
      </c>
      <c r="E431" s="19">
        <v>668700</v>
      </c>
      <c r="F431" s="19">
        <v>668700</v>
      </c>
      <c r="G431" s="19">
        <v>0</v>
      </c>
      <c r="H431" s="19">
        <v>668700</v>
      </c>
      <c r="I431" s="19">
        <v>0</v>
      </c>
      <c r="J431" s="19">
        <v>668700</v>
      </c>
      <c r="K431" s="19">
        <v>0</v>
      </c>
      <c r="L431" s="19">
        <v>0</v>
      </c>
      <c r="M431" s="19">
        <v>668700</v>
      </c>
      <c r="N431" s="19">
        <v>0</v>
      </c>
      <c r="O431" s="110">
        <v>100</v>
      </c>
      <c r="P431" s="19">
        <v>0</v>
      </c>
      <c r="Q431" s="19">
        <v>0</v>
      </c>
      <c r="R431" s="19">
        <v>668700</v>
      </c>
      <c r="S431" s="110">
        <v>0</v>
      </c>
      <c r="T431" s="19">
        <v>0</v>
      </c>
      <c r="U431" s="19">
        <v>0</v>
      </c>
      <c r="V431" s="19">
        <v>0</v>
      </c>
    </row>
    <row r="432" spans="2:22" hidden="1">
      <c r="B432" t="s">
        <v>1396</v>
      </c>
      <c r="C432" s="19">
        <v>0</v>
      </c>
      <c r="D432" s="19">
        <v>0</v>
      </c>
      <c r="E432" s="19">
        <v>668700</v>
      </c>
      <c r="F432" s="19">
        <v>668700</v>
      </c>
      <c r="G432" s="19">
        <v>0</v>
      </c>
      <c r="H432" s="19">
        <v>668700</v>
      </c>
      <c r="I432" s="19">
        <v>0</v>
      </c>
      <c r="J432" s="19">
        <v>668700</v>
      </c>
      <c r="K432" s="19">
        <v>0</v>
      </c>
      <c r="L432" s="19">
        <v>0</v>
      </c>
      <c r="M432" s="19">
        <v>668700</v>
      </c>
      <c r="N432" s="19">
        <v>0</v>
      </c>
      <c r="O432" s="110">
        <v>100</v>
      </c>
      <c r="P432" s="19">
        <v>0</v>
      </c>
      <c r="Q432" s="19">
        <v>0</v>
      </c>
      <c r="R432" s="19">
        <v>668700</v>
      </c>
      <c r="S432" s="110">
        <v>0</v>
      </c>
      <c r="T432" s="19">
        <v>0</v>
      </c>
      <c r="U432" s="19">
        <v>0</v>
      </c>
      <c r="V432" s="19">
        <v>0</v>
      </c>
    </row>
    <row r="433" spans="2:22" hidden="1">
      <c r="B433" t="s">
        <v>1483</v>
      </c>
      <c r="C433" s="19">
        <v>0</v>
      </c>
      <c r="D433" s="19">
        <v>0</v>
      </c>
      <c r="E433" s="19">
        <v>2250000</v>
      </c>
      <c r="F433" s="19">
        <v>2250000</v>
      </c>
      <c r="G433" s="19">
        <v>0</v>
      </c>
      <c r="H433" s="19">
        <v>2250000</v>
      </c>
      <c r="I433" s="19">
        <v>0</v>
      </c>
      <c r="J433" s="19">
        <v>2250000</v>
      </c>
      <c r="K433" s="19">
        <v>0</v>
      </c>
      <c r="L433" s="19">
        <v>0</v>
      </c>
      <c r="M433" s="19">
        <v>2250000</v>
      </c>
      <c r="N433" s="19">
        <v>0</v>
      </c>
      <c r="O433" s="110">
        <v>100</v>
      </c>
      <c r="P433" s="19">
        <v>0</v>
      </c>
      <c r="Q433" s="19">
        <v>0</v>
      </c>
      <c r="R433" s="19">
        <v>2250000</v>
      </c>
      <c r="S433" s="110">
        <v>0</v>
      </c>
      <c r="T433" s="19">
        <v>0</v>
      </c>
      <c r="U433" s="19">
        <v>0</v>
      </c>
      <c r="V433" s="19">
        <v>0</v>
      </c>
    </row>
    <row r="434" spans="2:22" hidden="1">
      <c r="B434" t="s">
        <v>1396</v>
      </c>
      <c r="C434" s="19">
        <v>0</v>
      </c>
      <c r="D434" s="19">
        <v>0</v>
      </c>
      <c r="E434" s="19">
        <v>2250000</v>
      </c>
      <c r="F434" s="19">
        <v>2250000</v>
      </c>
      <c r="G434" s="19">
        <v>0</v>
      </c>
      <c r="H434" s="19">
        <v>2250000</v>
      </c>
      <c r="I434" s="19">
        <v>0</v>
      </c>
      <c r="J434" s="19">
        <v>2250000</v>
      </c>
      <c r="K434" s="19">
        <v>0</v>
      </c>
      <c r="L434" s="19">
        <v>0</v>
      </c>
      <c r="M434" s="19">
        <v>2250000</v>
      </c>
      <c r="N434" s="19">
        <v>0</v>
      </c>
      <c r="O434" s="110">
        <v>100</v>
      </c>
      <c r="P434" s="19">
        <v>0</v>
      </c>
      <c r="Q434" s="19">
        <v>0</v>
      </c>
      <c r="R434" s="19">
        <v>2250000</v>
      </c>
      <c r="S434" s="110">
        <v>0</v>
      </c>
      <c r="T434" s="19">
        <v>0</v>
      </c>
      <c r="U434" s="19">
        <v>0</v>
      </c>
      <c r="V434" s="19">
        <v>0</v>
      </c>
    </row>
    <row r="435" spans="2:22" hidden="1">
      <c r="B435" t="s">
        <v>1484</v>
      </c>
      <c r="C435" s="19">
        <v>0</v>
      </c>
      <c r="D435" s="19">
        <v>0</v>
      </c>
      <c r="E435" s="19">
        <v>5840000</v>
      </c>
      <c r="F435" s="19">
        <v>5840000</v>
      </c>
      <c r="G435" s="19">
        <v>0</v>
      </c>
      <c r="H435" s="19">
        <v>5840000</v>
      </c>
      <c r="I435" s="19">
        <v>0</v>
      </c>
      <c r="J435" s="19">
        <v>5840000</v>
      </c>
      <c r="K435" s="19">
        <v>0</v>
      </c>
      <c r="L435" s="19">
        <v>0</v>
      </c>
      <c r="M435" s="19">
        <v>5840000</v>
      </c>
      <c r="N435" s="19">
        <v>0</v>
      </c>
      <c r="O435" s="110">
        <v>100</v>
      </c>
      <c r="P435" s="19">
        <v>0</v>
      </c>
      <c r="Q435" s="19">
        <v>0</v>
      </c>
      <c r="R435" s="19">
        <v>5840000</v>
      </c>
      <c r="S435" s="110">
        <v>0</v>
      </c>
      <c r="T435" s="19">
        <v>0</v>
      </c>
      <c r="U435" s="19">
        <v>0</v>
      </c>
      <c r="V435" s="19">
        <v>0</v>
      </c>
    </row>
    <row r="436" spans="2:22" hidden="1">
      <c r="B436" t="s">
        <v>1396</v>
      </c>
      <c r="C436" s="19">
        <v>0</v>
      </c>
      <c r="D436" s="19">
        <v>0</v>
      </c>
      <c r="E436" s="19">
        <v>5840000</v>
      </c>
      <c r="F436" s="19">
        <v>5840000</v>
      </c>
      <c r="G436" s="19">
        <v>0</v>
      </c>
      <c r="H436" s="19">
        <v>5840000</v>
      </c>
      <c r="I436" s="19">
        <v>0</v>
      </c>
      <c r="J436" s="19">
        <v>5840000</v>
      </c>
      <c r="K436" s="19">
        <v>0</v>
      </c>
      <c r="L436" s="19">
        <v>0</v>
      </c>
      <c r="M436" s="19">
        <v>5840000</v>
      </c>
      <c r="N436" s="19">
        <v>0</v>
      </c>
      <c r="O436" s="110">
        <v>100</v>
      </c>
      <c r="P436" s="19">
        <v>0</v>
      </c>
      <c r="Q436" s="19">
        <v>0</v>
      </c>
      <c r="R436" s="19">
        <v>5840000</v>
      </c>
      <c r="S436" s="110">
        <v>0</v>
      </c>
      <c r="T436" s="19">
        <v>0</v>
      </c>
      <c r="U436" s="19">
        <v>0</v>
      </c>
      <c r="V436" s="19">
        <v>0</v>
      </c>
    </row>
    <row r="437" spans="2:22" hidden="1">
      <c r="B437" t="s">
        <v>1537</v>
      </c>
      <c r="C437" s="19">
        <v>0</v>
      </c>
      <c r="D437" s="19">
        <v>0</v>
      </c>
      <c r="E437" s="19">
        <v>1201900</v>
      </c>
      <c r="F437" s="19">
        <v>1201900</v>
      </c>
      <c r="G437" s="19">
        <v>0</v>
      </c>
      <c r="H437" s="19">
        <v>1201900</v>
      </c>
      <c r="I437" s="19">
        <v>0</v>
      </c>
      <c r="J437" s="19">
        <v>1201900</v>
      </c>
      <c r="K437" s="19">
        <v>0</v>
      </c>
      <c r="L437" s="19">
        <v>0</v>
      </c>
      <c r="M437" s="19">
        <v>1201900</v>
      </c>
      <c r="N437" s="19">
        <v>0</v>
      </c>
      <c r="O437" s="110">
        <v>100</v>
      </c>
      <c r="P437" s="19">
        <v>0</v>
      </c>
      <c r="Q437" s="19">
        <v>0</v>
      </c>
      <c r="R437" s="19">
        <v>1201900</v>
      </c>
      <c r="S437" s="110">
        <v>0</v>
      </c>
      <c r="T437" s="19">
        <v>0</v>
      </c>
      <c r="U437" s="19">
        <v>0</v>
      </c>
      <c r="V437" s="19">
        <v>0</v>
      </c>
    </row>
    <row r="438" spans="2:22" hidden="1">
      <c r="B438" t="s">
        <v>1396</v>
      </c>
      <c r="C438" s="19">
        <v>0</v>
      </c>
      <c r="D438" s="19">
        <v>0</v>
      </c>
      <c r="E438" s="19">
        <v>1201900</v>
      </c>
      <c r="F438" s="19">
        <v>1201900</v>
      </c>
      <c r="G438" s="19">
        <v>0</v>
      </c>
      <c r="H438" s="19">
        <v>1201900</v>
      </c>
      <c r="I438" s="19">
        <v>0</v>
      </c>
      <c r="J438" s="19">
        <v>1201900</v>
      </c>
      <c r="K438" s="19">
        <v>0</v>
      </c>
      <c r="L438" s="19">
        <v>0</v>
      </c>
      <c r="M438" s="19">
        <v>1201900</v>
      </c>
      <c r="N438" s="19">
        <v>0</v>
      </c>
      <c r="O438" s="110">
        <v>100</v>
      </c>
      <c r="P438" s="19">
        <v>0</v>
      </c>
      <c r="Q438" s="19">
        <v>0</v>
      </c>
      <c r="R438" s="19">
        <v>1201900</v>
      </c>
      <c r="S438" s="110">
        <v>0</v>
      </c>
      <c r="T438" s="19">
        <v>0</v>
      </c>
      <c r="U438" s="19">
        <v>0</v>
      </c>
      <c r="V438" s="19">
        <v>0</v>
      </c>
    </row>
    <row r="439" spans="2:22" hidden="1">
      <c r="B439" t="s">
        <v>1485</v>
      </c>
      <c r="C439" s="19">
        <v>0</v>
      </c>
      <c r="D439" s="19">
        <v>0</v>
      </c>
      <c r="E439" s="19">
        <v>13472900</v>
      </c>
      <c r="F439" s="19">
        <v>13472900</v>
      </c>
      <c r="G439" s="19">
        <v>0</v>
      </c>
      <c r="H439" s="19">
        <v>13472900</v>
      </c>
      <c r="I439" s="19">
        <v>0</v>
      </c>
      <c r="J439" s="19">
        <v>13472900</v>
      </c>
      <c r="K439" s="19">
        <v>0</v>
      </c>
      <c r="L439" s="19">
        <v>0</v>
      </c>
      <c r="M439" s="19">
        <v>13472900</v>
      </c>
      <c r="N439" s="19">
        <v>0</v>
      </c>
      <c r="O439" s="110">
        <v>100</v>
      </c>
      <c r="P439" s="19">
        <v>0</v>
      </c>
      <c r="Q439" s="19">
        <v>0</v>
      </c>
      <c r="R439" s="19">
        <v>13472900</v>
      </c>
      <c r="S439" s="110">
        <v>0</v>
      </c>
      <c r="T439" s="19">
        <v>0</v>
      </c>
      <c r="U439" s="19">
        <v>0</v>
      </c>
      <c r="V439" s="19">
        <v>0</v>
      </c>
    </row>
    <row r="440" spans="2:22" hidden="1">
      <c r="B440" t="s">
        <v>1396</v>
      </c>
      <c r="C440" s="19">
        <v>0</v>
      </c>
      <c r="D440" s="19">
        <v>0</v>
      </c>
      <c r="E440" s="19">
        <v>13472900</v>
      </c>
      <c r="F440" s="19">
        <v>13472900</v>
      </c>
      <c r="G440" s="19">
        <v>0</v>
      </c>
      <c r="H440" s="19">
        <v>13472900</v>
      </c>
      <c r="I440" s="19">
        <v>0</v>
      </c>
      <c r="J440" s="19">
        <v>13472900</v>
      </c>
      <c r="K440" s="19">
        <v>0</v>
      </c>
      <c r="L440" s="19">
        <v>0</v>
      </c>
      <c r="M440" s="19">
        <v>13472900</v>
      </c>
      <c r="N440" s="19">
        <v>0</v>
      </c>
      <c r="O440" s="110">
        <v>100</v>
      </c>
      <c r="P440" s="19">
        <v>0</v>
      </c>
      <c r="Q440" s="19">
        <v>0</v>
      </c>
      <c r="R440" s="19">
        <v>13472900</v>
      </c>
      <c r="S440" s="110">
        <v>0</v>
      </c>
      <c r="T440" s="19">
        <v>0</v>
      </c>
      <c r="U440" s="19">
        <v>0</v>
      </c>
      <c r="V440" s="19">
        <v>0</v>
      </c>
    </row>
    <row r="441" spans="2:22" hidden="1">
      <c r="B441" t="s">
        <v>1486</v>
      </c>
      <c r="C441" s="19">
        <v>0</v>
      </c>
      <c r="D441" s="19">
        <v>0</v>
      </c>
      <c r="E441" s="19">
        <v>3728900</v>
      </c>
      <c r="F441" s="19">
        <v>3728900</v>
      </c>
      <c r="G441" s="19">
        <v>0</v>
      </c>
      <c r="H441" s="19">
        <v>3728900</v>
      </c>
      <c r="I441" s="19">
        <v>0</v>
      </c>
      <c r="J441" s="19">
        <v>3728900</v>
      </c>
      <c r="K441" s="19">
        <v>0</v>
      </c>
      <c r="L441" s="19">
        <v>0</v>
      </c>
      <c r="M441" s="19">
        <v>3728900</v>
      </c>
      <c r="N441" s="19">
        <v>0</v>
      </c>
      <c r="O441" s="110">
        <v>100</v>
      </c>
      <c r="P441" s="19">
        <v>0</v>
      </c>
      <c r="Q441" s="19">
        <v>0</v>
      </c>
      <c r="R441" s="19">
        <v>3728900</v>
      </c>
      <c r="S441" s="110">
        <v>0</v>
      </c>
      <c r="T441" s="19">
        <v>0</v>
      </c>
      <c r="U441" s="19">
        <v>0</v>
      </c>
      <c r="V441" s="19">
        <v>0</v>
      </c>
    </row>
    <row r="442" spans="2:22" hidden="1">
      <c r="B442" t="s">
        <v>1396</v>
      </c>
      <c r="C442" s="19">
        <v>0</v>
      </c>
      <c r="D442" s="19">
        <v>0</v>
      </c>
      <c r="E442" s="19">
        <v>3728900</v>
      </c>
      <c r="F442" s="19">
        <v>3728900</v>
      </c>
      <c r="G442" s="19">
        <v>0</v>
      </c>
      <c r="H442" s="19">
        <v>3728900</v>
      </c>
      <c r="I442" s="19">
        <v>0</v>
      </c>
      <c r="J442" s="19">
        <v>3728900</v>
      </c>
      <c r="K442" s="19">
        <v>0</v>
      </c>
      <c r="L442" s="19">
        <v>0</v>
      </c>
      <c r="M442" s="19">
        <v>3728900</v>
      </c>
      <c r="N442" s="19">
        <v>0</v>
      </c>
      <c r="O442" s="110">
        <v>100</v>
      </c>
      <c r="P442" s="19">
        <v>0</v>
      </c>
      <c r="Q442" s="19">
        <v>0</v>
      </c>
      <c r="R442" s="19">
        <v>3728900</v>
      </c>
      <c r="S442" s="110">
        <v>0</v>
      </c>
      <c r="T442" s="19">
        <v>0</v>
      </c>
      <c r="U442" s="19">
        <v>0</v>
      </c>
      <c r="V442" s="19">
        <v>0</v>
      </c>
    </row>
    <row r="443" spans="2:22" hidden="1">
      <c r="B443" t="s">
        <v>1487</v>
      </c>
      <c r="C443" s="19">
        <v>17250000</v>
      </c>
      <c r="D443" s="19">
        <v>0</v>
      </c>
      <c r="E443" s="19">
        <v>0</v>
      </c>
      <c r="F443" s="19">
        <v>17250000</v>
      </c>
      <c r="G443" s="19">
        <v>0</v>
      </c>
      <c r="H443" s="19">
        <v>17250000</v>
      </c>
      <c r="I443" s="19">
        <v>0</v>
      </c>
      <c r="J443" s="19">
        <v>0</v>
      </c>
      <c r="K443" s="19">
        <v>17250000</v>
      </c>
      <c r="L443" s="19">
        <v>0</v>
      </c>
      <c r="M443" s="19">
        <v>0</v>
      </c>
      <c r="N443" s="19">
        <v>0</v>
      </c>
      <c r="O443" s="110">
        <v>0</v>
      </c>
      <c r="P443" s="19">
        <v>0</v>
      </c>
      <c r="Q443" s="19">
        <v>0</v>
      </c>
      <c r="R443" s="19">
        <v>0</v>
      </c>
      <c r="S443" s="110">
        <v>0</v>
      </c>
      <c r="T443" s="19">
        <v>0</v>
      </c>
      <c r="U443" s="19">
        <v>0</v>
      </c>
      <c r="V443" s="19">
        <v>0</v>
      </c>
    </row>
    <row r="444" spans="2:22" hidden="1">
      <c r="B444" t="s">
        <v>1396</v>
      </c>
      <c r="C444" s="19">
        <v>17250000</v>
      </c>
      <c r="D444" s="19">
        <v>0</v>
      </c>
      <c r="E444" s="19">
        <v>0</v>
      </c>
      <c r="F444" s="19">
        <v>17250000</v>
      </c>
      <c r="G444" s="19">
        <v>0</v>
      </c>
      <c r="H444" s="19">
        <v>17250000</v>
      </c>
      <c r="I444" s="19">
        <v>0</v>
      </c>
      <c r="J444" s="19">
        <v>0</v>
      </c>
      <c r="K444" s="19">
        <v>17250000</v>
      </c>
      <c r="L444" s="19">
        <v>0</v>
      </c>
      <c r="M444" s="19">
        <v>0</v>
      </c>
      <c r="N444" s="19">
        <v>0</v>
      </c>
      <c r="O444" s="110">
        <v>0</v>
      </c>
      <c r="P444" s="19">
        <v>0</v>
      </c>
      <c r="Q444" s="19">
        <v>0</v>
      </c>
      <c r="R444" s="19">
        <v>0</v>
      </c>
      <c r="S444" s="110">
        <v>0</v>
      </c>
      <c r="T444" s="19">
        <v>0</v>
      </c>
      <c r="U444" s="19">
        <v>0</v>
      </c>
      <c r="V444" s="19">
        <v>0</v>
      </c>
    </row>
    <row r="445" spans="2:22" hidden="1">
      <c r="B445" t="s">
        <v>1489</v>
      </c>
      <c r="C445" s="19">
        <v>0</v>
      </c>
      <c r="D445" s="19">
        <v>0</v>
      </c>
      <c r="E445" s="19">
        <v>4900000</v>
      </c>
      <c r="F445" s="19">
        <v>4900000</v>
      </c>
      <c r="G445" s="19">
        <v>0</v>
      </c>
      <c r="H445" s="19">
        <v>4900000</v>
      </c>
      <c r="I445" s="19">
        <v>0</v>
      </c>
      <c r="J445" s="19">
        <v>4900000</v>
      </c>
      <c r="K445" s="19">
        <v>0</v>
      </c>
      <c r="L445" s="19">
        <v>0</v>
      </c>
      <c r="M445" s="19">
        <v>4900000</v>
      </c>
      <c r="N445" s="19">
        <v>0</v>
      </c>
      <c r="O445" s="110">
        <v>100</v>
      </c>
      <c r="P445" s="19">
        <v>0</v>
      </c>
      <c r="Q445" s="19">
        <v>0</v>
      </c>
      <c r="R445" s="19">
        <v>4900000</v>
      </c>
      <c r="S445" s="110">
        <v>0</v>
      </c>
      <c r="T445" s="19">
        <v>0</v>
      </c>
      <c r="U445" s="19">
        <v>0</v>
      </c>
      <c r="V445" s="19">
        <v>0</v>
      </c>
    </row>
    <row r="446" spans="2:22" hidden="1">
      <c r="B446" t="s">
        <v>1396</v>
      </c>
      <c r="C446" s="19">
        <v>0</v>
      </c>
      <c r="D446" s="19">
        <v>0</v>
      </c>
      <c r="E446" s="19">
        <v>4900000</v>
      </c>
      <c r="F446" s="19">
        <v>4900000</v>
      </c>
      <c r="G446" s="19">
        <v>0</v>
      </c>
      <c r="H446" s="19">
        <v>4900000</v>
      </c>
      <c r="I446" s="19">
        <v>0</v>
      </c>
      <c r="J446" s="19">
        <v>4900000</v>
      </c>
      <c r="K446" s="19">
        <v>0</v>
      </c>
      <c r="L446" s="19">
        <v>0</v>
      </c>
      <c r="M446" s="19">
        <v>4900000</v>
      </c>
      <c r="N446" s="19">
        <v>0</v>
      </c>
      <c r="O446" s="110">
        <v>100</v>
      </c>
      <c r="P446" s="19">
        <v>0</v>
      </c>
      <c r="Q446" s="19">
        <v>0</v>
      </c>
      <c r="R446" s="19">
        <v>4900000</v>
      </c>
      <c r="S446" s="110">
        <v>0</v>
      </c>
      <c r="T446" s="19">
        <v>0</v>
      </c>
      <c r="U446" s="19">
        <v>0</v>
      </c>
      <c r="V446" s="19">
        <v>0</v>
      </c>
    </row>
    <row r="447" spans="2:22" hidden="1">
      <c r="B447" t="s">
        <v>1554</v>
      </c>
      <c r="C447" s="19">
        <v>0</v>
      </c>
      <c r="D447" s="19">
        <v>0</v>
      </c>
      <c r="E447" s="19">
        <v>50000000</v>
      </c>
      <c r="F447" s="19">
        <v>50000000</v>
      </c>
      <c r="G447" s="19">
        <v>0</v>
      </c>
      <c r="H447" s="19">
        <v>50000000</v>
      </c>
      <c r="I447" s="19">
        <v>50000000</v>
      </c>
      <c r="J447" s="19">
        <v>50000000</v>
      </c>
      <c r="K447" s="19">
        <v>0</v>
      </c>
      <c r="L447" s="19">
        <v>0</v>
      </c>
      <c r="M447" s="19">
        <v>0</v>
      </c>
      <c r="N447" s="19">
        <v>50000000</v>
      </c>
      <c r="O447" s="110">
        <v>0</v>
      </c>
      <c r="P447" s="19">
        <v>0</v>
      </c>
      <c r="Q447" s="19">
        <v>0</v>
      </c>
      <c r="R447" s="19">
        <v>0</v>
      </c>
      <c r="S447" s="110">
        <v>0</v>
      </c>
      <c r="T447" s="19">
        <v>0</v>
      </c>
      <c r="U447" s="19">
        <v>0</v>
      </c>
      <c r="V447" s="19">
        <v>0</v>
      </c>
    </row>
    <row r="448" spans="2:22" hidden="1">
      <c r="B448" t="s">
        <v>1396</v>
      </c>
      <c r="C448" s="19">
        <v>0</v>
      </c>
      <c r="D448" s="19">
        <v>0</v>
      </c>
      <c r="E448" s="19">
        <v>50000000</v>
      </c>
      <c r="F448" s="19">
        <v>50000000</v>
      </c>
      <c r="G448" s="19">
        <v>0</v>
      </c>
      <c r="H448" s="19">
        <v>50000000</v>
      </c>
      <c r="I448" s="19">
        <v>50000000</v>
      </c>
      <c r="J448" s="19">
        <v>50000000</v>
      </c>
      <c r="K448" s="19">
        <v>0</v>
      </c>
      <c r="L448" s="19">
        <v>0</v>
      </c>
      <c r="M448" s="19">
        <v>0</v>
      </c>
      <c r="N448" s="19">
        <v>50000000</v>
      </c>
      <c r="O448" s="110">
        <v>0</v>
      </c>
      <c r="P448" s="19">
        <v>0</v>
      </c>
      <c r="Q448" s="19">
        <v>0</v>
      </c>
      <c r="R448" s="19">
        <v>0</v>
      </c>
      <c r="S448" s="110">
        <v>0</v>
      </c>
      <c r="T448" s="19">
        <v>0</v>
      </c>
      <c r="U448" s="19">
        <v>0</v>
      </c>
      <c r="V448" s="19">
        <v>0</v>
      </c>
    </row>
    <row r="449" spans="2:22" hidden="1">
      <c r="B449" t="s">
        <v>1494</v>
      </c>
      <c r="C449" s="19">
        <v>3008675000</v>
      </c>
      <c r="D449" s="19">
        <v>0</v>
      </c>
      <c r="E449" s="19">
        <v>0</v>
      </c>
      <c r="F449" s="19">
        <v>3008675000</v>
      </c>
      <c r="G449" s="19">
        <v>0</v>
      </c>
      <c r="H449" s="19">
        <v>3008675000</v>
      </c>
      <c r="I449" s="19">
        <v>845906000</v>
      </c>
      <c r="J449" s="19">
        <v>2177727175</v>
      </c>
      <c r="K449" s="19">
        <v>830947825</v>
      </c>
      <c r="L449" s="19">
        <v>0</v>
      </c>
      <c r="M449" s="19">
        <v>1331821175</v>
      </c>
      <c r="N449" s="19">
        <v>845906000</v>
      </c>
      <c r="O449" s="110">
        <v>44.265999999999998</v>
      </c>
      <c r="P449" s="19">
        <v>247165248</v>
      </c>
      <c r="Q449" s="19">
        <v>888574444</v>
      </c>
      <c r="R449" s="19">
        <v>443246731</v>
      </c>
      <c r="S449" s="110">
        <v>29.5337</v>
      </c>
      <c r="T449" s="19">
        <v>247165248</v>
      </c>
      <c r="U449" s="19">
        <v>888574444</v>
      </c>
      <c r="V449" s="19">
        <v>0</v>
      </c>
    </row>
    <row r="450" spans="2:22" hidden="1">
      <c r="B450" t="s">
        <v>1396</v>
      </c>
      <c r="C450" s="19">
        <v>3008675000</v>
      </c>
      <c r="D450" s="19">
        <v>0</v>
      </c>
      <c r="E450" s="19">
        <v>0</v>
      </c>
      <c r="F450" s="19">
        <v>3008675000</v>
      </c>
      <c r="G450" s="19">
        <v>0</v>
      </c>
      <c r="H450" s="19">
        <v>3008675000</v>
      </c>
      <c r="I450" s="19">
        <v>845906000</v>
      </c>
      <c r="J450" s="19">
        <v>2177727175</v>
      </c>
      <c r="K450" s="19">
        <v>830947825</v>
      </c>
      <c r="L450" s="19">
        <v>0</v>
      </c>
      <c r="M450" s="19">
        <v>1331821175</v>
      </c>
      <c r="N450" s="19">
        <v>845906000</v>
      </c>
      <c r="O450" s="110">
        <v>44.265999999999998</v>
      </c>
      <c r="P450" s="19">
        <v>247165248</v>
      </c>
      <c r="Q450" s="19">
        <v>888574444</v>
      </c>
      <c r="R450" s="19">
        <v>443246731</v>
      </c>
      <c r="S450" s="110">
        <v>29.5337</v>
      </c>
      <c r="T450" s="19">
        <v>247165248</v>
      </c>
      <c r="U450" s="19">
        <v>888574444</v>
      </c>
      <c r="V450" s="19">
        <v>0</v>
      </c>
    </row>
    <row r="451" spans="2:22" hidden="1">
      <c r="B451" t="s">
        <v>1555</v>
      </c>
      <c r="C451" s="19">
        <v>130000000</v>
      </c>
      <c r="D451" s="19">
        <v>0</v>
      </c>
      <c r="E451" s="19">
        <v>-99999850</v>
      </c>
      <c r="F451" s="19">
        <v>30000150</v>
      </c>
      <c r="G451" s="19">
        <v>0</v>
      </c>
      <c r="H451" s="19">
        <v>30000150</v>
      </c>
      <c r="I451" s="19">
        <v>0</v>
      </c>
      <c r="J451" s="19">
        <v>0</v>
      </c>
      <c r="K451" s="19">
        <v>30000150</v>
      </c>
      <c r="L451" s="19">
        <v>0</v>
      </c>
      <c r="M451" s="19">
        <v>0</v>
      </c>
      <c r="N451" s="19">
        <v>0</v>
      </c>
      <c r="O451" s="110">
        <v>0</v>
      </c>
      <c r="P451" s="19">
        <v>0</v>
      </c>
      <c r="Q451" s="19">
        <v>0</v>
      </c>
      <c r="R451" s="19">
        <v>0</v>
      </c>
      <c r="S451" s="110">
        <v>0</v>
      </c>
      <c r="T451" s="19">
        <v>0</v>
      </c>
      <c r="U451" s="19">
        <v>0</v>
      </c>
      <c r="V451" s="19">
        <v>0</v>
      </c>
    </row>
    <row r="452" spans="2:22" hidden="1">
      <c r="B452" t="s">
        <v>1396</v>
      </c>
      <c r="C452" s="19">
        <v>130000000</v>
      </c>
      <c r="D452" s="19">
        <v>0</v>
      </c>
      <c r="E452" s="19">
        <v>-99999850</v>
      </c>
      <c r="F452" s="19">
        <v>30000150</v>
      </c>
      <c r="G452" s="19">
        <v>0</v>
      </c>
      <c r="H452" s="19">
        <v>30000150</v>
      </c>
      <c r="I452" s="19">
        <v>0</v>
      </c>
      <c r="J452" s="19">
        <v>0</v>
      </c>
      <c r="K452" s="19">
        <v>30000150</v>
      </c>
      <c r="L452" s="19">
        <v>0</v>
      </c>
      <c r="M452" s="19">
        <v>0</v>
      </c>
      <c r="N452" s="19">
        <v>0</v>
      </c>
      <c r="O452" s="110">
        <v>0</v>
      </c>
      <c r="P452" s="19">
        <v>0</v>
      </c>
      <c r="Q452" s="19">
        <v>0</v>
      </c>
      <c r="R452" s="19">
        <v>0</v>
      </c>
      <c r="S452" s="110">
        <v>0</v>
      </c>
      <c r="T452" s="19">
        <v>0</v>
      </c>
      <c r="U452" s="19">
        <v>0</v>
      </c>
      <c r="V452" s="19">
        <v>0</v>
      </c>
    </row>
    <row r="453" spans="2:22" hidden="1">
      <c r="B453" t="s">
        <v>1500</v>
      </c>
      <c r="C453" s="19">
        <v>3200414000</v>
      </c>
      <c r="D453" s="19">
        <v>0</v>
      </c>
      <c r="E453" s="19">
        <v>0</v>
      </c>
      <c r="F453" s="19">
        <v>3200414000</v>
      </c>
      <c r="G453" s="19">
        <v>0</v>
      </c>
      <c r="H453" s="19">
        <v>3200414000</v>
      </c>
      <c r="I453" s="19">
        <v>0</v>
      </c>
      <c r="J453" s="19">
        <v>1086502500</v>
      </c>
      <c r="K453" s="19">
        <v>2113911500</v>
      </c>
      <c r="L453" s="19">
        <v>0</v>
      </c>
      <c r="M453" s="19">
        <v>1086502500</v>
      </c>
      <c r="N453" s="19">
        <v>0</v>
      </c>
      <c r="O453" s="110">
        <v>33.948799999999999</v>
      </c>
      <c r="P453" s="19">
        <v>128641718</v>
      </c>
      <c r="Q453" s="19">
        <v>128641718</v>
      </c>
      <c r="R453" s="19">
        <v>957860782</v>
      </c>
      <c r="S453" s="110">
        <v>4.0194999999999999</v>
      </c>
      <c r="T453" s="19">
        <v>128641718</v>
      </c>
      <c r="U453" s="19">
        <v>128641718</v>
      </c>
      <c r="V453" s="19">
        <v>0</v>
      </c>
    </row>
    <row r="454" spans="2:22" hidden="1">
      <c r="B454" t="s">
        <v>1396</v>
      </c>
      <c r="C454" s="19">
        <v>3200414000</v>
      </c>
      <c r="D454" s="19">
        <v>0</v>
      </c>
      <c r="E454" s="19">
        <v>0</v>
      </c>
      <c r="F454" s="19">
        <v>3200414000</v>
      </c>
      <c r="G454" s="19">
        <v>0</v>
      </c>
      <c r="H454" s="19">
        <v>3200414000</v>
      </c>
      <c r="I454" s="19">
        <v>0</v>
      </c>
      <c r="J454" s="19">
        <v>1086502500</v>
      </c>
      <c r="K454" s="19">
        <v>2113911500</v>
      </c>
      <c r="L454" s="19">
        <v>0</v>
      </c>
      <c r="M454" s="19">
        <v>1086502500</v>
      </c>
      <c r="N454" s="19">
        <v>0</v>
      </c>
      <c r="O454" s="110">
        <v>33.948799999999999</v>
      </c>
      <c r="P454" s="19">
        <v>128641718</v>
      </c>
      <c r="Q454" s="19">
        <v>128641718</v>
      </c>
      <c r="R454" s="19">
        <v>957860782</v>
      </c>
      <c r="S454" s="110">
        <v>4.0194999999999999</v>
      </c>
      <c r="T454" s="19">
        <v>128641718</v>
      </c>
      <c r="U454" s="19">
        <v>128641718</v>
      </c>
      <c r="V454" s="19">
        <v>0</v>
      </c>
    </row>
    <row r="455" spans="2:22" hidden="1">
      <c r="B455" t="s">
        <v>1501</v>
      </c>
      <c r="C455" s="19">
        <v>950000000</v>
      </c>
      <c r="D455" s="19">
        <v>0</v>
      </c>
      <c r="E455" s="19">
        <v>0</v>
      </c>
      <c r="F455" s="19">
        <v>950000000</v>
      </c>
      <c r="G455" s="19">
        <v>0</v>
      </c>
      <c r="H455" s="19">
        <v>950000000</v>
      </c>
      <c r="I455" s="19">
        <v>950000000</v>
      </c>
      <c r="J455" s="19">
        <v>950000000</v>
      </c>
      <c r="K455" s="19">
        <v>0</v>
      </c>
      <c r="L455" s="19">
        <v>0</v>
      </c>
      <c r="M455" s="19">
        <v>0</v>
      </c>
      <c r="N455" s="19">
        <v>950000000</v>
      </c>
      <c r="O455" s="110">
        <v>0</v>
      </c>
      <c r="P455" s="19">
        <v>0</v>
      </c>
      <c r="Q455" s="19">
        <v>0</v>
      </c>
      <c r="R455" s="19">
        <v>0</v>
      </c>
      <c r="S455" s="110">
        <v>0</v>
      </c>
      <c r="T455" s="19">
        <v>0</v>
      </c>
      <c r="U455" s="19">
        <v>0</v>
      </c>
      <c r="V455" s="19">
        <v>0</v>
      </c>
    </row>
    <row r="456" spans="2:22" hidden="1">
      <c r="B456" t="s">
        <v>1396</v>
      </c>
      <c r="C456" s="19">
        <v>501899000</v>
      </c>
      <c r="D456" s="19">
        <v>0</v>
      </c>
      <c r="E456" s="19">
        <v>0</v>
      </c>
      <c r="F456" s="19">
        <v>501899000</v>
      </c>
      <c r="G456" s="19">
        <v>0</v>
      </c>
      <c r="H456" s="19">
        <v>501899000</v>
      </c>
      <c r="I456" s="19">
        <v>501899000</v>
      </c>
      <c r="J456" s="19">
        <v>501899000</v>
      </c>
      <c r="K456" s="19">
        <v>0</v>
      </c>
      <c r="L456" s="19">
        <v>0</v>
      </c>
      <c r="M456" s="19">
        <v>0</v>
      </c>
      <c r="N456" s="19">
        <v>501899000</v>
      </c>
      <c r="O456" s="110">
        <v>0</v>
      </c>
      <c r="P456" s="19">
        <v>0</v>
      </c>
      <c r="Q456" s="19">
        <v>0</v>
      </c>
      <c r="R456" s="19">
        <v>0</v>
      </c>
      <c r="S456" s="110">
        <v>0</v>
      </c>
      <c r="T456" s="19">
        <v>0</v>
      </c>
      <c r="U456" s="19">
        <v>0</v>
      </c>
      <c r="V456" s="19">
        <v>0</v>
      </c>
    </row>
    <row r="457" spans="2:22" hidden="1">
      <c r="B457" t="s">
        <v>1468</v>
      </c>
      <c r="C457" s="19">
        <v>448101000</v>
      </c>
      <c r="D457" s="19">
        <v>0</v>
      </c>
      <c r="E457" s="19">
        <v>0</v>
      </c>
      <c r="F457" s="19">
        <v>448101000</v>
      </c>
      <c r="G457" s="19">
        <v>0</v>
      </c>
      <c r="H457" s="19">
        <v>448101000</v>
      </c>
      <c r="I457" s="19">
        <v>448101000</v>
      </c>
      <c r="J457" s="19">
        <v>448101000</v>
      </c>
      <c r="K457" s="19">
        <v>0</v>
      </c>
      <c r="L457" s="19">
        <v>0</v>
      </c>
      <c r="M457" s="19">
        <v>0</v>
      </c>
      <c r="N457" s="19">
        <v>448101000</v>
      </c>
      <c r="O457" s="110">
        <v>0</v>
      </c>
      <c r="P457" s="19">
        <v>0</v>
      </c>
      <c r="Q457" s="19">
        <v>0</v>
      </c>
      <c r="R457" s="19">
        <v>0</v>
      </c>
      <c r="S457" s="110">
        <v>0</v>
      </c>
      <c r="T457" s="19">
        <v>0</v>
      </c>
      <c r="U457" s="19">
        <v>0</v>
      </c>
      <c r="V457" s="19">
        <v>0</v>
      </c>
    </row>
    <row r="458" spans="2:22" hidden="1">
      <c r="B458" t="s">
        <v>1556</v>
      </c>
      <c r="C458" s="19">
        <v>4902754000</v>
      </c>
      <c r="D458" s="19">
        <v>0</v>
      </c>
      <c r="E458" s="19">
        <v>0</v>
      </c>
      <c r="F458" s="19">
        <v>4902754000</v>
      </c>
      <c r="G458" s="19">
        <v>0</v>
      </c>
      <c r="H458" s="19">
        <v>4902754000</v>
      </c>
      <c r="I458" s="19">
        <v>1114740501</v>
      </c>
      <c r="J458" s="19">
        <v>4356543684</v>
      </c>
      <c r="K458" s="19">
        <v>546210316</v>
      </c>
      <c r="L458" s="19">
        <v>117251700</v>
      </c>
      <c r="M458" s="19">
        <v>3202210131</v>
      </c>
      <c r="N458" s="19">
        <v>1154333553</v>
      </c>
      <c r="O458" s="110">
        <v>65.314499999999995</v>
      </c>
      <c r="P458" s="19">
        <v>388617264</v>
      </c>
      <c r="Q458" s="19">
        <v>1411140067</v>
      </c>
      <c r="R458" s="19">
        <v>1791070064</v>
      </c>
      <c r="S458" s="110">
        <v>28.782599999999999</v>
      </c>
      <c r="T458" s="19">
        <v>388617264</v>
      </c>
      <c r="U458" s="19">
        <v>1411140067</v>
      </c>
      <c r="V458" s="19">
        <v>0</v>
      </c>
    </row>
    <row r="459" spans="2:22" hidden="1">
      <c r="B459" t="s">
        <v>1557</v>
      </c>
      <c r="C459" s="19">
        <v>0</v>
      </c>
      <c r="D459" s="19">
        <v>22500000</v>
      </c>
      <c r="E459" s="19">
        <v>22500000</v>
      </c>
      <c r="F459" s="19">
        <v>22500000</v>
      </c>
      <c r="G459" s="19">
        <v>0</v>
      </c>
      <c r="H459" s="19">
        <v>22500000</v>
      </c>
      <c r="I459" s="19">
        <v>0</v>
      </c>
      <c r="J459" s="19">
        <v>0</v>
      </c>
      <c r="K459" s="19">
        <v>22500000</v>
      </c>
      <c r="L459" s="19">
        <v>0</v>
      </c>
      <c r="M459" s="19">
        <v>0</v>
      </c>
      <c r="N459" s="19">
        <v>0</v>
      </c>
      <c r="O459" s="110">
        <v>0</v>
      </c>
      <c r="P459" s="19">
        <v>0</v>
      </c>
      <c r="Q459" s="19">
        <v>0</v>
      </c>
      <c r="R459" s="19">
        <v>0</v>
      </c>
      <c r="S459" s="110">
        <v>0</v>
      </c>
      <c r="T459" s="19">
        <v>0</v>
      </c>
      <c r="U459" s="19">
        <v>0</v>
      </c>
      <c r="V459" s="19">
        <v>0</v>
      </c>
    </row>
    <row r="460" spans="2:22" hidden="1">
      <c r="B460" t="s">
        <v>1468</v>
      </c>
      <c r="C460" s="19">
        <v>0</v>
      </c>
      <c r="D460" s="19">
        <v>22500000</v>
      </c>
      <c r="E460" s="19">
        <v>22500000</v>
      </c>
      <c r="F460" s="19">
        <v>22500000</v>
      </c>
      <c r="G460" s="19">
        <v>0</v>
      </c>
      <c r="H460" s="19">
        <v>22500000</v>
      </c>
      <c r="I460" s="19">
        <v>0</v>
      </c>
      <c r="J460" s="19">
        <v>0</v>
      </c>
      <c r="K460" s="19">
        <v>22500000</v>
      </c>
      <c r="L460" s="19">
        <v>0</v>
      </c>
      <c r="M460" s="19">
        <v>0</v>
      </c>
      <c r="N460" s="19">
        <v>0</v>
      </c>
      <c r="O460" s="110">
        <v>0</v>
      </c>
      <c r="P460" s="19">
        <v>0</v>
      </c>
      <c r="Q460" s="19">
        <v>0</v>
      </c>
      <c r="R460" s="19">
        <v>0</v>
      </c>
      <c r="S460" s="110">
        <v>0</v>
      </c>
      <c r="T460" s="19">
        <v>0</v>
      </c>
      <c r="U460" s="19">
        <v>0</v>
      </c>
      <c r="V460" s="19">
        <v>0</v>
      </c>
    </row>
    <row r="461" spans="2:22" hidden="1">
      <c r="B461" t="s">
        <v>1467</v>
      </c>
      <c r="C461" s="19">
        <v>15000000</v>
      </c>
      <c r="D461" s="19">
        <v>-15000000</v>
      </c>
      <c r="E461" s="19">
        <v>-15000000</v>
      </c>
      <c r="F461" s="19">
        <v>0</v>
      </c>
      <c r="G461" s="19">
        <v>0</v>
      </c>
      <c r="H461" s="19">
        <v>0</v>
      </c>
      <c r="I461" s="19">
        <v>0</v>
      </c>
      <c r="J461" s="19">
        <v>0</v>
      </c>
      <c r="K461" s="19">
        <v>0</v>
      </c>
      <c r="L461" s="19">
        <v>0</v>
      </c>
      <c r="M461" s="19">
        <v>0</v>
      </c>
      <c r="N461" s="19">
        <v>0</v>
      </c>
      <c r="O461" s="110">
        <v>0</v>
      </c>
      <c r="P461" s="19">
        <v>0</v>
      </c>
      <c r="Q461" s="19">
        <v>0</v>
      </c>
      <c r="R461" s="19">
        <v>0</v>
      </c>
      <c r="S461" s="110">
        <v>0</v>
      </c>
      <c r="T461" s="19">
        <v>0</v>
      </c>
      <c r="U461" s="19">
        <v>0</v>
      </c>
      <c r="V461" s="19">
        <v>0</v>
      </c>
    </row>
    <row r="462" spans="2:22" hidden="1">
      <c r="B462" t="s">
        <v>1468</v>
      </c>
      <c r="C462" s="19">
        <v>15000000</v>
      </c>
      <c r="D462" s="19">
        <v>-15000000</v>
      </c>
      <c r="E462" s="19">
        <v>-15000000</v>
      </c>
      <c r="F462" s="19">
        <v>0</v>
      </c>
      <c r="G462" s="19">
        <v>0</v>
      </c>
      <c r="H462" s="19">
        <v>0</v>
      </c>
      <c r="I462" s="19">
        <v>0</v>
      </c>
      <c r="J462" s="19">
        <v>0</v>
      </c>
      <c r="K462" s="19">
        <v>0</v>
      </c>
      <c r="L462" s="19">
        <v>0</v>
      </c>
      <c r="M462" s="19">
        <v>0</v>
      </c>
      <c r="N462" s="19">
        <v>0</v>
      </c>
      <c r="O462" s="110">
        <v>0</v>
      </c>
      <c r="P462" s="19">
        <v>0</v>
      </c>
      <c r="Q462" s="19">
        <v>0</v>
      </c>
      <c r="R462" s="19">
        <v>0</v>
      </c>
      <c r="S462" s="110">
        <v>0</v>
      </c>
      <c r="T462" s="19">
        <v>0</v>
      </c>
      <c r="U462" s="19">
        <v>0</v>
      </c>
      <c r="V462" s="19">
        <v>0</v>
      </c>
    </row>
    <row r="463" spans="2:22" hidden="1">
      <c r="B463" t="s">
        <v>1536</v>
      </c>
      <c r="C463" s="19">
        <v>28000000</v>
      </c>
      <c r="D463" s="19">
        <v>-140000</v>
      </c>
      <c r="E463" s="19">
        <v>-28000000</v>
      </c>
      <c r="F463" s="19">
        <v>0</v>
      </c>
      <c r="G463" s="19">
        <v>0</v>
      </c>
      <c r="H463" s="19">
        <v>0</v>
      </c>
      <c r="I463" s="19">
        <v>0</v>
      </c>
      <c r="J463" s="19">
        <v>0</v>
      </c>
      <c r="K463" s="19">
        <v>0</v>
      </c>
      <c r="L463" s="19">
        <v>0</v>
      </c>
      <c r="M463" s="19">
        <v>0</v>
      </c>
      <c r="N463" s="19">
        <v>0</v>
      </c>
      <c r="O463" s="110">
        <v>0</v>
      </c>
      <c r="P463" s="19">
        <v>0</v>
      </c>
      <c r="Q463" s="19">
        <v>0</v>
      </c>
      <c r="R463" s="19">
        <v>0</v>
      </c>
      <c r="S463" s="110">
        <v>0</v>
      </c>
      <c r="T463" s="19">
        <v>0</v>
      </c>
      <c r="U463" s="19">
        <v>0</v>
      </c>
      <c r="V463" s="19">
        <v>0</v>
      </c>
    </row>
    <row r="464" spans="2:22" hidden="1">
      <c r="B464" t="s">
        <v>1468</v>
      </c>
      <c r="C464" s="19">
        <v>28000000</v>
      </c>
      <c r="D464" s="19">
        <v>-140000</v>
      </c>
      <c r="E464" s="19">
        <v>-28000000</v>
      </c>
      <c r="F464" s="19">
        <v>0</v>
      </c>
      <c r="G464" s="19">
        <v>0</v>
      </c>
      <c r="H464" s="19">
        <v>0</v>
      </c>
      <c r="I464" s="19">
        <v>0</v>
      </c>
      <c r="J464" s="19">
        <v>0</v>
      </c>
      <c r="K464" s="19">
        <v>0</v>
      </c>
      <c r="L464" s="19">
        <v>0</v>
      </c>
      <c r="M464" s="19">
        <v>0</v>
      </c>
      <c r="N464" s="19">
        <v>0</v>
      </c>
      <c r="O464" s="110">
        <v>0</v>
      </c>
      <c r="P464" s="19">
        <v>0</v>
      </c>
      <c r="Q464" s="19">
        <v>0</v>
      </c>
      <c r="R464" s="19">
        <v>0</v>
      </c>
      <c r="S464" s="110">
        <v>0</v>
      </c>
      <c r="T464" s="19">
        <v>0</v>
      </c>
      <c r="U464" s="19">
        <v>0</v>
      </c>
      <c r="V464" s="19">
        <v>0</v>
      </c>
    </row>
    <row r="465" spans="2:22" hidden="1">
      <c r="B465" t="s">
        <v>1469</v>
      </c>
      <c r="C465" s="19">
        <v>25000000</v>
      </c>
      <c r="D465" s="19">
        <v>0</v>
      </c>
      <c r="E465" s="19">
        <v>-25000000</v>
      </c>
      <c r="F465" s="19">
        <v>0</v>
      </c>
      <c r="G465" s="19">
        <v>0</v>
      </c>
      <c r="H465" s="19">
        <v>0</v>
      </c>
      <c r="I465" s="19">
        <v>0</v>
      </c>
      <c r="J465" s="19">
        <v>0</v>
      </c>
      <c r="K465" s="19">
        <v>0</v>
      </c>
      <c r="L465" s="19">
        <v>0</v>
      </c>
      <c r="M465" s="19">
        <v>0</v>
      </c>
      <c r="N465" s="19">
        <v>0</v>
      </c>
      <c r="O465" s="110">
        <v>0</v>
      </c>
      <c r="P465" s="19">
        <v>0</v>
      </c>
      <c r="Q465" s="19">
        <v>0</v>
      </c>
      <c r="R465" s="19">
        <v>0</v>
      </c>
      <c r="S465" s="110">
        <v>0</v>
      </c>
      <c r="T465" s="19">
        <v>0</v>
      </c>
      <c r="U465" s="19">
        <v>0</v>
      </c>
      <c r="V465" s="19">
        <v>0</v>
      </c>
    </row>
    <row r="466" spans="2:22" hidden="1">
      <c r="B466" t="s">
        <v>1468</v>
      </c>
      <c r="C466" s="19">
        <v>25000000</v>
      </c>
      <c r="D466" s="19">
        <v>0</v>
      </c>
      <c r="E466" s="19">
        <v>-25000000</v>
      </c>
      <c r="F466" s="19">
        <v>0</v>
      </c>
      <c r="G466" s="19">
        <v>0</v>
      </c>
      <c r="H466" s="19">
        <v>0</v>
      </c>
      <c r="I466" s="19">
        <v>0</v>
      </c>
      <c r="J466" s="19">
        <v>0</v>
      </c>
      <c r="K466" s="19">
        <v>0</v>
      </c>
      <c r="L466" s="19">
        <v>0</v>
      </c>
      <c r="M466" s="19">
        <v>0</v>
      </c>
      <c r="N466" s="19">
        <v>0</v>
      </c>
      <c r="O466" s="110">
        <v>0</v>
      </c>
      <c r="P466" s="19">
        <v>0</v>
      </c>
      <c r="Q466" s="19">
        <v>0</v>
      </c>
      <c r="R466" s="19">
        <v>0</v>
      </c>
      <c r="S466" s="110">
        <v>0</v>
      </c>
      <c r="T466" s="19">
        <v>0</v>
      </c>
      <c r="U466" s="19">
        <v>0</v>
      </c>
      <c r="V466" s="19">
        <v>0</v>
      </c>
    </row>
    <row r="467" spans="2:22" hidden="1">
      <c r="B467" t="s">
        <v>1509</v>
      </c>
      <c r="C467" s="19">
        <v>0</v>
      </c>
      <c r="D467" s="19">
        <v>0</v>
      </c>
      <c r="E467" s="19">
        <v>114240</v>
      </c>
      <c r="F467" s="19">
        <v>114240</v>
      </c>
      <c r="G467" s="19">
        <v>0</v>
      </c>
      <c r="H467" s="19">
        <v>114240</v>
      </c>
      <c r="I467" s="19">
        <v>0</v>
      </c>
      <c r="J467" s="19">
        <v>114240</v>
      </c>
      <c r="K467" s="19">
        <v>0</v>
      </c>
      <c r="L467" s="19">
        <v>0</v>
      </c>
      <c r="M467" s="19">
        <v>114240</v>
      </c>
      <c r="N467" s="19">
        <v>0</v>
      </c>
      <c r="O467" s="110">
        <v>100</v>
      </c>
      <c r="P467" s="19">
        <v>0</v>
      </c>
      <c r="Q467" s="19">
        <v>0</v>
      </c>
      <c r="R467" s="19">
        <v>114240</v>
      </c>
      <c r="S467" s="110">
        <v>0</v>
      </c>
      <c r="T467" s="19">
        <v>0</v>
      </c>
      <c r="U467" s="19">
        <v>0</v>
      </c>
      <c r="V467" s="19">
        <v>0</v>
      </c>
    </row>
    <row r="468" spans="2:22" hidden="1">
      <c r="B468" t="s">
        <v>1396</v>
      </c>
      <c r="C468" s="19">
        <v>0</v>
      </c>
      <c r="D468" s="19">
        <v>0</v>
      </c>
      <c r="E468" s="19">
        <v>114240</v>
      </c>
      <c r="F468" s="19">
        <v>114240</v>
      </c>
      <c r="G468" s="19">
        <v>0</v>
      </c>
      <c r="H468" s="19">
        <v>114240</v>
      </c>
      <c r="I468" s="19">
        <v>0</v>
      </c>
      <c r="J468" s="19">
        <v>114240</v>
      </c>
      <c r="K468" s="19">
        <v>0</v>
      </c>
      <c r="L468" s="19">
        <v>0</v>
      </c>
      <c r="M468" s="19">
        <v>114240</v>
      </c>
      <c r="N468" s="19">
        <v>0</v>
      </c>
      <c r="O468" s="110">
        <v>100</v>
      </c>
      <c r="P468" s="19">
        <v>0</v>
      </c>
      <c r="Q468" s="19">
        <v>0</v>
      </c>
      <c r="R468" s="19">
        <v>114240</v>
      </c>
      <c r="S468" s="110">
        <v>0</v>
      </c>
      <c r="T468" s="19">
        <v>0</v>
      </c>
      <c r="U468" s="19">
        <v>0</v>
      </c>
      <c r="V468" s="19">
        <v>0</v>
      </c>
    </row>
    <row r="469" spans="2:22" hidden="1">
      <c r="B469" t="s">
        <v>1470</v>
      </c>
      <c r="C469" s="19">
        <v>80000000</v>
      </c>
      <c r="D469" s="19">
        <v>0</v>
      </c>
      <c r="E469" s="19">
        <v>-80000000</v>
      </c>
      <c r="F469" s="19">
        <v>0</v>
      </c>
      <c r="G469" s="19">
        <v>0</v>
      </c>
      <c r="H469" s="19">
        <v>0</v>
      </c>
      <c r="I469" s="19">
        <v>0</v>
      </c>
      <c r="J469" s="19">
        <v>0</v>
      </c>
      <c r="K469" s="19">
        <v>0</v>
      </c>
      <c r="L469" s="19">
        <v>0</v>
      </c>
      <c r="M469" s="19">
        <v>0</v>
      </c>
      <c r="N469" s="19">
        <v>0</v>
      </c>
      <c r="O469" s="110">
        <v>0</v>
      </c>
      <c r="P469" s="19">
        <v>0</v>
      </c>
      <c r="Q469" s="19">
        <v>0</v>
      </c>
      <c r="R469" s="19">
        <v>0</v>
      </c>
      <c r="S469" s="110">
        <v>0</v>
      </c>
      <c r="T469" s="19">
        <v>0</v>
      </c>
      <c r="U469" s="19">
        <v>0</v>
      </c>
      <c r="V469" s="19">
        <v>0</v>
      </c>
    </row>
    <row r="470" spans="2:22" hidden="1">
      <c r="B470" t="s">
        <v>1468</v>
      </c>
      <c r="C470" s="19">
        <v>80000000</v>
      </c>
      <c r="D470" s="19">
        <v>0</v>
      </c>
      <c r="E470" s="19">
        <v>-80000000</v>
      </c>
      <c r="F470" s="19">
        <v>0</v>
      </c>
      <c r="G470" s="19">
        <v>0</v>
      </c>
      <c r="H470" s="19">
        <v>0</v>
      </c>
      <c r="I470" s="19">
        <v>0</v>
      </c>
      <c r="J470" s="19">
        <v>0</v>
      </c>
      <c r="K470" s="19">
        <v>0</v>
      </c>
      <c r="L470" s="19">
        <v>0</v>
      </c>
      <c r="M470" s="19">
        <v>0</v>
      </c>
      <c r="N470" s="19">
        <v>0</v>
      </c>
      <c r="O470" s="110">
        <v>0</v>
      </c>
      <c r="P470" s="19">
        <v>0</v>
      </c>
      <c r="Q470" s="19">
        <v>0</v>
      </c>
      <c r="R470" s="19">
        <v>0</v>
      </c>
      <c r="S470" s="110">
        <v>0</v>
      </c>
      <c r="T470" s="19">
        <v>0</v>
      </c>
      <c r="U470" s="19">
        <v>0</v>
      </c>
      <c r="V470" s="19">
        <v>0</v>
      </c>
    </row>
    <row r="471" spans="2:22" hidden="1">
      <c r="B471" t="s">
        <v>1558</v>
      </c>
      <c r="C471" s="19">
        <v>0</v>
      </c>
      <c r="D471" s="19">
        <v>0</v>
      </c>
      <c r="E471" s="19">
        <v>184450</v>
      </c>
      <c r="F471" s="19">
        <v>184450</v>
      </c>
      <c r="G471" s="19">
        <v>0</v>
      </c>
      <c r="H471" s="19">
        <v>184450</v>
      </c>
      <c r="I471" s="19">
        <v>0</v>
      </c>
      <c r="J471" s="19">
        <v>184450</v>
      </c>
      <c r="K471" s="19">
        <v>0</v>
      </c>
      <c r="L471" s="19">
        <v>0</v>
      </c>
      <c r="M471" s="19">
        <v>184450</v>
      </c>
      <c r="N471" s="19">
        <v>0</v>
      </c>
      <c r="O471" s="110">
        <v>100</v>
      </c>
      <c r="P471" s="19">
        <v>0</v>
      </c>
      <c r="Q471" s="19">
        <v>0</v>
      </c>
      <c r="R471" s="19">
        <v>184450</v>
      </c>
      <c r="S471" s="110">
        <v>0</v>
      </c>
      <c r="T471" s="19">
        <v>0</v>
      </c>
      <c r="U471" s="19">
        <v>0</v>
      </c>
      <c r="V471" s="19">
        <v>0</v>
      </c>
    </row>
    <row r="472" spans="2:22" hidden="1">
      <c r="B472" t="s">
        <v>1396</v>
      </c>
      <c r="C472" s="19">
        <v>0</v>
      </c>
      <c r="D472" s="19">
        <v>0</v>
      </c>
      <c r="E472" s="19">
        <v>184450</v>
      </c>
      <c r="F472" s="19">
        <v>184450</v>
      </c>
      <c r="G472" s="19">
        <v>0</v>
      </c>
      <c r="H472" s="19">
        <v>184450</v>
      </c>
      <c r="I472" s="19">
        <v>0</v>
      </c>
      <c r="J472" s="19">
        <v>184450</v>
      </c>
      <c r="K472" s="19">
        <v>0</v>
      </c>
      <c r="L472" s="19">
        <v>0</v>
      </c>
      <c r="M472" s="19">
        <v>184450</v>
      </c>
      <c r="N472" s="19">
        <v>0</v>
      </c>
      <c r="O472" s="110">
        <v>100</v>
      </c>
      <c r="P472" s="19">
        <v>0</v>
      </c>
      <c r="Q472" s="19">
        <v>0</v>
      </c>
      <c r="R472" s="19">
        <v>184450</v>
      </c>
      <c r="S472" s="110">
        <v>0</v>
      </c>
      <c r="T472" s="19">
        <v>0</v>
      </c>
      <c r="U472" s="19">
        <v>0</v>
      </c>
      <c r="V472" s="19">
        <v>0</v>
      </c>
    </row>
    <row r="473" spans="2:22" hidden="1">
      <c r="B473" t="s">
        <v>1472</v>
      </c>
      <c r="C473" s="19">
        <v>0</v>
      </c>
      <c r="D473" s="19">
        <v>0</v>
      </c>
      <c r="E473" s="19">
        <v>7949200</v>
      </c>
      <c r="F473" s="19">
        <v>7949200</v>
      </c>
      <c r="G473" s="19">
        <v>0</v>
      </c>
      <c r="H473" s="19">
        <v>7949200</v>
      </c>
      <c r="I473" s="19">
        <v>0</v>
      </c>
      <c r="J473" s="19">
        <v>7949200</v>
      </c>
      <c r="K473" s="19">
        <v>0</v>
      </c>
      <c r="L473" s="19">
        <v>0</v>
      </c>
      <c r="M473" s="19">
        <v>7949200</v>
      </c>
      <c r="N473" s="19">
        <v>0</v>
      </c>
      <c r="O473" s="110">
        <v>100</v>
      </c>
      <c r="P473" s="19">
        <v>0</v>
      </c>
      <c r="Q473" s="19">
        <v>0</v>
      </c>
      <c r="R473" s="19">
        <v>7949200</v>
      </c>
      <c r="S473" s="110">
        <v>0</v>
      </c>
      <c r="T473" s="19">
        <v>0</v>
      </c>
      <c r="U473" s="19">
        <v>0</v>
      </c>
      <c r="V473" s="19">
        <v>0</v>
      </c>
    </row>
    <row r="474" spans="2:22" hidden="1">
      <c r="B474" t="s">
        <v>1396</v>
      </c>
      <c r="C474" s="19">
        <v>0</v>
      </c>
      <c r="D474" s="19">
        <v>0</v>
      </c>
      <c r="E474" s="19">
        <v>7949200</v>
      </c>
      <c r="F474" s="19">
        <v>7949200</v>
      </c>
      <c r="G474" s="19">
        <v>0</v>
      </c>
      <c r="H474" s="19">
        <v>7949200</v>
      </c>
      <c r="I474" s="19">
        <v>0</v>
      </c>
      <c r="J474" s="19">
        <v>7949200</v>
      </c>
      <c r="K474" s="19">
        <v>0</v>
      </c>
      <c r="L474" s="19">
        <v>0</v>
      </c>
      <c r="M474" s="19">
        <v>7949200</v>
      </c>
      <c r="N474" s="19">
        <v>0</v>
      </c>
      <c r="O474" s="110">
        <v>100</v>
      </c>
      <c r="P474" s="19">
        <v>0</v>
      </c>
      <c r="Q474" s="19">
        <v>0</v>
      </c>
      <c r="R474" s="19">
        <v>7949200</v>
      </c>
      <c r="S474" s="110">
        <v>0</v>
      </c>
      <c r="T474" s="19">
        <v>0</v>
      </c>
      <c r="U474" s="19">
        <v>0</v>
      </c>
      <c r="V474" s="19">
        <v>0</v>
      </c>
    </row>
    <row r="475" spans="2:22" hidden="1">
      <c r="B475" t="s">
        <v>1473</v>
      </c>
      <c r="C475" s="19">
        <v>135000000</v>
      </c>
      <c r="D475" s="19">
        <v>0</v>
      </c>
      <c r="E475" s="19">
        <v>-135000000</v>
      </c>
      <c r="F475" s="19">
        <v>0</v>
      </c>
      <c r="G475" s="19">
        <v>0</v>
      </c>
      <c r="H475" s="19">
        <v>0</v>
      </c>
      <c r="I475" s="19">
        <v>0</v>
      </c>
      <c r="J475" s="19">
        <v>0</v>
      </c>
      <c r="K475" s="19">
        <v>0</v>
      </c>
      <c r="L475" s="19">
        <v>0</v>
      </c>
      <c r="M475" s="19">
        <v>0</v>
      </c>
      <c r="N475" s="19">
        <v>0</v>
      </c>
      <c r="O475" s="110">
        <v>0</v>
      </c>
      <c r="P475" s="19">
        <v>0</v>
      </c>
      <c r="Q475" s="19">
        <v>0</v>
      </c>
      <c r="R475" s="19">
        <v>0</v>
      </c>
      <c r="S475" s="110">
        <v>0</v>
      </c>
      <c r="T475" s="19">
        <v>0</v>
      </c>
      <c r="U475" s="19">
        <v>0</v>
      </c>
      <c r="V475" s="19">
        <v>0</v>
      </c>
    </row>
    <row r="476" spans="2:22" hidden="1">
      <c r="B476" t="s">
        <v>1468</v>
      </c>
      <c r="C476" s="19">
        <v>135000000</v>
      </c>
      <c r="D476" s="19">
        <v>0</v>
      </c>
      <c r="E476" s="19">
        <v>-135000000</v>
      </c>
      <c r="F476" s="19">
        <v>0</v>
      </c>
      <c r="G476" s="19">
        <v>0</v>
      </c>
      <c r="H476" s="19">
        <v>0</v>
      </c>
      <c r="I476" s="19">
        <v>0</v>
      </c>
      <c r="J476" s="19">
        <v>0</v>
      </c>
      <c r="K476" s="19">
        <v>0</v>
      </c>
      <c r="L476" s="19">
        <v>0</v>
      </c>
      <c r="M476" s="19">
        <v>0</v>
      </c>
      <c r="N476" s="19">
        <v>0</v>
      </c>
      <c r="O476" s="110">
        <v>0</v>
      </c>
      <c r="P476" s="19">
        <v>0</v>
      </c>
      <c r="Q476" s="19">
        <v>0</v>
      </c>
      <c r="R476" s="19">
        <v>0</v>
      </c>
      <c r="S476" s="110">
        <v>0</v>
      </c>
      <c r="T476" s="19">
        <v>0</v>
      </c>
      <c r="U476" s="19">
        <v>0</v>
      </c>
      <c r="V476" s="19">
        <v>0</v>
      </c>
    </row>
    <row r="477" spans="2:22" hidden="1">
      <c r="B477" t="s">
        <v>1559</v>
      </c>
      <c r="C477" s="19">
        <v>0</v>
      </c>
      <c r="D477" s="19">
        <v>0</v>
      </c>
      <c r="E477" s="19">
        <v>145000</v>
      </c>
      <c r="F477" s="19">
        <v>145000</v>
      </c>
      <c r="G477" s="19">
        <v>0</v>
      </c>
      <c r="H477" s="19">
        <v>145000</v>
      </c>
      <c r="I477" s="19">
        <v>0</v>
      </c>
      <c r="J477" s="19">
        <v>145000</v>
      </c>
      <c r="K477" s="19">
        <v>0</v>
      </c>
      <c r="L477" s="19">
        <v>0</v>
      </c>
      <c r="M477" s="19">
        <v>145000</v>
      </c>
      <c r="N477" s="19">
        <v>0</v>
      </c>
      <c r="O477" s="110">
        <v>100</v>
      </c>
      <c r="P477" s="19">
        <v>0</v>
      </c>
      <c r="Q477" s="19">
        <v>0</v>
      </c>
      <c r="R477" s="19">
        <v>145000</v>
      </c>
      <c r="S477" s="110">
        <v>0</v>
      </c>
      <c r="T477" s="19">
        <v>0</v>
      </c>
      <c r="U477" s="19">
        <v>0</v>
      </c>
      <c r="V477" s="19">
        <v>0</v>
      </c>
    </row>
    <row r="478" spans="2:22" hidden="1">
      <c r="B478" t="s">
        <v>1396</v>
      </c>
      <c r="C478" s="19">
        <v>0</v>
      </c>
      <c r="D478" s="19">
        <v>0</v>
      </c>
      <c r="E478" s="19">
        <v>145000</v>
      </c>
      <c r="F478" s="19">
        <v>145000</v>
      </c>
      <c r="G478" s="19">
        <v>0</v>
      </c>
      <c r="H478" s="19">
        <v>145000</v>
      </c>
      <c r="I478" s="19">
        <v>0</v>
      </c>
      <c r="J478" s="19">
        <v>145000</v>
      </c>
      <c r="K478" s="19">
        <v>0</v>
      </c>
      <c r="L478" s="19">
        <v>0</v>
      </c>
      <c r="M478" s="19">
        <v>145000</v>
      </c>
      <c r="N478" s="19">
        <v>0</v>
      </c>
      <c r="O478" s="110">
        <v>100</v>
      </c>
      <c r="P478" s="19">
        <v>0</v>
      </c>
      <c r="Q478" s="19">
        <v>0</v>
      </c>
      <c r="R478" s="19">
        <v>145000</v>
      </c>
      <c r="S478" s="110">
        <v>0</v>
      </c>
      <c r="T478" s="19">
        <v>0</v>
      </c>
      <c r="U478" s="19">
        <v>0</v>
      </c>
      <c r="V478" s="19">
        <v>0</v>
      </c>
    </row>
    <row r="479" spans="2:22" hidden="1">
      <c r="B479" t="s">
        <v>1560</v>
      </c>
      <c r="C479" s="19">
        <v>0</v>
      </c>
      <c r="D479" s="19">
        <v>0</v>
      </c>
      <c r="E479" s="19">
        <v>30940</v>
      </c>
      <c r="F479" s="19">
        <v>30940</v>
      </c>
      <c r="G479" s="19">
        <v>0</v>
      </c>
      <c r="H479" s="19">
        <v>30940</v>
      </c>
      <c r="I479" s="19">
        <v>0</v>
      </c>
      <c r="J479" s="19">
        <v>30940</v>
      </c>
      <c r="K479" s="19">
        <v>0</v>
      </c>
      <c r="L479" s="19">
        <v>0</v>
      </c>
      <c r="M479" s="19">
        <v>30940</v>
      </c>
      <c r="N479" s="19">
        <v>0</v>
      </c>
      <c r="O479" s="110">
        <v>100</v>
      </c>
      <c r="P479" s="19">
        <v>0</v>
      </c>
      <c r="Q479" s="19">
        <v>0</v>
      </c>
      <c r="R479" s="19">
        <v>30940</v>
      </c>
      <c r="S479" s="110">
        <v>0</v>
      </c>
      <c r="T479" s="19">
        <v>0</v>
      </c>
      <c r="U479" s="19">
        <v>0</v>
      </c>
      <c r="V479" s="19">
        <v>0</v>
      </c>
    </row>
    <row r="480" spans="2:22" hidden="1">
      <c r="B480" t="s">
        <v>1396</v>
      </c>
      <c r="C480" s="19">
        <v>0</v>
      </c>
      <c r="D480" s="19">
        <v>0</v>
      </c>
      <c r="E480" s="19">
        <v>30940</v>
      </c>
      <c r="F480" s="19">
        <v>30940</v>
      </c>
      <c r="G480" s="19">
        <v>0</v>
      </c>
      <c r="H480" s="19">
        <v>30940</v>
      </c>
      <c r="I480" s="19">
        <v>0</v>
      </c>
      <c r="J480" s="19">
        <v>30940</v>
      </c>
      <c r="K480" s="19">
        <v>0</v>
      </c>
      <c r="L480" s="19">
        <v>0</v>
      </c>
      <c r="M480" s="19">
        <v>30940</v>
      </c>
      <c r="N480" s="19">
        <v>0</v>
      </c>
      <c r="O480" s="110">
        <v>100</v>
      </c>
      <c r="P480" s="19">
        <v>0</v>
      </c>
      <c r="Q480" s="19">
        <v>0</v>
      </c>
      <c r="R480" s="19">
        <v>30940</v>
      </c>
      <c r="S480" s="110">
        <v>0</v>
      </c>
      <c r="T480" s="19">
        <v>0</v>
      </c>
      <c r="U480" s="19">
        <v>0</v>
      </c>
      <c r="V480" s="19">
        <v>0</v>
      </c>
    </row>
    <row r="481" spans="2:22" hidden="1">
      <c r="B481" t="s">
        <v>1511</v>
      </c>
      <c r="C481" s="19">
        <v>0</v>
      </c>
      <c r="D481" s="19">
        <v>0</v>
      </c>
      <c r="E481" s="19">
        <v>3052350</v>
      </c>
      <c r="F481" s="19">
        <v>3052350</v>
      </c>
      <c r="G481" s="19">
        <v>0</v>
      </c>
      <c r="H481" s="19">
        <v>3052350</v>
      </c>
      <c r="I481" s="19">
        <v>0</v>
      </c>
      <c r="J481" s="19">
        <v>3052350</v>
      </c>
      <c r="K481" s="19">
        <v>0</v>
      </c>
      <c r="L481" s="19">
        <v>0</v>
      </c>
      <c r="M481" s="19">
        <v>3052350</v>
      </c>
      <c r="N481" s="19">
        <v>0</v>
      </c>
      <c r="O481" s="110">
        <v>100</v>
      </c>
      <c r="P481" s="19">
        <v>0</v>
      </c>
      <c r="Q481" s="19">
        <v>0</v>
      </c>
      <c r="R481" s="19">
        <v>3052350</v>
      </c>
      <c r="S481" s="110">
        <v>0</v>
      </c>
      <c r="T481" s="19">
        <v>0</v>
      </c>
      <c r="U481" s="19">
        <v>0</v>
      </c>
      <c r="V481" s="19">
        <v>0</v>
      </c>
    </row>
    <row r="482" spans="2:22" hidden="1">
      <c r="B482" t="s">
        <v>1396</v>
      </c>
      <c r="C482" s="19">
        <v>0</v>
      </c>
      <c r="D482" s="19">
        <v>0</v>
      </c>
      <c r="E482" s="19">
        <v>3052350</v>
      </c>
      <c r="F482" s="19">
        <v>3052350</v>
      </c>
      <c r="G482" s="19">
        <v>0</v>
      </c>
      <c r="H482" s="19">
        <v>3052350</v>
      </c>
      <c r="I482" s="19">
        <v>0</v>
      </c>
      <c r="J482" s="19">
        <v>3052350</v>
      </c>
      <c r="K482" s="19">
        <v>0</v>
      </c>
      <c r="L482" s="19">
        <v>0</v>
      </c>
      <c r="M482" s="19">
        <v>3052350</v>
      </c>
      <c r="N482" s="19">
        <v>0</v>
      </c>
      <c r="O482" s="110">
        <v>100</v>
      </c>
      <c r="P482" s="19">
        <v>0</v>
      </c>
      <c r="Q482" s="19">
        <v>0</v>
      </c>
      <c r="R482" s="19">
        <v>3052350</v>
      </c>
      <c r="S482" s="110">
        <v>0</v>
      </c>
      <c r="T482" s="19">
        <v>0</v>
      </c>
      <c r="U482" s="19">
        <v>0</v>
      </c>
      <c r="V482" s="19">
        <v>0</v>
      </c>
    </row>
    <row r="483" spans="2:22" hidden="1">
      <c r="B483" t="s">
        <v>1561</v>
      </c>
      <c r="C483" s="19">
        <v>49000000</v>
      </c>
      <c r="D483" s="19">
        <v>0</v>
      </c>
      <c r="E483" s="19">
        <v>-49000000</v>
      </c>
      <c r="F483" s="19">
        <v>0</v>
      </c>
      <c r="G483" s="19">
        <v>0</v>
      </c>
      <c r="H483" s="19">
        <v>0</v>
      </c>
      <c r="I483" s="19">
        <v>0</v>
      </c>
      <c r="J483" s="19">
        <v>0</v>
      </c>
      <c r="K483" s="19">
        <v>0</v>
      </c>
      <c r="L483" s="19">
        <v>0</v>
      </c>
      <c r="M483" s="19">
        <v>0</v>
      </c>
      <c r="N483" s="19">
        <v>0</v>
      </c>
      <c r="O483" s="110">
        <v>0</v>
      </c>
      <c r="P483" s="19">
        <v>0</v>
      </c>
      <c r="Q483" s="19">
        <v>0</v>
      </c>
      <c r="R483" s="19">
        <v>0</v>
      </c>
      <c r="S483" s="110">
        <v>0</v>
      </c>
      <c r="T483" s="19">
        <v>0</v>
      </c>
      <c r="U483" s="19">
        <v>0</v>
      </c>
      <c r="V483" s="19">
        <v>0</v>
      </c>
    </row>
    <row r="484" spans="2:22" hidden="1">
      <c r="B484" t="s">
        <v>1468</v>
      </c>
      <c r="C484" s="19">
        <v>49000000</v>
      </c>
      <c r="D484" s="19">
        <v>0</v>
      </c>
      <c r="E484" s="19">
        <v>-49000000</v>
      </c>
      <c r="F484" s="19">
        <v>0</v>
      </c>
      <c r="G484" s="19">
        <v>0</v>
      </c>
      <c r="H484" s="19">
        <v>0</v>
      </c>
      <c r="I484" s="19">
        <v>0</v>
      </c>
      <c r="J484" s="19">
        <v>0</v>
      </c>
      <c r="K484" s="19">
        <v>0</v>
      </c>
      <c r="L484" s="19">
        <v>0</v>
      </c>
      <c r="M484" s="19">
        <v>0</v>
      </c>
      <c r="N484" s="19">
        <v>0</v>
      </c>
      <c r="O484" s="110">
        <v>0</v>
      </c>
      <c r="P484" s="19">
        <v>0</v>
      </c>
      <c r="Q484" s="19">
        <v>0</v>
      </c>
      <c r="R484" s="19">
        <v>0</v>
      </c>
      <c r="S484" s="110">
        <v>0</v>
      </c>
      <c r="T484" s="19">
        <v>0</v>
      </c>
      <c r="U484" s="19">
        <v>0</v>
      </c>
      <c r="V484" s="19">
        <v>0</v>
      </c>
    </row>
    <row r="485" spans="2:22" hidden="1">
      <c r="B485" t="s">
        <v>1475</v>
      </c>
      <c r="C485" s="19">
        <v>0</v>
      </c>
      <c r="D485" s="19">
        <v>0</v>
      </c>
      <c r="E485" s="19">
        <v>8051000</v>
      </c>
      <c r="F485" s="19">
        <v>8051000</v>
      </c>
      <c r="G485" s="19">
        <v>0</v>
      </c>
      <c r="H485" s="19">
        <v>8051000</v>
      </c>
      <c r="I485" s="19">
        <v>0</v>
      </c>
      <c r="J485" s="19">
        <v>8051000</v>
      </c>
      <c r="K485" s="19">
        <v>0</v>
      </c>
      <c r="L485" s="19">
        <v>0</v>
      </c>
      <c r="M485" s="19">
        <v>8051000</v>
      </c>
      <c r="N485" s="19">
        <v>0</v>
      </c>
      <c r="O485" s="110">
        <v>100</v>
      </c>
      <c r="P485" s="19">
        <v>0</v>
      </c>
      <c r="Q485" s="19">
        <v>0</v>
      </c>
      <c r="R485" s="19">
        <v>8051000</v>
      </c>
      <c r="S485" s="110">
        <v>0</v>
      </c>
      <c r="T485" s="19">
        <v>0</v>
      </c>
      <c r="U485" s="19">
        <v>0</v>
      </c>
      <c r="V485" s="19">
        <v>0</v>
      </c>
    </row>
    <row r="486" spans="2:22" hidden="1">
      <c r="B486" t="s">
        <v>1396</v>
      </c>
      <c r="C486" s="19">
        <v>0</v>
      </c>
      <c r="D486" s="19">
        <v>0</v>
      </c>
      <c r="E486" s="19">
        <v>8051000</v>
      </c>
      <c r="F486" s="19">
        <v>8051000</v>
      </c>
      <c r="G486" s="19">
        <v>0</v>
      </c>
      <c r="H486" s="19">
        <v>8051000</v>
      </c>
      <c r="I486" s="19">
        <v>0</v>
      </c>
      <c r="J486" s="19">
        <v>8051000</v>
      </c>
      <c r="K486" s="19">
        <v>0</v>
      </c>
      <c r="L486" s="19">
        <v>0</v>
      </c>
      <c r="M486" s="19">
        <v>8051000</v>
      </c>
      <c r="N486" s="19">
        <v>0</v>
      </c>
      <c r="O486" s="110">
        <v>100</v>
      </c>
      <c r="P486" s="19">
        <v>0</v>
      </c>
      <c r="Q486" s="19">
        <v>0</v>
      </c>
      <c r="R486" s="19">
        <v>8051000</v>
      </c>
      <c r="S486" s="110">
        <v>0</v>
      </c>
      <c r="T486" s="19">
        <v>0</v>
      </c>
      <c r="U486" s="19">
        <v>0</v>
      </c>
      <c r="V486" s="19">
        <v>0</v>
      </c>
    </row>
    <row r="487" spans="2:22" hidden="1">
      <c r="B487" t="s">
        <v>1512</v>
      </c>
      <c r="C487" s="19">
        <v>0</v>
      </c>
      <c r="D487" s="19">
        <v>0</v>
      </c>
      <c r="E487" s="19">
        <v>2763600</v>
      </c>
      <c r="F487" s="19">
        <v>2763600</v>
      </c>
      <c r="G487" s="19">
        <v>0</v>
      </c>
      <c r="H487" s="19">
        <v>2763600</v>
      </c>
      <c r="I487" s="19">
        <v>0</v>
      </c>
      <c r="J487" s="19">
        <v>2763600</v>
      </c>
      <c r="K487" s="19">
        <v>0</v>
      </c>
      <c r="L487" s="19">
        <v>0</v>
      </c>
      <c r="M487" s="19">
        <v>2763600</v>
      </c>
      <c r="N487" s="19">
        <v>0</v>
      </c>
      <c r="O487" s="110">
        <v>100</v>
      </c>
      <c r="P487" s="19">
        <v>0</v>
      </c>
      <c r="Q487" s="19">
        <v>0</v>
      </c>
      <c r="R487" s="19">
        <v>2763600</v>
      </c>
      <c r="S487" s="110">
        <v>0</v>
      </c>
      <c r="T487" s="19">
        <v>0</v>
      </c>
      <c r="U487" s="19">
        <v>0</v>
      </c>
      <c r="V487" s="19">
        <v>0</v>
      </c>
    </row>
    <row r="488" spans="2:22" hidden="1">
      <c r="B488" t="s">
        <v>1396</v>
      </c>
      <c r="C488" s="19">
        <v>0</v>
      </c>
      <c r="D488" s="19">
        <v>0</v>
      </c>
      <c r="E488" s="19">
        <v>2763600</v>
      </c>
      <c r="F488" s="19">
        <v>2763600</v>
      </c>
      <c r="G488" s="19">
        <v>0</v>
      </c>
      <c r="H488" s="19">
        <v>2763600</v>
      </c>
      <c r="I488" s="19">
        <v>0</v>
      </c>
      <c r="J488" s="19">
        <v>2763600</v>
      </c>
      <c r="K488" s="19">
        <v>0</v>
      </c>
      <c r="L488" s="19">
        <v>0</v>
      </c>
      <c r="M488" s="19">
        <v>2763600</v>
      </c>
      <c r="N488" s="19">
        <v>0</v>
      </c>
      <c r="O488" s="110">
        <v>100</v>
      </c>
      <c r="P488" s="19">
        <v>0</v>
      </c>
      <c r="Q488" s="19">
        <v>0</v>
      </c>
      <c r="R488" s="19">
        <v>2763600</v>
      </c>
      <c r="S488" s="110">
        <v>0</v>
      </c>
      <c r="T488" s="19">
        <v>0</v>
      </c>
      <c r="U488" s="19">
        <v>0</v>
      </c>
      <c r="V488" s="19">
        <v>0</v>
      </c>
    </row>
    <row r="489" spans="2:22" hidden="1">
      <c r="B489" t="s">
        <v>1562</v>
      </c>
      <c r="C489" s="19">
        <v>0</v>
      </c>
      <c r="D489" s="19">
        <v>0</v>
      </c>
      <c r="E489" s="19">
        <v>99000</v>
      </c>
      <c r="F489" s="19">
        <v>99000</v>
      </c>
      <c r="G489" s="19">
        <v>0</v>
      </c>
      <c r="H489" s="19">
        <v>99000</v>
      </c>
      <c r="I489" s="19">
        <v>0</v>
      </c>
      <c r="J489" s="19">
        <v>99000</v>
      </c>
      <c r="K489" s="19">
        <v>0</v>
      </c>
      <c r="L489" s="19">
        <v>0</v>
      </c>
      <c r="M489" s="19">
        <v>99000</v>
      </c>
      <c r="N489" s="19">
        <v>0</v>
      </c>
      <c r="O489" s="110">
        <v>100</v>
      </c>
      <c r="P489" s="19">
        <v>0</v>
      </c>
      <c r="Q489" s="19">
        <v>0</v>
      </c>
      <c r="R489" s="19">
        <v>99000</v>
      </c>
      <c r="S489" s="110">
        <v>0</v>
      </c>
      <c r="T489" s="19">
        <v>0</v>
      </c>
      <c r="U489" s="19">
        <v>0</v>
      </c>
      <c r="V489" s="19">
        <v>0</v>
      </c>
    </row>
    <row r="490" spans="2:22" hidden="1">
      <c r="B490" t="s">
        <v>1396</v>
      </c>
      <c r="C490" s="19">
        <v>0</v>
      </c>
      <c r="D490" s="19">
        <v>0</v>
      </c>
      <c r="E490" s="19">
        <v>99000</v>
      </c>
      <c r="F490" s="19">
        <v>99000</v>
      </c>
      <c r="G490" s="19">
        <v>0</v>
      </c>
      <c r="H490" s="19">
        <v>99000</v>
      </c>
      <c r="I490" s="19">
        <v>0</v>
      </c>
      <c r="J490" s="19">
        <v>99000</v>
      </c>
      <c r="K490" s="19">
        <v>0</v>
      </c>
      <c r="L490" s="19">
        <v>0</v>
      </c>
      <c r="M490" s="19">
        <v>99000</v>
      </c>
      <c r="N490" s="19">
        <v>0</v>
      </c>
      <c r="O490" s="110">
        <v>100</v>
      </c>
      <c r="P490" s="19">
        <v>0</v>
      </c>
      <c r="Q490" s="19">
        <v>0</v>
      </c>
      <c r="R490" s="19">
        <v>99000</v>
      </c>
      <c r="S490" s="110">
        <v>0</v>
      </c>
      <c r="T490" s="19">
        <v>0</v>
      </c>
      <c r="U490" s="19">
        <v>0</v>
      </c>
      <c r="V490" s="19">
        <v>0</v>
      </c>
    </row>
    <row r="491" spans="2:22" hidden="1">
      <c r="B491" t="s">
        <v>1476</v>
      </c>
      <c r="C491" s="19">
        <v>0</v>
      </c>
      <c r="D491" s="19">
        <v>0</v>
      </c>
      <c r="E491" s="19">
        <v>29193000</v>
      </c>
      <c r="F491" s="19">
        <v>29193000</v>
      </c>
      <c r="G491" s="19">
        <v>0</v>
      </c>
      <c r="H491" s="19">
        <v>29193000</v>
      </c>
      <c r="I491" s="19">
        <v>0</v>
      </c>
      <c r="J491" s="19">
        <v>29193000</v>
      </c>
      <c r="K491" s="19">
        <v>0</v>
      </c>
      <c r="L491" s="19">
        <v>0</v>
      </c>
      <c r="M491" s="19">
        <v>29193000</v>
      </c>
      <c r="N491" s="19">
        <v>0</v>
      </c>
      <c r="O491" s="110">
        <v>100</v>
      </c>
      <c r="P491" s="19">
        <v>0</v>
      </c>
      <c r="Q491" s="19">
        <v>0</v>
      </c>
      <c r="R491" s="19">
        <v>29193000</v>
      </c>
      <c r="S491" s="110">
        <v>0</v>
      </c>
      <c r="T491" s="19">
        <v>0</v>
      </c>
      <c r="U491" s="19">
        <v>0</v>
      </c>
      <c r="V491" s="19">
        <v>0</v>
      </c>
    </row>
    <row r="492" spans="2:22" hidden="1">
      <c r="B492" t="s">
        <v>1396</v>
      </c>
      <c r="C492" s="19">
        <v>0</v>
      </c>
      <c r="D492" s="19">
        <v>0</v>
      </c>
      <c r="E492" s="19">
        <v>29193000</v>
      </c>
      <c r="F492" s="19">
        <v>29193000</v>
      </c>
      <c r="G492" s="19">
        <v>0</v>
      </c>
      <c r="H492" s="19">
        <v>29193000</v>
      </c>
      <c r="I492" s="19">
        <v>0</v>
      </c>
      <c r="J492" s="19">
        <v>29193000</v>
      </c>
      <c r="K492" s="19">
        <v>0</v>
      </c>
      <c r="L492" s="19">
        <v>0</v>
      </c>
      <c r="M492" s="19">
        <v>29193000</v>
      </c>
      <c r="N492" s="19">
        <v>0</v>
      </c>
      <c r="O492" s="110">
        <v>100</v>
      </c>
      <c r="P492" s="19">
        <v>0</v>
      </c>
      <c r="Q492" s="19">
        <v>0</v>
      </c>
      <c r="R492" s="19">
        <v>29193000</v>
      </c>
      <c r="S492" s="110">
        <v>0</v>
      </c>
      <c r="T492" s="19">
        <v>0</v>
      </c>
      <c r="U492" s="19">
        <v>0</v>
      </c>
      <c r="V492" s="19">
        <v>0</v>
      </c>
    </row>
    <row r="493" spans="2:22" hidden="1">
      <c r="B493" t="s">
        <v>1477</v>
      </c>
      <c r="C493" s="19">
        <v>0</v>
      </c>
      <c r="D493" s="19">
        <v>0</v>
      </c>
      <c r="E493" s="19">
        <v>409500</v>
      </c>
      <c r="F493" s="19">
        <v>409500</v>
      </c>
      <c r="G493" s="19">
        <v>0</v>
      </c>
      <c r="H493" s="19">
        <v>409500</v>
      </c>
      <c r="I493" s="19">
        <v>0</v>
      </c>
      <c r="J493" s="19">
        <v>409500</v>
      </c>
      <c r="K493" s="19">
        <v>0</v>
      </c>
      <c r="L493" s="19">
        <v>0</v>
      </c>
      <c r="M493" s="19">
        <v>409500</v>
      </c>
      <c r="N493" s="19">
        <v>0</v>
      </c>
      <c r="O493" s="110">
        <v>100</v>
      </c>
      <c r="P493" s="19">
        <v>0</v>
      </c>
      <c r="Q493" s="19">
        <v>0</v>
      </c>
      <c r="R493" s="19">
        <v>409500</v>
      </c>
      <c r="S493" s="110">
        <v>0</v>
      </c>
      <c r="T493" s="19">
        <v>0</v>
      </c>
      <c r="U493" s="19">
        <v>0</v>
      </c>
      <c r="V493" s="19">
        <v>0</v>
      </c>
    </row>
    <row r="494" spans="2:22" hidden="1">
      <c r="B494" t="s">
        <v>1396</v>
      </c>
      <c r="C494" s="19">
        <v>0</v>
      </c>
      <c r="D494" s="19">
        <v>0</v>
      </c>
      <c r="E494" s="19">
        <v>409500</v>
      </c>
      <c r="F494" s="19">
        <v>409500</v>
      </c>
      <c r="G494" s="19">
        <v>0</v>
      </c>
      <c r="H494" s="19">
        <v>409500</v>
      </c>
      <c r="I494" s="19">
        <v>0</v>
      </c>
      <c r="J494" s="19">
        <v>409500</v>
      </c>
      <c r="K494" s="19">
        <v>0</v>
      </c>
      <c r="L494" s="19">
        <v>0</v>
      </c>
      <c r="M494" s="19">
        <v>409500</v>
      </c>
      <c r="N494" s="19">
        <v>0</v>
      </c>
      <c r="O494" s="110">
        <v>100</v>
      </c>
      <c r="P494" s="19">
        <v>0</v>
      </c>
      <c r="Q494" s="19">
        <v>0</v>
      </c>
      <c r="R494" s="19">
        <v>409500</v>
      </c>
      <c r="S494" s="110">
        <v>0</v>
      </c>
      <c r="T494" s="19">
        <v>0</v>
      </c>
      <c r="U494" s="19">
        <v>0</v>
      </c>
      <c r="V494" s="19">
        <v>0</v>
      </c>
    </row>
    <row r="495" spans="2:22" hidden="1">
      <c r="B495" t="s">
        <v>1563</v>
      </c>
      <c r="C495" s="19">
        <v>20000000</v>
      </c>
      <c r="D495" s="19">
        <v>-5360000</v>
      </c>
      <c r="E495" s="19">
        <v>-5360000</v>
      </c>
      <c r="F495" s="19">
        <v>14640000</v>
      </c>
      <c r="G495" s="19">
        <v>0</v>
      </c>
      <c r="H495" s="19">
        <v>14640000</v>
      </c>
      <c r="I495" s="19">
        <v>0</v>
      </c>
      <c r="J495" s="19">
        <v>0</v>
      </c>
      <c r="K495" s="19">
        <v>14640000</v>
      </c>
      <c r="L495" s="19">
        <v>0</v>
      </c>
      <c r="M495" s="19">
        <v>0</v>
      </c>
      <c r="N495" s="19">
        <v>0</v>
      </c>
      <c r="O495" s="110">
        <v>0</v>
      </c>
      <c r="P495" s="19">
        <v>0</v>
      </c>
      <c r="Q495" s="19">
        <v>0</v>
      </c>
      <c r="R495" s="19">
        <v>0</v>
      </c>
      <c r="S495" s="110">
        <v>0</v>
      </c>
      <c r="T495" s="19">
        <v>0</v>
      </c>
      <c r="U495" s="19">
        <v>0</v>
      </c>
      <c r="V495" s="19">
        <v>0</v>
      </c>
    </row>
    <row r="496" spans="2:22" hidden="1">
      <c r="B496" t="s">
        <v>1468</v>
      </c>
      <c r="C496" s="19">
        <v>20000000</v>
      </c>
      <c r="D496" s="19">
        <v>-5360000</v>
      </c>
      <c r="E496" s="19">
        <v>-5360000</v>
      </c>
      <c r="F496" s="19">
        <v>14640000</v>
      </c>
      <c r="G496" s="19">
        <v>0</v>
      </c>
      <c r="H496" s="19">
        <v>14640000</v>
      </c>
      <c r="I496" s="19">
        <v>0</v>
      </c>
      <c r="J496" s="19">
        <v>0</v>
      </c>
      <c r="K496" s="19">
        <v>14640000</v>
      </c>
      <c r="L496" s="19">
        <v>0</v>
      </c>
      <c r="M496" s="19">
        <v>0</v>
      </c>
      <c r="N496" s="19">
        <v>0</v>
      </c>
      <c r="O496" s="110">
        <v>0</v>
      </c>
      <c r="P496" s="19">
        <v>0</v>
      </c>
      <c r="Q496" s="19">
        <v>0</v>
      </c>
      <c r="R496" s="19">
        <v>0</v>
      </c>
      <c r="S496" s="110">
        <v>0</v>
      </c>
      <c r="T496" s="19">
        <v>0</v>
      </c>
      <c r="U496" s="19">
        <v>0</v>
      </c>
      <c r="V496" s="19">
        <v>0</v>
      </c>
    </row>
    <row r="497" spans="2:22" hidden="1">
      <c r="B497" t="s">
        <v>1480</v>
      </c>
      <c r="C497" s="19">
        <v>0</v>
      </c>
      <c r="D497" s="19">
        <v>0</v>
      </c>
      <c r="E497" s="19">
        <v>1149914</v>
      </c>
      <c r="F497" s="19">
        <v>1149914</v>
      </c>
      <c r="G497" s="19">
        <v>0</v>
      </c>
      <c r="H497" s="19">
        <v>1149914</v>
      </c>
      <c r="I497" s="19">
        <v>0</v>
      </c>
      <c r="J497" s="19">
        <v>1149914</v>
      </c>
      <c r="K497" s="19">
        <v>0</v>
      </c>
      <c r="L497" s="19">
        <v>0</v>
      </c>
      <c r="M497" s="19">
        <v>1149914</v>
      </c>
      <c r="N497" s="19">
        <v>0</v>
      </c>
      <c r="O497" s="110">
        <v>100</v>
      </c>
      <c r="P497" s="19">
        <v>0</v>
      </c>
      <c r="Q497" s="19">
        <v>0</v>
      </c>
      <c r="R497" s="19">
        <v>1149914</v>
      </c>
      <c r="S497" s="110">
        <v>0</v>
      </c>
      <c r="T497" s="19">
        <v>0</v>
      </c>
      <c r="U497" s="19">
        <v>0</v>
      </c>
      <c r="V497" s="19">
        <v>0</v>
      </c>
    </row>
    <row r="498" spans="2:22" hidden="1">
      <c r="B498" t="s">
        <v>1396</v>
      </c>
      <c r="C498" s="19">
        <v>0</v>
      </c>
      <c r="D498" s="19">
        <v>0</v>
      </c>
      <c r="E498" s="19">
        <v>1149914</v>
      </c>
      <c r="F498" s="19">
        <v>1149914</v>
      </c>
      <c r="G498" s="19">
        <v>0</v>
      </c>
      <c r="H498" s="19">
        <v>1149914</v>
      </c>
      <c r="I498" s="19">
        <v>0</v>
      </c>
      <c r="J498" s="19">
        <v>1149914</v>
      </c>
      <c r="K498" s="19">
        <v>0</v>
      </c>
      <c r="L498" s="19">
        <v>0</v>
      </c>
      <c r="M498" s="19">
        <v>1149914</v>
      </c>
      <c r="N498" s="19">
        <v>0</v>
      </c>
      <c r="O498" s="110">
        <v>100</v>
      </c>
      <c r="P498" s="19">
        <v>0</v>
      </c>
      <c r="Q498" s="19">
        <v>0</v>
      </c>
      <c r="R498" s="19">
        <v>1149914</v>
      </c>
      <c r="S498" s="110">
        <v>0</v>
      </c>
      <c r="T498" s="19">
        <v>0</v>
      </c>
      <c r="U498" s="19">
        <v>0</v>
      </c>
      <c r="V498" s="19">
        <v>0</v>
      </c>
    </row>
    <row r="499" spans="2:22" hidden="1">
      <c r="B499" t="s">
        <v>1481</v>
      </c>
      <c r="C499" s="19">
        <v>0</v>
      </c>
      <c r="D499" s="19">
        <v>0</v>
      </c>
      <c r="E499" s="19">
        <v>8188000</v>
      </c>
      <c r="F499" s="19">
        <v>8188000</v>
      </c>
      <c r="G499" s="19">
        <v>0</v>
      </c>
      <c r="H499" s="19">
        <v>8188000</v>
      </c>
      <c r="I499" s="19">
        <v>0</v>
      </c>
      <c r="J499" s="19">
        <v>8188000</v>
      </c>
      <c r="K499" s="19">
        <v>0</v>
      </c>
      <c r="L499" s="19">
        <v>0</v>
      </c>
      <c r="M499" s="19">
        <v>8188000</v>
      </c>
      <c r="N499" s="19">
        <v>0</v>
      </c>
      <c r="O499" s="110">
        <v>100</v>
      </c>
      <c r="P499" s="19">
        <v>0</v>
      </c>
      <c r="Q499" s="19">
        <v>0</v>
      </c>
      <c r="R499" s="19">
        <v>8188000</v>
      </c>
      <c r="S499" s="110">
        <v>0</v>
      </c>
      <c r="T499" s="19">
        <v>0</v>
      </c>
      <c r="U499" s="19">
        <v>0</v>
      </c>
      <c r="V499" s="19">
        <v>0</v>
      </c>
    </row>
    <row r="500" spans="2:22" hidden="1">
      <c r="B500" t="s">
        <v>1396</v>
      </c>
      <c r="C500" s="19">
        <v>0</v>
      </c>
      <c r="D500" s="19">
        <v>0</v>
      </c>
      <c r="E500" s="19">
        <v>8188000</v>
      </c>
      <c r="F500" s="19">
        <v>8188000</v>
      </c>
      <c r="G500" s="19">
        <v>0</v>
      </c>
      <c r="H500" s="19">
        <v>8188000</v>
      </c>
      <c r="I500" s="19">
        <v>0</v>
      </c>
      <c r="J500" s="19">
        <v>8188000</v>
      </c>
      <c r="K500" s="19">
        <v>0</v>
      </c>
      <c r="L500" s="19">
        <v>0</v>
      </c>
      <c r="M500" s="19">
        <v>8188000</v>
      </c>
      <c r="N500" s="19">
        <v>0</v>
      </c>
      <c r="O500" s="110">
        <v>100</v>
      </c>
      <c r="P500" s="19">
        <v>0</v>
      </c>
      <c r="Q500" s="19">
        <v>0</v>
      </c>
      <c r="R500" s="19">
        <v>8188000</v>
      </c>
      <c r="S500" s="110">
        <v>0</v>
      </c>
      <c r="T500" s="19">
        <v>0</v>
      </c>
      <c r="U500" s="19">
        <v>0</v>
      </c>
      <c r="V500" s="19">
        <v>0</v>
      </c>
    </row>
    <row r="501" spans="2:22" hidden="1">
      <c r="B501" t="s">
        <v>1482</v>
      </c>
      <c r="C501" s="19">
        <v>0</v>
      </c>
      <c r="D501" s="19">
        <v>0</v>
      </c>
      <c r="E501" s="19">
        <v>2773250</v>
      </c>
      <c r="F501" s="19">
        <v>2773250</v>
      </c>
      <c r="G501" s="19">
        <v>0</v>
      </c>
      <c r="H501" s="19">
        <v>2773250</v>
      </c>
      <c r="I501" s="19">
        <v>0</v>
      </c>
      <c r="J501" s="19">
        <v>2773250</v>
      </c>
      <c r="K501" s="19">
        <v>0</v>
      </c>
      <c r="L501" s="19">
        <v>0</v>
      </c>
      <c r="M501" s="19">
        <v>2773250</v>
      </c>
      <c r="N501" s="19">
        <v>0</v>
      </c>
      <c r="O501" s="110">
        <v>100</v>
      </c>
      <c r="P501" s="19">
        <v>0</v>
      </c>
      <c r="Q501" s="19">
        <v>0</v>
      </c>
      <c r="R501" s="19">
        <v>2773250</v>
      </c>
      <c r="S501" s="110">
        <v>0</v>
      </c>
      <c r="T501" s="19">
        <v>0</v>
      </c>
      <c r="U501" s="19">
        <v>0</v>
      </c>
      <c r="V501" s="19">
        <v>0</v>
      </c>
    </row>
    <row r="502" spans="2:22" hidden="1">
      <c r="B502" t="s">
        <v>1396</v>
      </c>
      <c r="C502" s="19">
        <v>0</v>
      </c>
      <c r="D502" s="19">
        <v>0</v>
      </c>
      <c r="E502" s="19">
        <v>2773250</v>
      </c>
      <c r="F502" s="19">
        <v>2773250</v>
      </c>
      <c r="G502" s="19">
        <v>0</v>
      </c>
      <c r="H502" s="19">
        <v>2773250</v>
      </c>
      <c r="I502" s="19">
        <v>0</v>
      </c>
      <c r="J502" s="19">
        <v>2773250</v>
      </c>
      <c r="K502" s="19">
        <v>0</v>
      </c>
      <c r="L502" s="19">
        <v>0</v>
      </c>
      <c r="M502" s="19">
        <v>2773250</v>
      </c>
      <c r="N502" s="19">
        <v>0</v>
      </c>
      <c r="O502" s="110">
        <v>100</v>
      </c>
      <c r="P502" s="19">
        <v>0</v>
      </c>
      <c r="Q502" s="19">
        <v>0</v>
      </c>
      <c r="R502" s="19">
        <v>2773250</v>
      </c>
      <c r="S502" s="110">
        <v>0</v>
      </c>
      <c r="T502" s="19">
        <v>0</v>
      </c>
      <c r="U502" s="19">
        <v>0</v>
      </c>
      <c r="V502" s="19">
        <v>0</v>
      </c>
    </row>
    <row r="503" spans="2:22" hidden="1">
      <c r="B503" t="s">
        <v>1553</v>
      </c>
      <c r="C503" s="19">
        <v>0</v>
      </c>
      <c r="D503" s="19">
        <v>0</v>
      </c>
      <c r="E503" s="19">
        <v>50000</v>
      </c>
      <c r="F503" s="19">
        <v>50000</v>
      </c>
      <c r="G503" s="19">
        <v>0</v>
      </c>
      <c r="H503" s="19">
        <v>50000</v>
      </c>
      <c r="I503" s="19">
        <v>0</v>
      </c>
      <c r="J503" s="19">
        <v>50000</v>
      </c>
      <c r="K503" s="19">
        <v>0</v>
      </c>
      <c r="L503" s="19">
        <v>0</v>
      </c>
      <c r="M503" s="19">
        <v>50000</v>
      </c>
      <c r="N503" s="19">
        <v>0</v>
      </c>
      <c r="O503" s="110">
        <v>100</v>
      </c>
      <c r="P503" s="19">
        <v>0</v>
      </c>
      <c r="Q503" s="19">
        <v>0</v>
      </c>
      <c r="R503" s="19">
        <v>50000</v>
      </c>
      <c r="S503" s="110">
        <v>0</v>
      </c>
      <c r="T503" s="19">
        <v>0</v>
      </c>
      <c r="U503" s="19">
        <v>0</v>
      </c>
      <c r="V503" s="19">
        <v>0</v>
      </c>
    </row>
    <row r="504" spans="2:22" hidden="1">
      <c r="B504" t="s">
        <v>1396</v>
      </c>
      <c r="C504" s="19">
        <v>0</v>
      </c>
      <c r="D504" s="19">
        <v>0</v>
      </c>
      <c r="E504" s="19">
        <v>50000</v>
      </c>
      <c r="F504" s="19">
        <v>50000</v>
      </c>
      <c r="G504" s="19">
        <v>0</v>
      </c>
      <c r="H504" s="19">
        <v>50000</v>
      </c>
      <c r="I504" s="19">
        <v>0</v>
      </c>
      <c r="J504" s="19">
        <v>50000</v>
      </c>
      <c r="K504" s="19">
        <v>0</v>
      </c>
      <c r="L504" s="19">
        <v>0</v>
      </c>
      <c r="M504" s="19">
        <v>50000</v>
      </c>
      <c r="N504" s="19">
        <v>0</v>
      </c>
      <c r="O504" s="110">
        <v>100</v>
      </c>
      <c r="P504" s="19">
        <v>0</v>
      </c>
      <c r="Q504" s="19">
        <v>0</v>
      </c>
      <c r="R504" s="19">
        <v>50000</v>
      </c>
      <c r="S504" s="110">
        <v>0</v>
      </c>
      <c r="T504" s="19">
        <v>0</v>
      </c>
      <c r="U504" s="19">
        <v>0</v>
      </c>
      <c r="V504" s="19">
        <v>0</v>
      </c>
    </row>
    <row r="505" spans="2:22" hidden="1">
      <c r="B505" t="s">
        <v>1484</v>
      </c>
      <c r="C505" s="19">
        <v>0</v>
      </c>
      <c r="D505" s="19">
        <v>0</v>
      </c>
      <c r="E505" s="19">
        <v>579600</v>
      </c>
      <c r="F505" s="19">
        <v>579600</v>
      </c>
      <c r="G505" s="19">
        <v>0</v>
      </c>
      <c r="H505" s="19">
        <v>579600</v>
      </c>
      <c r="I505" s="19">
        <v>0</v>
      </c>
      <c r="J505" s="19">
        <v>579600</v>
      </c>
      <c r="K505" s="19">
        <v>0</v>
      </c>
      <c r="L505" s="19">
        <v>0</v>
      </c>
      <c r="M505" s="19">
        <v>579600</v>
      </c>
      <c r="N505" s="19">
        <v>0</v>
      </c>
      <c r="O505" s="110">
        <v>100</v>
      </c>
      <c r="P505" s="19">
        <v>0</v>
      </c>
      <c r="Q505" s="19">
        <v>0</v>
      </c>
      <c r="R505" s="19">
        <v>579600</v>
      </c>
      <c r="S505" s="110">
        <v>0</v>
      </c>
      <c r="T505" s="19">
        <v>0</v>
      </c>
      <c r="U505" s="19">
        <v>0</v>
      </c>
      <c r="V505" s="19">
        <v>0</v>
      </c>
    </row>
    <row r="506" spans="2:22" hidden="1">
      <c r="B506" t="s">
        <v>1396</v>
      </c>
      <c r="C506" s="19">
        <v>0</v>
      </c>
      <c r="D506" s="19">
        <v>0</v>
      </c>
      <c r="E506" s="19">
        <v>579600</v>
      </c>
      <c r="F506" s="19">
        <v>579600</v>
      </c>
      <c r="G506" s="19">
        <v>0</v>
      </c>
      <c r="H506" s="19">
        <v>579600</v>
      </c>
      <c r="I506" s="19">
        <v>0</v>
      </c>
      <c r="J506" s="19">
        <v>579600</v>
      </c>
      <c r="K506" s="19">
        <v>0</v>
      </c>
      <c r="L506" s="19">
        <v>0</v>
      </c>
      <c r="M506" s="19">
        <v>579600</v>
      </c>
      <c r="N506" s="19">
        <v>0</v>
      </c>
      <c r="O506" s="110">
        <v>100</v>
      </c>
      <c r="P506" s="19">
        <v>0</v>
      </c>
      <c r="Q506" s="19">
        <v>0</v>
      </c>
      <c r="R506" s="19">
        <v>579600</v>
      </c>
      <c r="S506" s="110">
        <v>0</v>
      </c>
      <c r="T506" s="19">
        <v>0</v>
      </c>
      <c r="U506" s="19">
        <v>0</v>
      </c>
      <c r="V506" s="19">
        <v>0</v>
      </c>
    </row>
    <row r="507" spans="2:22" hidden="1">
      <c r="B507" t="s">
        <v>1537</v>
      </c>
      <c r="C507" s="19">
        <v>0</v>
      </c>
      <c r="D507" s="19">
        <v>0</v>
      </c>
      <c r="E507" s="19">
        <v>1994797</v>
      </c>
      <c r="F507" s="19">
        <v>1994797</v>
      </c>
      <c r="G507" s="19">
        <v>0</v>
      </c>
      <c r="H507" s="19">
        <v>1994797</v>
      </c>
      <c r="I507" s="19">
        <v>0</v>
      </c>
      <c r="J507" s="19">
        <v>1994797</v>
      </c>
      <c r="K507" s="19">
        <v>0</v>
      </c>
      <c r="L507" s="19">
        <v>0</v>
      </c>
      <c r="M507" s="19">
        <v>1994797</v>
      </c>
      <c r="N507" s="19">
        <v>0</v>
      </c>
      <c r="O507" s="110">
        <v>100</v>
      </c>
      <c r="P507" s="19">
        <v>0</v>
      </c>
      <c r="Q507" s="19">
        <v>0</v>
      </c>
      <c r="R507" s="19">
        <v>1994797</v>
      </c>
      <c r="S507" s="110">
        <v>0</v>
      </c>
      <c r="T507" s="19">
        <v>0</v>
      </c>
      <c r="U507" s="19">
        <v>0</v>
      </c>
      <c r="V507" s="19">
        <v>0</v>
      </c>
    </row>
    <row r="508" spans="2:22" hidden="1">
      <c r="B508" t="s">
        <v>1396</v>
      </c>
      <c r="C508" s="19">
        <v>0</v>
      </c>
      <c r="D508" s="19">
        <v>0</v>
      </c>
      <c r="E508" s="19">
        <v>1994797</v>
      </c>
      <c r="F508" s="19">
        <v>1994797</v>
      </c>
      <c r="G508" s="19">
        <v>0</v>
      </c>
      <c r="H508" s="19">
        <v>1994797</v>
      </c>
      <c r="I508" s="19">
        <v>0</v>
      </c>
      <c r="J508" s="19">
        <v>1994797</v>
      </c>
      <c r="K508" s="19">
        <v>0</v>
      </c>
      <c r="L508" s="19">
        <v>0</v>
      </c>
      <c r="M508" s="19">
        <v>1994797</v>
      </c>
      <c r="N508" s="19">
        <v>0</v>
      </c>
      <c r="O508" s="110">
        <v>100</v>
      </c>
      <c r="P508" s="19">
        <v>0</v>
      </c>
      <c r="Q508" s="19">
        <v>0</v>
      </c>
      <c r="R508" s="19">
        <v>1994797</v>
      </c>
      <c r="S508" s="110">
        <v>0</v>
      </c>
      <c r="T508" s="19">
        <v>0</v>
      </c>
      <c r="U508" s="19">
        <v>0</v>
      </c>
      <c r="V508" s="19">
        <v>0</v>
      </c>
    </row>
    <row r="509" spans="2:22" hidden="1">
      <c r="B509" t="s">
        <v>1485</v>
      </c>
      <c r="C509" s="19">
        <v>0</v>
      </c>
      <c r="D509" s="19">
        <v>0</v>
      </c>
      <c r="E509" s="19">
        <v>4159936</v>
      </c>
      <c r="F509" s="19">
        <v>4159936</v>
      </c>
      <c r="G509" s="19">
        <v>0</v>
      </c>
      <c r="H509" s="19">
        <v>4159936</v>
      </c>
      <c r="I509" s="19">
        <v>0</v>
      </c>
      <c r="J509" s="19">
        <v>4159936</v>
      </c>
      <c r="K509" s="19">
        <v>0</v>
      </c>
      <c r="L509" s="19">
        <v>0</v>
      </c>
      <c r="M509" s="19">
        <v>4159936</v>
      </c>
      <c r="N509" s="19">
        <v>0</v>
      </c>
      <c r="O509" s="110">
        <v>100</v>
      </c>
      <c r="P509" s="19">
        <v>0</v>
      </c>
      <c r="Q509" s="19">
        <v>0</v>
      </c>
      <c r="R509" s="19">
        <v>4159936</v>
      </c>
      <c r="S509" s="110">
        <v>0</v>
      </c>
      <c r="T509" s="19">
        <v>0</v>
      </c>
      <c r="U509" s="19">
        <v>0</v>
      </c>
      <c r="V509" s="19">
        <v>0</v>
      </c>
    </row>
    <row r="510" spans="2:22" hidden="1">
      <c r="B510" t="s">
        <v>1396</v>
      </c>
      <c r="C510" s="19">
        <v>0</v>
      </c>
      <c r="D510" s="19">
        <v>0</v>
      </c>
      <c r="E510" s="19">
        <v>4159936</v>
      </c>
      <c r="F510" s="19">
        <v>4159936</v>
      </c>
      <c r="G510" s="19">
        <v>0</v>
      </c>
      <c r="H510" s="19">
        <v>4159936</v>
      </c>
      <c r="I510" s="19">
        <v>0</v>
      </c>
      <c r="J510" s="19">
        <v>4159936</v>
      </c>
      <c r="K510" s="19">
        <v>0</v>
      </c>
      <c r="L510" s="19">
        <v>0</v>
      </c>
      <c r="M510" s="19">
        <v>4159936</v>
      </c>
      <c r="N510" s="19">
        <v>0</v>
      </c>
      <c r="O510" s="110">
        <v>100</v>
      </c>
      <c r="P510" s="19">
        <v>0</v>
      </c>
      <c r="Q510" s="19">
        <v>0</v>
      </c>
      <c r="R510" s="19">
        <v>4159936</v>
      </c>
      <c r="S510" s="110">
        <v>0</v>
      </c>
      <c r="T510" s="19">
        <v>0</v>
      </c>
      <c r="U510" s="19">
        <v>0</v>
      </c>
      <c r="V510" s="19">
        <v>0</v>
      </c>
    </row>
    <row r="511" spans="2:22" hidden="1">
      <c r="B511" t="s">
        <v>1564</v>
      </c>
      <c r="C511" s="19">
        <v>0</v>
      </c>
      <c r="D511" s="19">
        <v>0</v>
      </c>
      <c r="E511" s="19">
        <v>218400</v>
      </c>
      <c r="F511" s="19">
        <v>218400</v>
      </c>
      <c r="G511" s="19">
        <v>0</v>
      </c>
      <c r="H511" s="19">
        <v>218400</v>
      </c>
      <c r="I511" s="19">
        <v>0</v>
      </c>
      <c r="J511" s="19">
        <v>218400</v>
      </c>
      <c r="K511" s="19">
        <v>0</v>
      </c>
      <c r="L511" s="19">
        <v>0</v>
      </c>
      <c r="M511" s="19">
        <v>218400</v>
      </c>
      <c r="N511" s="19">
        <v>0</v>
      </c>
      <c r="O511" s="110">
        <v>100</v>
      </c>
      <c r="P511" s="19">
        <v>0</v>
      </c>
      <c r="Q511" s="19">
        <v>0</v>
      </c>
      <c r="R511" s="19">
        <v>218400</v>
      </c>
      <c r="S511" s="110">
        <v>0</v>
      </c>
      <c r="T511" s="19">
        <v>0</v>
      </c>
      <c r="U511" s="19">
        <v>0</v>
      </c>
      <c r="V511" s="19">
        <v>0</v>
      </c>
    </row>
    <row r="512" spans="2:22" hidden="1">
      <c r="B512" t="s">
        <v>1396</v>
      </c>
      <c r="C512" s="19">
        <v>0</v>
      </c>
      <c r="D512" s="19">
        <v>0</v>
      </c>
      <c r="E512" s="19">
        <v>218400</v>
      </c>
      <c r="F512" s="19">
        <v>218400</v>
      </c>
      <c r="G512" s="19">
        <v>0</v>
      </c>
      <c r="H512" s="19">
        <v>218400</v>
      </c>
      <c r="I512" s="19">
        <v>0</v>
      </c>
      <c r="J512" s="19">
        <v>218400</v>
      </c>
      <c r="K512" s="19">
        <v>0</v>
      </c>
      <c r="L512" s="19">
        <v>0</v>
      </c>
      <c r="M512" s="19">
        <v>218400</v>
      </c>
      <c r="N512" s="19">
        <v>0</v>
      </c>
      <c r="O512" s="110">
        <v>100</v>
      </c>
      <c r="P512" s="19">
        <v>0</v>
      </c>
      <c r="Q512" s="19">
        <v>0</v>
      </c>
      <c r="R512" s="19">
        <v>218400</v>
      </c>
      <c r="S512" s="110">
        <v>0</v>
      </c>
      <c r="T512" s="19">
        <v>0</v>
      </c>
      <c r="U512" s="19">
        <v>0</v>
      </c>
      <c r="V512" s="19">
        <v>0</v>
      </c>
    </row>
    <row r="513" spans="2:22" hidden="1">
      <c r="B513" t="s">
        <v>1513</v>
      </c>
      <c r="C513" s="19">
        <v>0</v>
      </c>
      <c r="D513" s="19">
        <v>0</v>
      </c>
      <c r="E513" s="19">
        <v>150800</v>
      </c>
      <c r="F513" s="19">
        <v>150800</v>
      </c>
      <c r="G513" s="19">
        <v>0</v>
      </c>
      <c r="H513" s="19">
        <v>150800</v>
      </c>
      <c r="I513" s="19">
        <v>0</v>
      </c>
      <c r="J513" s="19">
        <v>150800</v>
      </c>
      <c r="K513" s="19">
        <v>0</v>
      </c>
      <c r="L513" s="19">
        <v>0</v>
      </c>
      <c r="M513" s="19">
        <v>150800</v>
      </c>
      <c r="N513" s="19">
        <v>0</v>
      </c>
      <c r="O513" s="110">
        <v>100</v>
      </c>
      <c r="P513" s="19">
        <v>0</v>
      </c>
      <c r="Q513" s="19">
        <v>0</v>
      </c>
      <c r="R513" s="19">
        <v>150800</v>
      </c>
      <c r="S513" s="110">
        <v>0</v>
      </c>
      <c r="T513" s="19">
        <v>0</v>
      </c>
      <c r="U513" s="19">
        <v>0</v>
      </c>
      <c r="V513" s="19">
        <v>0</v>
      </c>
    </row>
    <row r="514" spans="2:22" hidden="1">
      <c r="B514" t="s">
        <v>1396</v>
      </c>
      <c r="C514" s="19">
        <v>0</v>
      </c>
      <c r="D514" s="19">
        <v>0</v>
      </c>
      <c r="E514" s="19">
        <v>150800</v>
      </c>
      <c r="F514" s="19">
        <v>150800</v>
      </c>
      <c r="G514" s="19">
        <v>0</v>
      </c>
      <c r="H514" s="19">
        <v>150800</v>
      </c>
      <c r="I514" s="19">
        <v>0</v>
      </c>
      <c r="J514" s="19">
        <v>150800</v>
      </c>
      <c r="K514" s="19">
        <v>0</v>
      </c>
      <c r="L514" s="19">
        <v>0</v>
      </c>
      <c r="M514" s="19">
        <v>150800</v>
      </c>
      <c r="N514" s="19">
        <v>0</v>
      </c>
      <c r="O514" s="110">
        <v>100</v>
      </c>
      <c r="P514" s="19">
        <v>0</v>
      </c>
      <c r="Q514" s="19">
        <v>0</v>
      </c>
      <c r="R514" s="19">
        <v>150800</v>
      </c>
      <c r="S514" s="110">
        <v>0</v>
      </c>
      <c r="T514" s="19">
        <v>0</v>
      </c>
      <c r="U514" s="19">
        <v>0</v>
      </c>
      <c r="V514" s="19">
        <v>0</v>
      </c>
    </row>
    <row r="515" spans="2:22" hidden="1">
      <c r="B515" t="s">
        <v>1565</v>
      </c>
      <c r="C515" s="19">
        <v>0</v>
      </c>
      <c r="D515" s="19">
        <v>0</v>
      </c>
      <c r="E515" s="19">
        <v>30000</v>
      </c>
      <c r="F515" s="19">
        <v>30000</v>
      </c>
      <c r="G515" s="19">
        <v>0</v>
      </c>
      <c r="H515" s="19">
        <v>30000</v>
      </c>
      <c r="I515" s="19">
        <v>0</v>
      </c>
      <c r="J515" s="19">
        <v>30000</v>
      </c>
      <c r="K515" s="19">
        <v>0</v>
      </c>
      <c r="L515" s="19">
        <v>0</v>
      </c>
      <c r="M515" s="19">
        <v>30000</v>
      </c>
      <c r="N515" s="19">
        <v>0</v>
      </c>
      <c r="O515" s="110">
        <v>100</v>
      </c>
      <c r="P515" s="19">
        <v>0</v>
      </c>
      <c r="Q515" s="19">
        <v>0</v>
      </c>
      <c r="R515" s="19">
        <v>30000</v>
      </c>
      <c r="S515" s="110">
        <v>0</v>
      </c>
      <c r="T515" s="19">
        <v>0</v>
      </c>
      <c r="U515" s="19">
        <v>0</v>
      </c>
      <c r="V515" s="19">
        <v>0</v>
      </c>
    </row>
    <row r="516" spans="2:22" hidden="1">
      <c r="B516" t="s">
        <v>1396</v>
      </c>
      <c r="C516" s="19">
        <v>0</v>
      </c>
      <c r="D516" s="19">
        <v>0</v>
      </c>
      <c r="E516" s="19">
        <v>30000</v>
      </c>
      <c r="F516" s="19">
        <v>30000</v>
      </c>
      <c r="G516" s="19">
        <v>0</v>
      </c>
      <c r="H516" s="19">
        <v>30000</v>
      </c>
      <c r="I516" s="19">
        <v>0</v>
      </c>
      <c r="J516" s="19">
        <v>30000</v>
      </c>
      <c r="K516" s="19">
        <v>0</v>
      </c>
      <c r="L516" s="19">
        <v>0</v>
      </c>
      <c r="M516" s="19">
        <v>30000</v>
      </c>
      <c r="N516" s="19">
        <v>0</v>
      </c>
      <c r="O516" s="110">
        <v>100</v>
      </c>
      <c r="P516" s="19">
        <v>0</v>
      </c>
      <c r="Q516" s="19">
        <v>0</v>
      </c>
      <c r="R516" s="19">
        <v>30000</v>
      </c>
      <c r="S516" s="110">
        <v>0</v>
      </c>
      <c r="T516" s="19">
        <v>0</v>
      </c>
      <c r="U516" s="19">
        <v>0</v>
      </c>
      <c r="V516" s="19">
        <v>0</v>
      </c>
    </row>
    <row r="517" spans="2:22" hidden="1">
      <c r="B517" t="s">
        <v>1486</v>
      </c>
      <c r="C517" s="19">
        <v>0</v>
      </c>
      <c r="D517" s="19">
        <v>0</v>
      </c>
      <c r="E517" s="19">
        <v>3481520</v>
      </c>
      <c r="F517" s="19">
        <v>3481520</v>
      </c>
      <c r="G517" s="19">
        <v>0</v>
      </c>
      <c r="H517" s="19">
        <v>3481520</v>
      </c>
      <c r="I517" s="19">
        <v>0</v>
      </c>
      <c r="J517" s="19">
        <v>3481520</v>
      </c>
      <c r="K517" s="19">
        <v>0</v>
      </c>
      <c r="L517" s="19">
        <v>0</v>
      </c>
      <c r="M517" s="19">
        <v>3481520</v>
      </c>
      <c r="N517" s="19">
        <v>0</v>
      </c>
      <c r="O517" s="110">
        <v>100</v>
      </c>
      <c r="P517" s="19">
        <v>0</v>
      </c>
      <c r="Q517" s="19">
        <v>0</v>
      </c>
      <c r="R517" s="19">
        <v>3481520</v>
      </c>
      <c r="S517" s="110">
        <v>0</v>
      </c>
      <c r="T517" s="19">
        <v>0</v>
      </c>
      <c r="U517" s="19">
        <v>0</v>
      </c>
      <c r="V517" s="19">
        <v>0</v>
      </c>
    </row>
    <row r="518" spans="2:22" hidden="1">
      <c r="B518" t="s">
        <v>1396</v>
      </c>
      <c r="C518" s="19">
        <v>0</v>
      </c>
      <c r="D518" s="19">
        <v>0</v>
      </c>
      <c r="E518" s="19">
        <v>3481520</v>
      </c>
      <c r="F518" s="19">
        <v>3481520</v>
      </c>
      <c r="G518" s="19">
        <v>0</v>
      </c>
      <c r="H518" s="19">
        <v>3481520</v>
      </c>
      <c r="I518" s="19">
        <v>0</v>
      </c>
      <c r="J518" s="19">
        <v>3481520</v>
      </c>
      <c r="K518" s="19">
        <v>0</v>
      </c>
      <c r="L518" s="19">
        <v>0</v>
      </c>
      <c r="M518" s="19">
        <v>3481520</v>
      </c>
      <c r="N518" s="19">
        <v>0</v>
      </c>
      <c r="O518" s="110">
        <v>100</v>
      </c>
      <c r="P518" s="19">
        <v>0</v>
      </c>
      <c r="Q518" s="19">
        <v>0</v>
      </c>
      <c r="R518" s="19">
        <v>3481520</v>
      </c>
      <c r="S518" s="110">
        <v>0</v>
      </c>
      <c r="T518" s="19">
        <v>0</v>
      </c>
      <c r="U518" s="19">
        <v>0</v>
      </c>
      <c r="V518" s="19">
        <v>0</v>
      </c>
    </row>
    <row r="519" spans="2:22" hidden="1">
      <c r="B519" t="s">
        <v>1487</v>
      </c>
      <c r="C519" s="19">
        <v>140000000</v>
      </c>
      <c r="D519" s="19">
        <v>-1153503</v>
      </c>
      <c r="E519" s="19">
        <v>-140000000</v>
      </c>
      <c r="F519" s="19">
        <v>0</v>
      </c>
      <c r="G519" s="19">
        <v>0</v>
      </c>
      <c r="H519" s="19">
        <v>0</v>
      </c>
      <c r="I519" s="19">
        <v>0</v>
      </c>
      <c r="J519" s="19">
        <v>0</v>
      </c>
      <c r="K519" s="19">
        <v>0</v>
      </c>
      <c r="L519" s="19">
        <v>0</v>
      </c>
      <c r="M519" s="19">
        <v>0</v>
      </c>
      <c r="N519" s="19">
        <v>0</v>
      </c>
      <c r="O519" s="110">
        <v>0</v>
      </c>
      <c r="P519" s="19">
        <v>0</v>
      </c>
      <c r="Q519" s="19">
        <v>0</v>
      </c>
      <c r="R519" s="19">
        <v>0</v>
      </c>
      <c r="S519" s="110">
        <v>0</v>
      </c>
      <c r="T519" s="19">
        <v>0</v>
      </c>
      <c r="U519" s="19">
        <v>0</v>
      </c>
      <c r="V519" s="19">
        <v>0</v>
      </c>
    </row>
    <row r="520" spans="2:22" hidden="1">
      <c r="B520" t="s">
        <v>1468</v>
      </c>
      <c r="C520" s="19">
        <v>140000000</v>
      </c>
      <c r="D520" s="19">
        <v>-1153503</v>
      </c>
      <c r="E520" s="19">
        <v>-140000000</v>
      </c>
      <c r="F520" s="19">
        <v>0</v>
      </c>
      <c r="G520" s="19">
        <v>0</v>
      </c>
      <c r="H520" s="19">
        <v>0</v>
      </c>
      <c r="I520" s="19">
        <v>0</v>
      </c>
      <c r="J520" s="19">
        <v>0</v>
      </c>
      <c r="K520" s="19">
        <v>0</v>
      </c>
      <c r="L520" s="19">
        <v>0</v>
      </c>
      <c r="M520" s="19">
        <v>0</v>
      </c>
      <c r="N520" s="19">
        <v>0</v>
      </c>
      <c r="O520" s="110">
        <v>0</v>
      </c>
      <c r="P520" s="19">
        <v>0</v>
      </c>
      <c r="Q520" s="19">
        <v>0</v>
      </c>
      <c r="R520" s="19">
        <v>0</v>
      </c>
      <c r="S520" s="110">
        <v>0</v>
      </c>
      <c r="T520" s="19">
        <v>0</v>
      </c>
      <c r="U520" s="19">
        <v>0</v>
      </c>
      <c r="V520" s="19">
        <v>0</v>
      </c>
    </row>
    <row r="521" spans="2:22" hidden="1">
      <c r="B521" t="s">
        <v>1488</v>
      </c>
      <c r="C521" s="19">
        <v>9000000</v>
      </c>
      <c r="D521" s="19">
        <v>0</v>
      </c>
      <c r="E521" s="19">
        <v>41400000</v>
      </c>
      <c r="F521" s="19">
        <v>50400000</v>
      </c>
      <c r="G521" s="19">
        <v>0</v>
      </c>
      <c r="H521" s="19">
        <v>50400000</v>
      </c>
      <c r="I521" s="19">
        <v>0</v>
      </c>
      <c r="J521" s="19">
        <v>0</v>
      </c>
      <c r="K521" s="19">
        <v>50400000</v>
      </c>
      <c r="L521" s="19">
        <v>0</v>
      </c>
      <c r="M521" s="19">
        <v>0</v>
      </c>
      <c r="N521" s="19">
        <v>0</v>
      </c>
      <c r="O521" s="110">
        <v>0</v>
      </c>
      <c r="P521" s="19">
        <v>0</v>
      </c>
      <c r="Q521" s="19">
        <v>0</v>
      </c>
      <c r="R521" s="19">
        <v>0</v>
      </c>
      <c r="S521" s="110">
        <v>0</v>
      </c>
      <c r="T521" s="19">
        <v>0</v>
      </c>
      <c r="U521" s="19">
        <v>0</v>
      </c>
      <c r="V521" s="19">
        <v>0</v>
      </c>
    </row>
    <row r="522" spans="2:22" hidden="1">
      <c r="B522" t="s">
        <v>1468</v>
      </c>
      <c r="C522" s="19">
        <v>9000000</v>
      </c>
      <c r="D522" s="19">
        <v>0</v>
      </c>
      <c r="E522" s="19">
        <v>41400000</v>
      </c>
      <c r="F522" s="19">
        <v>50400000</v>
      </c>
      <c r="G522" s="19">
        <v>0</v>
      </c>
      <c r="H522" s="19">
        <v>50400000</v>
      </c>
      <c r="I522" s="19">
        <v>0</v>
      </c>
      <c r="J522" s="19">
        <v>0</v>
      </c>
      <c r="K522" s="19">
        <v>50400000</v>
      </c>
      <c r="L522" s="19">
        <v>0</v>
      </c>
      <c r="M522" s="19">
        <v>0</v>
      </c>
      <c r="N522" s="19">
        <v>0</v>
      </c>
      <c r="O522" s="110">
        <v>0</v>
      </c>
      <c r="P522" s="19">
        <v>0</v>
      </c>
      <c r="Q522" s="19">
        <v>0</v>
      </c>
      <c r="R522" s="19">
        <v>0</v>
      </c>
      <c r="S522" s="110">
        <v>0</v>
      </c>
      <c r="T522" s="19">
        <v>0</v>
      </c>
      <c r="U522" s="19">
        <v>0</v>
      </c>
      <c r="V522" s="19">
        <v>0</v>
      </c>
    </row>
    <row r="523" spans="2:22" hidden="1">
      <c r="B523" t="s">
        <v>1566</v>
      </c>
      <c r="C523" s="19">
        <v>0</v>
      </c>
      <c r="D523" s="19">
        <v>0</v>
      </c>
      <c r="E523" s="19">
        <v>78000</v>
      </c>
      <c r="F523" s="19">
        <v>78000</v>
      </c>
      <c r="G523" s="19">
        <v>0</v>
      </c>
      <c r="H523" s="19">
        <v>78000</v>
      </c>
      <c r="I523" s="19">
        <v>0</v>
      </c>
      <c r="J523" s="19">
        <v>78000</v>
      </c>
      <c r="K523" s="19">
        <v>0</v>
      </c>
      <c r="L523" s="19">
        <v>0</v>
      </c>
      <c r="M523" s="19">
        <v>78000</v>
      </c>
      <c r="N523" s="19">
        <v>0</v>
      </c>
      <c r="O523" s="110">
        <v>100</v>
      </c>
      <c r="P523" s="19">
        <v>0</v>
      </c>
      <c r="Q523" s="19">
        <v>0</v>
      </c>
      <c r="R523" s="19">
        <v>78000</v>
      </c>
      <c r="S523" s="110">
        <v>0</v>
      </c>
      <c r="T523" s="19">
        <v>0</v>
      </c>
      <c r="U523" s="19">
        <v>0</v>
      </c>
      <c r="V523" s="19">
        <v>0</v>
      </c>
    </row>
    <row r="524" spans="2:22" hidden="1">
      <c r="B524" t="s">
        <v>1396</v>
      </c>
      <c r="C524" s="19">
        <v>0</v>
      </c>
      <c r="D524" s="19">
        <v>0</v>
      </c>
      <c r="E524" s="19">
        <v>78000</v>
      </c>
      <c r="F524" s="19">
        <v>78000</v>
      </c>
      <c r="G524" s="19">
        <v>0</v>
      </c>
      <c r="H524" s="19">
        <v>78000</v>
      </c>
      <c r="I524" s="19">
        <v>0</v>
      </c>
      <c r="J524" s="19">
        <v>78000</v>
      </c>
      <c r="K524" s="19">
        <v>0</v>
      </c>
      <c r="L524" s="19">
        <v>0</v>
      </c>
      <c r="M524" s="19">
        <v>78000</v>
      </c>
      <c r="N524" s="19">
        <v>0</v>
      </c>
      <c r="O524" s="110">
        <v>100</v>
      </c>
      <c r="P524" s="19">
        <v>0</v>
      </c>
      <c r="Q524" s="19">
        <v>0</v>
      </c>
      <c r="R524" s="19">
        <v>78000</v>
      </c>
      <c r="S524" s="110">
        <v>0</v>
      </c>
      <c r="T524" s="19">
        <v>0</v>
      </c>
      <c r="U524" s="19">
        <v>0</v>
      </c>
      <c r="V524" s="19">
        <v>0</v>
      </c>
    </row>
    <row r="525" spans="2:22" hidden="1">
      <c r="B525" t="s">
        <v>1490</v>
      </c>
      <c r="C525" s="19">
        <v>0</v>
      </c>
      <c r="D525" s="19">
        <v>-10000000</v>
      </c>
      <c r="E525" s="19">
        <v>130000000</v>
      </c>
      <c r="F525" s="19">
        <v>130000000</v>
      </c>
      <c r="G525" s="19">
        <v>0</v>
      </c>
      <c r="H525" s="19">
        <v>130000000</v>
      </c>
      <c r="I525" s="19">
        <v>130000000</v>
      </c>
      <c r="J525" s="19">
        <v>130000000</v>
      </c>
      <c r="K525" s="19">
        <v>0</v>
      </c>
      <c r="L525" s="19">
        <v>0</v>
      </c>
      <c r="M525" s="19">
        <v>0</v>
      </c>
      <c r="N525" s="19">
        <v>130000000</v>
      </c>
      <c r="O525" s="110">
        <v>0</v>
      </c>
      <c r="P525" s="19">
        <v>0</v>
      </c>
      <c r="Q525" s="19">
        <v>0</v>
      </c>
      <c r="R525" s="19">
        <v>0</v>
      </c>
      <c r="S525" s="110">
        <v>0</v>
      </c>
      <c r="T525" s="19">
        <v>0</v>
      </c>
      <c r="U525" s="19">
        <v>0</v>
      </c>
      <c r="V525" s="19">
        <v>0</v>
      </c>
    </row>
    <row r="526" spans="2:22" hidden="1">
      <c r="B526" t="s">
        <v>1468</v>
      </c>
      <c r="C526" s="19">
        <v>0</v>
      </c>
      <c r="D526" s="19">
        <v>-10000000</v>
      </c>
      <c r="E526" s="19">
        <v>130000000</v>
      </c>
      <c r="F526" s="19">
        <v>130000000</v>
      </c>
      <c r="G526" s="19">
        <v>0</v>
      </c>
      <c r="H526" s="19">
        <v>130000000</v>
      </c>
      <c r="I526" s="19">
        <v>130000000</v>
      </c>
      <c r="J526" s="19">
        <v>130000000</v>
      </c>
      <c r="K526" s="19">
        <v>0</v>
      </c>
      <c r="L526" s="19">
        <v>0</v>
      </c>
      <c r="M526" s="19">
        <v>0</v>
      </c>
      <c r="N526" s="19">
        <v>130000000</v>
      </c>
      <c r="O526" s="110">
        <v>0</v>
      </c>
      <c r="P526" s="19">
        <v>0</v>
      </c>
      <c r="Q526" s="19">
        <v>0</v>
      </c>
      <c r="R526" s="19">
        <v>0</v>
      </c>
      <c r="S526" s="110">
        <v>0</v>
      </c>
      <c r="T526" s="19">
        <v>0</v>
      </c>
      <c r="U526" s="19">
        <v>0</v>
      </c>
      <c r="V526" s="19">
        <v>0</v>
      </c>
    </row>
    <row r="527" spans="2:22" hidden="1">
      <c r="B527" t="s">
        <v>1567</v>
      </c>
      <c r="C527" s="19">
        <v>0</v>
      </c>
      <c r="D527" s="19">
        <v>0</v>
      </c>
      <c r="E527" s="19">
        <v>14400000</v>
      </c>
      <c r="F527" s="19">
        <v>14400000</v>
      </c>
      <c r="G527" s="19">
        <v>0</v>
      </c>
      <c r="H527" s="19">
        <v>14400000</v>
      </c>
      <c r="I527" s="19">
        <v>0</v>
      </c>
      <c r="J527" s="19">
        <v>0</v>
      </c>
      <c r="K527" s="19">
        <v>14400000</v>
      </c>
      <c r="L527" s="19">
        <v>0</v>
      </c>
      <c r="M527" s="19">
        <v>0</v>
      </c>
      <c r="N527" s="19">
        <v>0</v>
      </c>
      <c r="O527" s="110">
        <v>0</v>
      </c>
      <c r="P527" s="19">
        <v>0</v>
      </c>
      <c r="Q527" s="19">
        <v>0</v>
      </c>
      <c r="R527" s="19">
        <v>0</v>
      </c>
      <c r="S527" s="110">
        <v>0</v>
      </c>
      <c r="T527" s="19">
        <v>0</v>
      </c>
      <c r="U527" s="19">
        <v>0</v>
      </c>
      <c r="V527" s="19">
        <v>0</v>
      </c>
    </row>
    <row r="528" spans="2:22" hidden="1">
      <c r="B528" t="s">
        <v>1468</v>
      </c>
      <c r="C528" s="19">
        <v>0</v>
      </c>
      <c r="D528" s="19">
        <v>0</v>
      </c>
      <c r="E528" s="19">
        <v>14400000</v>
      </c>
      <c r="F528" s="19">
        <v>14400000</v>
      </c>
      <c r="G528" s="19">
        <v>0</v>
      </c>
      <c r="H528" s="19">
        <v>14400000</v>
      </c>
      <c r="I528" s="19">
        <v>0</v>
      </c>
      <c r="J528" s="19">
        <v>0</v>
      </c>
      <c r="K528" s="19">
        <v>14400000</v>
      </c>
      <c r="L528" s="19">
        <v>0</v>
      </c>
      <c r="M528" s="19">
        <v>0</v>
      </c>
      <c r="N528" s="19">
        <v>0</v>
      </c>
      <c r="O528" s="110">
        <v>0</v>
      </c>
      <c r="P528" s="19">
        <v>0</v>
      </c>
      <c r="Q528" s="19">
        <v>0</v>
      </c>
      <c r="R528" s="19">
        <v>0</v>
      </c>
      <c r="S528" s="110">
        <v>0</v>
      </c>
      <c r="T528" s="19">
        <v>0</v>
      </c>
      <c r="U528" s="19">
        <v>0</v>
      </c>
      <c r="V528" s="19">
        <v>0</v>
      </c>
    </row>
    <row r="529" spans="2:22" hidden="1">
      <c r="B529" t="s">
        <v>1554</v>
      </c>
      <c r="C529" s="19">
        <v>0</v>
      </c>
      <c r="D529" s="19">
        <v>-10000000</v>
      </c>
      <c r="E529" s="19">
        <v>234180000</v>
      </c>
      <c r="F529" s="19">
        <v>234180000</v>
      </c>
      <c r="G529" s="19">
        <v>0</v>
      </c>
      <c r="H529" s="19">
        <v>234180000</v>
      </c>
      <c r="I529" s="19">
        <v>234180000</v>
      </c>
      <c r="J529" s="19">
        <v>234180000</v>
      </c>
      <c r="K529" s="19">
        <v>0</v>
      </c>
      <c r="L529" s="19">
        <v>0</v>
      </c>
      <c r="M529" s="19">
        <v>0</v>
      </c>
      <c r="N529" s="19">
        <v>234180000</v>
      </c>
      <c r="O529" s="110">
        <v>0</v>
      </c>
      <c r="P529" s="19">
        <v>0</v>
      </c>
      <c r="Q529" s="19">
        <v>0</v>
      </c>
      <c r="R529" s="19">
        <v>0</v>
      </c>
      <c r="S529" s="110">
        <v>0</v>
      </c>
      <c r="T529" s="19">
        <v>0</v>
      </c>
      <c r="U529" s="19">
        <v>0</v>
      </c>
      <c r="V529" s="19">
        <v>0</v>
      </c>
    </row>
    <row r="530" spans="2:22" hidden="1">
      <c r="B530" t="s">
        <v>1468</v>
      </c>
      <c r="C530" s="19">
        <v>0</v>
      </c>
      <c r="D530" s="19">
        <v>-10000000</v>
      </c>
      <c r="E530" s="19">
        <v>234180000</v>
      </c>
      <c r="F530" s="19">
        <v>234180000</v>
      </c>
      <c r="G530" s="19">
        <v>0</v>
      </c>
      <c r="H530" s="19">
        <v>234180000</v>
      </c>
      <c r="I530" s="19">
        <v>234180000</v>
      </c>
      <c r="J530" s="19">
        <v>234180000</v>
      </c>
      <c r="K530" s="19">
        <v>0</v>
      </c>
      <c r="L530" s="19">
        <v>0</v>
      </c>
      <c r="M530" s="19">
        <v>0</v>
      </c>
      <c r="N530" s="19">
        <v>234180000</v>
      </c>
      <c r="O530" s="110">
        <v>0</v>
      </c>
      <c r="P530" s="19">
        <v>0</v>
      </c>
      <c r="Q530" s="19">
        <v>0</v>
      </c>
      <c r="R530" s="19">
        <v>0</v>
      </c>
      <c r="S530" s="110">
        <v>0</v>
      </c>
      <c r="T530" s="19">
        <v>0</v>
      </c>
      <c r="U530" s="19">
        <v>0</v>
      </c>
      <c r="V530" s="19">
        <v>0</v>
      </c>
    </row>
    <row r="531" spans="2:22" hidden="1">
      <c r="B531" t="s">
        <v>1492</v>
      </c>
      <c r="C531" s="19">
        <v>0</v>
      </c>
      <c r="D531" s="19">
        <v>0</v>
      </c>
      <c r="E531" s="19">
        <v>413046</v>
      </c>
      <c r="F531" s="19">
        <v>413046</v>
      </c>
      <c r="G531" s="19">
        <v>0</v>
      </c>
      <c r="H531" s="19">
        <v>413046</v>
      </c>
      <c r="I531" s="19">
        <v>0</v>
      </c>
      <c r="J531" s="19">
        <v>413046</v>
      </c>
      <c r="K531" s="19">
        <v>0</v>
      </c>
      <c r="L531" s="19">
        <v>0</v>
      </c>
      <c r="M531" s="19">
        <v>0</v>
      </c>
      <c r="N531" s="19">
        <v>413046</v>
      </c>
      <c r="O531" s="110">
        <v>0</v>
      </c>
      <c r="P531" s="19">
        <v>0</v>
      </c>
      <c r="Q531" s="19">
        <v>0</v>
      </c>
      <c r="R531" s="19">
        <v>0</v>
      </c>
      <c r="S531" s="110">
        <v>0</v>
      </c>
      <c r="T531" s="19">
        <v>0</v>
      </c>
      <c r="U531" s="19">
        <v>0</v>
      </c>
      <c r="V531" s="19">
        <v>0</v>
      </c>
    </row>
    <row r="532" spans="2:22" hidden="1">
      <c r="B532" t="s">
        <v>1396</v>
      </c>
      <c r="C532" s="19">
        <v>0</v>
      </c>
      <c r="D532" s="19">
        <v>0</v>
      </c>
      <c r="E532" s="19">
        <v>413046</v>
      </c>
      <c r="F532" s="19">
        <v>413046</v>
      </c>
      <c r="G532" s="19">
        <v>0</v>
      </c>
      <c r="H532" s="19">
        <v>413046</v>
      </c>
      <c r="I532" s="19">
        <v>0</v>
      </c>
      <c r="J532" s="19">
        <v>413046</v>
      </c>
      <c r="K532" s="19">
        <v>0</v>
      </c>
      <c r="L532" s="19">
        <v>0</v>
      </c>
      <c r="M532" s="19">
        <v>0</v>
      </c>
      <c r="N532" s="19">
        <v>413046</v>
      </c>
      <c r="O532" s="110">
        <v>0</v>
      </c>
      <c r="P532" s="19">
        <v>0</v>
      </c>
      <c r="Q532" s="19">
        <v>0</v>
      </c>
      <c r="R532" s="19">
        <v>0</v>
      </c>
      <c r="S532" s="110">
        <v>0</v>
      </c>
      <c r="T532" s="19">
        <v>0</v>
      </c>
      <c r="U532" s="19">
        <v>0</v>
      </c>
      <c r="V532" s="19">
        <v>0</v>
      </c>
    </row>
    <row r="533" spans="2:22" hidden="1">
      <c r="B533" t="s">
        <v>1493</v>
      </c>
      <c r="C533" s="19">
        <v>0</v>
      </c>
      <c r="D533" s="19">
        <v>20000000</v>
      </c>
      <c r="E533" s="19">
        <v>20000000</v>
      </c>
      <c r="F533" s="19">
        <v>20000000</v>
      </c>
      <c r="G533" s="19">
        <v>0</v>
      </c>
      <c r="H533" s="19">
        <v>20000000</v>
      </c>
      <c r="I533" s="19">
        <v>20000000</v>
      </c>
      <c r="J533" s="19">
        <v>20000000</v>
      </c>
      <c r="K533" s="19">
        <v>0</v>
      </c>
      <c r="L533" s="19">
        <v>0</v>
      </c>
      <c r="M533" s="19">
        <v>0</v>
      </c>
      <c r="N533" s="19">
        <v>20000000</v>
      </c>
      <c r="O533" s="110">
        <v>0</v>
      </c>
      <c r="P533" s="19">
        <v>0</v>
      </c>
      <c r="Q533" s="19">
        <v>0</v>
      </c>
      <c r="R533" s="19">
        <v>0</v>
      </c>
      <c r="S533" s="110">
        <v>0</v>
      </c>
      <c r="T533" s="19">
        <v>0</v>
      </c>
      <c r="U533" s="19">
        <v>0</v>
      </c>
      <c r="V533" s="19">
        <v>0</v>
      </c>
    </row>
    <row r="534" spans="2:22" hidden="1">
      <c r="B534" t="s">
        <v>1468</v>
      </c>
      <c r="C534" s="19">
        <v>0</v>
      </c>
      <c r="D534" s="19">
        <v>20000000</v>
      </c>
      <c r="E534" s="19">
        <v>20000000</v>
      </c>
      <c r="F534" s="19">
        <v>20000000</v>
      </c>
      <c r="G534" s="19">
        <v>0</v>
      </c>
      <c r="H534" s="19">
        <v>20000000</v>
      </c>
      <c r="I534" s="19">
        <v>20000000</v>
      </c>
      <c r="J534" s="19">
        <v>20000000</v>
      </c>
      <c r="K534" s="19">
        <v>0</v>
      </c>
      <c r="L534" s="19">
        <v>0</v>
      </c>
      <c r="M534" s="19">
        <v>0</v>
      </c>
      <c r="N534" s="19">
        <v>20000000</v>
      </c>
      <c r="O534" s="110">
        <v>0</v>
      </c>
      <c r="P534" s="19">
        <v>0</v>
      </c>
      <c r="Q534" s="19">
        <v>0</v>
      </c>
      <c r="R534" s="19">
        <v>0</v>
      </c>
      <c r="S534" s="110">
        <v>0</v>
      </c>
      <c r="T534" s="19">
        <v>0</v>
      </c>
      <c r="U534" s="19">
        <v>0</v>
      </c>
      <c r="V534" s="19">
        <v>0</v>
      </c>
    </row>
    <row r="535" spans="2:22" hidden="1">
      <c r="B535" t="s">
        <v>1494</v>
      </c>
      <c r="C535" s="19">
        <v>4264754000</v>
      </c>
      <c r="D535" s="19">
        <v>0</v>
      </c>
      <c r="E535" s="19">
        <v>-36991952</v>
      </c>
      <c r="F535" s="19">
        <v>4227762048</v>
      </c>
      <c r="G535" s="19">
        <v>0</v>
      </c>
      <c r="H535" s="19">
        <v>4227762048</v>
      </c>
      <c r="I535" s="19">
        <v>730560501</v>
      </c>
      <c r="J535" s="19">
        <v>3796645235</v>
      </c>
      <c r="K535" s="19">
        <v>431116813</v>
      </c>
      <c r="L535" s="19">
        <v>117251700</v>
      </c>
      <c r="M535" s="19">
        <v>3127363634</v>
      </c>
      <c r="N535" s="19">
        <v>669281601</v>
      </c>
      <c r="O535" s="110">
        <v>73.972099999999998</v>
      </c>
      <c r="P535" s="19">
        <v>388617264</v>
      </c>
      <c r="Q535" s="19">
        <v>1411140067</v>
      </c>
      <c r="R535" s="19">
        <v>1716223567</v>
      </c>
      <c r="S535" s="110">
        <v>33.377899999999997</v>
      </c>
      <c r="T535" s="19">
        <v>388617264</v>
      </c>
      <c r="U535" s="19">
        <v>1411140067</v>
      </c>
      <c r="V535" s="19">
        <v>0</v>
      </c>
    </row>
    <row r="536" spans="2:22" hidden="1">
      <c r="B536" t="s">
        <v>1396</v>
      </c>
      <c r="C536" s="19">
        <v>111353000</v>
      </c>
      <c r="D536" s="19">
        <v>0</v>
      </c>
      <c r="E536" s="19">
        <v>-75259543</v>
      </c>
      <c r="F536" s="19">
        <v>36093457</v>
      </c>
      <c r="G536" s="19">
        <v>0</v>
      </c>
      <c r="H536" s="19">
        <v>36093457</v>
      </c>
      <c r="I536" s="19">
        <v>11802000</v>
      </c>
      <c r="J536" s="19">
        <v>11802000</v>
      </c>
      <c r="K536" s="19">
        <v>24291457</v>
      </c>
      <c r="L536" s="19">
        <v>0</v>
      </c>
      <c r="M536" s="19">
        <v>0</v>
      </c>
      <c r="N536" s="19">
        <v>11802000</v>
      </c>
      <c r="O536" s="110">
        <v>0</v>
      </c>
      <c r="P536" s="19">
        <v>0</v>
      </c>
      <c r="Q536" s="19">
        <v>0</v>
      </c>
      <c r="R536" s="19">
        <v>0</v>
      </c>
      <c r="S536" s="110">
        <v>0</v>
      </c>
      <c r="T536" s="19">
        <v>0</v>
      </c>
      <c r="U536" s="19">
        <v>0</v>
      </c>
      <c r="V536" s="19">
        <v>0</v>
      </c>
    </row>
    <row r="537" spans="2:22" hidden="1">
      <c r="B537" t="s">
        <v>1496</v>
      </c>
      <c r="C537" s="19">
        <v>1754000</v>
      </c>
      <c r="D537" s="19">
        <v>0</v>
      </c>
      <c r="E537" s="19">
        <v>0</v>
      </c>
      <c r="F537" s="19">
        <v>1754000</v>
      </c>
      <c r="G537" s="19">
        <v>0</v>
      </c>
      <c r="H537" s="19">
        <v>1754000</v>
      </c>
      <c r="I537" s="19">
        <v>0</v>
      </c>
      <c r="J537" s="19">
        <v>0</v>
      </c>
      <c r="K537" s="19">
        <v>1754000</v>
      </c>
      <c r="L537" s="19">
        <v>0</v>
      </c>
      <c r="M537" s="19">
        <v>0</v>
      </c>
      <c r="N537" s="19">
        <v>0</v>
      </c>
      <c r="O537" s="110">
        <v>0</v>
      </c>
      <c r="P537" s="19">
        <v>0</v>
      </c>
      <c r="Q537" s="19">
        <v>0</v>
      </c>
      <c r="R537" s="19">
        <v>0</v>
      </c>
      <c r="S537" s="110">
        <v>0</v>
      </c>
      <c r="T537" s="19">
        <v>0</v>
      </c>
      <c r="U537" s="19">
        <v>0</v>
      </c>
      <c r="V537" s="19">
        <v>0</v>
      </c>
    </row>
    <row r="538" spans="2:22" hidden="1">
      <c r="B538" t="s">
        <v>1468</v>
      </c>
      <c r="C538" s="19">
        <v>4151647000</v>
      </c>
      <c r="D538" s="19">
        <v>0</v>
      </c>
      <c r="E538" s="19">
        <v>38267591</v>
      </c>
      <c r="F538" s="19">
        <v>4189914591</v>
      </c>
      <c r="G538" s="19">
        <v>0</v>
      </c>
      <c r="H538" s="19">
        <v>4189914591</v>
      </c>
      <c r="I538" s="19">
        <v>718758501</v>
      </c>
      <c r="J538" s="19">
        <v>3784843235</v>
      </c>
      <c r="K538" s="19">
        <v>405071356</v>
      </c>
      <c r="L538" s="19">
        <v>117251700</v>
      </c>
      <c r="M538" s="19">
        <v>3127363634</v>
      </c>
      <c r="N538" s="19">
        <v>657479601</v>
      </c>
      <c r="O538" s="110">
        <v>74.640299999999996</v>
      </c>
      <c r="P538" s="19">
        <v>388617264</v>
      </c>
      <c r="Q538" s="19">
        <v>1411140067</v>
      </c>
      <c r="R538" s="19">
        <v>1716223567</v>
      </c>
      <c r="S538" s="110">
        <v>33.679400000000001</v>
      </c>
      <c r="T538" s="19">
        <v>388617264</v>
      </c>
      <c r="U538" s="19">
        <v>1411140067</v>
      </c>
      <c r="V538" s="19">
        <v>0</v>
      </c>
    </row>
    <row r="539" spans="2:22" hidden="1">
      <c r="B539" t="s">
        <v>1555</v>
      </c>
      <c r="C539" s="19">
        <v>10000000</v>
      </c>
      <c r="D539" s="19">
        <v>0</v>
      </c>
      <c r="E539" s="19">
        <v>-10000000</v>
      </c>
      <c r="F539" s="19">
        <v>0</v>
      </c>
      <c r="G539" s="19">
        <v>0</v>
      </c>
      <c r="H539" s="19">
        <v>0</v>
      </c>
      <c r="I539" s="19">
        <v>0</v>
      </c>
      <c r="J539" s="19">
        <v>0</v>
      </c>
      <c r="K539" s="19">
        <v>0</v>
      </c>
      <c r="L539" s="19">
        <v>0</v>
      </c>
      <c r="M539" s="19">
        <v>0</v>
      </c>
      <c r="N539" s="19">
        <v>0</v>
      </c>
      <c r="O539" s="110">
        <v>0</v>
      </c>
      <c r="P539" s="19">
        <v>0</v>
      </c>
      <c r="Q539" s="19">
        <v>0</v>
      </c>
      <c r="R539" s="19">
        <v>0</v>
      </c>
      <c r="S539" s="110">
        <v>0</v>
      </c>
      <c r="T539" s="19">
        <v>0</v>
      </c>
      <c r="U539" s="19">
        <v>0</v>
      </c>
      <c r="V539" s="19">
        <v>0</v>
      </c>
    </row>
    <row r="540" spans="2:22" hidden="1">
      <c r="B540" t="s">
        <v>1468</v>
      </c>
      <c r="C540" s="19">
        <v>10000000</v>
      </c>
      <c r="D540" s="19">
        <v>0</v>
      </c>
      <c r="E540" s="19">
        <v>-10000000</v>
      </c>
      <c r="F540" s="19">
        <v>0</v>
      </c>
      <c r="G540" s="19">
        <v>0</v>
      </c>
      <c r="H540" s="19">
        <v>0</v>
      </c>
      <c r="I540" s="19">
        <v>0</v>
      </c>
      <c r="J540" s="19">
        <v>0</v>
      </c>
      <c r="K540" s="19">
        <v>0</v>
      </c>
      <c r="L540" s="19">
        <v>0</v>
      </c>
      <c r="M540" s="19">
        <v>0</v>
      </c>
      <c r="N540" s="19">
        <v>0</v>
      </c>
      <c r="O540" s="110">
        <v>0</v>
      </c>
      <c r="P540" s="19">
        <v>0</v>
      </c>
      <c r="Q540" s="19">
        <v>0</v>
      </c>
      <c r="R540" s="19">
        <v>0</v>
      </c>
      <c r="S540" s="110">
        <v>0</v>
      </c>
      <c r="T540" s="19">
        <v>0</v>
      </c>
      <c r="U540" s="19">
        <v>0</v>
      </c>
      <c r="V540" s="19">
        <v>0</v>
      </c>
    </row>
    <row r="541" spans="2:22" hidden="1">
      <c r="B541" t="s">
        <v>1568</v>
      </c>
      <c r="C541" s="19">
        <v>3000000</v>
      </c>
      <c r="D541" s="19">
        <v>0</v>
      </c>
      <c r="E541" s="19">
        <v>-3000000</v>
      </c>
      <c r="F541" s="19">
        <v>0</v>
      </c>
      <c r="G541" s="19">
        <v>0</v>
      </c>
      <c r="H541" s="19">
        <v>0</v>
      </c>
      <c r="I541" s="19">
        <v>0</v>
      </c>
      <c r="J541" s="19">
        <v>0</v>
      </c>
      <c r="K541" s="19">
        <v>0</v>
      </c>
      <c r="L541" s="19">
        <v>0</v>
      </c>
      <c r="M541" s="19">
        <v>0</v>
      </c>
      <c r="N541" s="19">
        <v>0</v>
      </c>
      <c r="O541" s="110">
        <v>0</v>
      </c>
      <c r="P541" s="19">
        <v>0</v>
      </c>
      <c r="Q541" s="19">
        <v>0</v>
      </c>
      <c r="R541" s="19">
        <v>0</v>
      </c>
      <c r="S541" s="110">
        <v>0</v>
      </c>
      <c r="T541" s="19">
        <v>0</v>
      </c>
      <c r="U541" s="19">
        <v>0</v>
      </c>
      <c r="V541" s="19">
        <v>0</v>
      </c>
    </row>
    <row r="542" spans="2:22" hidden="1">
      <c r="B542" t="s">
        <v>1468</v>
      </c>
      <c r="C542" s="19">
        <v>3000000</v>
      </c>
      <c r="D542" s="19">
        <v>0</v>
      </c>
      <c r="E542" s="19">
        <v>-3000000</v>
      </c>
      <c r="F542" s="19">
        <v>0</v>
      </c>
      <c r="G542" s="19">
        <v>0</v>
      </c>
      <c r="H542" s="19">
        <v>0</v>
      </c>
      <c r="I542" s="19">
        <v>0</v>
      </c>
      <c r="J542" s="19">
        <v>0</v>
      </c>
      <c r="K542" s="19">
        <v>0</v>
      </c>
      <c r="L542" s="19">
        <v>0</v>
      </c>
      <c r="M542" s="19">
        <v>0</v>
      </c>
      <c r="N542" s="19">
        <v>0</v>
      </c>
      <c r="O542" s="110">
        <v>0</v>
      </c>
      <c r="P542" s="19">
        <v>0</v>
      </c>
      <c r="Q542" s="19">
        <v>0</v>
      </c>
      <c r="R542" s="19">
        <v>0</v>
      </c>
      <c r="S542" s="110">
        <v>0</v>
      </c>
      <c r="T542" s="19">
        <v>0</v>
      </c>
      <c r="U542" s="19">
        <v>0</v>
      </c>
      <c r="V542" s="19">
        <v>0</v>
      </c>
    </row>
    <row r="543" spans="2:22" hidden="1">
      <c r="B543" t="s">
        <v>1515</v>
      </c>
      <c r="C543" s="19">
        <v>15000000</v>
      </c>
      <c r="D543" s="19">
        <v>0</v>
      </c>
      <c r="E543" s="19">
        <v>-15000000</v>
      </c>
      <c r="F543" s="19">
        <v>0</v>
      </c>
      <c r="G543" s="19">
        <v>0</v>
      </c>
      <c r="H543" s="19">
        <v>0</v>
      </c>
      <c r="I543" s="19">
        <v>0</v>
      </c>
      <c r="J543" s="19">
        <v>0</v>
      </c>
      <c r="K543" s="19">
        <v>0</v>
      </c>
      <c r="L543" s="19">
        <v>0</v>
      </c>
      <c r="M543" s="19">
        <v>0</v>
      </c>
      <c r="N543" s="19">
        <v>0</v>
      </c>
      <c r="O543" s="110">
        <v>0</v>
      </c>
      <c r="P543" s="19">
        <v>0</v>
      </c>
      <c r="Q543" s="19">
        <v>0</v>
      </c>
      <c r="R543" s="19">
        <v>0</v>
      </c>
      <c r="S543" s="110">
        <v>0</v>
      </c>
      <c r="T543" s="19">
        <v>0</v>
      </c>
      <c r="U543" s="19">
        <v>0</v>
      </c>
      <c r="V543" s="19">
        <v>0</v>
      </c>
    </row>
    <row r="544" spans="2:22" hidden="1">
      <c r="B544" t="s">
        <v>1468</v>
      </c>
      <c r="C544" s="19">
        <v>15000000</v>
      </c>
      <c r="D544" s="19">
        <v>0</v>
      </c>
      <c r="E544" s="19">
        <v>-15000000</v>
      </c>
      <c r="F544" s="19">
        <v>0</v>
      </c>
      <c r="G544" s="19">
        <v>0</v>
      </c>
      <c r="H544" s="19">
        <v>0</v>
      </c>
      <c r="I544" s="19">
        <v>0</v>
      </c>
      <c r="J544" s="19">
        <v>0</v>
      </c>
      <c r="K544" s="19">
        <v>0</v>
      </c>
      <c r="L544" s="19">
        <v>0</v>
      </c>
      <c r="M544" s="19">
        <v>0</v>
      </c>
      <c r="N544" s="19">
        <v>0</v>
      </c>
      <c r="O544" s="110">
        <v>0</v>
      </c>
      <c r="P544" s="19">
        <v>0</v>
      </c>
      <c r="Q544" s="19">
        <v>0</v>
      </c>
      <c r="R544" s="19">
        <v>0</v>
      </c>
      <c r="S544" s="110">
        <v>0</v>
      </c>
      <c r="T544" s="19">
        <v>0</v>
      </c>
      <c r="U544" s="19">
        <v>0</v>
      </c>
      <c r="V544" s="19">
        <v>0</v>
      </c>
    </row>
    <row r="545" spans="2:22" hidden="1">
      <c r="B545" t="s">
        <v>1500</v>
      </c>
      <c r="C545" s="19">
        <v>0</v>
      </c>
      <c r="D545" s="19">
        <v>0</v>
      </c>
      <c r="E545" s="19">
        <v>36578906</v>
      </c>
      <c r="F545" s="19">
        <v>36578906</v>
      </c>
      <c r="G545" s="19">
        <v>0</v>
      </c>
      <c r="H545" s="19">
        <v>36578906</v>
      </c>
      <c r="I545" s="19">
        <v>0</v>
      </c>
      <c r="J545" s="19">
        <v>36578906</v>
      </c>
      <c r="K545" s="19">
        <v>0</v>
      </c>
      <c r="L545" s="19">
        <v>0</v>
      </c>
      <c r="M545" s="19">
        <v>0</v>
      </c>
      <c r="N545" s="19">
        <v>36578906</v>
      </c>
      <c r="O545" s="110">
        <v>0</v>
      </c>
      <c r="P545" s="19">
        <v>0</v>
      </c>
      <c r="Q545" s="19">
        <v>0</v>
      </c>
      <c r="R545" s="19">
        <v>0</v>
      </c>
      <c r="S545" s="110">
        <v>0</v>
      </c>
      <c r="T545" s="19">
        <v>0</v>
      </c>
      <c r="U545" s="19">
        <v>0</v>
      </c>
      <c r="V545" s="19">
        <v>0</v>
      </c>
    </row>
    <row r="546" spans="2:22" hidden="1">
      <c r="B546" t="s">
        <v>1468</v>
      </c>
      <c r="C546" s="19">
        <v>0</v>
      </c>
      <c r="D546" s="19">
        <v>0</v>
      </c>
      <c r="E546" s="19">
        <v>36578906</v>
      </c>
      <c r="F546" s="19">
        <v>36578906</v>
      </c>
      <c r="G546" s="19">
        <v>0</v>
      </c>
      <c r="H546" s="19">
        <v>36578906</v>
      </c>
      <c r="I546" s="19">
        <v>0</v>
      </c>
      <c r="J546" s="19">
        <v>36578906</v>
      </c>
      <c r="K546" s="19">
        <v>0</v>
      </c>
      <c r="L546" s="19">
        <v>0</v>
      </c>
      <c r="M546" s="19">
        <v>0</v>
      </c>
      <c r="N546" s="19">
        <v>36578906</v>
      </c>
      <c r="O546" s="110">
        <v>0</v>
      </c>
      <c r="P546" s="19">
        <v>0</v>
      </c>
      <c r="Q546" s="19">
        <v>0</v>
      </c>
      <c r="R546" s="19">
        <v>0</v>
      </c>
      <c r="S546" s="110">
        <v>0</v>
      </c>
      <c r="T546" s="19">
        <v>0</v>
      </c>
      <c r="U546" s="19">
        <v>0</v>
      </c>
      <c r="V546" s="19">
        <v>0</v>
      </c>
    </row>
    <row r="547" spans="2:22" hidden="1">
      <c r="B547" t="s">
        <v>1569</v>
      </c>
      <c r="C547" s="19">
        <v>14000000</v>
      </c>
      <c r="D547" s="19">
        <v>-846497</v>
      </c>
      <c r="E547" s="19">
        <v>-846497</v>
      </c>
      <c r="F547" s="19">
        <v>13153503</v>
      </c>
      <c r="G547" s="19">
        <v>0</v>
      </c>
      <c r="H547" s="19">
        <v>13153503</v>
      </c>
      <c r="I547" s="19">
        <v>0</v>
      </c>
      <c r="J547" s="19">
        <v>0</v>
      </c>
      <c r="K547" s="19">
        <v>13153503</v>
      </c>
      <c r="L547" s="19">
        <v>0</v>
      </c>
      <c r="M547" s="19">
        <v>0</v>
      </c>
      <c r="N547" s="19">
        <v>0</v>
      </c>
      <c r="O547" s="110">
        <v>0</v>
      </c>
      <c r="P547" s="19">
        <v>0</v>
      </c>
      <c r="Q547" s="19">
        <v>0</v>
      </c>
      <c r="R547" s="19">
        <v>0</v>
      </c>
      <c r="S547" s="110">
        <v>0</v>
      </c>
      <c r="T547" s="19">
        <v>0</v>
      </c>
      <c r="U547" s="19">
        <v>0</v>
      </c>
      <c r="V547" s="19">
        <v>0</v>
      </c>
    </row>
    <row r="548" spans="2:22" hidden="1">
      <c r="B548" t="s">
        <v>1468</v>
      </c>
      <c r="C548" s="19">
        <v>14000000</v>
      </c>
      <c r="D548" s="19">
        <v>-846497</v>
      </c>
      <c r="E548" s="19">
        <v>-846497</v>
      </c>
      <c r="F548" s="19">
        <v>13153503</v>
      </c>
      <c r="G548" s="19">
        <v>0</v>
      </c>
      <c r="H548" s="19">
        <v>13153503</v>
      </c>
      <c r="I548" s="19">
        <v>0</v>
      </c>
      <c r="J548" s="19">
        <v>0</v>
      </c>
      <c r="K548" s="19">
        <v>13153503</v>
      </c>
      <c r="L548" s="19">
        <v>0</v>
      </c>
      <c r="M548" s="19">
        <v>0</v>
      </c>
      <c r="N548" s="19">
        <v>0</v>
      </c>
      <c r="O548" s="110">
        <v>0</v>
      </c>
      <c r="P548" s="19">
        <v>0</v>
      </c>
      <c r="Q548" s="19">
        <v>0</v>
      </c>
      <c r="R548" s="19">
        <v>0</v>
      </c>
      <c r="S548" s="110">
        <v>0</v>
      </c>
      <c r="T548" s="19">
        <v>0</v>
      </c>
      <c r="U548" s="19">
        <v>0</v>
      </c>
      <c r="V548" s="19">
        <v>0</v>
      </c>
    </row>
    <row r="549" spans="2:22" hidden="1">
      <c r="B549" t="s">
        <v>1542</v>
      </c>
      <c r="C549" s="19">
        <v>80000000</v>
      </c>
      <c r="D549" s="19">
        <v>0</v>
      </c>
      <c r="E549" s="19">
        <v>-16120000</v>
      </c>
      <c r="F549" s="19">
        <v>63880000</v>
      </c>
      <c r="G549" s="19">
        <v>0</v>
      </c>
      <c r="H549" s="19">
        <v>63880000</v>
      </c>
      <c r="I549" s="19">
        <v>0</v>
      </c>
      <c r="J549" s="19">
        <v>63880000</v>
      </c>
      <c r="K549" s="19">
        <v>0</v>
      </c>
      <c r="L549" s="19">
        <v>0</v>
      </c>
      <c r="M549" s="19">
        <v>0</v>
      </c>
      <c r="N549" s="19">
        <v>63880000</v>
      </c>
      <c r="O549" s="110">
        <v>0</v>
      </c>
      <c r="P549" s="19">
        <v>0</v>
      </c>
      <c r="Q549" s="19">
        <v>0</v>
      </c>
      <c r="R549" s="19">
        <v>0</v>
      </c>
      <c r="S549" s="110">
        <v>0</v>
      </c>
      <c r="T549" s="19">
        <v>0</v>
      </c>
      <c r="U549" s="19">
        <v>0</v>
      </c>
      <c r="V549" s="19">
        <v>0</v>
      </c>
    </row>
    <row r="550" spans="2:22" hidden="1">
      <c r="B550" t="s">
        <v>1468</v>
      </c>
      <c r="C550" s="19">
        <v>80000000</v>
      </c>
      <c r="D550" s="19">
        <v>0</v>
      </c>
      <c r="E550" s="19">
        <v>-16120000</v>
      </c>
      <c r="F550" s="19">
        <v>63880000</v>
      </c>
      <c r="G550" s="19">
        <v>0</v>
      </c>
      <c r="H550" s="19">
        <v>63880000</v>
      </c>
      <c r="I550" s="19">
        <v>0</v>
      </c>
      <c r="J550" s="19">
        <v>63880000</v>
      </c>
      <c r="K550" s="19">
        <v>0</v>
      </c>
      <c r="L550" s="19">
        <v>0</v>
      </c>
      <c r="M550" s="19">
        <v>0</v>
      </c>
      <c r="N550" s="19">
        <v>63880000</v>
      </c>
      <c r="O550" s="110">
        <v>0</v>
      </c>
      <c r="P550" s="19">
        <v>0</v>
      </c>
      <c r="Q550" s="19">
        <v>0</v>
      </c>
      <c r="R550" s="19">
        <v>0</v>
      </c>
      <c r="S550" s="110">
        <v>0</v>
      </c>
      <c r="T550" s="19">
        <v>0</v>
      </c>
      <c r="U550" s="19">
        <v>0</v>
      </c>
      <c r="V550" s="19">
        <v>0</v>
      </c>
    </row>
    <row r="551" spans="2:22" hidden="1">
      <c r="B551" t="s">
        <v>1570</v>
      </c>
      <c r="C551" s="19">
        <v>15000000</v>
      </c>
      <c r="D551" s="19">
        <v>0</v>
      </c>
      <c r="E551" s="19">
        <v>-15000000</v>
      </c>
      <c r="F551" s="19">
        <v>0</v>
      </c>
      <c r="G551" s="19">
        <v>0</v>
      </c>
      <c r="H551" s="19">
        <v>0</v>
      </c>
      <c r="I551" s="19">
        <v>0</v>
      </c>
      <c r="J551" s="19">
        <v>0</v>
      </c>
      <c r="K551" s="19">
        <v>0</v>
      </c>
      <c r="L551" s="19">
        <v>0</v>
      </c>
      <c r="M551" s="19">
        <v>0</v>
      </c>
      <c r="N551" s="19">
        <v>0</v>
      </c>
      <c r="O551" s="110">
        <v>0</v>
      </c>
      <c r="P551" s="19">
        <v>0</v>
      </c>
      <c r="Q551" s="19">
        <v>0</v>
      </c>
      <c r="R551" s="19">
        <v>0</v>
      </c>
      <c r="S551" s="110">
        <v>0</v>
      </c>
      <c r="T551" s="19">
        <v>0</v>
      </c>
      <c r="U551" s="19">
        <v>0</v>
      </c>
      <c r="V551" s="19">
        <v>0</v>
      </c>
    </row>
    <row r="552" spans="2:22" hidden="1">
      <c r="B552" t="s">
        <v>1468</v>
      </c>
      <c r="C552" s="19">
        <v>15000000</v>
      </c>
      <c r="D552" s="19">
        <v>0</v>
      </c>
      <c r="E552" s="19">
        <v>-15000000</v>
      </c>
      <c r="F552" s="19">
        <v>0</v>
      </c>
      <c r="G552" s="19">
        <v>0</v>
      </c>
      <c r="H552" s="19">
        <v>0</v>
      </c>
      <c r="I552" s="19">
        <v>0</v>
      </c>
      <c r="J552" s="19">
        <v>0</v>
      </c>
      <c r="K552" s="19">
        <v>0</v>
      </c>
      <c r="L552" s="19">
        <v>0</v>
      </c>
      <c r="M552" s="19">
        <v>0</v>
      </c>
      <c r="N552" s="19">
        <v>0</v>
      </c>
      <c r="O552" s="110">
        <v>0</v>
      </c>
      <c r="P552" s="19">
        <v>0</v>
      </c>
      <c r="Q552" s="19">
        <v>0</v>
      </c>
      <c r="R552" s="19">
        <v>0</v>
      </c>
      <c r="S552" s="110">
        <v>0</v>
      </c>
      <c r="T552" s="19">
        <v>0</v>
      </c>
      <c r="U552" s="19">
        <v>0</v>
      </c>
      <c r="V552" s="19">
        <v>0</v>
      </c>
    </row>
    <row r="553" spans="2:22" hidden="1">
      <c r="B553" t="s">
        <v>1571</v>
      </c>
      <c r="C553" s="19">
        <v>200623978000</v>
      </c>
      <c r="D553" s="19">
        <v>11000000000</v>
      </c>
      <c r="E553" s="19">
        <v>-18757986852</v>
      </c>
      <c r="F553" s="19">
        <v>181865991148</v>
      </c>
      <c r="G553" s="19">
        <v>0</v>
      </c>
      <c r="H553" s="19">
        <v>181865991148</v>
      </c>
      <c r="I553" s="19">
        <v>7324894210</v>
      </c>
      <c r="J553" s="19">
        <v>157406886251</v>
      </c>
      <c r="K553" s="19">
        <v>24459104897</v>
      </c>
      <c r="L553" s="19">
        <v>3299242009</v>
      </c>
      <c r="M553" s="19">
        <v>133380931015</v>
      </c>
      <c r="N553" s="19">
        <v>24025955236</v>
      </c>
      <c r="O553" s="110">
        <v>73.340199999999996</v>
      </c>
      <c r="P553" s="19">
        <v>15565192129</v>
      </c>
      <c r="Q553" s="19">
        <v>79851989017</v>
      </c>
      <c r="R553" s="19">
        <v>53528941998</v>
      </c>
      <c r="S553" s="110">
        <v>43.906999999999996</v>
      </c>
      <c r="T553" s="19">
        <v>15565192129</v>
      </c>
      <c r="U553" s="19">
        <v>79851989017</v>
      </c>
      <c r="V553" s="19">
        <v>0</v>
      </c>
    </row>
    <row r="554" spans="2:22" hidden="1">
      <c r="B554" t="s">
        <v>1464</v>
      </c>
      <c r="C554" s="19">
        <v>800000000</v>
      </c>
      <c r="D554" s="19">
        <v>0</v>
      </c>
      <c r="E554" s="19">
        <v>-100000000</v>
      </c>
      <c r="F554" s="19">
        <v>700000000</v>
      </c>
      <c r="G554" s="19">
        <v>0</v>
      </c>
      <c r="H554" s="19">
        <v>700000000</v>
      </c>
      <c r="I554" s="19">
        <v>0</v>
      </c>
      <c r="J554" s="19">
        <v>0</v>
      </c>
      <c r="K554" s="19">
        <v>700000000</v>
      </c>
      <c r="L554" s="19">
        <v>0</v>
      </c>
      <c r="M554" s="19">
        <v>0</v>
      </c>
      <c r="N554" s="19">
        <v>0</v>
      </c>
      <c r="O554" s="110">
        <v>0</v>
      </c>
      <c r="P554" s="19">
        <v>0</v>
      </c>
      <c r="Q554" s="19">
        <v>0</v>
      </c>
      <c r="R554" s="19">
        <v>0</v>
      </c>
      <c r="S554" s="110">
        <v>0</v>
      </c>
      <c r="T554" s="19">
        <v>0</v>
      </c>
      <c r="U554" s="19">
        <v>0</v>
      </c>
      <c r="V554" s="19">
        <v>0</v>
      </c>
    </row>
    <row r="555" spans="2:22" hidden="1">
      <c r="B555" t="s">
        <v>1519</v>
      </c>
      <c r="C555" s="19">
        <v>800000000</v>
      </c>
      <c r="D555" s="19">
        <v>0</v>
      </c>
      <c r="E555" s="19">
        <v>-100000000</v>
      </c>
      <c r="F555" s="19">
        <v>700000000</v>
      </c>
      <c r="G555" s="19">
        <v>0</v>
      </c>
      <c r="H555" s="19">
        <v>700000000</v>
      </c>
      <c r="I555" s="19">
        <v>0</v>
      </c>
      <c r="J555" s="19">
        <v>0</v>
      </c>
      <c r="K555" s="19">
        <v>700000000</v>
      </c>
      <c r="L555" s="19">
        <v>0</v>
      </c>
      <c r="M555" s="19">
        <v>0</v>
      </c>
      <c r="N555" s="19">
        <v>0</v>
      </c>
      <c r="O555" s="110">
        <v>0</v>
      </c>
      <c r="P555" s="19">
        <v>0</v>
      </c>
      <c r="Q555" s="19">
        <v>0</v>
      </c>
      <c r="R555" s="19">
        <v>0</v>
      </c>
      <c r="S555" s="110">
        <v>0</v>
      </c>
      <c r="T555" s="19">
        <v>0</v>
      </c>
      <c r="U555" s="19">
        <v>0</v>
      </c>
      <c r="V555" s="19">
        <v>0</v>
      </c>
    </row>
    <row r="556" spans="2:22" hidden="1">
      <c r="B556" t="s">
        <v>1572</v>
      </c>
      <c r="C556" s="19">
        <v>1160000000</v>
      </c>
      <c r="D556" s="19">
        <v>0</v>
      </c>
      <c r="E556" s="19">
        <v>-846332304</v>
      </c>
      <c r="F556" s="19">
        <v>313667696</v>
      </c>
      <c r="G556" s="19">
        <v>0</v>
      </c>
      <c r="H556" s="19">
        <v>313667696</v>
      </c>
      <c r="I556" s="19">
        <v>0</v>
      </c>
      <c r="J556" s="19">
        <v>0</v>
      </c>
      <c r="K556" s="19">
        <v>313667696</v>
      </c>
      <c r="L556" s="19">
        <v>0</v>
      </c>
      <c r="M556" s="19">
        <v>0</v>
      </c>
      <c r="N556" s="19">
        <v>0</v>
      </c>
      <c r="O556" s="110">
        <v>0</v>
      </c>
      <c r="P556" s="19">
        <v>0</v>
      </c>
      <c r="Q556" s="19">
        <v>0</v>
      </c>
      <c r="R556" s="19">
        <v>0</v>
      </c>
      <c r="S556" s="110">
        <v>0</v>
      </c>
      <c r="T556" s="19">
        <v>0</v>
      </c>
      <c r="U556" s="19">
        <v>0</v>
      </c>
      <c r="V556" s="19">
        <v>0</v>
      </c>
    </row>
    <row r="557" spans="2:22" hidden="1">
      <c r="B557" t="s">
        <v>1519</v>
      </c>
      <c r="C557" s="19">
        <v>1160000000</v>
      </c>
      <c r="D557" s="19">
        <v>0</v>
      </c>
      <c r="E557" s="19">
        <v>-846332304</v>
      </c>
      <c r="F557" s="19">
        <v>313667696</v>
      </c>
      <c r="G557" s="19">
        <v>0</v>
      </c>
      <c r="H557" s="19">
        <v>313667696</v>
      </c>
      <c r="I557" s="19">
        <v>0</v>
      </c>
      <c r="J557" s="19">
        <v>0</v>
      </c>
      <c r="K557" s="19">
        <v>313667696</v>
      </c>
      <c r="L557" s="19">
        <v>0</v>
      </c>
      <c r="M557" s="19">
        <v>0</v>
      </c>
      <c r="N557" s="19">
        <v>0</v>
      </c>
      <c r="O557" s="110">
        <v>0</v>
      </c>
      <c r="P557" s="19">
        <v>0</v>
      </c>
      <c r="Q557" s="19">
        <v>0</v>
      </c>
      <c r="R557" s="19">
        <v>0</v>
      </c>
      <c r="S557" s="110">
        <v>0</v>
      </c>
      <c r="T557" s="19">
        <v>0</v>
      </c>
      <c r="U557" s="19">
        <v>0</v>
      </c>
      <c r="V557" s="19">
        <v>0</v>
      </c>
    </row>
    <row r="558" spans="2:22" hidden="1">
      <c r="B558" t="s">
        <v>1558</v>
      </c>
      <c r="C558" s="19">
        <v>0</v>
      </c>
      <c r="D558" s="19">
        <v>0</v>
      </c>
      <c r="E558" s="19">
        <v>1475600</v>
      </c>
      <c r="F558" s="19">
        <v>1475600</v>
      </c>
      <c r="G558" s="19">
        <v>0</v>
      </c>
      <c r="H558" s="19">
        <v>1475600</v>
      </c>
      <c r="I558" s="19">
        <v>0</v>
      </c>
      <c r="J558" s="19">
        <v>1475600</v>
      </c>
      <c r="K558" s="19">
        <v>0</v>
      </c>
      <c r="L558" s="19">
        <v>0</v>
      </c>
      <c r="M558" s="19">
        <v>1475600</v>
      </c>
      <c r="N558" s="19">
        <v>0</v>
      </c>
      <c r="O558" s="110">
        <v>100</v>
      </c>
      <c r="P558" s="19">
        <v>0</v>
      </c>
      <c r="Q558" s="19">
        <v>0</v>
      </c>
      <c r="R558" s="19">
        <v>1475600</v>
      </c>
      <c r="S558" s="110">
        <v>0</v>
      </c>
      <c r="T558" s="19">
        <v>0</v>
      </c>
      <c r="U558" s="19">
        <v>0</v>
      </c>
      <c r="V558" s="19">
        <v>0</v>
      </c>
    </row>
    <row r="559" spans="2:22" hidden="1">
      <c r="B559" t="s">
        <v>1519</v>
      </c>
      <c r="C559" s="19">
        <v>0</v>
      </c>
      <c r="D559" s="19">
        <v>0</v>
      </c>
      <c r="E559" s="19">
        <v>1475600</v>
      </c>
      <c r="F559" s="19">
        <v>1475600</v>
      </c>
      <c r="G559" s="19">
        <v>0</v>
      </c>
      <c r="H559" s="19">
        <v>1475600</v>
      </c>
      <c r="I559" s="19">
        <v>0</v>
      </c>
      <c r="J559" s="19">
        <v>1475600</v>
      </c>
      <c r="K559" s="19">
        <v>0</v>
      </c>
      <c r="L559" s="19">
        <v>0</v>
      </c>
      <c r="M559" s="19">
        <v>1475600</v>
      </c>
      <c r="N559" s="19">
        <v>0</v>
      </c>
      <c r="O559" s="110">
        <v>100</v>
      </c>
      <c r="P559" s="19">
        <v>0</v>
      </c>
      <c r="Q559" s="19">
        <v>0</v>
      </c>
      <c r="R559" s="19">
        <v>1475600</v>
      </c>
      <c r="S559" s="110">
        <v>0</v>
      </c>
      <c r="T559" s="19">
        <v>0</v>
      </c>
      <c r="U559" s="19">
        <v>0</v>
      </c>
      <c r="V559" s="19">
        <v>0</v>
      </c>
    </row>
    <row r="560" spans="2:22" hidden="1">
      <c r="B560" t="s">
        <v>1472</v>
      </c>
      <c r="C560" s="19">
        <v>0</v>
      </c>
      <c r="D560" s="19">
        <v>0</v>
      </c>
      <c r="E560" s="19">
        <v>11888695</v>
      </c>
      <c r="F560" s="19">
        <v>11888695</v>
      </c>
      <c r="G560" s="19">
        <v>0</v>
      </c>
      <c r="H560" s="19">
        <v>11888695</v>
      </c>
      <c r="I560" s="19">
        <v>0</v>
      </c>
      <c r="J560" s="19">
        <v>11888695</v>
      </c>
      <c r="K560" s="19">
        <v>0</v>
      </c>
      <c r="L560" s="19">
        <v>0</v>
      </c>
      <c r="M560" s="19">
        <v>11888695</v>
      </c>
      <c r="N560" s="19">
        <v>0</v>
      </c>
      <c r="O560" s="110">
        <v>100</v>
      </c>
      <c r="P560" s="19">
        <v>0</v>
      </c>
      <c r="Q560" s="19">
        <v>0</v>
      </c>
      <c r="R560" s="19">
        <v>11888695</v>
      </c>
      <c r="S560" s="110">
        <v>0</v>
      </c>
      <c r="T560" s="19">
        <v>0</v>
      </c>
      <c r="U560" s="19">
        <v>0</v>
      </c>
      <c r="V560" s="19">
        <v>0</v>
      </c>
    </row>
    <row r="561" spans="2:22" hidden="1">
      <c r="B561" t="s">
        <v>1519</v>
      </c>
      <c r="C561" s="19">
        <v>0</v>
      </c>
      <c r="D561" s="19">
        <v>0</v>
      </c>
      <c r="E561" s="19">
        <v>11888695</v>
      </c>
      <c r="F561" s="19">
        <v>11888695</v>
      </c>
      <c r="G561" s="19">
        <v>0</v>
      </c>
      <c r="H561" s="19">
        <v>11888695</v>
      </c>
      <c r="I561" s="19">
        <v>0</v>
      </c>
      <c r="J561" s="19">
        <v>11888695</v>
      </c>
      <c r="K561" s="19">
        <v>0</v>
      </c>
      <c r="L561" s="19">
        <v>0</v>
      </c>
      <c r="M561" s="19">
        <v>11888695</v>
      </c>
      <c r="N561" s="19">
        <v>0</v>
      </c>
      <c r="O561" s="110">
        <v>100</v>
      </c>
      <c r="P561" s="19">
        <v>0</v>
      </c>
      <c r="Q561" s="19">
        <v>0</v>
      </c>
      <c r="R561" s="19">
        <v>11888695</v>
      </c>
      <c r="S561" s="110">
        <v>0</v>
      </c>
      <c r="T561" s="19">
        <v>0</v>
      </c>
      <c r="U561" s="19">
        <v>0</v>
      </c>
      <c r="V561" s="19">
        <v>0</v>
      </c>
    </row>
    <row r="562" spans="2:22" hidden="1">
      <c r="B562" t="s">
        <v>1473</v>
      </c>
      <c r="C562" s="19">
        <v>200000000</v>
      </c>
      <c r="D562" s="19">
        <v>0</v>
      </c>
      <c r="E562" s="19">
        <v>-200000000</v>
      </c>
      <c r="F562" s="19">
        <v>0</v>
      </c>
      <c r="G562" s="19">
        <v>0</v>
      </c>
      <c r="H562" s="19">
        <v>0</v>
      </c>
      <c r="I562" s="19">
        <v>0</v>
      </c>
      <c r="J562" s="19">
        <v>0</v>
      </c>
      <c r="K562" s="19">
        <v>0</v>
      </c>
      <c r="L562" s="19">
        <v>0</v>
      </c>
      <c r="M562" s="19">
        <v>0</v>
      </c>
      <c r="N562" s="19">
        <v>0</v>
      </c>
      <c r="O562" s="110">
        <v>0</v>
      </c>
      <c r="P562" s="19">
        <v>0</v>
      </c>
      <c r="Q562" s="19">
        <v>0</v>
      </c>
      <c r="R562" s="19">
        <v>0</v>
      </c>
      <c r="S562" s="110">
        <v>0</v>
      </c>
      <c r="T562" s="19">
        <v>0</v>
      </c>
      <c r="U562" s="19">
        <v>0</v>
      </c>
      <c r="V562" s="19">
        <v>0</v>
      </c>
    </row>
    <row r="563" spans="2:22" hidden="1">
      <c r="B563" t="s">
        <v>1519</v>
      </c>
      <c r="C563" s="19">
        <v>200000000</v>
      </c>
      <c r="D563" s="19">
        <v>0</v>
      </c>
      <c r="E563" s="19">
        <v>-200000000</v>
      </c>
      <c r="F563" s="19">
        <v>0</v>
      </c>
      <c r="G563" s="19">
        <v>0</v>
      </c>
      <c r="H563" s="19">
        <v>0</v>
      </c>
      <c r="I563" s="19">
        <v>0</v>
      </c>
      <c r="J563" s="19">
        <v>0</v>
      </c>
      <c r="K563" s="19">
        <v>0</v>
      </c>
      <c r="L563" s="19">
        <v>0</v>
      </c>
      <c r="M563" s="19">
        <v>0</v>
      </c>
      <c r="N563" s="19">
        <v>0</v>
      </c>
      <c r="O563" s="110">
        <v>0</v>
      </c>
      <c r="P563" s="19">
        <v>0</v>
      </c>
      <c r="Q563" s="19">
        <v>0</v>
      </c>
      <c r="R563" s="19">
        <v>0</v>
      </c>
      <c r="S563" s="110">
        <v>0</v>
      </c>
      <c r="T563" s="19">
        <v>0</v>
      </c>
      <c r="U563" s="19">
        <v>0</v>
      </c>
      <c r="V563" s="19">
        <v>0</v>
      </c>
    </row>
    <row r="564" spans="2:22" hidden="1">
      <c r="B564" t="s">
        <v>1559</v>
      </c>
      <c r="C564" s="19">
        <v>0</v>
      </c>
      <c r="D564" s="19">
        <v>0</v>
      </c>
      <c r="E564" s="19">
        <v>75000</v>
      </c>
      <c r="F564" s="19">
        <v>75000</v>
      </c>
      <c r="G564" s="19">
        <v>0</v>
      </c>
      <c r="H564" s="19">
        <v>75000</v>
      </c>
      <c r="I564" s="19">
        <v>0</v>
      </c>
      <c r="J564" s="19">
        <v>75000</v>
      </c>
      <c r="K564" s="19">
        <v>0</v>
      </c>
      <c r="L564" s="19">
        <v>0</v>
      </c>
      <c r="M564" s="19">
        <v>75000</v>
      </c>
      <c r="N564" s="19">
        <v>0</v>
      </c>
      <c r="O564" s="110">
        <v>100</v>
      </c>
      <c r="P564" s="19">
        <v>0</v>
      </c>
      <c r="Q564" s="19">
        <v>0</v>
      </c>
      <c r="R564" s="19">
        <v>75000</v>
      </c>
      <c r="S564" s="110">
        <v>0</v>
      </c>
      <c r="T564" s="19">
        <v>0</v>
      </c>
      <c r="U564" s="19">
        <v>0</v>
      </c>
      <c r="V564" s="19">
        <v>0</v>
      </c>
    </row>
    <row r="565" spans="2:22" hidden="1">
      <c r="B565" t="s">
        <v>1519</v>
      </c>
      <c r="C565" s="19">
        <v>0</v>
      </c>
      <c r="D565" s="19">
        <v>0</v>
      </c>
      <c r="E565" s="19">
        <v>75000</v>
      </c>
      <c r="F565" s="19">
        <v>75000</v>
      </c>
      <c r="G565" s="19">
        <v>0</v>
      </c>
      <c r="H565" s="19">
        <v>75000</v>
      </c>
      <c r="I565" s="19">
        <v>0</v>
      </c>
      <c r="J565" s="19">
        <v>75000</v>
      </c>
      <c r="K565" s="19">
        <v>0</v>
      </c>
      <c r="L565" s="19">
        <v>0</v>
      </c>
      <c r="M565" s="19">
        <v>75000</v>
      </c>
      <c r="N565" s="19">
        <v>0</v>
      </c>
      <c r="O565" s="110">
        <v>100</v>
      </c>
      <c r="P565" s="19">
        <v>0</v>
      </c>
      <c r="Q565" s="19">
        <v>0</v>
      </c>
      <c r="R565" s="19">
        <v>75000</v>
      </c>
      <c r="S565" s="110">
        <v>0</v>
      </c>
      <c r="T565" s="19">
        <v>0</v>
      </c>
      <c r="U565" s="19">
        <v>0</v>
      </c>
      <c r="V565" s="19">
        <v>0</v>
      </c>
    </row>
    <row r="566" spans="2:22" hidden="1">
      <c r="B566" t="s">
        <v>1511</v>
      </c>
      <c r="C566" s="19">
        <v>0</v>
      </c>
      <c r="D566" s="19">
        <v>0</v>
      </c>
      <c r="E566" s="19">
        <v>4998000</v>
      </c>
      <c r="F566" s="19">
        <v>4998000</v>
      </c>
      <c r="G566" s="19">
        <v>0</v>
      </c>
      <c r="H566" s="19">
        <v>4998000</v>
      </c>
      <c r="I566" s="19">
        <v>0</v>
      </c>
      <c r="J566" s="19">
        <v>4998000</v>
      </c>
      <c r="K566" s="19">
        <v>0</v>
      </c>
      <c r="L566" s="19">
        <v>0</v>
      </c>
      <c r="M566" s="19">
        <v>4998000</v>
      </c>
      <c r="N566" s="19">
        <v>0</v>
      </c>
      <c r="O566" s="110">
        <v>100</v>
      </c>
      <c r="P566" s="19">
        <v>0</v>
      </c>
      <c r="Q566" s="19">
        <v>0</v>
      </c>
      <c r="R566" s="19">
        <v>4998000</v>
      </c>
      <c r="S566" s="110">
        <v>0</v>
      </c>
      <c r="T566" s="19">
        <v>0</v>
      </c>
      <c r="U566" s="19">
        <v>0</v>
      </c>
      <c r="V566" s="19">
        <v>0</v>
      </c>
    </row>
    <row r="567" spans="2:22" hidden="1">
      <c r="B567" t="s">
        <v>1519</v>
      </c>
      <c r="C567" s="19">
        <v>0</v>
      </c>
      <c r="D567" s="19">
        <v>0</v>
      </c>
      <c r="E567" s="19">
        <v>4998000</v>
      </c>
      <c r="F567" s="19">
        <v>4998000</v>
      </c>
      <c r="G567" s="19">
        <v>0</v>
      </c>
      <c r="H567" s="19">
        <v>4998000</v>
      </c>
      <c r="I567" s="19">
        <v>0</v>
      </c>
      <c r="J567" s="19">
        <v>4998000</v>
      </c>
      <c r="K567" s="19">
        <v>0</v>
      </c>
      <c r="L567" s="19">
        <v>0</v>
      </c>
      <c r="M567" s="19">
        <v>4998000</v>
      </c>
      <c r="N567" s="19">
        <v>0</v>
      </c>
      <c r="O567" s="110">
        <v>100</v>
      </c>
      <c r="P567" s="19">
        <v>0</v>
      </c>
      <c r="Q567" s="19">
        <v>0</v>
      </c>
      <c r="R567" s="19">
        <v>4998000</v>
      </c>
      <c r="S567" s="110">
        <v>0</v>
      </c>
      <c r="T567" s="19">
        <v>0</v>
      </c>
      <c r="U567" s="19">
        <v>0</v>
      </c>
      <c r="V567" s="19">
        <v>0</v>
      </c>
    </row>
    <row r="568" spans="2:22" hidden="1">
      <c r="B568" t="s">
        <v>1561</v>
      </c>
      <c r="C568" s="19">
        <v>75000000</v>
      </c>
      <c r="D568" s="19">
        <v>0</v>
      </c>
      <c r="E568" s="19">
        <v>-75000000</v>
      </c>
      <c r="F568" s="19">
        <v>0</v>
      </c>
      <c r="G568" s="19">
        <v>0</v>
      </c>
      <c r="H568" s="19">
        <v>0</v>
      </c>
      <c r="I568" s="19">
        <v>0</v>
      </c>
      <c r="J568" s="19">
        <v>0</v>
      </c>
      <c r="K568" s="19">
        <v>0</v>
      </c>
      <c r="L568" s="19">
        <v>0</v>
      </c>
      <c r="M568" s="19">
        <v>0</v>
      </c>
      <c r="N568" s="19">
        <v>0</v>
      </c>
      <c r="O568" s="110">
        <v>0</v>
      </c>
      <c r="P568" s="19">
        <v>0</v>
      </c>
      <c r="Q568" s="19">
        <v>0</v>
      </c>
      <c r="R568" s="19">
        <v>0</v>
      </c>
      <c r="S568" s="110">
        <v>0</v>
      </c>
      <c r="T568" s="19">
        <v>0</v>
      </c>
      <c r="U568" s="19">
        <v>0</v>
      </c>
      <c r="V568" s="19">
        <v>0</v>
      </c>
    </row>
    <row r="569" spans="2:22" hidden="1">
      <c r="B569" t="s">
        <v>1519</v>
      </c>
      <c r="C569" s="19">
        <v>75000000</v>
      </c>
      <c r="D569" s="19">
        <v>0</v>
      </c>
      <c r="E569" s="19">
        <v>-75000000</v>
      </c>
      <c r="F569" s="19">
        <v>0</v>
      </c>
      <c r="G569" s="19">
        <v>0</v>
      </c>
      <c r="H569" s="19">
        <v>0</v>
      </c>
      <c r="I569" s="19">
        <v>0</v>
      </c>
      <c r="J569" s="19">
        <v>0</v>
      </c>
      <c r="K569" s="19">
        <v>0</v>
      </c>
      <c r="L569" s="19">
        <v>0</v>
      </c>
      <c r="M569" s="19">
        <v>0</v>
      </c>
      <c r="N569" s="19">
        <v>0</v>
      </c>
      <c r="O569" s="110">
        <v>0</v>
      </c>
      <c r="P569" s="19">
        <v>0</v>
      </c>
      <c r="Q569" s="19">
        <v>0</v>
      </c>
      <c r="R569" s="19">
        <v>0</v>
      </c>
      <c r="S569" s="110">
        <v>0</v>
      </c>
      <c r="T569" s="19">
        <v>0</v>
      </c>
      <c r="U569" s="19">
        <v>0</v>
      </c>
      <c r="V569" s="19">
        <v>0</v>
      </c>
    </row>
    <row r="570" spans="2:22" hidden="1">
      <c r="B570" t="s">
        <v>1475</v>
      </c>
      <c r="C570" s="19">
        <v>0</v>
      </c>
      <c r="D570" s="19">
        <v>0</v>
      </c>
      <c r="E570" s="19">
        <v>7138000</v>
      </c>
      <c r="F570" s="19">
        <v>7138000</v>
      </c>
      <c r="G570" s="19">
        <v>0</v>
      </c>
      <c r="H570" s="19">
        <v>7138000</v>
      </c>
      <c r="I570" s="19">
        <v>0</v>
      </c>
      <c r="J570" s="19">
        <v>7138000</v>
      </c>
      <c r="K570" s="19">
        <v>0</v>
      </c>
      <c r="L570" s="19">
        <v>0</v>
      </c>
      <c r="M570" s="19">
        <v>7138000</v>
      </c>
      <c r="N570" s="19">
        <v>0</v>
      </c>
      <c r="O570" s="110">
        <v>100</v>
      </c>
      <c r="P570" s="19">
        <v>0</v>
      </c>
      <c r="Q570" s="19">
        <v>0</v>
      </c>
      <c r="R570" s="19">
        <v>7138000</v>
      </c>
      <c r="S570" s="110">
        <v>0</v>
      </c>
      <c r="T570" s="19">
        <v>0</v>
      </c>
      <c r="U570" s="19">
        <v>0</v>
      </c>
      <c r="V570" s="19">
        <v>0</v>
      </c>
    </row>
    <row r="571" spans="2:22" hidden="1">
      <c r="B571" t="s">
        <v>1519</v>
      </c>
      <c r="C571" s="19">
        <v>0</v>
      </c>
      <c r="D571" s="19">
        <v>0</v>
      </c>
      <c r="E571" s="19">
        <v>7138000</v>
      </c>
      <c r="F571" s="19">
        <v>7138000</v>
      </c>
      <c r="G571" s="19">
        <v>0</v>
      </c>
      <c r="H571" s="19">
        <v>7138000</v>
      </c>
      <c r="I571" s="19">
        <v>0</v>
      </c>
      <c r="J571" s="19">
        <v>7138000</v>
      </c>
      <c r="K571" s="19">
        <v>0</v>
      </c>
      <c r="L571" s="19">
        <v>0</v>
      </c>
      <c r="M571" s="19">
        <v>7138000</v>
      </c>
      <c r="N571" s="19">
        <v>0</v>
      </c>
      <c r="O571" s="110">
        <v>100</v>
      </c>
      <c r="P571" s="19">
        <v>0</v>
      </c>
      <c r="Q571" s="19">
        <v>0</v>
      </c>
      <c r="R571" s="19">
        <v>7138000</v>
      </c>
      <c r="S571" s="110">
        <v>0</v>
      </c>
      <c r="T571" s="19">
        <v>0</v>
      </c>
      <c r="U571" s="19">
        <v>0</v>
      </c>
      <c r="V571" s="19">
        <v>0</v>
      </c>
    </row>
    <row r="572" spans="2:22" hidden="1">
      <c r="B572" t="s">
        <v>1512</v>
      </c>
      <c r="C572" s="19">
        <v>0</v>
      </c>
      <c r="D572" s="19">
        <v>0</v>
      </c>
      <c r="E572" s="19">
        <v>1833000</v>
      </c>
      <c r="F572" s="19">
        <v>1833000</v>
      </c>
      <c r="G572" s="19">
        <v>0</v>
      </c>
      <c r="H572" s="19">
        <v>1833000</v>
      </c>
      <c r="I572" s="19">
        <v>0</v>
      </c>
      <c r="J572" s="19">
        <v>1833000</v>
      </c>
      <c r="K572" s="19">
        <v>0</v>
      </c>
      <c r="L572" s="19">
        <v>0</v>
      </c>
      <c r="M572" s="19">
        <v>1833000</v>
      </c>
      <c r="N572" s="19">
        <v>0</v>
      </c>
      <c r="O572" s="110">
        <v>100</v>
      </c>
      <c r="P572" s="19">
        <v>0</v>
      </c>
      <c r="Q572" s="19">
        <v>0</v>
      </c>
      <c r="R572" s="19">
        <v>1833000</v>
      </c>
      <c r="S572" s="110">
        <v>0</v>
      </c>
      <c r="T572" s="19">
        <v>0</v>
      </c>
      <c r="U572" s="19">
        <v>0</v>
      </c>
      <c r="V572" s="19">
        <v>0</v>
      </c>
    </row>
    <row r="573" spans="2:22" hidden="1">
      <c r="B573" t="s">
        <v>1519</v>
      </c>
      <c r="C573" s="19">
        <v>0</v>
      </c>
      <c r="D573" s="19">
        <v>0</v>
      </c>
      <c r="E573" s="19">
        <v>1833000</v>
      </c>
      <c r="F573" s="19">
        <v>1833000</v>
      </c>
      <c r="G573" s="19">
        <v>0</v>
      </c>
      <c r="H573" s="19">
        <v>1833000</v>
      </c>
      <c r="I573" s="19">
        <v>0</v>
      </c>
      <c r="J573" s="19">
        <v>1833000</v>
      </c>
      <c r="K573" s="19">
        <v>0</v>
      </c>
      <c r="L573" s="19">
        <v>0</v>
      </c>
      <c r="M573" s="19">
        <v>1833000</v>
      </c>
      <c r="N573" s="19">
        <v>0</v>
      </c>
      <c r="O573" s="110">
        <v>100</v>
      </c>
      <c r="P573" s="19">
        <v>0</v>
      </c>
      <c r="Q573" s="19">
        <v>0</v>
      </c>
      <c r="R573" s="19">
        <v>1833000</v>
      </c>
      <c r="S573" s="110">
        <v>0</v>
      </c>
      <c r="T573" s="19">
        <v>0</v>
      </c>
      <c r="U573" s="19">
        <v>0</v>
      </c>
      <c r="V573" s="19">
        <v>0</v>
      </c>
    </row>
    <row r="574" spans="2:22" hidden="1">
      <c r="B574" t="s">
        <v>1477</v>
      </c>
      <c r="C574" s="19">
        <v>0</v>
      </c>
      <c r="D574" s="19">
        <v>0</v>
      </c>
      <c r="E574" s="19">
        <v>495950</v>
      </c>
      <c r="F574" s="19">
        <v>495950</v>
      </c>
      <c r="G574" s="19">
        <v>0</v>
      </c>
      <c r="H574" s="19">
        <v>495950</v>
      </c>
      <c r="I574" s="19">
        <v>0</v>
      </c>
      <c r="J574" s="19">
        <v>495950</v>
      </c>
      <c r="K574" s="19">
        <v>0</v>
      </c>
      <c r="L574" s="19">
        <v>0</v>
      </c>
      <c r="M574" s="19">
        <v>495950</v>
      </c>
      <c r="N574" s="19">
        <v>0</v>
      </c>
      <c r="O574" s="110">
        <v>100</v>
      </c>
      <c r="P574" s="19">
        <v>0</v>
      </c>
      <c r="Q574" s="19">
        <v>0</v>
      </c>
      <c r="R574" s="19">
        <v>495950</v>
      </c>
      <c r="S574" s="110">
        <v>0</v>
      </c>
      <c r="T574" s="19">
        <v>0</v>
      </c>
      <c r="U574" s="19">
        <v>0</v>
      </c>
      <c r="V574" s="19">
        <v>0</v>
      </c>
    </row>
    <row r="575" spans="2:22" hidden="1">
      <c r="B575" t="s">
        <v>1519</v>
      </c>
      <c r="C575" s="19">
        <v>0</v>
      </c>
      <c r="D575" s="19">
        <v>0</v>
      </c>
      <c r="E575" s="19">
        <v>495950</v>
      </c>
      <c r="F575" s="19">
        <v>495950</v>
      </c>
      <c r="G575" s="19">
        <v>0</v>
      </c>
      <c r="H575" s="19">
        <v>495950</v>
      </c>
      <c r="I575" s="19">
        <v>0</v>
      </c>
      <c r="J575" s="19">
        <v>495950</v>
      </c>
      <c r="K575" s="19">
        <v>0</v>
      </c>
      <c r="L575" s="19">
        <v>0</v>
      </c>
      <c r="M575" s="19">
        <v>495950</v>
      </c>
      <c r="N575" s="19">
        <v>0</v>
      </c>
      <c r="O575" s="110">
        <v>100</v>
      </c>
      <c r="P575" s="19">
        <v>0</v>
      </c>
      <c r="Q575" s="19">
        <v>0</v>
      </c>
      <c r="R575" s="19">
        <v>495950</v>
      </c>
      <c r="S575" s="110">
        <v>0</v>
      </c>
      <c r="T575" s="19">
        <v>0</v>
      </c>
      <c r="U575" s="19">
        <v>0</v>
      </c>
      <c r="V575" s="19">
        <v>0</v>
      </c>
    </row>
    <row r="576" spans="2:22" hidden="1">
      <c r="B576" t="s">
        <v>1573</v>
      </c>
      <c r="C576" s="19">
        <v>0</v>
      </c>
      <c r="D576" s="19">
        <v>0</v>
      </c>
      <c r="E576" s="19">
        <v>270000</v>
      </c>
      <c r="F576" s="19">
        <v>270000</v>
      </c>
      <c r="G576" s="19">
        <v>0</v>
      </c>
      <c r="H576" s="19">
        <v>270000</v>
      </c>
      <c r="I576" s="19">
        <v>0</v>
      </c>
      <c r="J576" s="19">
        <v>270000</v>
      </c>
      <c r="K576" s="19">
        <v>0</v>
      </c>
      <c r="L576" s="19">
        <v>0</v>
      </c>
      <c r="M576" s="19">
        <v>270000</v>
      </c>
      <c r="N576" s="19">
        <v>0</v>
      </c>
      <c r="O576" s="110">
        <v>100</v>
      </c>
      <c r="P576" s="19">
        <v>0</v>
      </c>
      <c r="Q576" s="19">
        <v>0</v>
      </c>
      <c r="R576" s="19">
        <v>270000</v>
      </c>
      <c r="S576" s="110">
        <v>0</v>
      </c>
      <c r="T576" s="19">
        <v>0</v>
      </c>
      <c r="U576" s="19">
        <v>0</v>
      </c>
      <c r="V576" s="19">
        <v>0</v>
      </c>
    </row>
    <row r="577" spans="2:22" hidden="1">
      <c r="B577" t="s">
        <v>1519</v>
      </c>
      <c r="C577" s="19">
        <v>0</v>
      </c>
      <c r="D577" s="19">
        <v>0</v>
      </c>
      <c r="E577" s="19">
        <v>270000</v>
      </c>
      <c r="F577" s="19">
        <v>270000</v>
      </c>
      <c r="G577" s="19">
        <v>0</v>
      </c>
      <c r="H577" s="19">
        <v>270000</v>
      </c>
      <c r="I577" s="19">
        <v>0</v>
      </c>
      <c r="J577" s="19">
        <v>270000</v>
      </c>
      <c r="K577" s="19">
        <v>0</v>
      </c>
      <c r="L577" s="19">
        <v>0</v>
      </c>
      <c r="M577" s="19">
        <v>270000</v>
      </c>
      <c r="N577" s="19">
        <v>0</v>
      </c>
      <c r="O577" s="110">
        <v>100</v>
      </c>
      <c r="P577" s="19">
        <v>0</v>
      </c>
      <c r="Q577" s="19">
        <v>0</v>
      </c>
      <c r="R577" s="19">
        <v>270000</v>
      </c>
      <c r="S577" s="110">
        <v>0</v>
      </c>
      <c r="T577" s="19">
        <v>0</v>
      </c>
      <c r="U577" s="19">
        <v>0</v>
      </c>
      <c r="V577" s="19">
        <v>0</v>
      </c>
    </row>
    <row r="578" spans="2:22" hidden="1">
      <c r="B578" t="s">
        <v>1480</v>
      </c>
      <c r="C578" s="19">
        <v>0</v>
      </c>
      <c r="D578" s="19">
        <v>0</v>
      </c>
      <c r="E578" s="19">
        <v>17740663</v>
      </c>
      <c r="F578" s="19">
        <v>17740663</v>
      </c>
      <c r="G578" s="19">
        <v>0</v>
      </c>
      <c r="H578" s="19">
        <v>17740663</v>
      </c>
      <c r="I578" s="19">
        <v>0</v>
      </c>
      <c r="J578" s="19">
        <v>17740663</v>
      </c>
      <c r="K578" s="19">
        <v>0</v>
      </c>
      <c r="L578" s="19">
        <v>0</v>
      </c>
      <c r="M578" s="19">
        <v>17740663</v>
      </c>
      <c r="N578" s="19">
        <v>0</v>
      </c>
      <c r="O578" s="110">
        <v>100</v>
      </c>
      <c r="P578" s="19">
        <v>0</v>
      </c>
      <c r="Q578" s="19">
        <v>0</v>
      </c>
      <c r="R578" s="19">
        <v>17740663</v>
      </c>
      <c r="S578" s="110">
        <v>0</v>
      </c>
      <c r="T578" s="19">
        <v>0</v>
      </c>
      <c r="U578" s="19">
        <v>0</v>
      </c>
      <c r="V578" s="19">
        <v>0</v>
      </c>
    </row>
    <row r="579" spans="2:22" hidden="1">
      <c r="B579" t="s">
        <v>1519</v>
      </c>
      <c r="C579" s="19">
        <v>0</v>
      </c>
      <c r="D579" s="19">
        <v>0</v>
      </c>
      <c r="E579" s="19">
        <v>17740663</v>
      </c>
      <c r="F579" s="19">
        <v>17740663</v>
      </c>
      <c r="G579" s="19">
        <v>0</v>
      </c>
      <c r="H579" s="19">
        <v>17740663</v>
      </c>
      <c r="I579" s="19">
        <v>0</v>
      </c>
      <c r="J579" s="19">
        <v>17740663</v>
      </c>
      <c r="K579" s="19">
        <v>0</v>
      </c>
      <c r="L579" s="19">
        <v>0</v>
      </c>
      <c r="M579" s="19">
        <v>17740663</v>
      </c>
      <c r="N579" s="19">
        <v>0</v>
      </c>
      <c r="O579" s="110">
        <v>100</v>
      </c>
      <c r="P579" s="19">
        <v>0</v>
      </c>
      <c r="Q579" s="19">
        <v>0</v>
      </c>
      <c r="R579" s="19">
        <v>17740663</v>
      </c>
      <c r="S579" s="110">
        <v>0</v>
      </c>
      <c r="T579" s="19">
        <v>0</v>
      </c>
      <c r="U579" s="19">
        <v>0</v>
      </c>
      <c r="V579" s="19">
        <v>0</v>
      </c>
    </row>
    <row r="580" spans="2:22" hidden="1">
      <c r="B580" t="s">
        <v>1481</v>
      </c>
      <c r="C580" s="19">
        <v>0</v>
      </c>
      <c r="D580" s="19">
        <v>0</v>
      </c>
      <c r="E580" s="19">
        <v>5094000</v>
      </c>
      <c r="F580" s="19">
        <v>5094000</v>
      </c>
      <c r="G580" s="19">
        <v>0</v>
      </c>
      <c r="H580" s="19">
        <v>5094000</v>
      </c>
      <c r="I580" s="19">
        <v>0</v>
      </c>
      <c r="J580" s="19">
        <v>5094000</v>
      </c>
      <c r="K580" s="19">
        <v>0</v>
      </c>
      <c r="L580" s="19">
        <v>0</v>
      </c>
      <c r="M580" s="19">
        <v>5094000</v>
      </c>
      <c r="N580" s="19">
        <v>0</v>
      </c>
      <c r="O580" s="110">
        <v>100</v>
      </c>
      <c r="P580" s="19">
        <v>0</v>
      </c>
      <c r="Q580" s="19">
        <v>0</v>
      </c>
      <c r="R580" s="19">
        <v>5094000</v>
      </c>
      <c r="S580" s="110">
        <v>0</v>
      </c>
      <c r="T580" s="19">
        <v>0</v>
      </c>
      <c r="U580" s="19">
        <v>0</v>
      </c>
      <c r="V580" s="19">
        <v>0</v>
      </c>
    </row>
    <row r="581" spans="2:22" hidden="1">
      <c r="B581" t="s">
        <v>1519</v>
      </c>
      <c r="C581" s="19">
        <v>0</v>
      </c>
      <c r="D581" s="19">
        <v>0</v>
      </c>
      <c r="E581" s="19">
        <v>5094000</v>
      </c>
      <c r="F581" s="19">
        <v>5094000</v>
      </c>
      <c r="G581" s="19">
        <v>0</v>
      </c>
      <c r="H581" s="19">
        <v>5094000</v>
      </c>
      <c r="I581" s="19">
        <v>0</v>
      </c>
      <c r="J581" s="19">
        <v>5094000</v>
      </c>
      <c r="K581" s="19">
        <v>0</v>
      </c>
      <c r="L581" s="19">
        <v>0</v>
      </c>
      <c r="M581" s="19">
        <v>5094000</v>
      </c>
      <c r="N581" s="19">
        <v>0</v>
      </c>
      <c r="O581" s="110">
        <v>100</v>
      </c>
      <c r="P581" s="19">
        <v>0</v>
      </c>
      <c r="Q581" s="19">
        <v>0</v>
      </c>
      <c r="R581" s="19">
        <v>5094000</v>
      </c>
      <c r="S581" s="110">
        <v>0</v>
      </c>
      <c r="T581" s="19">
        <v>0</v>
      </c>
      <c r="U581" s="19">
        <v>0</v>
      </c>
      <c r="V581" s="19">
        <v>0</v>
      </c>
    </row>
    <row r="582" spans="2:22" hidden="1">
      <c r="B582" t="s">
        <v>1482</v>
      </c>
      <c r="C582" s="19">
        <v>0</v>
      </c>
      <c r="D582" s="19">
        <v>0</v>
      </c>
      <c r="E582" s="19">
        <v>2727750</v>
      </c>
      <c r="F582" s="19">
        <v>2727750</v>
      </c>
      <c r="G582" s="19">
        <v>0</v>
      </c>
      <c r="H582" s="19">
        <v>2727750</v>
      </c>
      <c r="I582" s="19">
        <v>0</v>
      </c>
      <c r="J582" s="19">
        <v>2727750</v>
      </c>
      <c r="K582" s="19">
        <v>0</v>
      </c>
      <c r="L582" s="19">
        <v>0</v>
      </c>
      <c r="M582" s="19">
        <v>2727750</v>
      </c>
      <c r="N582" s="19">
        <v>0</v>
      </c>
      <c r="O582" s="110">
        <v>100</v>
      </c>
      <c r="P582" s="19">
        <v>0</v>
      </c>
      <c r="Q582" s="19">
        <v>0</v>
      </c>
      <c r="R582" s="19">
        <v>2727750</v>
      </c>
      <c r="S582" s="110">
        <v>0</v>
      </c>
      <c r="T582" s="19">
        <v>0</v>
      </c>
      <c r="U582" s="19">
        <v>0</v>
      </c>
      <c r="V582" s="19">
        <v>0</v>
      </c>
    </row>
    <row r="583" spans="2:22" hidden="1">
      <c r="B583" t="s">
        <v>1519</v>
      </c>
      <c r="C583" s="19">
        <v>0</v>
      </c>
      <c r="D583" s="19">
        <v>0</v>
      </c>
      <c r="E583" s="19">
        <v>2727750</v>
      </c>
      <c r="F583" s="19">
        <v>2727750</v>
      </c>
      <c r="G583" s="19">
        <v>0</v>
      </c>
      <c r="H583" s="19">
        <v>2727750</v>
      </c>
      <c r="I583" s="19">
        <v>0</v>
      </c>
      <c r="J583" s="19">
        <v>2727750</v>
      </c>
      <c r="K583" s="19">
        <v>0</v>
      </c>
      <c r="L583" s="19">
        <v>0</v>
      </c>
      <c r="M583" s="19">
        <v>2727750</v>
      </c>
      <c r="N583" s="19">
        <v>0</v>
      </c>
      <c r="O583" s="110">
        <v>100</v>
      </c>
      <c r="P583" s="19">
        <v>0</v>
      </c>
      <c r="Q583" s="19">
        <v>0</v>
      </c>
      <c r="R583" s="19">
        <v>2727750</v>
      </c>
      <c r="S583" s="110">
        <v>0</v>
      </c>
      <c r="T583" s="19">
        <v>0</v>
      </c>
      <c r="U583" s="19">
        <v>0</v>
      </c>
      <c r="V583" s="19">
        <v>0</v>
      </c>
    </row>
    <row r="584" spans="2:22" hidden="1">
      <c r="B584" t="s">
        <v>1553</v>
      </c>
      <c r="C584" s="19">
        <v>0</v>
      </c>
      <c r="D584" s="19">
        <v>0</v>
      </c>
      <c r="E584" s="19">
        <v>1712728</v>
      </c>
      <c r="F584" s="19">
        <v>1712728</v>
      </c>
      <c r="G584" s="19">
        <v>0</v>
      </c>
      <c r="H584" s="19">
        <v>1712728</v>
      </c>
      <c r="I584" s="19">
        <v>0</v>
      </c>
      <c r="J584" s="19">
        <v>1712728</v>
      </c>
      <c r="K584" s="19">
        <v>0</v>
      </c>
      <c r="L584" s="19">
        <v>0</v>
      </c>
      <c r="M584" s="19">
        <v>1712728</v>
      </c>
      <c r="N584" s="19">
        <v>0</v>
      </c>
      <c r="O584" s="110">
        <v>100</v>
      </c>
      <c r="P584" s="19">
        <v>0</v>
      </c>
      <c r="Q584" s="19">
        <v>0</v>
      </c>
      <c r="R584" s="19">
        <v>1712728</v>
      </c>
      <c r="S584" s="110">
        <v>0</v>
      </c>
      <c r="T584" s="19">
        <v>0</v>
      </c>
      <c r="U584" s="19">
        <v>0</v>
      </c>
      <c r="V584" s="19">
        <v>0</v>
      </c>
    </row>
    <row r="585" spans="2:22" hidden="1">
      <c r="B585" t="s">
        <v>1519</v>
      </c>
      <c r="C585" s="19">
        <v>0</v>
      </c>
      <c r="D585" s="19">
        <v>0</v>
      </c>
      <c r="E585" s="19">
        <v>1712728</v>
      </c>
      <c r="F585" s="19">
        <v>1712728</v>
      </c>
      <c r="G585" s="19">
        <v>0</v>
      </c>
      <c r="H585" s="19">
        <v>1712728</v>
      </c>
      <c r="I585" s="19">
        <v>0</v>
      </c>
      <c r="J585" s="19">
        <v>1712728</v>
      </c>
      <c r="K585" s="19">
        <v>0</v>
      </c>
      <c r="L585" s="19">
        <v>0</v>
      </c>
      <c r="M585" s="19">
        <v>1712728</v>
      </c>
      <c r="N585" s="19">
        <v>0</v>
      </c>
      <c r="O585" s="110">
        <v>100</v>
      </c>
      <c r="P585" s="19">
        <v>0</v>
      </c>
      <c r="Q585" s="19">
        <v>0</v>
      </c>
      <c r="R585" s="19">
        <v>1712728</v>
      </c>
      <c r="S585" s="110">
        <v>0</v>
      </c>
      <c r="T585" s="19">
        <v>0</v>
      </c>
      <c r="U585" s="19">
        <v>0</v>
      </c>
      <c r="V585" s="19">
        <v>0</v>
      </c>
    </row>
    <row r="586" spans="2:22" hidden="1">
      <c r="B586" t="s">
        <v>1483</v>
      </c>
      <c r="C586" s="19">
        <v>0</v>
      </c>
      <c r="D586" s="19">
        <v>0</v>
      </c>
      <c r="E586" s="19">
        <v>4770000</v>
      </c>
      <c r="F586" s="19">
        <v>4770000</v>
      </c>
      <c r="G586" s="19">
        <v>0</v>
      </c>
      <c r="H586" s="19">
        <v>4770000</v>
      </c>
      <c r="I586" s="19">
        <v>0</v>
      </c>
      <c r="J586" s="19">
        <v>4770000</v>
      </c>
      <c r="K586" s="19">
        <v>0</v>
      </c>
      <c r="L586" s="19">
        <v>0</v>
      </c>
      <c r="M586" s="19">
        <v>4770000</v>
      </c>
      <c r="N586" s="19">
        <v>0</v>
      </c>
      <c r="O586" s="110">
        <v>100</v>
      </c>
      <c r="P586" s="19">
        <v>0</v>
      </c>
      <c r="Q586" s="19">
        <v>0</v>
      </c>
      <c r="R586" s="19">
        <v>4770000</v>
      </c>
      <c r="S586" s="110">
        <v>0</v>
      </c>
      <c r="T586" s="19">
        <v>0</v>
      </c>
      <c r="U586" s="19">
        <v>0</v>
      </c>
      <c r="V586" s="19">
        <v>0</v>
      </c>
    </row>
    <row r="587" spans="2:22" hidden="1">
      <c r="B587" t="s">
        <v>1519</v>
      </c>
      <c r="C587" s="19">
        <v>0</v>
      </c>
      <c r="D587" s="19">
        <v>0</v>
      </c>
      <c r="E587" s="19">
        <v>4770000</v>
      </c>
      <c r="F587" s="19">
        <v>4770000</v>
      </c>
      <c r="G587" s="19">
        <v>0</v>
      </c>
      <c r="H587" s="19">
        <v>4770000</v>
      </c>
      <c r="I587" s="19">
        <v>0</v>
      </c>
      <c r="J587" s="19">
        <v>4770000</v>
      </c>
      <c r="K587" s="19">
        <v>0</v>
      </c>
      <c r="L587" s="19">
        <v>0</v>
      </c>
      <c r="M587" s="19">
        <v>4770000</v>
      </c>
      <c r="N587" s="19">
        <v>0</v>
      </c>
      <c r="O587" s="110">
        <v>100</v>
      </c>
      <c r="P587" s="19">
        <v>0</v>
      </c>
      <c r="Q587" s="19">
        <v>0</v>
      </c>
      <c r="R587" s="19">
        <v>4770000</v>
      </c>
      <c r="S587" s="110">
        <v>0</v>
      </c>
      <c r="T587" s="19">
        <v>0</v>
      </c>
      <c r="U587" s="19">
        <v>0</v>
      </c>
      <c r="V587" s="19">
        <v>0</v>
      </c>
    </row>
    <row r="588" spans="2:22" hidden="1">
      <c r="B588" t="s">
        <v>1484</v>
      </c>
      <c r="C588" s="19">
        <v>0</v>
      </c>
      <c r="D588" s="19">
        <v>0</v>
      </c>
      <c r="E588" s="19">
        <v>3475000</v>
      </c>
      <c r="F588" s="19">
        <v>3475000</v>
      </c>
      <c r="G588" s="19">
        <v>0</v>
      </c>
      <c r="H588" s="19">
        <v>3475000</v>
      </c>
      <c r="I588" s="19">
        <v>0</v>
      </c>
      <c r="J588" s="19">
        <v>3475000</v>
      </c>
      <c r="K588" s="19">
        <v>0</v>
      </c>
      <c r="L588" s="19">
        <v>0</v>
      </c>
      <c r="M588" s="19">
        <v>3475000</v>
      </c>
      <c r="N588" s="19">
        <v>0</v>
      </c>
      <c r="O588" s="110">
        <v>100</v>
      </c>
      <c r="P588" s="19">
        <v>0</v>
      </c>
      <c r="Q588" s="19">
        <v>0</v>
      </c>
      <c r="R588" s="19">
        <v>3475000</v>
      </c>
      <c r="S588" s="110">
        <v>0</v>
      </c>
      <c r="T588" s="19">
        <v>0</v>
      </c>
      <c r="U588" s="19">
        <v>0</v>
      </c>
      <c r="V588" s="19">
        <v>0</v>
      </c>
    </row>
    <row r="589" spans="2:22" hidden="1">
      <c r="B589" t="s">
        <v>1519</v>
      </c>
      <c r="C589" s="19">
        <v>0</v>
      </c>
      <c r="D589" s="19">
        <v>0</v>
      </c>
      <c r="E589" s="19">
        <v>3475000</v>
      </c>
      <c r="F589" s="19">
        <v>3475000</v>
      </c>
      <c r="G589" s="19">
        <v>0</v>
      </c>
      <c r="H589" s="19">
        <v>3475000</v>
      </c>
      <c r="I589" s="19">
        <v>0</v>
      </c>
      <c r="J589" s="19">
        <v>3475000</v>
      </c>
      <c r="K589" s="19">
        <v>0</v>
      </c>
      <c r="L589" s="19">
        <v>0</v>
      </c>
      <c r="M589" s="19">
        <v>3475000</v>
      </c>
      <c r="N589" s="19">
        <v>0</v>
      </c>
      <c r="O589" s="110">
        <v>100</v>
      </c>
      <c r="P589" s="19">
        <v>0</v>
      </c>
      <c r="Q589" s="19">
        <v>0</v>
      </c>
      <c r="R589" s="19">
        <v>3475000</v>
      </c>
      <c r="S589" s="110">
        <v>0</v>
      </c>
      <c r="T589" s="19">
        <v>0</v>
      </c>
      <c r="U589" s="19">
        <v>0</v>
      </c>
      <c r="V589" s="19">
        <v>0</v>
      </c>
    </row>
    <row r="590" spans="2:22" hidden="1">
      <c r="B590" t="s">
        <v>1485</v>
      </c>
      <c r="C590" s="19">
        <v>0</v>
      </c>
      <c r="D590" s="19">
        <v>0</v>
      </c>
      <c r="E590" s="19">
        <v>6271670</v>
      </c>
      <c r="F590" s="19">
        <v>6271670</v>
      </c>
      <c r="G590" s="19">
        <v>0</v>
      </c>
      <c r="H590" s="19">
        <v>6271670</v>
      </c>
      <c r="I590" s="19">
        <v>0</v>
      </c>
      <c r="J590" s="19">
        <v>6271670</v>
      </c>
      <c r="K590" s="19">
        <v>0</v>
      </c>
      <c r="L590" s="19">
        <v>0</v>
      </c>
      <c r="M590" s="19">
        <v>6271670</v>
      </c>
      <c r="N590" s="19">
        <v>0</v>
      </c>
      <c r="O590" s="110">
        <v>100</v>
      </c>
      <c r="P590" s="19">
        <v>0</v>
      </c>
      <c r="Q590" s="19">
        <v>0</v>
      </c>
      <c r="R590" s="19">
        <v>6271670</v>
      </c>
      <c r="S590" s="110">
        <v>0</v>
      </c>
      <c r="T590" s="19">
        <v>0</v>
      </c>
      <c r="U590" s="19">
        <v>0</v>
      </c>
      <c r="V590" s="19">
        <v>0</v>
      </c>
    </row>
    <row r="591" spans="2:22" hidden="1">
      <c r="B591" t="s">
        <v>1519</v>
      </c>
      <c r="C591" s="19">
        <v>0</v>
      </c>
      <c r="D591" s="19">
        <v>0</v>
      </c>
      <c r="E591" s="19">
        <v>6271670</v>
      </c>
      <c r="F591" s="19">
        <v>6271670</v>
      </c>
      <c r="G591" s="19">
        <v>0</v>
      </c>
      <c r="H591" s="19">
        <v>6271670</v>
      </c>
      <c r="I591" s="19">
        <v>0</v>
      </c>
      <c r="J591" s="19">
        <v>6271670</v>
      </c>
      <c r="K591" s="19">
        <v>0</v>
      </c>
      <c r="L591" s="19">
        <v>0</v>
      </c>
      <c r="M591" s="19">
        <v>6271670</v>
      </c>
      <c r="N591" s="19">
        <v>0</v>
      </c>
      <c r="O591" s="110">
        <v>100</v>
      </c>
      <c r="P591" s="19">
        <v>0</v>
      </c>
      <c r="Q591" s="19">
        <v>0</v>
      </c>
      <c r="R591" s="19">
        <v>6271670</v>
      </c>
      <c r="S591" s="110">
        <v>0</v>
      </c>
      <c r="T591" s="19">
        <v>0</v>
      </c>
      <c r="U591" s="19">
        <v>0</v>
      </c>
      <c r="V591" s="19">
        <v>0</v>
      </c>
    </row>
    <row r="592" spans="2:22" hidden="1">
      <c r="B592" t="s">
        <v>1513</v>
      </c>
      <c r="C592" s="19">
        <v>0</v>
      </c>
      <c r="D592" s="19">
        <v>0</v>
      </c>
      <c r="E592" s="19">
        <v>54000</v>
      </c>
      <c r="F592" s="19">
        <v>54000</v>
      </c>
      <c r="G592" s="19">
        <v>0</v>
      </c>
      <c r="H592" s="19">
        <v>54000</v>
      </c>
      <c r="I592" s="19">
        <v>0</v>
      </c>
      <c r="J592" s="19">
        <v>54000</v>
      </c>
      <c r="K592" s="19">
        <v>0</v>
      </c>
      <c r="L592" s="19">
        <v>0</v>
      </c>
      <c r="M592" s="19">
        <v>54000</v>
      </c>
      <c r="N592" s="19">
        <v>0</v>
      </c>
      <c r="O592" s="110">
        <v>100</v>
      </c>
      <c r="P592" s="19">
        <v>0</v>
      </c>
      <c r="Q592" s="19">
        <v>0</v>
      </c>
      <c r="R592" s="19">
        <v>54000</v>
      </c>
      <c r="S592" s="110">
        <v>0</v>
      </c>
      <c r="T592" s="19">
        <v>0</v>
      </c>
      <c r="U592" s="19">
        <v>0</v>
      </c>
      <c r="V592" s="19">
        <v>0</v>
      </c>
    </row>
    <row r="593" spans="2:22" hidden="1">
      <c r="B593" t="s">
        <v>1519</v>
      </c>
      <c r="C593" s="19">
        <v>0</v>
      </c>
      <c r="D593" s="19">
        <v>0</v>
      </c>
      <c r="E593" s="19">
        <v>54000</v>
      </c>
      <c r="F593" s="19">
        <v>54000</v>
      </c>
      <c r="G593" s="19">
        <v>0</v>
      </c>
      <c r="H593" s="19">
        <v>54000</v>
      </c>
      <c r="I593" s="19">
        <v>0</v>
      </c>
      <c r="J593" s="19">
        <v>54000</v>
      </c>
      <c r="K593" s="19">
        <v>0</v>
      </c>
      <c r="L593" s="19">
        <v>0</v>
      </c>
      <c r="M593" s="19">
        <v>54000</v>
      </c>
      <c r="N593" s="19">
        <v>0</v>
      </c>
      <c r="O593" s="110">
        <v>100</v>
      </c>
      <c r="P593" s="19">
        <v>0</v>
      </c>
      <c r="Q593" s="19">
        <v>0</v>
      </c>
      <c r="R593" s="19">
        <v>54000</v>
      </c>
      <c r="S593" s="110">
        <v>0</v>
      </c>
      <c r="T593" s="19">
        <v>0</v>
      </c>
      <c r="U593" s="19">
        <v>0</v>
      </c>
      <c r="V593" s="19">
        <v>0</v>
      </c>
    </row>
    <row r="594" spans="2:22" hidden="1">
      <c r="B594" t="s">
        <v>1574</v>
      </c>
      <c r="C594" s="19">
        <v>0</v>
      </c>
      <c r="D594" s="19">
        <v>0</v>
      </c>
      <c r="E594" s="19">
        <v>158000</v>
      </c>
      <c r="F594" s="19">
        <v>158000</v>
      </c>
      <c r="G594" s="19">
        <v>0</v>
      </c>
      <c r="H594" s="19">
        <v>158000</v>
      </c>
      <c r="I594" s="19">
        <v>0</v>
      </c>
      <c r="J594" s="19">
        <v>158000</v>
      </c>
      <c r="K594" s="19">
        <v>0</v>
      </c>
      <c r="L594" s="19">
        <v>0</v>
      </c>
      <c r="M594" s="19">
        <v>158000</v>
      </c>
      <c r="N594" s="19">
        <v>0</v>
      </c>
      <c r="O594" s="110">
        <v>100</v>
      </c>
      <c r="P594" s="19">
        <v>0</v>
      </c>
      <c r="Q594" s="19">
        <v>0</v>
      </c>
      <c r="R594" s="19">
        <v>158000</v>
      </c>
      <c r="S594" s="110">
        <v>0</v>
      </c>
      <c r="T594" s="19">
        <v>0</v>
      </c>
      <c r="U594" s="19">
        <v>0</v>
      </c>
      <c r="V594" s="19">
        <v>0</v>
      </c>
    </row>
    <row r="595" spans="2:22" hidden="1">
      <c r="B595" t="s">
        <v>1519</v>
      </c>
      <c r="C595" s="19">
        <v>0</v>
      </c>
      <c r="D595" s="19">
        <v>0</v>
      </c>
      <c r="E595" s="19">
        <v>158000</v>
      </c>
      <c r="F595" s="19">
        <v>158000</v>
      </c>
      <c r="G595" s="19">
        <v>0</v>
      </c>
      <c r="H595" s="19">
        <v>158000</v>
      </c>
      <c r="I595" s="19">
        <v>0</v>
      </c>
      <c r="J595" s="19">
        <v>158000</v>
      </c>
      <c r="K595" s="19">
        <v>0</v>
      </c>
      <c r="L595" s="19">
        <v>0</v>
      </c>
      <c r="M595" s="19">
        <v>158000</v>
      </c>
      <c r="N595" s="19">
        <v>0</v>
      </c>
      <c r="O595" s="110">
        <v>100</v>
      </c>
      <c r="P595" s="19">
        <v>0</v>
      </c>
      <c r="Q595" s="19">
        <v>0</v>
      </c>
      <c r="R595" s="19">
        <v>158000</v>
      </c>
      <c r="S595" s="110">
        <v>0</v>
      </c>
      <c r="T595" s="19">
        <v>0</v>
      </c>
      <c r="U595" s="19">
        <v>0</v>
      </c>
      <c r="V595" s="19">
        <v>0</v>
      </c>
    </row>
    <row r="596" spans="2:22" hidden="1">
      <c r="B596" t="s">
        <v>1538</v>
      </c>
      <c r="C596" s="19">
        <v>75000000</v>
      </c>
      <c r="D596" s="19">
        <v>0</v>
      </c>
      <c r="E596" s="19">
        <v>-75000000</v>
      </c>
      <c r="F596" s="19">
        <v>0</v>
      </c>
      <c r="G596" s="19">
        <v>0</v>
      </c>
      <c r="H596" s="19">
        <v>0</v>
      </c>
      <c r="I596" s="19">
        <v>0</v>
      </c>
      <c r="J596" s="19">
        <v>0</v>
      </c>
      <c r="K596" s="19">
        <v>0</v>
      </c>
      <c r="L596" s="19">
        <v>0</v>
      </c>
      <c r="M596" s="19">
        <v>0</v>
      </c>
      <c r="N596" s="19">
        <v>0</v>
      </c>
      <c r="O596" s="110">
        <v>0</v>
      </c>
      <c r="P596" s="19">
        <v>0</v>
      </c>
      <c r="Q596" s="19">
        <v>0</v>
      </c>
      <c r="R596" s="19">
        <v>0</v>
      </c>
      <c r="S596" s="110">
        <v>0</v>
      </c>
      <c r="T596" s="19">
        <v>0</v>
      </c>
      <c r="U596" s="19">
        <v>0</v>
      </c>
      <c r="V596" s="19">
        <v>0</v>
      </c>
    </row>
    <row r="597" spans="2:22" hidden="1">
      <c r="B597" t="s">
        <v>1519</v>
      </c>
      <c r="C597" s="19">
        <v>75000000</v>
      </c>
      <c r="D597" s="19">
        <v>0</v>
      </c>
      <c r="E597" s="19">
        <v>-75000000</v>
      </c>
      <c r="F597" s="19">
        <v>0</v>
      </c>
      <c r="G597" s="19">
        <v>0</v>
      </c>
      <c r="H597" s="19">
        <v>0</v>
      </c>
      <c r="I597" s="19">
        <v>0</v>
      </c>
      <c r="J597" s="19">
        <v>0</v>
      </c>
      <c r="K597" s="19">
        <v>0</v>
      </c>
      <c r="L597" s="19">
        <v>0</v>
      </c>
      <c r="M597" s="19">
        <v>0</v>
      </c>
      <c r="N597" s="19">
        <v>0</v>
      </c>
      <c r="O597" s="110">
        <v>0</v>
      </c>
      <c r="P597" s="19">
        <v>0</v>
      </c>
      <c r="Q597" s="19">
        <v>0</v>
      </c>
      <c r="R597" s="19">
        <v>0</v>
      </c>
      <c r="S597" s="110">
        <v>0</v>
      </c>
      <c r="T597" s="19">
        <v>0</v>
      </c>
      <c r="U597" s="19">
        <v>0</v>
      </c>
      <c r="V597" s="19">
        <v>0</v>
      </c>
    </row>
    <row r="598" spans="2:22" hidden="1">
      <c r="B598" t="s">
        <v>1565</v>
      </c>
      <c r="C598" s="19">
        <v>0</v>
      </c>
      <c r="D598" s="19">
        <v>0</v>
      </c>
      <c r="E598" s="19">
        <v>22500</v>
      </c>
      <c r="F598" s="19">
        <v>22500</v>
      </c>
      <c r="G598" s="19">
        <v>0</v>
      </c>
      <c r="H598" s="19">
        <v>22500</v>
      </c>
      <c r="I598" s="19">
        <v>0</v>
      </c>
      <c r="J598" s="19">
        <v>22500</v>
      </c>
      <c r="K598" s="19">
        <v>0</v>
      </c>
      <c r="L598" s="19">
        <v>0</v>
      </c>
      <c r="M598" s="19">
        <v>22500</v>
      </c>
      <c r="N598" s="19">
        <v>0</v>
      </c>
      <c r="O598" s="110">
        <v>100</v>
      </c>
      <c r="P598" s="19">
        <v>0</v>
      </c>
      <c r="Q598" s="19">
        <v>0</v>
      </c>
      <c r="R598" s="19">
        <v>22500</v>
      </c>
      <c r="S598" s="110">
        <v>0</v>
      </c>
      <c r="T598" s="19">
        <v>0</v>
      </c>
      <c r="U598" s="19">
        <v>0</v>
      </c>
      <c r="V598" s="19">
        <v>0</v>
      </c>
    </row>
    <row r="599" spans="2:22" hidden="1">
      <c r="B599" t="s">
        <v>1519</v>
      </c>
      <c r="C599" s="19">
        <v>0</v>
      </c>
      <c r="D599" s="19">
        <v>0</v>
      </c>
      <c r="E599" s="19">
        <v>22500</v>
      </c>
      <c r="F599" s="19">
        <v>22500</v>
      </c>
      <c r="G599" s="19">
        <v>0</v>
      </c>
      <c r="H599" s="19">
        <v>22500</v>
      </c>
      <c r="I599" s="19">
        <v>0</v>
      </c>
      <c r="J599" s="19">
        <v>22500</v>
      </c>
      <c r="K599" s="19">
        <v>0</v>
      </c>
      <c r="L599" s="19">
        <v>0</v>
      </c>
      <c r="M599" s="19">
        <v>22500</v>
      </c>
      <c r="N599" s="19">
        <v>0</v>
      </c>
      <c r="O599" s="110">
        <v>100</v>
      </c>
      <c r="P599" s="19">
        <v>0</v>
      </c>
      <c r="Q599" s="19">
        <v>0</v>
      </c>
      <c r="R599" s="19">
        <v>22500</v>
      </c>
      <c r="S599" s="110">
        <v>0</v>
      </c>
      <c r="T599" s="19">
        <v>0</v>
      </c>
      <c r="U599" s="19">
        <v>0</v>
      </c>
      <c r="V599" s="19">
        <v>0</v>
      </c>
    </row>
    <row r="600" spans="2:22" hidden="1">
      <c r="B600" t="s">
        <v>1486</v>
      </c>
      <c r="C600" s="19">
        <v>0</v>
      </c>
      <c r="D600" s="19">
        <v>0</v>
      </c>
      <c r="E600" s="19">
        <v>781748</v>
      </c>
      <c r="F600" s="19">
        <v>781748</v>
      </c>
      <c r="G600" s="19">
        <v>0</v>
      </c>
      <c r="H600" s="19">
        <v>781748</v>
      </c>
      <c r="I600" s="19">
        <v>0</v>
      </c>
      <c r="J600" s="19">
        <v>781748</v>
      </c>
      <c r="K600" s="19">
        <v>0</v>
      </c>
      <c r="L600" s="19">
        <v>0</v>
      </c>
      <c r="M600" s="19">
        <v>781748</v>
      </c>
      <c r="N600" s="19">
        <v>0</v>
      </c>
      <c r="O600" s="110">
        <v>100</v>
      </c>
      <c r="P600" s="19">
        <v>0</v>
      </c>
      <c r="Q600" s="19">
        <v>0</v>
      </c>
      <c r="R600" s="19">
        <v>781748</v>
      </c>
      <c r="S600" s="110">
        <v>0</v>
      </c>
      <c r="T600" s="19">
        <v>0</v>
      </c>
      <c r="U600" s="19">
        <v>0</v>
      </c>
      <c r="V600" s="19">
        <v>0</v>
      </c>
    </row>
    <row r="601" spans="2:22" hidden="1">
      <c r="B601" t="s">
        <v>1519</v>
      </c>
      <c r="C601" s="19">
        <v>0</v>
      </c>
      <c r="D601" s="19">
        <v>0</v>
      </c>
      <c r="E601" s="19">
        <v>781748</v>
      </c>
      <c r="F601" s="19">
        <v>781748</v>
      </c>
      <c r="G601" s="19">
        <v>0</v>
      </c>
      <c r="H601" s="19">
        <v>781748</v>
      </c>
      <c r="I601" s="19">
        <v>0</v>
      </c>
      <c r="J601" s="19">
        <v>781748</v>
      </c>
      <c r="K601" s="19">
        <v>0</v>
      </c>
      <c r="L601" s="19">
        <v>0</v>
      </c>
      <c r="M601" s="19">
        <v>781748</v>
      </c>
      <c r="N601" s="19">
        <v>0</v>
      </c>
      <c r="O601" s="110">
        <v>100</v>
      </c>
      <c r="P601" s="19">
        <v>0</v>
      </c>
      <c r="Q601" s="19">
        <v>0</v>
      </c>
      <c r="R601" s="19">
        <v>781748</v>
      </c>
      <c r="S601" s="110">
        <v>0</v>
      </c>
      <c r="T601" s="19">
        <v>0</v>
      </c>
      <c r="U601" s="19">
        <v>0</v>
      </c>
      <c r="V601" s="19">
        <v>0</v>
      </c>
    </row>
    <row r="602" spans="2:22" hidden="1">
      <c r="B602" t="s">
        <v>1488</v>
      </c>
      <c r="C602" s="19">
        <v>250000000</v>
      </c>
      <c r="D602" s="19">
        <v>0</v>
      </c>
      <c r="E602" s="19">
        <v>-250000000</v>
      </c>
      <c r="F602" s="19">
        <v>0</v>
      </c>
      <c r="G602" s="19">
        <v>0</v>
      </c>
      <c r="H602" s="19">
        <v>0</v>
      </c>
      <c r="I602" s="19">
        <v>0</v>
      </c>
      <c r="J602" s="19">
        <v>0</v>
      </c>
      <c r="K602" s="19">
        <v>0</v>
      </c>
      <c r="L602" s="19">
        <v>0</v>
      </c>
      <c r="M602" s="19">
        <v>0</v>
      </c>
      <c r="N602" s="19">
        <v>0</v>
      </c>
      <c r="O602" s="110">
        <v>0</v>
      </c>
      <c r="P602" s="19">
        <v>0</v>
      </c>
      <c r="Q602" s="19">
        <v>0</v>
      </c>
      <c r="R602" s="19">
        <v>0</v>
      </c>
      <c r="S602" s="110">
        <v>0</v>
      </c>
      <c r="T602" s="19">
        <v>0</v>
      </c>
      <c r="U602" s="19">
        <v>0</v>
      </c>
      <c r="V602" s="19">
        <v>0</v>
      </c>
    </row>
    <row r="603" spans="2:22" hidden="1">
      <c r="B603" t="s">
        <v>1519</v>
      </c>
      <c r="C603" s="19">
        <v>250000000</v>
      </c>
      <c r="D603" s="19">
        <v>0</v>
      </c>
      <c r="E603" s="19">
        <v>-250000000</v>
      </c>
      <c r="F603" s="19">
        <v>0</v>
      </c>
      <c r="G603" s="19">
        <v>0</v>
      </c>
      <c r="H603" s="19">
        <v>0</v>
      </c>
      <c r="I603" s="19">
        <v>0</v>
      </c>
      <c r="J603" s="19">
        <v>0</v>
      </c>
      <c r="K603" s="19">
        <v>0</v>
      </c>
      <c r="L603" s="19">
        <v>0</v>
      </c>
      <c r="M603" s="19">
        <v>0</v>
      </c>
      <c r="N603" s="19">
        <v>0</v>
      </c>
      <c r="O603" s="110">
        <v>0</v>
      </c>
      <c r="P603" s="19">
        <v>0</v>
      </c>
      <c r="Q603" s="19">
        <v>0</v>
      </c>
      <c r="R603" s="19">
        <v>0</v>
      </c>
      <c r="S603" s="110">
        <v>0</v>
      </c>
      <c r="T603" s="19">
        <v>0</v>
      </c>
      <c r="U603" s="19">
        <v>0</v>
      </c>
      <c r="V603" s="19">
        <v>0</v>
      </c>
    </row>
    <row r="604" spans="2:22" hidden="1">
      <c r="B604" t="s">
        <v>1489</v>
      </c>
      <c r="C604" s="19">
        <v>0</v>
      </c>
      <c r="D604" s="19">
        <v>0</v>
      </c>
      <c r="E604" s="19">
        <v>25200000</v>
      </c>
      <c r="F604" s="19">
        <v>25200000</v>
      </c>
      <c r="G604" s="19">
        <v>0</v>
      </c>
      <c r="H604" s="19">
        <v>25200000</v>
      </c>
      <c r="I604" s="19">
        <v>0</v>
      </c>
      <c r="J604" s="19">
        <v>25200000</v>
      </c>
      <c r="K604" s="19">
        <v>0</v>
      </c>
      <c r="L604" s="19">
        <v>0</v>
      </c>
      <c r="M604" s="19">
        <v>25200000</v>
      </c>
      <c r="N604" s="19">
        <v>0</v>
      </c>
      <c r="O604" s="110">
        <v>100</v>
      </c>
      <c r="P604" s="19">
        <v>0</v>
      </c>
      <c r="Q604" s="19">
        <v>0</v>
      </c>
      <c r="R604" s="19">
        <v>25200000</v>
      </c>
      <c r="S604" s="110">
        <v>0</v>
      </c>
      <c r="T604" s="19">
        <v>0</v>
      </c>
      <c r="U604" s="19">
        <v>0</v>
      </c>
      <c r="V604" s="19">
        <v>0</v>
      </c>
    </row>
    <row r="605" spans="2:22" hidden="1">
      <c r="B605" t="s">
        <v>1519</v>
      </c>
      <c r="C605" s="19">
        <v>0</v>
      </c>
      <c r="D605" s="19">
        <v>0</v>
      </c>
      <c r="E605" s="19">
        <v>25200000</v>
      </c>
      <c r="F605" s="19">
        <v>25200000</v>
      </c>
      <c r="G605" s="19">
        <v>0</v>
      </c>
      <c r="H605" s="19">
        <v>25200000</v>
      </c>
      <c r="I605" s="19">
        <v>0</v>
      </c>
      <c r="J605" s="19">
        <v>25200000</v>
      </c>
      <c r="K605" s="19">
        <v>0</v>
      </c>
      <c r="L605" s="19">
        <v>0</v>
      </c>
      <c r="M605" s="19">
        <v>25200000</v>
      </c>
      <c r="N605" s="19">
        <v>0</v>
      </c>
      <c r="O605" s="110">
        <v>100</v>
      </c>
      <c r="P605" s="19">
        <v>0</v>
      </c>
      <c r="Q605" s="19">
        <v>0</v>
      </c>
      <c r="R605" s="19">
        <v>25200000</v>
      </c>
      <c r="S605" s="110">
        <v>0</v>
      </c>
      <c r="T605" s="19">
        <v>0</v>
      </c>
      <c r="U605" s="19">
        <v>0</v>
      </c>
      <c r="V605" s="19">
        <v>0</v>
      </c>
    </row>
    <row r="606" spans="2:22" hidden="1">
      <c r="B606" t="s">
        <v>1566</v>
      </c>
      <c r="C606" s="19">
        <v>0</v>
      </c>
      <c r="D606" s="19">
        <v>0</v>
      </c>
      <c r="E606" s="19">
        <v>150000</v>
      </c>
      <c r="F606" s="19">
        <v>150000</v>
      </c>
      <c r="G606" s="19">
        <v>0</v>
      </c>
      <c r="H606" s="19">
        <v>150000</v>
      </c>
      <c r="I606" s="19">
        <v>0</v>
      </c>
      <c r="J606" s="19">
        <v>150000</v>
      </c>
      <c r="K606" s="19">
        <v>0</v>
      </c>
      <c r="L606" s="19">
        <v>0</v>
      </c>
      <c r="M606" s="19">
        <v>150000</v>
      </c>
      <c r="N606" s="19">
        <v>0</v>
      </c>
      <c r="O606" s="110">
        <v>100</v>
      </c>
      <c r="P606" s="19">
        <v>0</v>
      </c>
      <c r="Q606" s="19">
        <v>0</v>
      </c>
      <c r="R606" s="19">
        <v>150000</v>
      </c>
      <c r="S606" s="110">
        <v>0</v>
      </c>
      <c r="T606" s="19">
        <v>0</v>
      </c>
      <c r="U606" s="19">
        <v>0</v>
      </c>
      <c r="V606" s="19">
        <v>0</v>
      </c>
    </row>
    <row r="607" spans="2:22" hidden="1">
      <c r="B607" t="s">
        <v>1519</v>
      </c>
      <c r="C607" s="19">
        <v>0</v>
      </c>
      <c r="D607" s="19">
        <v>0</v>
      </c>
      <c r="E607" s="19">
        <v>150000</v>
      </c>
      <c r="F607" s="19">
        <v>150000</v>
      </c>
      <c r="G607" s="19">
        <v>0</v>
      </c>
      <c r="H607" s="19">
        <v>150000</v>
      </c>
      <c r="I607" s="19">
        <v>0</v>
      </c>
      <c r="J607" s="19">
        <v>150000</v>
      </c>
      <c r="K607" s="19">
        <v>0</v>
      </c>
      <c r="L607" s="19">
        <v>0</v>
      </c>
      <c r="M607" s="19">
        <v>150000</v>
      </c>
      <c r="N607" s="19">
        <v>0</v>
      </c>
      <c r="O607" s="110">
        <v>100</v>
      </c>
      <c r="P607" s="19">
        <v>0</v>
      </c>
      <c r="Q607" s="19">
        <v>0</v>
      </c>
      <c r="R607" s="19">
        <v>150000</v>
      </c>
      <c r="S607" s="110">
        <v>0</v>
      </c>
      <c r="T607" s="19">
        <v>0</v>
      </c>
      <c r="U607" s="19">
        <v>0</v>
      </c>
      <c r="V607" s="19">
        <v>0</v>
      </c>
    </row>
    <row r="608" spans="2:22" hidden="1">
      <c r="B608" t="s">
        <v>1491</v>
      </c>
      <c r="C608" s="19">
        <v>0</v>
      </c>
      <c r="D608" s="19">
        <v>0</v>
      </c>
      <c r="E608" s="19">
        <v>3058329670</v>
      </c>
      <c r="F608" s="19">
        <v>3058329670</v>
      </c>
      <c r="G608" s="19">
        <v>0</v>
      </c>
      <c r="H608" s="19">
        <v>3058329670</v>
      </c>
      <c r="I608" s="19">
        <v>0</v>
      </c>
      <c r="J608" s="19">
        <v>3058329670</v>
      </c>
      <c r="K608" s="19">
        <v>0</v>
      </c>
      <c r="L608" s="19">
        <v>0</v>
      </c>
      <c r="M608" s="19">
        <v>3058329670</v>
      </c>
      <c r="N608" s="19">
        <v>0</v>
      </c>
      <c r="O608" s="110">
        <v>100</v>
      </c>
      <c r="P608" s="19">
        <v>265633990</v>
      </c>
      <c r="Q608" s="19">
        <v>265633990</v>
      </c>
      <c r="R608" s="19">
        <v>2792695680</v>
      </c>
      <c r="S608" s="110">
        <v>8.6856000000000009</v>
      </c>
      <c r="T608" s="19">
        <v>265633990</v>
      </c>
      <c r="U608" s="19">
        <v>265633990</v>
      </c>
      <c r="V608" s="19">
        <v>0</v>
      </c>
    </row>
    <row r="609" spans="2:22" hidden="1">
      <c r="B609" t="s">
        <v>1519</v>
      </c>
      <c r="C609" s="19">
        <v>0</v>
      </c>
      <c r="D609" s="19">
        <v>0</v>
      </c>
      <c r="E609" s="19">
        <v>150000000</v>
      </c>
      <c r="F609" s="19">
        <v>150000000</v>
      </c>
      <c r="G609" s="19">
        <v>0</v>
      </c>
      <c r="H609" s="19">
        <v>150000000</v>
      </c>
      <c r="I609" s="19">
        <v>0</v>
      </c>
      <c r="J609" s="19">
        <v>150000000</v>
      </c>
      <c r="K609" s="19">
        <v>0</v>
      </c>
      <c r="L609" s="19">
        <v>0</v>
      </c>
      <c r="M609" s="19">
        <v>150000000</v>
      </c>
      <c r="N609" s="19">
        <v>0</v>
      </c>
      <c r="O609" s="110">
        <v>100</v>
      </c>
      <c r="P609" s="19">
        <v>0</v>
      </c>
      <c r="Q609" s="19">
        <v>0</v>
      </c>
      <c r="R609" s="19">
        <v>150000000</v>
      </c>
      <c r="S609" s="110">
        <v>0</v>
      </c>
      <c r="T609" s="19">
        <v>0</v>
      </c>
      <c r="U609" s="19">
        <v>0</v>
      </c>
      <c r="V609" s="19">
        <v>0</v>
      </c>
    </row>
    <row r="610" spans="2:22" hidden="1">
      <c r="B610" t="s">
        <v>1547</v>
      </c>
      <c r="C610" s="19">
        <v>0</v>
      </c>
      <c r="D610" s="19">
        <v>0</v>
      </c>
      <c r="E610" s="19">
        <v>2908329670</v>
      </c>
      <c r="F610" s="19">
        <v>2908329670</v>
      </c>
      <c r="G610" s="19">
        <v>0</v>
      </c>
      <c r="H610" s="19">
        <v>2908329670</v>
      </c>
      <c r="I610" s="19">
        <v>0</v>
      </c>
      <c r="J610" s="19">
        <v>2908329670</v>
      </c>
      <c r="K610" s="19">
        <v>0</v>
      </c>
      <c r="L610" s="19">
        <v>0</v>
      </c>
      <c r="M610" s="19">
        <v>2908329670</v>
      </c>
      <c r="N610" s="19">
        <v>0</v>
      </c>
      <c r="O610" s="110">
        <v>100</v>
      </c>
      <c r="P610" s="19">
        <v>265633990</v>
      </c>
      <c r="Q610" s="19">
        <v>265633990</v>
      </c>
      <c r="R610" s="19">
        <v>2642695680</v>
      </c>
      <c r="S610" s="110">
        <v>9.1335999999999995</v>
      </c>
      <c r="T610" s="19">
        <v>265633990</v>
      </c>
      <c r="U610" s="19">
        <v>265633990</v>
      </c>
      <c r="V610" s="19">
        <v>0</v>
      </c>
    </row>
    <row r="611" spans="2:22" hidden="1">
      <c r="B611" t="s">
        <v>1492</v>
      </c>
      <c r="C611" s="19">
        <v>0</v>
      </c>
      <c r="D611" s="19">
        <v>0</v>
      </c>
      <c r="E611" s="19">
        <v>25948087</v>
      </c>
      <c r="F611" s="19">
        <v>25948087</v>
      </c>
      <c r="G611" s="19">
        <v>0</v>
      </c>
      <c r="H611" s="19">
        <v>25948087</v>
      </c>
      <c r="I611" s="19">
        <v>0</v>
      </c>
      <c r="J611" s="19">
        <v>25948087</v>
      </c>
      <c r="K611" s="19">
        <v>0</v>
      </c>
      <c r="L611" s="19">
        <v>0</v>
      </c>
      <c r="M611" s="19">
        <v>25948087</v>
      </c>
      <c r="N611" s="19">
        <v>0</v>
      </c>
      <c r="O611" s="110">
        <v>100</v>
      </c>
      <c r="P611" s="19">
        <v>0</v>
      </c>
      <c r="Q611" s="19">
        <v>25600000</v>
      </c>
      <c r="R611" s="19">
        <v>348087</v>
      </c>
      <c r="S611" s="110">
        <v>98.658500000000004</v>
      </c>
      <c r="T611" s="19">
        <v>0</v>
      </c>
      <c r="U611" s="19">
        <v>25600000</v>
      </c>
      <c r="V611" s="19">
        <v>0</v>
      </c>
    </row>
    <row r="612" spans="2:22" hidden="1">
      <c r="B612" t="s">
        <v>1396</v>
      </c>
      <c r="C612" s="19">
        <v>0</v>
      </c>
      <c r="D612" s="19">
        <v>0</v>
      </c>
      <c r="E612" s="19">
        <v>25948087</v>
      </c>
      <c r="F612" s="19">
        <v>25948087</v>
      </c>
      <c r="G612" s="19">
        <v>0</v>
      </c>
      <c r="H612" s="19">
        <v>25948087</v>
      </c>
      <c r="I612" s="19">
        <v>0</v>
      </c>
      <c r="J612" s="19">
        <v>25948087</v>
      </c>
      <c r="K612" s="19">
        <v>0</v>
      </c>
      <c r="L612" s="19">
        <v>0</v>
      </c>
      <c r="M612" s="19">
        <v>25948087</v>
      </c>
      <c r="N612" s="19">
        <v>0</v>
      </c>
      <c r="O612" s="110">
        <v>100</v>
      </c>
      <c r="P612" s="19">
        <v>0</v>
      </c>
      <c r="Q612" s="19">
        <v>25600000</v>
      </c>
      <c r="R612" s="19">
        <v>348087</v>
      </c>
      <c r="S612" s="110">
        <v>98.658500000000004</v>
      </c>
      <c r="T612" s="19">
        <v>0</v>
      </c>
      <c r="U612" s="19">
        <v>25600000</v>
      </c>
      <c r="V612" s="19">
        <v>0</v>
      </c>
    </row>
    <row r="613" spans="2:22" hidden="1">
      <c r="B613" t="s">
        <v>1494</v>
      </c>
      <c r="C613" s="19">
        <v>32131678000</v>
      </c>
      <c r="D613" s="19">
        <v>0</v>
      </c>
      <c r="E613" s="19">
        <v>-781418687</v>
      </c>
      <c r="F613" s="19">
        <v>31350259313</v>
      </c>
      <c r="G613" s="19">
        <v>0</v>
      </c>
      <c r="H613" s="19">
        <v>31350259313</v>
      </c>
      <c r="I613" s="19">
        <v>456341851</v>
      </c>
      <c r="J613" s="19">
        <v>26782690833</v>
      </c>
      <c r="K613" s="19">
        <v>4567568480</v>
      </c>
      <c r="L613" s="19">
        <v>46173005</v>
      </c>
      <c r="M613" s="19">
        <v>16727357155</v>
      </c>
      <c r="N613" s="19">
        <v>10055333678</v>
      </c>
      <c r="O613" s="110">
        <v>53.356400000000001</v>
      </c>
      <c r="P613" s="19">
        <v>2613184207</v>
      </c>
      <c r="Q613" s="19">
        <v>8507396531</v>
      </c>
      <c r="R613" s="19">
        <v>8219960624</v>
      </c>
      <c r="S613" s="110">
        <v>27.136600000000001</v>
      </c>
      <c r="T613" s="19">
        <v>2613184207</v>
      </c>
      <c r="U613" s="19">
        <v>8507396531</v>
      </c>
      <c r="V613" s="19">
        <v>0</v>
      </c>
    </row>
    <row r="614" spans="2:22" hidden="1">
      <c r="B614" t="s">
        <v>1396</v>
      </c>
      <c r="C614" s="19">
        <v>12533796000</v>
      </c>
      <c r="D614" s="19">
        <v>0</v>
      </c>
      <c r="E614" s="19">
        <v>-275948087</v>
      </c>
      <c r="F614" s="19">
        <v>12257847913</v>
      </c>
      <c r="G614" s="19">
        <v>0</v>
      </c>
      <c r="H614" s="19">
        <v>12257847913</v>
      </c>
      <c r="I614" s="19">
        <v>122884851</v>
      </c>
      <c r="J614" s="19">
        <v>11116256398</v>
      </c>
      <c r="K614" s="19">
        <v>1141591515</v>
      </c>
      <c r="L614" s="19">
        <v>-2975995</v>
      </c>
      <c r="M614" s="19">
        <v>7380293155</v>
      </c>
      <c r="N614" s="19">
        <v>3735963243</v>
      </c>
      <c r="O614" s="110">
        <v>60.2087</v>
      </c>
      <c r="P614" s="19">
        <v>1131208043</v>
      </c>
      <c r="Q614" s="19">
        <v>3848754872</v>
      </c>
      <c r="R614" s="19">
        <v>3531538283</v>
      </c>
      <c r="S614" s="110">
        <v>31.398299999999999</v>
      </c>
      <c r="T614" s="19">
        <v>1131208043</v>
      </c>
      <c r="U614" s="19">
        <v>3848754872</v>
      </c>
      <c r="V614" s="19">
        <v>0</v>
      </c>
    </row>
    <row r="615" spans="2:22" hidden="1">
      <c r="B615" t="s">
        <v>1519</v>
      </c>
      <c r="C615" s="19">
        <v>18334230000</v>
      </c>
      <c r="D615" s="19">
        <v>0</v>
      </c>
      <c r="E615" s="19">
        <v>-505470600</v>
      </c>
      <c r="F615" s="19">
        <v>17828759400</v>
      </c>
      <c r="G615" s="19">
        <v>0</v>
      </c>
      <c r="H615" s="19">
        <v>17828759400</v>
      </c>
      <c r="I615" s="19">
        <v>333457000</v>
      </c>
      <c r="J615" s="19">
        <v>15582725500</v>
      </c>
      <c r="K615" s="19">
        <v>2246033900</v>
      </c>
      <c r="L615" s="19">
        <v>49149000</v>
      </c>
      <c r="M615" s="19">
        <v>9347064000</v>
      </c>
      <c r="N615" s="19">
        <v>6235661500</v>
      </c>
      <c r="O615" s="110">
        <v>52.426900000000003</v>
      </c>
      <c r="P615" s="19">
        <v>1481976164</v>
      </c>
      <c r="Q615" s="19">
        <v>4658641659</v>
      </c>
      <c r="R615" s="19">
        <v>4688422341</v>
      </c>
      <c r="S615" s="110">
        <v>26.129899999999999</v>
      </c>
      <c r="T615" s="19">
        <v>1481976164</v>
      </c>
      <c r="U615" s="19">
        <v>4658641659</v>
      </c>
      <c r="V615" s="19">
        <v>0</v>
      </c>
    </row>
    <row r="616" spans="2:22" hidden="1">
      <c r="B616" t="s">
        <v>1522</v>
      </c>
      <c r="C616" s="19">
        <v>1173691000</v>
      </c>
      <c r="D616" s="19">
        <v>0</v>
      </c>
      <c r="E616" s="19">
        <v>0</v>
      </c>
      <c r="F616" s="19">
        <v>1173691000</v>
      </c>
      <c r="G616" s="19">
        <v>0</v>
      </c>
      <c r="H616" s="19">
        <v>1173691000</v>
      </c>
      <c r="I616" s="19">
        <v>0</v>
      </c>
      <c r="J616" s="19">
        <v>66715470</v>
      </c>
      <c r="K616" s="19">
        <v>1106975530</v>
      </c>
      <c r="L616" s="19">
        <v>0</v>
      </c>
      <c r="M616" s="19">
        <v>0</v>
      </c>
      <c r="N616" s="19">
        <v>66715470</v>
      </c>
      <c r="O616" s="110">
        <v>0</v>
      </c>
      <c r="P616" s="19">
        <v>0</v>
      </c>
      <c r="Q616" s="19">
        <v>0</v>
      </c>
      <c r="R616" s="19">
        <v>0</v>
      </c>
      <c r="S616" s="110">
        <v>0</v>
      </c>
      <c r="T616" s="19">
        <v>0</v>
      </c>
      <c r="U616" s="19">
        <v>0</v>
      </c>
      <c r="V616" s="19">
        <v>0</v>
      </c>
    </row>
    <row r="617" spans="2:22" hidden="1">
      <c r="B617" t="s">
        <v>1496</v>
      </c>
      <c r="C617" s="19">
        <v>89961000</v>
      </c>
      <c r="D617" s="19">
        <v>0</v>
      </c>
      <c r="E617" s="19">
        <v>0</v>
      </c>
      <c r="F617" s="19">
        <v>89961000</v>
      </c>
      <c r="G617" s="19">
        <v>0</v>
      </c>
      <c r="H617" s="19">
        <v>89961000</v>
      </c>
      <c r="I617" s="19">
        <v>0</v>
      </c>
      <c r="J617" s="19">
        <v>16993465</v>
      </c>
      <c r="K617" s="19">
        <v>72967535</v>
      </c>
      <c r="L617" s="19">
        <v>0</v>
      </c>
      <c r="M617" s="19">
        <v>0</v>
      </c>
      <c r="N617" s="19">
        <v>16993465</v>
      </c>
      <c r="O617" s="110">
        <v>0</v>
      </c>
      <c r="P617" s="19">
        <v>0</v>
      </c>
      <c r="Q617" s="19">
        <v>0</v>
      </c>
      <c r="R617" s="19">
        <v>0</v>
      </c>
      <c r="S617" s="110">
        <v>0</v>
      </c>
      <c r="T617" s="19">
        <v>0</v>
      </c>
      <c r="U617" s="19">
        <v>0</v>
      </c>
      <c r="V617" s="19">
        <v>0</v>
      </c>
    </row>
    <row r="618" spans="2:22" hidden="1">
      <c r="B618" t="s">
        <v>1500</v>
      </c>
      <c r="C618" s="19">
        <v>250000000</v>
      </c>
      <c r="D618" s="19">
        <v>0</v>
      </c>
      <c r="E618" s="19">
        <v>0</v>
      </c>
      <c r="F618" s="19">
        <v>250000000</v>
      </c>
      <c r="G618" s="19">
        <v>0</v>
      </c>
      <c r="H618" s="19">
        <v>250000000</v>
      </c>
      <c r="I618" s="19">
        <v>0</v>
      </c>
      <c r="J618" s="19">
        <v>0</v>
      </c>
      <c r="K618" s="19">
        <v>250000000</v>
      </c>
      <c r="L618" s="19">
        <v>0</v>
      </c>
      <c r="M618" s="19">
        <v>0</v>
      </c>
      <c r="N618" s="19">
        <v>0</v>
      </c>
      <c r="O618" s="110">
        <v>0</v>
      </c>
      <c r="P618" s="19">
        <v>0</v>
      </c>
      <c r="Q618" s="19">
        <v>0</v>
      </c>
      <c r="R618" s="19">
        <v>0</v>
      </c>
      <c r="S618" s="110">
        <v>0</v>
      </c>
      <c r="T618" s="19">
        <v>0</v>
      </c>
      <c r="U618" s="19">
        <v>0</v>
      </c>
      <c r="V618" s="19">
        <v>0</v>
      </c>
    </row>
    <row r="619" spans="2:22" hidden="1">
      <c r="B619" t="s">
        <v>1519</v>
      </c>
      <c r="C619" s="19">
        <v>250000000</v>
      </c>
      <c r="D619" s="19">
        <v>0</v>
      </c>
      <c r="E619" s="19">
        <v>0</v>
      </c>
      <c r="F619" s="19">
        <v>250000000</v>
      </c>
      <c r="G619" s="19">
        <v>0</v>
      </c>
      <c r="H619" s="19">
        <v>250000000</v>
      </c>
      <c r="I619" s="19">
        <v>0</v>
      </c>
      <c r="J619" s="19">
        <v>0</v>
      </c>
      <c r="K619" s="19">
        <v>250000000</v>
      </c>
      <c r="L619" s="19">
        <v>0</v>
      </c>
      <c r="M619" s="19">
        <v>0</v>
      </c>
      <c r="N619" s="19">
        <v>0</v>
      </c>
      <c r="O619" s="110">
        <v>0</v>
      </c>
      <c r="P619" s="19">
        <v>0</v>
      </c>
      <c r="Q619" s="19">
        <v>0</v>
      </c>
      <c r="R619" s="19">
        <v>0</v>
      </c>
      <c r="S619" s="110">
        <v>0</v>
      </c>
      <c r="T619" s="19">
        <v>0</v>
      </c>
      <c r="U619" s="19">
        <v>0</v>
      </c>
      <c r="V619" s="19">
        <v>0</v>
      </c>
    </row>
    <row r="620" spans="2:22" hidden="1">
      <c r="B620" t="s">
        <v>1501</v>
      </c>
      <c r="C620" s="19">
        <v>77004689000</v>
      </c>
      <c r="D620" s="19">
        <v>0</v>
      </c>
      <c r="E620" s="19">
        <v>2055470600</v>
      </c>
      <c r="F620" s="19">
        <v>79060159600</v>
      </c>
      <c r="G620" s="19">
        <v>0</v>
      </c>
      <c r="H620" s="19">
        <v>79060159600</v>
      </c>
      <c r="I620" s="19">
        <v>1812660459</v>
      </c>
      <c r="J620" s="19">
        <v>77334973457</v>
      </c>
      <c r="K620" s="19">
        <v>1725186143</v>
      </c>
      <c r="L620" s="19">
        <v>3253069004</v>
      </c>
      <c r="M620" s="19">
        <v>68420243799</v>
      </c>
      <c r="N620" s="19">
        <v>8914729658</v>
      </c>
      <c r="O620" s="110">
        <v>86.542000000000002</v>
      </c>
      <c r="P620" s="19">
        <v>5020660003</v>
      </c>
      <c r="Q620" s="19">
        <v>26000638496</v>
      </c>
      <c r="R620" s="19">
        <v>42419605303</v>
      </c>
      <c r="S620" s="110">
        <v>32.8872</v>
      </c>
      <c r="T620" s="19">
        <v>5020660003</v>
      </c>
      <c r="U620" s="19">
        <v>26000638496</v>
      </c>
      <c r="V620" s="19">
        <v>0</v>
      </c>
    </row>
    <row r="621" spans="2:22" hidden="1">
      <c r="B621" t="s">
        <v>1396</v>
      </c>
      <c r="C621" s="19">
        <v>43217254000</v>
      </c>
      <c r="D621" s="19">
        <v>0</v>
      </c>
      <c r="E621" s="19">
        <v>250000000</v>
      </c>
      <c r="F621" s="19">
        <v>43467254000</v>
      </c>
      <c r="G621" s="19">
        <v>0</v>
      </c>
      <c r="H621" s="19">
        <v>43467254000</v>
      </c>
      <c r="I621" s="19">
        <v>1812660459</v>
      </c>
      <c r="J621" s="19">
        <v>42624836292</v>
      </c>
      <c r="K621" s="19">
        <v>842417708</v>
      </c>
      <c r="L621" s="19">
        <v>1756070234</v>
      </c>
      <c r="M621" s="19">
        <v>42230707209</v>
      </c>
      <c r="N621" s="19">
        <v>394129083</v>
      </c>
      <c r="O621" s="110">
        <v>97.155199999999994</v>
      </c>
      <c r="P621" s="19">
        <v>2582740975</v>
      </c>
      <c r="Q621" s="19">
        <v>16269276735</v>
      </c>
      <c r="R621" s="19">
        <v>25961430474</v>
      </c>
      <c r="S621" s="110">
        <v>37.428800000000003</v>
      </c>
      <c r="T621" s="19">
        <v>2582740975</v>
      </c>
      <c r="U621" s="19">
        <v>16269276735</v>
      </c>
      <c r="V621" s="19">
        <v>0</v>
      </c>
    </row>
    <row r="622" spans="2:22" hidden="1">
      <c r="B622" t="s">
        <v>1519</v>
      </c>
      <c r="C622" s="19">
        <v>22287435000</v>
      </c>
      <c r="D622" s="19">
        <v>0</v>
      </c>
      <c r="E622" s="19">
        <v>1805470600</v>
      </c>
      <c r="F622" s="19">
        <v>24092905600</v>
      </c>
      <c r="G622" s="19">
        <v>0</v>
      </c>
      <c r="H622" s="19">
        <v>24092905600</v>
      </c>
      <c r="I622" s="19">
        <v>0</v>
      </c>
      <c r="J622" s="19">
        <v>23710137165</v>
      </c>
      <c r="K622" s="19">
        <v>382768435</v>
      </c>
      <c r="L622" s="19">
        <v>363964462</v>
      </c>
      <c r="M622" s="19">
        <v>23710137165</v>
      </c>
      <c r="N622" s="19">
        <v>0</v>
      </c>
      <c r="O622" s="110">
        <v>98.411299999999997</v>
      </c>
      <c r="P622" s="19">
        <v>2159017779</v>
      </c>
      <c r="Q622" s="19">
        <v>8925468334</v>
      </c>
      <c r="R622" s="19">
        <v>14784668831</v>
      </c>
      <c r="S622" s="110">
        <v>37.045999999999999</v>
      </c>
      <c r="T622" s="19">
        <v>2159017779</v>
      </c>
      <c r="U622" s="19">
        <v>8925468334</v>
      </c>
      <c r="V622" s="19">
        <v>0</v>
      </c>
    </row>
    <row r="623" spans="2:22" hidden="1">
      <c r="B623" t="s">
        <v>1546</v>
      </c>
      <c r="C623" s="19">
        <v>11500000000</v>
      </c>
      <c r="D623" s="19">
        <v>0</v>
      </c>
      <c r="E623" s="19">
        <v>0</v>
      </c>
      <c r="F623" s="19">
        <v>11500000000</v>
      </c>
      <c r="G623" s="19">
        <v>0</v>
      </c>
      <c r="H623" s="19">
        <v>11500000000</v>
      </c>
      <c r="I623" s="19">
        <v>0</v>
      </c>
      <c r="J623" s="19">
        <v>11000000000</v>
      </c>
      <c r="K623" s="19">
        <v>500000000</v>
      </c>
      <c r="L623" s="19">
        <v>1133034308</v>
      </c>
      <c r="M623" s="19">
        <v>2479399425</v>
      </c>
      <c r="N623" s="19">
        <v>8520600575</v>
      </c>
      <c r="O623" s="110">
        <v>21.56</v>
      </c>
      <c r="P623" s="19">
        <v>278901249</v>
      </c>
      <c r="Q623" s="19">
        <v>805893427</v>
      </c>
      <c r="R623" s="19">
        <v>1673505998</v>
      </c>
      <c r="S623" s="110">
        <v>7.0077999999999996</v>
      </c>
      <c r="T623" s="19">
        <v>278901249</v>
      </c>
      <c r="U623" s="19">
        <v>805893427</v>
      </c>
      <c r="V623" s="19">
        <v>0</v>
      </c>
    </row>
    <row r="624" spans="2:22" hidden="1">
      <c r="B624" t="s">
        <v>1501</v>
      </c>
      <c r="C624" s="19">
        <v>88327611000</v>
      </c>
      <c r="D624" s="19">
        <v>11000000000</v>
      </c>
      <c r="E624" s="19">
        <v>-21666316522</v>
      </c>
      <c r="F624" s="19">
        <v>66661294478</v>
      </c>
      <c r="G624" s="19">
        <v>0</v>
      </c>
      <c r="H624" s="19">
        <v>66661294478</v>
      </c>
      <c r="I624" s="19">
        <v>5055891900</v>
      </c>
      <c r="J624" s="19">
        <v>50108611900</v>
      </c>
      <c r="K624" s="19">
        <v>16552682578</v>
      </c>
      <c r="L624" s="19">
        <v>0</v>
      </c>
      <c r="M624" s="19">
        <v>45052720000</v>
      </c>
      <c r="N624" s="19">
        <v>5055891900</v>
      </c>
      <c r="O624" s="110">
        <v>67.584500000000006</v>
      </c>
      <c r="P624" s="19">
        <v>7665713929</v>
      </c>
      <c r="Q624" s="19">
        <v>45052720000</v>
      </c>
      <c r="R624" s="19">
        <v>0</v>
      </c>
      <c r="S624" s="110">
        <v>67.584500000000006</v>
      </c>
      <c r="T624" s="19">
        <v>7665713929</v>
      </c>
      <c r="U624" s="19">
        <v>45052720000</v>
      </c>
      <c r="V624" s="19">
        <v>0</v>
      </c>
    </row>
    <row r="625" spans="2:22" hidden="1">
      <c r="B625" t="s">
        <v>1396</v>
      </c>
      <c r="C625" s="19">
        <v>45052720000</v>
      </c>
      <c r="D625" s="19">
        <v>11000000000</v>
      </c>
      <c r="E625" s="19">
        <v>11000000000</v>
      </c>
      <c r="F625" s="19">
        <v>56052720000</v>
      </c>
      <c r="G625" s="19">
        <v>0</v>
      </c>
      <c r="H625" s="19">
        <v>56052720000</v>
      </c>
      <c r="I625" s="19">
        <v>5055891900</v>
      </c>
      <c r="J625" s="19">
        <v>50108611900</v>
      </c>
      <c r="K625" s="19">
        <v>5944108100</v>
      </c>
      <c r="L625" s="19">
        <v>0</v>
      </c>
      <c r="M625" s="19">
        <v>45052720000</v>
      </c>
      <c r="N625" s="19">
        <v>5055891900</v>
      </c>
      <c r="O625" s="110">
        <v>80.375600000000006</v>
      </c>
      <c r="P625" s="19">
        <v>7665713929</v>
      </c>
      <c r="Q625" s="19">
        <v>45052720000</v>
      </c>
      <c r="R625" s="19">
        <v>0</v>
      </c>
      <c r="S625" s="110">
        <v>80.375600000000006</v>
      </c>
      <c r="T625" s="19">
        <v>7665713929</v>
      </c>
      <c r="U625" s="19">
        <v>45052720000</v>
      </c>
      <c r="V625" s="19">
        <v>0</v>
      </c>
    </row>
    <row r="626" spans="2:22" hidden="1">
      <c r="B626" t="s">
        <v>1519</v>
      </c>
      <c r="C626" s="19">
        <v>24703039000</v>
      </c>
      <c r="D626" s="19">
        <v>0</v>
      </c>
      <c r="E626" s="19">
        <v>-24703039000</v>
      </c>
      <c r="F626" s="19">
        <v>0</v>
      </c>
      <c r="G626" s="19">
        <v>0</v>
      </c>
      <c r="H626" s="19">
        <v>0</v>
      </c>
      <c r="I626" s="19">
        <v>0</v>
      </c>
      <c r="J626" s="19">
        <v>0</v>
      </c>
      <c r="K626" s="19">
        <v>0</v>
      </c>
      <c r="L626" s="19">
        <v>0</v>
      </c>
      <c r="M626" s="19">
        <v>0</v>
      </c>
      <c r="N626" s="19">
        <v>0</v>
      </c>
      <c r="O626" s="110">
        <v>0</v>
      </c>
      <c r="P626" s="19">
        <v>0</v>
      </c>
      <c r="Q626" s="19">
        <v>0</v>
      </c>
      <c r="R626" s="19">
        <v>0</v>
      </c>
      <c r="S626" s="110">
        <v>0</v>
      </c>
      <c r="T626" s="19">
        <v>0</v>
      </c>
      <c r="U626" s="19">
        <v>0</v>
      </c>
      <c r="V626" s="19">
        <v>0</v>
      </c>
    </row>
    <row r="627" spans="2:22" hidden="1">
      <c r="B627" t="s">
        <v>1547</v>
      </c>
      <c r="C627" s="19">
        <v>7734748000</v>
      </c>
      <c r="D627" s="19">
        <v>0</v>
      </c>
      <c r="E627" s="19">
        <v>-6217322670</v>
      </c>
      <c r="F627" s="19">
        <v>1517425330</v>
      </c>
      <c r="G627" s="19">
        <v>0</v>
      </c>
      <c r="H627" s="19">
        <v>1517425330</v>
      </c>
      <c r="I627" s="19">
        <v>0</v>
      </c>
      <c r="J627" s="19">
        <v>0</v>
      </c>
      <c r="K627" s="19">
        <v>1517425330</v>
      </c>
      <c r="L627" s="19">
        <v>0</v>
      </c>
      <c r="M627" s="19">
        <v>0</v>
      </c>
      <c r="N627" s="19">
        <v>0</v>
      </c>
      <c r="O627" s="110">
        <v>0</v>
      </c>
      <c r="P627" s="19">
        <v>0</v>
      </c>
      <c r="Q627" s="19">
        <v>0</v>
      </c>
      <c r="R627" s="19">
        <v>0</v>
      </c>
      <c r="S627" s="110">
        <v>0</v>
      </c>
      <c r="T627" s="19">
        <v>0</v>
      </c>
      <c r="U627" s="19">
        <v>0</v>
      </c>
      <c r="V627" s="19">
        <v>0</v>
      </c>
    </row>
    <row r="628" spans="2:22" hidden="1">
      <c r="B628" t="s">
        <v>1520</v>
      </c>
      <c r="C628" s="19">
        <v>10837104000</v>
      </c>
      <c r="D628" s="19">
        <v>0</v>
      </c>
      <c r="E628" s="19">
        <v>-1745954852</v>
      </c>
      <c r="F628" s="19">
        <v>9091149148</v>
      </c>
      <c r="G628" s="19">
        <v>0</v>
      </c>
      <c r="H628" s="19">
        <v>9091149148</v>
      </c>
      <c r="I628" s="19">
        <v>0</v>
      </c>
      <c r="J628" s="19">
        <v>0</v>
      </c>
      <c r="K628" s="19">
        <v>9091149148</v>
      </c>
      <c r="L628" s="19">
        <v>0</v>
      </c>
      <c r="M628" s="19">
        <v>0</v>
      </c>
      <c r="N628" s="19">
        <v>0</v>
      </c>
      <c r="O628" s="110">
        <v>0</v>
      </c>
      <c r="P628" s="19">
        <v>0</v>
      </c>
      <c r="Q628" s="19">
        <v>0</v>
      </c>
      <c r="R628" s="19">
        <v>0</v>
      </c>
      <c r="S628" s="110">
        <v>0</v>
      </c>
      <c r="T628" s="19">
        <v>0</v>
      </c>
      <c r="U628" s="19">
        <v>0</v>
      </c>
      <c r="V628" s="19">
        <v>0</v>
      </c>
    </row>
    <row r="629" spans="2:22" hidden="1">
      <c r="B629" t="s">
        <v>1570</v>
      </c>
      <c r="C629" s="19">
        <v>350000000</v>
      </c>
      <c r="D629" s="19">
        <v>0</v>
      </c>
      <c r="E629" s="19">
        <v>0</v>
      </c>
      <c r="F629" s="19">
        <v>350000000</v>
      </c>
      <c r="G629" s="19">
        <v>0</v>
      </c>
      <c r="H629" s="19">
        <v>350000000</v>
      </c>
      <c r="I629" s="19">
        <v>0</v>
      </c>
      <c r="J629" s="19">
        <v>0</v>
      </c>
      <c r="K629" s="19">
        <v>350000000</v>
      </c>
      <c r="L629" s="19">
        <v>0</v>
      </c>
      <c r="M629" s="19">
        <v>0</v>
      </c>
      <c r="N629" s="19">
        <v>0</v>
      </c>
      <c r="O629" s="110">
        <v>0</v>
      </c>
      <c r="P629" s="19">
        <v>0</v>
      </c>
      <c r="Q629" s="19">
        <v>0</v>
      </c>
      <c r="R629" s="19">
        <v>0</v>
      </c>
      <c r="S629" s="110">
        <v>0</v>
      </c>
      <c r="T629" s="19">
        <v>0</v>
      </c>
      <c r="U629" s="19">
        <v>0</v>
      </c>
      <c r="V629" s="19">
        <v>0</v>
      </c>
    </row>
    <row r="630" spans="2:22" hidden="1">
      <c r="B630" t="s">
        <v>1396</v>
      </c>
      <c r="C630" s="19">
        <v>350000000</v>
      </c>
      <c r="D630" s="19">
        <v>0</v>
      </c>
      <c r="E630" s="19">
        <v>0</v>
      </c>
      <c r="F630" s="19">
        <v>350000000</v>
      </c>
      <c r="G630" s="19">
        <v>0</v>
      </c>
      <c r="H630" s="19">
        <v>350000000</v>
      </c>
      <c r="I630" s="19">
        <v>0</v>
      </c>
      <c r="J630" s="19">
        <v>0</v>
      </c>
      <c r="K630" s="19">
        <v>350000000</v>
      </c>
      <c r="L630" s="19">
        <v>0</v>
      </c>
      <c r="M630" s="19">
        <v>0</v>
      </c>
      <c r="N630" s="19">
        <v>0</v>
      </c>
      <c r="O630" s="110">
        <v>0</v>
      </c>
      <c r="P630" s="19">
        <v>0</v>
      </c>
      <c r="Q630" s="19">
        <v>0</v>
      </c>
      <c r="R630" s="19">
        <v>0</v>
      </c>
      <c r="S630" s="110">
        <v>0</v>
      </c>
      <c r="T630" s="19">
        <v>0</v>
      </c>
      <c r="U630" s="19">
        <v>0</v>
      </c>
      <c r="V630" s="19">
        <v>0</v>
      </c>
    </row>
    <row r="631" spans="2:22" hidden="1">
      <c r="B631" t="s">
        <v>1575</v>
      </c>
      <c r="C631" s="19">
        <v>65669098000</v>
      </c>
      <c r="D631" s="19">
        <v>0</v>
      </c>
      <c r="E631" s="19">
        <v>0</v>
      </c>
      <c r="F631" s="19">
        <v>65669098000</v>
      </c>
      <c r="G631" s="19">
        <v>0</v>
      </c>
      <c r="H631" s="19">
        <v>65669098000</v>
      </c>
      <c r="I631" s="19">
        <v>615065250</v>
      </c>
      <c r="J631" s="19">
        <v>56134331910</v>
      </c>
      <c r="K631" s="19">
        <v>9534766090</v>
      </c>
      <c r="L631" s="19">
        <v>1864107413</v>
      </c>
      <c r="M631" s="19">
        <v>42803931775</v>
      </c>
      <c r="N631" s="19">
        <v>13330400135</v>
      </c>
      <c r="O631" s="110">
        <v>65.181200000000004</v>
      </c>
      <c r="P631" s="19">
        <v>5687996453</v>
      </c>
      <c r="Q631" s="19">
        <v>18866783324</v>
      </c>
      <c r="R631" s="19">
        <v>23937148451</v>
      </c>
      <c r="S631" s="110">
        <v>28.7301</v>
      </c>
      <c r="T631" s="19">
        <v>4941036185</v>
      </c>
      <c r="U631" s="19">
        <v>18117698456</v>
      </c>
      <c r="V631" s="19">
        <v>749084868</v>
      </c>
    </row>
    <row r="632" spans="2:22" hidden="1">
      <c r="B632" t="s">
        <v>1467</v>
      </c>
      <c r="C632" s="19">
        <v>15000000</v>
      </c>
      <c r="D632" s="19">
        <v>0</v>
      </c>
      <c r="E632" s="19">
        <v>-15000000</v>
      </c>
      <c r="F632" s="19">
        <v>0</v>
      </c>
      <c r="G632" s="19">
        <v>0</v>
      </c>
      <c r="H632" s="19">
        <v>0</v>
      </c>
      <c r="I632" s="19">
        <v>0</v>
      </c>
      <c r="J632" s="19">
        <v>0</v>
      </c>
      <c r="K632" s="19">
        <v>0</v>
      </c>
      <c r="L632" s="19">
        <v>0</v>
      </c>
      <c r="M632" s="19">
        <v>0</v>
      </c>
      <c r="N632" s="19">
        <v>0</v>
      </c>
      <c r="O632" s="110">
        <v>0</v>
      </c>
      <c r="P632" s="19">
        <v>0</v>
      </c>
      <c r="Q632" s="19">
        <v>0</v>
      </c>
      <c r="R632" s="19">
        <v>0</v>
      </c>
      <c r="S632" s="110">
        <v>0</v>
      </c>
      <c r="T632" s="19">
        <v>0</v>
      </c>
      <c r="U632" s="19">
        <v>0</v>
      </c>
      <c r="V632" s="19">
        <v>0</v>
      </c>
    </row>
    <row r="633" spans="2:22" hidden="1">
      <c r="B633" t="s">
        <v>1396</v>
      </c>
      <c r="C633" s="19">
        <v>15000000</v>
      </c>
      <c r="D633" s="19">
        <v>0</v>
      </c>
      <c r="E633" s="19">
        <v>-15000000</v>
      </c>
      <c r="F633" s="19">
        <v>0</v>
      </c>
      <c r="G633" s="19">
        <v>0</v>
      </c>
      <c r="H633" s="19">
        <v>0</v>
      </c>
      <c r="I633" s="19">
        <v>0</v>
      </c>
      <c r="J633" s="19">
        <v>0</v>
      </c>
      <c r="K633" s="19">
        <v>0</v>
      </c>
      <c r="L633" s="19">
        <v>0</v>
      </c>
      <c r="M633" s="19">
        <v>0</v>
      </c>
      <c r="N633" s="19">
        <v>0</v>
      </c>
      <c r="O633" s="110">
        <v>0</v>
      </c>
      <c r="P633" s="19">
        <v>0</v>
      </c>
      <c r="Q633" s="19">
        <v>0</v>
      </c>
      <c r="R633" s="19">
        <v>0</v>
      </c>
      <c r="S633" s="110">
        <v>0</v>
      </c>
      <c r="T633" s="19">
        <v>0</v>
      </c>
      <c r="U633" s="19">
        <v>0</v>
      </c>
      <c r="V633" s="19">
        <v>0</v>
      </c>
    </row>
    <row r="634" spans="2:22" hidden="1">
      <c r="B634" t="s">
        <v>1469</v>
      </c>
      <c r="C634" s="19">
        <v>40000000</v>
      </c>
      <c r="D634" s="19">
        <v>0</v>
      </c>
      <c r="E634" s="19">
        <v>-40000000</v>
      </c>
      <c r="F634" s="19">
        <v>0</v>
      </c>
      <c r="G634" s="19">
        <v>0</v>
      </c>
      <c r="H634" s="19">
        <v>0</v>
      </c>
      <c r="I634" s="19">
        <v>0</v>
      </c>
      <c r="J634" s="19">
        <v>0</v>
      </c>
      <c r="K634" s="19">
        <v>0</v>
      </c>
      <c r="L634" s="19">
        <v>0</v>
      </c>
      <c r="M634" s="19">
        <v>0</v>
      </c>
      <c r="N634" s="19">
        <v>0</v>
      </c>
      <c r="O634" s="110">
        <v>0</v>
      </c>
      <c r="P634" s="19">
        <v>0</v>
      </c>
      <c r="Q634" s="19">
        <v>0</v>
      </c>
      <c r="R634" s="19">
        <v>0</v>
      </c>
      <c r="S634" s="110">
        <v>0</v>
      </c>
      <c r="T634" s="19">
        <v>0</v>
      </c>
      <c r="U634" s="19">
        <v>0</v>
      </c>
      <c r="V634" s="19">
        <v>0</v>
      </c>
    </row>
    <row r="635" spans="2:22" hidden="1">
      <c r="B635" t="s">
        <v>1396</v>
      </c>
      <c r="C635" s="19">
        <v>40000000</v>
      </c>
      <c r="D635" s="19">
        <v>0</v>
      </c>
      <c r="E635" s="19">
        <v>-40000000</v>
      </c>
      <c r="F635" s="19">
        <v>0</v>
      </c>
      <c r="G635" s="19">
        <v>0</v>
      </c>
      <c r="H635" s="19">
        <v>0</v>
      </c>
      <c r="I635" s="19">
        <v>0</v>
      </c>
      <c r="J635" s="19">
        <v>0</v>
      </c>
      <c r="K635" s="19">
        <v>0</v>
      </c>
      <c r="L635" s="19">
        <v>0</v>
      </c>
      <c r="M635" s="19">
        <v>0</v>
      </c>
      <c r="N635" s="19">
        <v>0</v>
      </c>
      <c r="O635" s="110">
        <v>0</v>
      </c>
      <c r="P635" s="19">
        <v>0</v>
      </c>
      <c r="Q635" s="19">
        <v>0</v>
      </c>
      <c r="R635" s="19">
        <v>0</v>
      </c>
      <c r="S635" s="110">
        <v>0</v>
      </c>
      <c r="T635" s="19">
        <v>0</v>
      </c>
      <c r="U635" s="19">
        <v>0</v>
      </c>
      <c r="V635" s="19">
        <v>0</v>
      </c>
    </row>
    <row r="636" spans="2:22" hidden="1">
      <c r="B636" t="s">
        <v>1572</v>
      </c>
      <c r="C636" s="19">
        <v>15000000</v>
      </c>
      <c r="D636" s="19">
        <v>0</v>
      </c>
      <c r="E636" s="19">
        <v>-15000000</v>
      </c>
      <c r="F636" s="19">
        <v>0</v>
      </c>
      <c r="G636" s="19">
        <v>0</v>
      </c>
      <c r="H636" s="19">
        <v>0</v>
      </c>
      <c r="I636" s="19">
        <v>0</v>
      </c>
      <c r="J636" s="19">
        <v>0</v>
      </c>
      <c r="K636" s="19">
        <v>0</v>
      </c>
      <c r="L636" s="19">
        <v>0</v>
      </c>
      <c r="M636" s="19">
        <v>0</v>
      </c>
      <c r="N636" s="19">
        <v>0</v>
      </c>
      <c r="O636" s="110">
        <v>0</v>
      </c>
      <c r="P636" s="19">
        <v>0</v>
      </c>
      <c r="Q636" s="19">
        <v>0</v>
      </c>
      <c r="R636" s="19">
        <v>0</v>
      </c>
      <c r="S636" s="110">
        <v>0</v>
      </c>
      <c r="T636" s="19">
        <v>0</v>
      </c>
      <c r="U636" s="19">
        <v>0</v>
      </c>
      <c r="V636" s="19">
        <v>0</v>
      </c>
    </row>
    <row r="637" spans="2:22" hidden="1">
      <c r="B637" t="s">
        <v>1396</v>
      </c>
      <c r="C637" s="19">
        <v>15000000</v>
      </c>
      <c r="D637" s="19">
        <v>0</v>
      </c>
      <c r="E637" s="19">
        <v>-15000000</v>
      </c>
      <c r="F637" s="19">
        <v>0</v>
      </c>
      <c r="G637" s="19">
        <v>0</v>
      </c>
      <c r="H637" s="19">
        <v>0</v>
      </c>
      <c r="I637" s="19">
        <v>0</v>
      </c>
      <c r="J637" s="19">
        <v>0</v>
      </c>
      <c r="K637" s="19">
        <v>0</v>
      </c>
      <c r="L637" s="19">
        <v>0</v>
      </c>
      <c r="M637" s="19">
        <v>0</v>
      </c>
      <c r="N637" s="19">
        <v>0</v>
      </c>
      <c r="O637" s="110">
        <v>0</v>
      </c>
      <c r="P637" s="19">
        <v>0</v>
      </c>
      <c r="Q637" s="19">
        <v>0</v>
      </c>
      <c r="R637" s="19">
        <v>0</v>
      </c>
      <c r="S637" s="110">
        <v>0</v>
      </c>
      <c r="T637" s="19">
        <v>0</v>
      </c>
      <c r="U637" s="19">
        <v>0</v>
      </c>
      <c r="V637" s="19">
        <v>0</v>
      </c>
    </row>
    <row r="638" spans="2:22" hidden="1">
      <c r="B638" t="s">
        <v>1576</v>
      </c>
      <c r="C638" s="19">
        <v>3000000</v>
      </c>
      <c r="D638" s="19">
        <v>0</v>
      </c>
      <c r="E638" s="19">
        <v>-3000000</v>
      </c>
      <c r="F638" s="19">
        <v>0</v>
      </c>
      <c r="G638" s="19">
        <v>0</v>
      </c>
      <c r="H638" s="19">
        <v>0</v>
      </c>
      <c r="I638" s="19">
        <v>0</v>
      </c>
      <c r="J638" s="19">
        <v>0</v>
      </c>
      <c r="K638" s="19">
        <v>0</v>
      </c>
      <c r="L638" s="19">
        <v>0</v>
      </c>
      <c r="M638" s="19">
        <v>0</v>
      </c>
      <c r="N638" s="19">
        <v>0</v>
      </c>
      <c r="O638" s="110">
        <v>0</v>
      </c>
      <c r="P638" s="19">
        <v>0</v>
      </c>
      <c r="Q638" s="19">
        <v>0</v>
      </c>
      <c r="R638" s="19">
        <v>0</v>
      </c>
      <c r="S638" s="110">
        <v>0</v>
      </c>
      <c r="T638" s="19">
        <v>0</v>
      </c>
      <c r="U638" s="19">
        <v>0</v>
      </c>
      <c r="V638" s="19">
        <v>0</v>
      </c>
    </row>
    <row r="639" spans="2:22" hidden="1">
      <c r="B639" t="s">
        <v>1396</v>
      </c>
      <c r="C639" s="19">
        <v>3000000</v>
      </c>
      <c r="D639" s="19">
        <v>0</v>
      </c>
      <c r="E639" s="19">
        <v>-3000000</v>
      </c>
      <c r="F639" s="19">
        <v>0</v>
      </c>
      <c r="G639" s="19">
        <v>0</v>
      </c>
      <c r="H639" s="19">
        <v>0</v>
      </c>
      <c r="I639" s="19">
        <v>0</v>
      </c>
      <c r="J639" s="19">
        <v>0</v>
      </c>
      <c r="K639" s="19">
        <v>0</v>
      </c>
      <c r="L639" s="19">
        <v>0</v>
      </c>
      <c r="M639" s="19">
        <v>0</v>
      </c>
      <c r="N639" s="19">
        <v>0</v>
      </c>
      <c r="O639" s="110">
        <v>0</v>
      </c>
      <c r="P639" s="19">
        <v>0</v>
      </c>
      <c r="Q639" s="19">
        <v>0</v>
      </c>
      <c r="R639" s="19">
        <v>0</v>
      </c>
      <c r="S639" s="110">
        <v>0</v>
      </c>
      <c r="T639" s="19">
        <v>0</v>
      </c>
      <c r="U639" s="19">
        <v>0</v>
      </c>
      <c r="V639" s="19">
        <v>0</v>
      </c>
    </row>
    <row r="640" spans="2:22" hidden="1">
      <c r="B640" t="s">
        <v>1577</v>
      </c>
      <c r="C640" s="19">
        <v>50000000</v>
      </c>
      <c r="D640" s="19">
        <v>0</v>
      </c>
      <c r="E640" s="19">
        <v>-50000000</v>
      </c>
      <c r="F640" s="19">
        <v>0</v>
      </c>
      <c r="G640" s="19">
        <v>0</v>
      </c>
      <c r="H640" s="19">
        <v>0</v>
      </c>
      <c r="I640" s="19">
        <v>0</v>
      </c>
      <c r="J640" s="19">
        <v>0</v>
      </c>
      <c r="K640" s="19">
        <v>0</v>
      </c>
      <c r="L640" s="19">
        <v>0</v>
      </c>
      <c r="M640" s="19">
        <v>0</v>
      </c>
      <c r="N640" s="19">
        <v>0</v>
      </c>
      <c r="O640" s="110">
        <v>0</v>
      </c>
      <c r="P640" s="19">
        <v>0</v>
      </c>
      <c r="Q640" s="19">
        <v>0</v>
      </c>
      <c r="R640" s="19">
        <v>0</v>
      </c>
      <c r="S640" s="110">
        <v>0</v>
      </c>
      <c r="T640" s="19">
        <v>0</v>
      </c>
      <c r="U640" s="19">
        <v>0</v>
      </c>
      <c r="V640" s="19">
        <v>0</v>
      </c>
    </row>
    <row r="641" spans="2:22" hidden="1">
      <c r="B641" t="s">
        <v>1396</v>
      </c>
      <c r="C641" s="19">
        <v>50000000</v>
      </c>
      <c r="D641" s="19">
        <v>0</v>
      </c>
      <c r="E641" s="19">
        <v>-50000000</v>
      </c>
      <c r="F641" s="19">
        <v>0</v>
      </c>
      <c r="G641" s="19">
        <v>0</v>
      </c>
      <c r="H641" s="19">
        <v>0</v>
      </c>
      <c r="I641" s="19">
        <v>0</v>
      </c>
      <c r="J641" s="19">
        <v>0</v>
      </c>
      <c r="K641" s="19">
        <v>0</v>
      </c>
      <c r="L641" s="19">
        <v>0</v>
      </c>
      <c r="M641" s="19">
        <v>0</v>
      </c>
      <c r="N641" s="19">
        <v>0</v>
      </c>
      <c r="O641" s="110">
        <v>0</v>
      </c>
      <c r="P641" s="19">
        <v>0</v>
      </c>
      <c r="Q641" s="19">
        <v>0</v>
      </c>
      <c r="R641" s="19">
        <v>0</v>
      </c>
      <c r="S641" s="110">
        <v>0</v>
      </c>
      <c r="T641" s="19">
        <v>0</v>
      </c>
      <c r="U641" s="19">
        <v>0</v>
      </c>
      <c r="V641" s="19">
        <v>0</v>
      </c>
    </row>
    <row r="642" spans="2:22" hidden="1">
      <c r="B642" t="s">
        <v>1509</v>
      </c>
      <c r="C642" s="19">
        <v>0</v>
      </c>
      <c r="D642" s="19">
        <v>0</v>
      </c>
      <c r="E642" s="19">
        <v>3960320</v>
      </c>
      <c r="F642" s="19">
        <v>3960320</v>
      </c>
      <c r="G642" s="19">
        <v>0</v>
      </c>
      <c r="H642" s="19">
        <v>3960320</v>
      </c>
      <c r="I642" s="19">
        <v>0</v>
      </c>
      <c r="J642" s="19">
        <v>3960320</v>
      </c>
      <c r="K642" s="19">
        <v>0</v>
      </c>
      <c r="L642" s="19">
        <v>0</v>
      </c>
      <c r="M642" s="19">
        <v>3960320</v>
      </c>
      <c r="N642" s="19">
        <v>0</v>
      </c>
      <c r="O642" s="110">
        <v>100</v>
      </c>
      <c r="P642" s="19">
        <v>0</v>
      </c>
      <c r="Q642" s="19">
        <v>0</v>
      </c>
      <c r="R642" s="19">
        <v>3960320</v>
      </c>
      <c r="S642" s="110">
        <v>0</v>
      </c>
      <c r="T642" s="19">
        <v>0</v>
      </c>
      <c r="U642" s="19">
        <v>0</v>
      </c>
      <c r="V642" s="19">
        <v>0</v>
      </c>
    </row>
    <row r="643" spans="2:22" hidden="1">
      <c r="B643" t="s">
        <v>1396</v>
      </c>
      <c r="C643" s="19">
        <v>0</v>
      </c>
      <c r="D643" s="19">
        <v>0</v>
      </c>
      <c r="E643" s="19">
        <v>3960320</v>
      </c>
      <c r="F643" s="19">
        <v>3960320</v>
      </c>
      <c r="G643" s="19">
        <v>0</v>
      </c>
      <c r="H643" s="19">
        <v>3960320</v>
      </c>
      <c r="I643" s="19">
        <v>0</v>
      </c>
      <c r="J643" s="19">
        <v>3960320</v>
      </c>
      <c r="K643" s="19">
        <v>0</v>
      </c>
      <c r="L643" s="19">
        <v>0</v>
      </c>
      <c r="M643" s="19">
        <v>3960320</v>
      </c>
      <c r="N643" s="19">
        <v>0</v>
      </c>
      <c r="O643" s="110">
        <v>100</v>
      </c>
      <c r="P643" s="19">
        <v>0</v>
      </c>
      <c r="Q643" s="19">
        <v>0</v>
      </c>
      <c r="R643" s="19">
        <v>3960320</v>
      </c>
      <c r="S643" s="110">
        <v>0</v>
      </c>
      <c r="T643" s="19">
        <v>0</v>
      </c>
      <c r="U643" s="19">
        <v>0</v>
      </c>
      <c r="V643" s="19">
        <v>0</v>
      </c>
    </row>
    <row r="644" spans="2:22" hidden="1">
      <c r="B644" t="s">
        <v>1470</v>
      </c>
      <c r="C644" s="19">
        <v>80000000</v>
      </c>
      <c r="D644" s="19">
        <v>0</v>
      </c>
      <c r="E644" s="19">
        <v>-80000000</v>
      </c>
      <c r="F644" s="19">
        <v>0</v>
      </c>
      <c r="G644" s="19">
        <v>0</v>
      </c>
      <c r="H644" s="19">
        <v>0</v>
      </c>
      <c r="I644" s="19">
        <v>0</v>
      </c>
      <c r="J644" s="19">
        <v>0</v>
      </c>
      <c r="K644" s="19">
        <v>0</v>
      </c>
      <c r="L644" s="19">
        <v>0</v>
      </c>
      <c r="M644" s="19">
        <v>0</v>
      </c>
      <c r="N644" s="19">
        <v>0</v>
      </c>
      <c r="O644" s="110">
        <v>0</v>
      </c>
      <c r="P644" s="19">
        <v>0</v>
      </c>
      <c r="Q644" s="19">
        <v>0</v>
      </c>
      <c r="R644" s="19">
        <v>0</v>
      </c>
      <c r="S644" s="110">
        <v>0</v>
      </c>
      <c r="T644" s="19">
        <v>0</v>
      </c>
      <c r="U644" s="19">
        <v>0</v>
      </c>
      <c r="V644" s="19">
        <v>0</v>
      </c>
    </row>
    <row r="645" spans="2:22" hidden="1">
      <c r="B645" t="s">
        <v>1396</v>
      </c>
      <c r="C645" s="19">
        <v>80000000</v>
      </c>
      <c r="D645" s="19">
        <v>0</v>
      </c>
      <c r="E645" s="19">
        <v>-80000000</v>
      </c>
      <c r="F645" s="19">
        <v>0</v>
      </c>
      <c r="G645" s="19">
        <v>0</v>
      </c>
      <c r="H645" s="19">
        <v>0</v>
      </c>
      <c r="I645" s="19">
        <v>0</v>
      </c>
      <c r="J645" s="19">
        <v>0</v>
      </c>
      <c r="K645" s="19">
        <v>0</v>
      </c>
      <c r="L645" s="19">
        <v>0</v>
      </c>
      <c r="M645" s="19">
        <v>0</v>
      </c>
      <c r="N645" s="19">
        <v>0</v>
      </c>
      <c r="O645" s="110">
        <v>0</v>
      </c>
      <c r="P645" s="19">
        <v>0</v>
      </c>
      <c r="Q645" s="19">
        <v>0</v>
      </c>
      <c r="R645" s="19">
        <v>0</v>
      </c>
      <c r="S645" s="110">
        <v>0</v>
      </c>
      <c r="T645" s="19">
        <v>0</v>
      </c>
      <c r="U645" s="19">
        <v>0</v>
      </c>
      <c r="V645" s="19">
        <v>0</v>
      </c>
    </row>
    <row r="646" spans="2:22" hidden="1">
      <c r="B646" t="s">
        <v>1472</v>
      </c>
      <c r="C646" s="19">
        <v>0</v>
      </c>
      <c r="D646" s="19">
        <v>0</v>
      </c>
      <c r="E646" s="19">
        <v>26810700</v>
      </c>
      <c r="F646" s="19">
        <v>26810700</v>
      </c>
      <c r="G646" s="19">
        <v>0</v>
      </c>
      <c r="H646" s="19">
        <v>26810700</v>
      </c>
      <c r="I646" s="19">
        <v>0</v>
      </c>
      <c r="J646" s="19">
        <v>26810700</v>
      </c>
      <c r="K646" s="19">
        <v>0</v>
      </c>
      <c r="L646" s="19">
        <v>0</v>
      </c>
      <c r="M646" s="19">
        <v>26810700</v>
      </c>
      <c r="N646" s="19">
        <v>0</v>
      </c>
      <c r="O646" s="110">
        <v>100</v>
      </c>
      <c r="P646" s="19">
        <v>0</v>
      </c>
      <c r="Q646" s="19">
        <v>0</v>
      </c>
      <c r="R646" s="19">
        <v>26810700</v>
      </c>
      <c r="S646" s="110">
        <v>0</v>
      </c>
      <c r="T646" s="19">
        <v>0</v>
      </c>
      <c r="U646" s="19">
        <v>0</v>
      </c>
      <c r="V646" s="19">
        <v>0</v>
      </c>
    </row>
    <row r="647" spans="2:22" hidden="1">
      <c r="B647" t="s">
        <v>1396</v>
      </c>
      <c r="C647" s="19">
        <v>0</v>
      </c>
      <c r="D647" s="19">
        <v>0</v>
      </c>
      <c r="E647" s="19">
        <v>26810700</v>
      </c>
      <c r="F647" s="19">
        <v>26810700</v>
      </c>
      <c r="G647" s="19">
        <v>0</v>
      </c>
      <c r="H647" s="19">
        <v>26810700</v>
      </c>
      <c r="I647" s="19">
        <v>0</v>
      </c>
      <c r="J647" s="19">
        <v>26810700</v>
      </c>
      <c r="K647" s="19">
        <v>0</v>
      </c>
      <c r="L647" s="19">
        <v>0</v>
      </c>
      <c r="M647" s="19">
        <v>26810700</v>
      </c>
      <c r="N647" s="19">
        <v>0</v>
      </c>
      <c r="O647" s="110">
        <v>100</v>
      </c>
      <c r="P647" s="19">
        <v>0</v>
      </c>
      <c r="Q647" s="19">
        <v>0</v>
      </c>
      <c r="R647" s="19">
        <v>26810700</v>
      </c>
      <c r="S647" s="110">
        <v>0</v>
      </c>
      <c r="T647" s="19">
        <v>0</v>
      </c>
      <c r="U647" s="19">
        <v>0</v>
      </c>
      <c r="V647" s="19">
        <v>0</v>
      </c>
    </row>
    <row r="648" spans="2:22" hidden="1">
      <c r="B648" t="s">
        <v>1473</v>
      </c>
      <c r="C648" s="19">
        <v>80000000</v>
      </c>
      <c r="D648" s="19">
        <v>0</v>
      </c>
      <c r="E648" s="19">
        <v>0</v>
      </c>
      <c r="F648" s="19">
        <v>80000000</v>
      </c>
      <c r="G648" s="19">
        <v>0</v>
      </c>
      <c r="H648" s="19">
        <v>80000000</v>
      </c>
      <c r="I648" s="19">
        <v>0</v>
      </c>
      <c r="J648" s="19">
        <v>0</v>
      </c>
      <c r="K648" s="19">
        <v>80000000</v>
      </c>
      <c r="L648" s="19">
        <v>0</v>
      </c>
      <c r="M648" s="19">
        <v>0</v>
      </c>
      <c r="N648" s="19">
        <v>0</v>
      </c>
      <c r="O648" s="110">
        <v>0</v>
      </c>
      <c r="P648" s="19">
        <v>0</v>
      </c>
      <c r="Q648" s="19">
        <v>0</v>
      </c>
      <c r="R648" s="19">
        <v>0</v>
      </c>
      <c r="S648" s="110">
        <v>0</v>
      </c>
      <c r="T648" s="19">
        <v>0</v>
      </c>
      <c r="U648" s="19">
        <v>0</v>
      </c>
      <c r="V648" s="19">
        <v>0</v>
      </c>
    </row>
    <row r="649" spans="2:22" hidden="1">
      <c r="B649" t="s">
        <v>1468</v>
      </c>
      <c r="C649" s="19">
        <v>80000000</v>
      </c>
      <c r="D649" s="19">
        <v>0</v>
      </c>
      <c r="E649" s="19">
        <v>0</v>
      </c>
      <c r="F649" s="19">
        <v>80000000</v>
      </c>
      <c r="G649" s="19">
        <v>0</v>
      </c>
      <c r="H649" s="19">
        <v>80000000</v>
      </c>
      <c r="I649" s="19">
        <v>0</v>
      </c>
      <c r="J649" s="19">
        <v>0</v>
      </c>
      <c r="K649" s="19">
        <v>80000000</v>
      </c>
      <c r="L649" s="19">
        <v>0</v>
      </c>
      <c r="M649" s="19">
        <v>0</v>
      </c>
      <c r="N649" s="19">
        <v>0</v>
      </c>
      <c r="O649" s="110">
        <v>0</v>
      </c>
      <c r="P649" s="19">
        <v>0</v>
      </c>
      <c r="Q649" s="19">
        <v>0</v>
      </c>
      <c r="R649" s="19">
        <v>0</v>
      </c>
      <c r="S649" s="110">
        <v>0</v>
      </c>
      <c r="T649" s="19">
        <v>0</v>
      </c>
      <c r="U649" s="19">
        <v>0</v>
      </c>
      <c r="V649" s="19">
        <v>0</v>
      </c>
    </row>
    <row r="650" spans="2:22" hidden="1">
      <c r="B650" t="s">
        <v>1578</v>
      </c>
      <c r="C650" s="19">
        <v>15000000</v>
      </c>
      <c r="D650" s="19">
        <v>0</v>
      </c>
      <c r="E650" s="19">
        <v>-15000000</v>
      </c>
      <c r="F650" s="19">
        <v>0</v>
      </c>
      <c r="G650" s="19">
        <v>0</v>
      </c>
      <c r="H650" s="19">
        <v>0</v>
      </c>
      <c r="I650" s="19">
        <v>0</v>
      </c>
      <c r="J650" s="19">
        <v>0</v>
      </c>
      <c r="K650" s="19">
        <v>0</v>
      </c>
      <c r="L650" s="19">
        <v>0</v>
      </c>
      <c r="M650" s="19">
        <v>0</v>
      </c>
      <c r="N650" s="19">
        <v>0</v>
      </c>
      <c r="O650" s="110">
        <v>0</v>
      </c>
      <c r="P650" s="19">
        <v>0</v>
      </c>
      <c r="Q650" s="19">
        <v>0</v>
      </c>
      <c r="R650" s="19">
        <v>0</v>
      </c>
      <c r="S650" s="110">
        <v>0</v>
      </c>
      <c r="T650" s="19">
        <v>0</v>
      </c>
      <c r="U650" s="19">
        <v>0</v>
      </c>
      <c r="V650" s="19">
        <v>0</v>
      </c>
    </row>
    <row r="651" spans="2:22" hidden="1">
      <c r="B651" t="s">
        <v>1396</v>
      </c>
      <c r="C651" s="19">
        <v>15000000</v>
      </c>
      <c r="D651" s="19">
        <v>0</v>
      </c>
      <c r="E651" s="19">
        <v>-15000000</v>
      </c>
      <c r="F651" s="19">
        <v>0</v>
      </c>
      <c r="G651" s="19">
        <v>0</v>
      </c>
      <c r="H651" s="19">
        <v>0</v>
      </c>
      <c r="I651" s="19">
        <v>0</v>
      </c>
      <c r="J651" s="19">
        <v>0</v>
      </c>
      <c r="K651" s="19">
        <v>0</v>
      </c>
      <c r="L651" s="19">
        <v>0</v>
      </c>
      <c r="M651" s="19">
        <v>0</v>
      </c>
      <c r="N651" s="19">
        <v>0</v>
      </c>
      <c r="O651" s="110">
        <v>0</v>
      </c>
      <c r="P651" s="19">
        <v>0</v>
      </c>
      <c r="Q651" s="19">
        <v>0</v>
      </c>
      <c r="R651" s="19">
        <v>0</v>
      </c>
      <c r="S651" s="110">
        <v>0</v>
      </c>
      <c r="T651" s="19">
        <v>0</v>
      </c>
      <c r="U651" s="19">
        <v>0</v>
      </c>
      <c r="V651" s="19">
        <v>0</v>
      </c>
    </row>
    <row r="652" spans="2:22" hidden="1">
      <c r="B652" t="s">
        <v>1511</v>
      </c>
      <c r="C652" s="19">
        <v>0</v>
      </c>
      <c r="D652" s="19">
        <v>0</v>
      </c>
      <c r="E652" s="19">
        <v>35949900</v>
      </c>
      <c r="F652" s="19">
        <v>35949900</v>
      </c>
      <c r="G652" s="19">
        <v>0</v>
      </c>
      <c r="H652" s="19">
        <v>35949900</v>
      </c>
      <c r="I652" s="19">
        <v>0</v>
      </c>
      <c r="J652" s="19">
        <v>35949900</v>
      </c>
      <c r="K652" s="19">
        <v>0</v>
      </c>
      <c r="L652" s="19">
        <v>0</v>
      </c>
      <c r="M652" s="19">
        <v>35949900</v>
      </c>
      <c r="N652" s="19">
        <v>0</v>
      </c>
      <c r="O652" s="110">
        <v>100</v>
      </c>
      <c r="P652" s="19">
        <v>0</v>
      </c>
      <c r="Q652" s="19">
        <v>0</v>
      </c>
      <c r="R652" s="19">
        <v>35949900</v>
      </c>
      <c r="S652" s="110">
        <v>0</v>
      </c>
      <c r="T652" s="19">
        <v>0</v>
      </c>
      <c r="U652" s="19">
        <v>0</v>
      </c>
      <c r="V652" s="19">
        <v>0</v>
      </c>
    </row>
    <row r="653" spans="2:22" hidden="1">
      <c r="B653" t="s">
        <v>1396</v>
      </c>
      <c r="C653" s="19">
        <v>0</v>
      </c>
      <c r="D653" s="19">
        <v>0</v>
      </c>
      <c r="E653" s="19">
        <v>35949900</v>
      </c>
      <c r="F653" s="19">
        <v>35949900</v>
      </c>
      <c r="G653" s="19">
        <v>0</v>
      </c>
      <c r="H653" s="19">
        <v>35949900</v>
      </c>
      <c r="I653" s="19">
        <v>0</v>
      </c>
      <c r="J653" s="19">
        <v>35949900</v>
      </c>
      <c r="K653" s="19">
        <v>0</v>
      </c>
      <c r="L653" s="19">
        <v>0</v>
      </c>
      <c r="M653" s="19">
        <v>35949900</v>
      </c>
      <c r="N653" s="19">
        <v>0</v>
      </c>
      <c r="O653" s="110">
        <v>100</v>
      </c>
      <c r="P653" s="19">
        <v>0</v>
      </c>
      <c r="Q653" s="19">
        <v>0</v>
      </c>
      <c r="R653" s="19">
        <v>35949900</v>
      </c>
      <c r="S653" s="110">
        <v>0</v>
      </c>
      <c r="T653" s="19">
        <v>0</v>
      </c>
      <c r="U653" s="19">
        <v>0</v>
      </c>
      <c r="V653" s="19">
        <v>0</v>
      </c>
    </row>
    <row r="654" spans="2:22" hidden="1">
      <c r="B654" t="s">
        <v>1561</v>
      </c>
      <c r="C654" s="19">
        <v>50000000</v>
      </c>
      <c r="D654" s="19">
        <v>0</v>
      </c>
      <c r="E654" s="19">
        <v>-50000000</v>
      </c>
      <c r="F654" s="19">
        <v>0</v>
      </c>
      <c r="G654" s="19">
        <v>0</v>
      </c>
      <c r="H654" s="19">
        <v>0</v>
      </c>
      <c r="I654" s="19">
        <v>0</v>
      </c>
      <c r="J654" s="19">
        <v>0</v>
      </c>
      <c r="K654" s="19">
        <v>0</v>
      </c>
      <c r="L654" s="19">
        <v>0</v>
      </c>
      <c r="M654" s="19">
        <v>0</v>
      </c>
      <c r="N654" s="19">
        <v>0</v>
      </c>
      <c r="O654" s="110">
        <v>0</v>
      </c>
      <c r="P654" s="19">
        <v>0</v>
      </c>
      <c r="Q654" s="19">
        <v>0</v>
      </c>
      <c r="R654" s="19">
        <v>0</v>
      </c>
      <c r="S654" s="110">
        <v>0</v>
      </c>
      <c r="T654" s="19">
        <v>0</v>
      </c>
      <c r="U654" s="19">
        <v>0</v>
      </c>
      <c r="V654" s="19">
        <v>0</v>
      </c>
    </row>
    <row r="655" spans="2:22" hidden="1">
      <c r="B655" t="s">
        <v>1396</v>
      </c>
      <c r="C655" s="19">
        <v>50000000</v>
      </c>
      <c r="D655" s="19">
        <v>0</v>
      </c>
      <c r="E655" s="19">
        <v>-50000000</v>
      </c>
      <c r="F655" s="19">
        <v>0</v>
      </c>
      <c r="G655" s="19">
        <v>0</v>
      </c>
      <c r="H655" s="19">
        <v>0</v>
      </c>
      <c r="I655" s="19">
        <v>0</v>
      </c>
      <c r="J655" s="19">
        <v>0</v>
      </c>
      <c r="K655" s="19">
        <v>0</v>
      </c>
      <c r="L655" s="19">
        <v>0</v>
      </c>
      <c r="M655" s="19">
        <v>0</v>
      </c>
      <c r="N655" s="19">
        <v>0</v>
      </c>
      <c r="O655" s="110">
        <v>0</v>
      </c>
      <c r="P655" s="19">
        <v>0</v>
      </c>
      <c r="Q655" s="19">
        <v>0</v>
      </c>
      <c r="R655" s="19">
        <v>0</v>
      </c>
      <c r="S655" s="110">
        <v>0</v>
      </c>
      <c r="T655" s="19">
        <v>0</v>
      </c>
      <c r="U655" s="19">
        <v>0</v>
      </c>
      <c r="V655" s="19">
        <v>0</v>
      </c>
    </row>
    <row r="656" spans="2:22" hidden="1">
      <c r="B656" t="s">
        <v>1512</v>
      </c>
      <c r="C656" s="19">
        <v>0</v>
      </c>
      <c r="D656" s="19">
        <v>0</v>
      </c>
      <c r="E656" s="19">
        <v>4653000</v>
      </c>
      <c r="F656" s="19">
        <v>4653000</v>
      </c>
      <c r="G656" s="19">
        <v>0</v>
      </c>
      <c r="H656" s="19">
        <v>4653000</v>
      </c>
      <c r="I656" s="19">
        <v>0</v>
      </c>
      <c r="J656" s="19">
        <v>4653000</v>
      </c>
      <c r="K656" s="19">
        <v>0</v>
      </c>
      <c r="L656" s="19">
        <v>0</v>
      </c>
      <c r="M656" s="19">
        <v>4653000</v>
      </c>
      <c r="N656" s="19">
        <v>0</v>
      </c>
      <c r="O656" s="110">
        <v>100</v>
      </c>
      <c r="P656" s="19">
        <v>0</v>
      </c>
      <c r="Q656" s="19">
        <v>0</v>
      </c>
      <c r="R656" s="19">
        <v>4653000</v>
      </c>
      <c r="S656" s="110">
        <v>0</v>
      </c>
      <c r="T656" s="19">
        <v>0</v>
      </c>
      <c r="U656" s="19">
        <v>0</v>
      </c>
      <c r="V656" s="19">
        <v>0</v>
      </c>
    </row>
    <row r="657" spans="2:22" hidden="1">
      <c r="B657" t="s">
        <v>1396</v>
      </c>
      <c r="C657" s="19">
        <v>0</v>
      </c>
      <c r="D657" s="19">
        <v>0</v>
      </c>
      <c r="E657" s="19">
        <v>4653000</v>
      </c>
      <c r="F657" s="19">
        <v>4653000</v>
      </c>
      <c r="G657" s="19">
        <v>0</v>
      </c>
      <c r="H657" s="19">
        <v>4653000</v>
      </c>
      <c r="I657" s="19">
        <v>0</v>
      </c>
      <c r="J657" s="19">
        <v>4653000</v>
      </c>
      <c r="K657" s="19">
        <v>0</v>
      </c>
      <c r="L657" s="19">
        <v>0</v>
      </c>
      <c r="M657" s="19">
        <v>4653000</v>
      </c>
      <c r="N657" s="19">
        <v>0</v>
      </c>
      <c r="O657" s="110">
        <v>100</v>
      </c>
      <c r="P657" s="19">
        <v>0</v>
      </c>
      <c r="Q657" s="19">
        <v>0</v>
      </c>
      <c r="R657" s="19">
        <v>4653000</v>
      </c>
      <c r="S657" s="110">
        <v>0</v>
      </c>
      <c r="T657" s="19">
        <v>0</v>
      </c>
      <c r="U657" s="19">
        <v>0</v>
      </c>
      <c r="V657" s="19">
        <v>0</v>
      </c>
    </row>
    <row r="658" spans="2:22" hidden="1">
      <c r="B658" t="s">
        <v>1476</v>
      </c>
      <c r="C658" s="19">
        <v>0</v>
      </c>
      <c r="D658" s="19">
        <v>0</v>
      </c>
      <c r="E658" s="19">
        <v>23950000</v>
      </c>
      <c r="F658" s="19">
        <v>23950000</v>
      </c>
      <c r="G658" s="19">
        <v>0</v>
      </c>
      <c r="H658" s="19">
        <v>23950000</v>
      </c>
      <c r="I658" s="19">
        <v>0</v>
      </c>
      <c r="J658" s="19">
        <v>23950000</v>
      </c>
      <c r="K658" s="19">
        <v>0</v>
      </c>
      <c r="L658" s="19">
        <v>0</v>
      </c>
      <c r="M658" s="19">
        <v>23950000</v>
      </c>
      <c r="N658" s="19">
        <v>0</v>
      </c>
      <c r="O658" s="110">
        <v>100</v>
      </c>
      <c r="P658" s="19">
        <v>0</v>
      </c>
      <c r="Q658" s="19">
        <v>0</v>
      </c>
      <c r="R658" s="19">
        <v>23950000</v>
      </c>
      <c r="S658" s="110">
        <v>0</v>
      </c>
      <c r="T658" s="19">
        <v>0</v>
      </c>
      <c r="U658" s="19">
        <v>0</v>
      </c>
      <c r="V658" s="19">
        <v>0</v>
      </c>
    </row>
    <row r="659" spans="2:22" hidden="1">
      <c r="B659" t="s">
        <v>1396</v>
      </c>
      <c r="C659" s="19">
        <v>0</v>
      </c>
      <c r="D659" s="19">
        <v>0</v>
      </c>
      <c r="E659" s="19">
        <v>23950000</v>
      </c>
      <c r="F659" s="19">
        <v>23950000</v>
      </c>
      <c r="G659" s="19">
        <v>0</v>
      </c>
      <c r="H659" s="19">
        <v>23950000</v>
      </c>
      <c r="I659" s="19">
        <v>0</v>
      </c>
      <c r="J659" s="19">
        <v>23950000</v>
      </c>
      <c r="K659" s="19">
        <v>0</v>
      </c>
      <c r="L659" s="19">
        <v>0</v>
      </c>
      <c r="M659" s="19">
        <v>23950000</v>
      </c>
      <c r="N659" s="19">
        <v>0</v>
      </c>
      <c r="O659" s="110">
        <v>100</v>
      </c>
      <c r="P659" s="19">
        <v>0</v>
      </c>
      <c r="Q659" s="19">
        <v>0</v>
      </c>
      <c r="R659" s="19">
        <v>23950000</v>
      </c>
      <c r="S659" s="110">
        <v>0</v>
      </c>
      <c r="T659" s="19">
        <v>0</v>
      </c>
      <c r="U659" s="19">
        <v>0</v>
      </c>
      <c r="V659" s="19">
        <v>0</v>
      </c>
    </row>
    <row r="660" spans="2:22" hidden="1">
      <c r="B660" t="s">
        <v>1477</v>
      </c>
      <c r="C660" s="19">
        <v>0</v>
      </c>
      <c r="D660" s="19">
        <v>0</v>
      </c>
      <c r="E660" s="19">
        <v>252000</v>
      </c>
      <c r="F660" s="19">
        <v>252000</v>
      </c>
      <c r="G660" s="19">
        <v>0</v>
      </c>
      <c r="H660" s="19">
        <v>252000</v>
      </c>
      <c r="I660" s="19">
        <v>0</v>
      </c>
      <c r="J660" s="19">
        <v>252000</v>
      </c>
      <c r="K660" s="19">
        <v>0</v>
      </c>
      <c r="L660" s="19">
        <v>0</v>
      </c>
      <c r="M660" s="19">
        <v>252000</v>
      </c>
      <c r="N660" s="19">
        <v>0</v>
      </c>
      <c r="O660" s="110">
        <v>100</v>
      </c>
      <c r="P660" s="19">
        <v>0</v>
      </c>
      <c r="Q660" s="19">
        <v>0</v>
      </c>
      <c r="R660" s="19">
        <v>252000</v>
      </c>
      <c r="S660" s="110">
        <v>0</v>
      </c>
      <c r="T660" s="19">
        <v>0</v>
      </c>
      <c r="U660" s="19">
        <v>0</v>
      </c>
      <c r="V660" s="19">
        <v>0</v>
      </c>
    </row>
    <row r="661" spans="2:22" hidden="1">
      <c r="B661" t="s">
        <v>1396</v>
      </c>
      <c r="C661" s="19">
        <v>0</v>
      </c>
      <c r="D661" s="19">
        <v>0</v>
      </c>
      <c r="E661" s="19">
        <v>252000</v>
      </c>
      <c r="F661" s="19">
        <v>252000</v>
      </c>
      <c r="G661" s="19">
        <v>0</v>
      </c>
      <c r="H661" s="19">
        <v>252000</v>
      </c>
      <c r="I661" s="19">
        <v>0</v>
      </c>
      <c r="J661" s="19">
        <v>252000</v>
      </c>
      <c r="K661" s="19">
        <v>0</v>
      </c>
      <c r="L661" s="19">
        <v>0</v>
      </c>
      <c r="M661" s="19">
        <v>252000</v>
      </c>
      <c r="N661" s="19">
        <v>0</v>
      </c>
      <c r="O661" s="110">
        <v>100</v>
      </c>
      <c r="P661" s="19">
        <v>0</v>
      </c>
      <c r="Q661" s="19">
        <v>0</v>
      </c>
      <c r="R661" s="19">
        <v>252000</v>
      </c>
      <c r="S661" s="110">
        <v>0</v>
      </c>
      <c r="T661" s="19">
        <v>0</v>
      </c>
      <c r="U661" s="19">
        <v>0</v>
      </c>
      <c r="V661" s="19">
        <v>0</v>
      </c>
    </row>
    <row r="662" spans="2:22" hidden="1">
      <c r="B662" t="s">
        <v>1573</v>
      </c>
      <c r="C662" s="19">
        <v>0</v>
      </c>
      <c r="D662" s="19">
        <v>0</v>
      </c>
      <c r="E662" s="19">
        <v>180000</v>
      </c>
      <c r="F662" s="19">
        <v>180000</v>
      </c>
      <c r="G662" s="19">
        <v>0</v>
      </c>
      <c r="H662" s="19">
        <v>180000</v>
      </c>
      <c r="I662" s="19">
        <v>0</v>
      </c>
      <c r="J662" s="19">
        <v>180000</v>
      </c>
      <c r="K662" s="19">
        <v>0</v>
      </c>
      <c r="L662" s="19">
        <v>0</v>
      </c>
      <c r="M662" s="19">
        <v>180000</v>
      </c>
      <c r="N662" s="19">
        <v>0</v>
      </c>
      <c r="O662" s="110">
        <v>100</v>
      </c>
      <c r="P662" s="19">
        <v>0</v>
      </c>
      <c r="Q662" s="19">
        <v>0</v>
      </c>
      <c r="R662" s="19">
        <v>180000</v>
      </c>
      <c r="S662" s="110">
        <v>0</v>
      </c>
      <c r="T662" s="19">
        <v>0</v>
      </c>
      <c r="U662" s="19">
        <v>0</v>
      </c>
      <c r="V662" s="19">
        <v>0</v>
      </c>
    </row>
    <row r="663" spans="2:22" hidden="1">
      <c r="B663" t="s">
        <v>1396</v>
      </c>
      <c r="C663" s="19">
        <v>0</v>
      </c>
      <c r="D663" s="19">
        <v>0</v>
      </c>
      <c r="E663" s="19">
        <v>180000</v>
      </c>
      <c r="F663" s="19">
        <v>180000</v>
      </c>
      <c r="G663" s="19">
        <v>0</v>
      </c>
      <c r="H663" s="19">
        <v>180000</v>
      </c>
      <c r="I663" s="19">
        <v>0</v>
      </c>
      <c r="J663" s="19">
        <v>180000</v>
      </c>
      <c r="K663" s="19">
        <v>0</v>
      </c>
      <c r="L663" s="19">
        <v>0</v>
      </c>
      <c r="M663" s="19">
        <v>180000</v>
      </c>
      <c r="N663" s="19">
        <v>0</v>
      </c>
      <c r="O663" s="110">
        <v>100</v>
      </c>
      <c r="P663" s="19">
        <v>0</v>
      </c>
      <c r="Q663" s="19">
        <v>0</v>
      </c>
      <c r="R663" s="19">
        <v>180000</v>
      </c>
      <c r="S663" s="110">
        <v>0</v>
      </c>
      <c r="T663" s="19">
        <v>0</v>
      </c>
      <c r="U663" s="19">
        <v>0</v>
      </c>
      <c r="V663" s="19">
        <v>0</v>
      </c>
    </row>
    <row r="664" spans="2:22" hidden="1">
      <c r="B664" t="s">
        <v>1480</v>
      </c>
      <c r="C664" s="19">
        <v>0</v>
      </c>
      <c r="D664" s="19">
        <v>0</v>
      </c>
      <c r="E664" s="19">
        <v>4692884</v>
      </c>
      <c r="F664" s="19">
        <v>4692884</v>
      </c>
      <c r="G664" s="19">
        <v>0</v>
      </c>
      <c r="H664" s="19">
        <v>4692884</v>
      </c>
      <c r="I664" s="19">
        <v>0</v>
      </c>
      <c r="J664" s="19">
        <v>4692884</v>
      </c>
      <c r="K664" s="19">
        <v>0</v>
      </c>
      <c r="L664" s="19">
        <v>0</v>
      </c>
      <c r="M664" s="19">
        <v>4692884</v>
      </c>
      <c r="N664" s="19">
        <v>0</v>
      </c>
      <c r="O664" s="110">
        <v>100</v>
      </c>
      <c r="P664" s="19">
        <v>0</v>
      </c>
      <c r="Q664" s="19">
        <v>0</v>
      </c>
      <c r="R664" s="19">
        <v>4692884</v>
      </c>
      <c r="S664" s="110">
        <v>0</v>
      </c>
      <c r="T664" s="19">
        <v>0</v>
      </c>
      <c r="U664" s="19">
        <v>0</v>
      </c>
      <c r="V664" s="19">
        <v>0</v>
      </c>
    </row>
    <row r="665" spans="2:22" hidden="1">
      <c r="B665" t="s">
        <v>1396</v>
      </c>
      <c r="C665" s="19">
        <v>0</v>
      </c>
      <c r="D665" s="19">
        <v>0</v>
      </c>
      <c r="E665" s="19">
        <v>4692884</v>
      </c>
      <c r="F665" s="19">
        <v>4692884</v>
      </c>
      <c r="G665" s="19">
        <v>0</v>
      </c>
      <c r="H665" s="19">
        <v>4692884</v>
      </c>
      <c r="I665" s="19">
        <v>0</v>
      </c>
      <c r="J665" s="19">
        <v>4692884</v>
      </c>
      <c r="K665" s="19">
        <v>0</v>
      </c>
      <c r="L665" s="19">
        <v>0</v>
      </c>
      <c r="M665" s="19">
        <v>4692884</v>
      </c>
      <c r="N665" s="19">
        <v>0</v>
      </c>
      <c r="O665" s="110">
        <v>100</v>
      </c>
      <c r="P665" s="19">
        <v>0</v>
      </c>
      <c r="Q665" s="19">
        <v>0</v>
      </c>
      <c r="R665" s="19">
        <v>4692884</v>
      </c>
      <c r="S665" s="110">
        <v>0</v>
      </c>
      <c r="T665" s="19">
        <v>0</v>
      </c>
      <c r="U665" s="19">
        <v>0</v>
      </c>
      <c r="V665" s="19">
        <v>0</v>
      </c>
    </row>
    <row r="666" spans="2:22" hidden="1">
      <c r="B666" t="s">
        <v>1482</v>
      </c>
      <c r="C666" s="19">
        <v>0</v>
      </c>
      <c r="D666" s="19">
        <v>0</v>
      </c>
      <c r="E666" s="19">
        <v>43500</v>
      </c>
      <c r="F666" s="19">
        <v>43500</v>
      </c>
      <c r="G666" s="19">
        <v>0</v>
      </c>
      <c r="H666" s="19">
        <v>43500</v>
      </c>
      <c r="I666" s="19">
        <v>0</v>
      </c>
      <c r="J666" s="19">
        <v>43500</v>
      </c>
      <c r="K666" s="19">
        <v>0</v>
      </c>
      <c r="L666" s="19">
        <v>0</v>
      </c>
      <c r="M666" s="19">
        <v>43500</v>
      </c>
      <c r="N666" s="19">
        <v>0</v>
      </c>
      <c r="O666" s="110">
        <v>100</v>
      </c>
      <c r="P666" s="19">
        <v>0</v>
      </c>
      <c r="Q666" s="19">
        <v>0</v>
      </c>
      <c r="R666" s="19">
        <v>43500</v>
      </c>
      <c r="S666" s="110">
        <v>0</v>
      </c>
      <c r="T666" s="19">
        <v>0</v>
      </c>
      <c r="U666" s="19">
        <v>0</v>
      </c>
      <c r="V666" s="19">
        <v>0</v>
      </c>
    </row>
    <row r="667" spans="2:22" hidden="1">
      <c r="B667" t="s">
        <v>1396</v>
      </c>
      <c r="C667" s="19">
        <v>0</v>
      </c>
      <c r="D667" s="19">
        <v>0</v>
      </c>
      <c r="E667" s="19">
        <v>43500</v>
      </c>
      <c r="F667" s="19">
        <v>43500</v>
      </c>
      <c r="G667" s="19">
        <v>0</v>
      </c>
      <c r="H667" s="19">
        <v>43500</v>
      </c>
      <c r="I667" s="19">
        <v>0</v>
      </c>
      <c r="J667" s="19">
        <v>43500</v>
      </c>
      <c r="K667" s="19">
        <v>0</v>
      </c>
      <c r="L667" s="19">
        <v>0</v>
      </c>
      <c r="M667" s="19">
        <v>43500</v>
      </c>
      <c r="N667" s="19">
        <v>0</v>
      </c>
      <c r="O667" s="110">
        <v>100</v>
      </c>
      <c r="P667" s="19">
        <v>0</v>
      </c>
      <c r="Q667" s="19">
        <v>0</v>
      </c>
      <c r="R667" s="19">
        <v>43500</v>
      </c>
      <c r="S667" s="110">
        <v>0</v>
      </c>
      <c r="T667" s="19">
        <v>0</v>
      </c>
      <c r="U667" s="19">
        <v>0</v>
      </c>
      <c r="V667" s="19">
        <v>0</v>
      </c>
    </row>
    <row r="668" spans="2:22" hidden="1">
      <c r="B668" t="s">
        <v>1483</v>
      </c>
      <c r="C668" s="19">
        <v>0</v>
      </c>
      <c r="D668" s="19">
        <v>0</v>
      </c>
      <c r="E668" s="19">
        <v>225000</v>
      </c>
      <c r="F668" s="19">
        <v>225000</v>
      </c>
      <c r="G668" s="19">
        <v>0</v>
      </c>
      <c r="H668" s="19">
        <v>225000</v>
      </c>
      <c r="I668" s="19">
        <v>0</v>
      </c>
      <c r="J668" s="19">
        <v>225000</v>
      </c>
      <c r="K668" s="19">
        <v>0</v>
      </c>
      <c r="L668" s="19">
        <v>0</v>
      </c>
      <c r="M668" s="19">
        <v>225000</v>
      </c>
      <c r="N668" s="19">
        <v>0</v>
      </c>
      <c r="O668" s="110">
        <v>100</v>
      </c>
      <c r="P668" s="19">
        <v>0</v>
      </c>
      <c r="Q668" s="19">
        <v>0</v>
      </c>
      <c r="R668" s="19">
        <v>225000</v>
      </c>
      <c r="S668" s="110">
        <v>0</v>
      </c>
      <c r="T668" s="19">
        <v>0</v>
      </c>
      <c r="U668" s="19">
        <v>0</v>
      </c>
      <c r="V668" s="19">
        <v>0</v>
      </c>
    </row>
    <row r="669" spans="2:22" hidden="1">
      <c r="B669" t="s">
        <v>1396</v>
      </c>
      <c r="C669" s="19">
        <v>0</v>
      </c>
      <c r="D669" s="19">
        <v>0</v>
      </c>
      <c r="E669" s="19">
        <v>225000</v>
      </c>
      <c r="F669" s="19">
        <v>225000</v>
      </c>
      <c r="G669" s="19">
        <v>0</v>
      </c>
      <c r="H669" s="19">
        <v>225000</v>
      </c>
      <c r="I669" s="19">
        <v>0</v>
      </c>
      <c r="J669" s="19">
        <v>225000</v>
      </c>
      <c r="K669" s="19">
        <v>0</v>
      </c>
      <c r="L669" s="19">
        <v>0</v>
      </c>
      <c r="M669" s="19">
        <v>225000</v>
      </c>
      <c r="N669" s="19">
        <v>0</v>
      </c>
      <c r="O669" s="110">
        <v>100</v>
      </c>
      <c r="P669" s="19">
        <v>0</v>
      </c>
      <c r="Q669" s="19">
        <v>0</v>
      </c>
      <c r="R669" s="19">
        <v>225000</v>
      </c>
      <c r="S669" s="110">
        <v>0</v>
      </c>
      <c r="T669" s="19">
        <v>0</v>
      </c>
      <c r="U669" s="19">
        <v>0</v>
      </c>
      <c r="V669" s="19">
        <v>0</v>
      </c>
    </row>
    <row r="670" spans="2:22" hidden="1">
      <c r="B670" t="s">
        <v>1484</v>
      </c>
      <c r="C670" s="19">
        <v>0</v>
      </c>
      <c r="D670" s="19">
        <v>0</v>
      </c>
      <c r="E670" s="19">
        <v>520000</v>
      </c>
      <c r="F670" s="19">
        <v>520000</v>
      </c>
      <c r="G670" s="19">
        <v>0</v>
      </c>
      <c r="H670" s="19">
        <v>520000</v>
      </c>
      <c r="I670" s="19">
        <v>0</v>
      </c>
      <c r="J670" s="19">
        <v>520000</v>
      </c>
      <c r="K670" s="19">
        <v>0</v>
      </c>
      <c r="L670" s="19">
        <v>0</v>
      </c>
      <c r="M670" s="19">
        <v>520000</v>
      </c>
      <c r="N670" s="19">
        <v>0</v>
      </c>
      <c r="O670" s="110">
        <v>100</v>
      </c>
      <c r="P670" s="19">
        <v>0</v>
      </c>
      <c r="Q670" s="19">
        <v>0</v>
      </c>
      <c r="R670" s="19">
        <v>520000</v>
      </c>
      <c r="S670" s="110">
        <v>0</v>
      </c>
      <c r="T670" s="19">
        <v>0</v>
      </c>
      <c r="U670" s="19">
        <v>0</v>
      </c>
      <c r="V670" s="19">
        <v>0</v>
      </c>
    </row>
    <row r="671" spans="2:22" hidden="1">
      <c r="B671" t="s">
        <v>1396</v>
      </c>
      <c r="C671" s="19">
        <v>0</v>
      </c>
      <c r="D671" s="19">
        <v>0</v>
      </c>
      <c r="E671" s="19">
        <v>520000</v>
      </c>
      <c r="F671" s="19">
        <v>520000</v>
      </c>
      <c r="G671" s="19">
        <v>0</v>
      </c>
      <c r="H671" s="19">
        <v>520000</v>
      </c>
      <c r="I671" s="19">
        <v>0</v>
      </c>
      <c r="J671" s="19">
        <v>520000</v>
      </c>
      <c r="K671" s="19">
        <v>0</v>
      </c>
      <c r="L671" s="19">
        <v>0</v>
      </c>
      <c r="M671" s="19">
        <v>520000</v>
      </c>
      <c r="N671" s="19">
        <v>0</v>
      </c>
      <c r="O671" s="110">
        <v>100</v>
      </c>
      <c r="P671" s="19">
        <v>0</v>
      </c>
      <c r="Q671" s="19">
        <v>0</v>
      </c>
      <c r="R671" s="19">
        <v>520000</v>
      </c>
      <c r="S671" s="110">
        <v>0</v>
      </c>
      <c r="T671" s="19">
        <v>0</v>
      </c>
      <c r="U671" s="19">
        <v>0</v>
      </c>
      <c r="V671" s="19">
        <v>0</v>
      </c>
    </row>
    <row r="672" spans="2:22" hidden="1">
      <c r="B672" t="s">
        <v>1537</v>
      </c>
      <c r="C672" s="19">
        <v>0</v>
      </c>
      <c r="D672" s="19">
        <v>0</v>
      </c>
      <c r="E672" s="19">
        <v>3251437</v>
      </c>
      <c r="F672" s="19">
        <v>3251437</v>
      </c>
      <c r="G672" s="19">
        <v>0</v>
      </c>
      <c r="H672" s="19">
        <v>3251437</v>
      </c>
      <c r="I672" s="19">
        <v>0</v>
      </c>
      <c r="J672" s="19">
        <v>3251437</v>
      </c>
      <c r="K672" s="19">
        <v>0</v>
      </c>
      <c r="L672" s="19">
        <v>0</v>
      </c>
      <c r="M672" s="19">
        <v>3251437</v>
      </c>
      <c r="N672" s="19">
        <v>0</v>
      </c>
      <c r="O672" s="110">
        <v>100</v>
      </c>
      <c r="P672" s="19">
        <v>0</v>
      </c>
      <c r="Q672" s="19">
        <v>0</v>
      </c>
      <c r="R672" s="19">
        <v>3251437</v>
      </c>
      <c r="S672" s="110">
        <v>0</v>
      </c>
      <c r="T672" s="19">
        <v>0</v>
      </c>
      <c r="U672" s="19">
        <v>0</v>
      </c>
      <c r="V672" s="19">
        <v>0</v>
      </c>
    </row>
    <row r="673" spans="2:22" hidden="1">
      <c r="B673" t="s">
        <v>1396</v>
      </c>
      <c r="C673" s="19">
        <v>0</v>
      </c>
      <c r="D673" s="19">
        <v>0</v>
      </c>
      <c r="E673" s="19">
        <v>3251437</v>
      </c>
      <c r="F673" s="19">
        <v>3251437</v>
      </c>
      <c r="G673" s="19">
        <v>0</v>
      </c>
      <c r="H673" s="19">
        <v>3251437</v>
      </c>
      <c r="I673" s="19">
        <v>0</v>
      </c>
      <c r="J673" s="19">
        <v>3251437</v>
      </c>
      <c r="K673" s="19">
        <v>0</v>
      </c>
      <c r="L673" s="19">
        <v>0</v>
      </c>
      <c r="M673" s="19">
        <v>3251437</v>
      </c>
      <c r="N673" s="19">
        <v>0</v>
      </c>
      <c r="O673" s="110">
        <v>100</v>
      </c>
      <c r="P673" s="19">
        <v>0</v>
      </c>
      <c r="Q673" s="19">
        <v>0</v>
      </c>
      <c r="R673" s="19">
        <v>3251437</v>
      </c>
      <c r="S673" s="110">
        <v>0</v>
      </c>
      <c r="T673" s="19">
        <v>0</v>
      </c>
      <c r="U673" s="19">
        <v>0</v>
      </c>
      <c r="V673" s="19">
        <v>0</v>
      </c>
    </row>
    <row r="674" spans="2:22" hidden="1">
      <c r="B674" t="s">
        <v>1485</v>
      </c>
      <c r="C674" s="19">
        <v>0</v>
      </c>
      <c r="D674" s="19">
        <v>0</v>
      </c>
      <c r="E674" s="19">
        <v>2543150</v>
      </c>
      <c r="F674" s="19">
        <v>2543150</v>
      </c>
      <c r="G674" s="19">
        <v>0</v>
      </c>
      <c r="H674" s="19">
        <v>2543150</v>
      </c>
      <c r="I674" s="19">
        <v>0</v>
      </c>
      <c r="J674" s="19">
        <v>2543150</v>
      </c>
      <c r="K674" s="19">
        <v>0</v>
      </c>
      <c r="L674" s="19">
        <v>0</v>
      </c>
      <c r="M674" s="19">
        <v>2543150</v>
      </c>
      <c r="N674" s="19">
        <v>0</v>
      </c>
      <c r="O674" s="110">
        <v>100</v>
      </c>
      <c r="P674" s="19">
        <v>0</v>
      </c>
      <c r="Q674" s="19">
        <v>0</v>
      </c>
      <c r="R674" s="19">
        <v>2543150</v>
      </c>
      <c r="S674" s="110">
        <v>0</v>
      </c>
      <c r="T674" s="19">
        <v>0</v>
      </c>
      <c r="U674" s="19">
        <v>0</v>
      </c>
      <c r="V674" s="19">
        <v>0</v>
      </c>
    </row>
    <row r="675" spans="2:22" hidden="1">
      <c r="B675" t="s">
        <v>1396</v>
      </c>
      <c r="C675" s="19">
        <v>0</v>
      </c>
      <c r="D675" s="19">
        <v>0</v>
      </c>
      <c r="E675" s="19">
        <v>2543150</v>
      </c>
      <c r="F675" s="19">
        <v>2543150</v>
      </c>
      <c r="G675" s="19">
        <v>0</v>
      </c>
      <c r="H675" s="19">
        <v>2543150</v>
      </c>
      <c r="I675" s="19">
        <v>0</v>
      </c>
      <c r="J675" s="19">
        <v>2543150</v>
      </c>
      <c r="K675" s="19">
        <v>0</v>
      </c>
      <c r="L675" s="19">
        <v>0</v>
      </c>
      <c r="M675" s="19">
        <v>2543150</v>
      </c>
      <c r="N675" s="19">
        <v>0</v>
      </c>
      <c r="O675" s="110">
        <v>100</v>
      </c>
      <c r="P675" s="19">
        <v>0</v>
      </c>
      <c r="Q675" s="19">
        <v>0</v>
      </c>
      <c r="R675" s="19">
        <v>2543150</v>
      </c>
      <c r="S675" s="110">
        <v>0</v>
      </c>
      <c r="T675" s="19">
        <v>0</v>
      </c>
      <c r="U675" s="19">
        <v>0</v>
      </c>
      <c r="V675" s="19">
        <v>0</v>
      </c>
    </row>
    <row r="676" spans="2:22" hidden="1">
      <c r="B676" t="s">
        <v>1513</v>
      </c>
      <c r="C676" s="19">
        <v>0</v>
      </c>
      <c r="D676" s="19">
        <v>0</v>
      </c>
      <c r="E676" s="19">
        <v>4760</v>
      </c>
      <c r="F676" s="19">
        <v>4760</v>
      </c>
      <c r="G676" s="19">
        <v>0</v>
      </c>
      <c r="H676" s="19">
        <v>4760</v>
      </c>
      <c r="I676" s="19">
        <v>0</v>
      </c>
      <c r="J676" s="19">
        <v>4760</v>
      </c>
      <c r="K676" s="19">
        <v>0</v>
      </c>
      <c r="L676" s="19">
        <v>0</v>
      </c>
      <c r="M676" s="19">
        <v>4760</v>
      </c>
      <c r="N676" s="19">
        <v>0</v>
      </c>
      <c r="O676" s="110">
        <v>100</v>
      </c>
      <c r="P676" s="19">
        <v>0</v>
      </c>
      <c r="Q676" s="19">
        <v>0</v>
      </c>
      <c r="R676" s="19">
        <v>4760</v>
      </c>
      <c r="S676" s="110">
        <v>0</v>
      </c>
      <c r="T676" s="19">
        <v>0</v>
      </c>
      <c r="U676" s="19">
        <v>0</v>
      </c>
      <c r="V676" s="19">
        <v>0</v>
      </c>
    </row>
    <row r="677" spans="2:22" hidden="1">
      <c r="B677" t="s">
        <v>1396</v>
      </c>
      <c r="C677" s="19">
        <v>0</v>
      </c>
      <c r="D677" s="19">
        <v>0</v>
      </c>
      <c r="E677" s="19">
        <v>4760</v>
      </c>
      <c r="F677" s="19">
        <v>4760</v>
      </c>
      <c r="G677" s="19">
        <v>0</v>
      </c>
      <c r="H677" s="19">
        <v>4760</v>
      </c>
      <c r="I677" s="19">
        <v>0</v>
      </c>
      <c r="J677" s="19">
        <v>4760</v>
      </c>
      <c r="K677" s="19">
        <v>0</v>
      </c>
      <c r="L677" s="19">
        <v>0</v>
      </c>
      <c r="M677" s="19">
        <v>4760</v>
      </c>
      <c r="N677" s="19">
        <v>0</v>
      </c>
      <c r="O677" s="110">
        <v>100</v>
      </c>
      <c r="P677" s="19">
        <v>0</v>
      </c>
      <c r="Q677" s="19">
        <v>0</v>
      </c>
      <c r="R677" s="19">
        <v>4760</v>
      </c>
      <c r="S677" s="110">
        <v>0</v>
      </c>
      <c r="T677" s="19">
        <v>0</v>
      </c>
      <c r="U677" s="19">
        <v>0</v>
      </c>
      <c r="V677" s="19">
        <v>0</v>
      </c>
    </row>
    <row r="678" spans="2:22" hidden="1">
      <c r="B678" t="s">
        <v>1538</v>
      </c>
      <c r="C678" s="19">
        <v>40000000</v>
      </c>
      <c r="D678" s="19">
        <v>0</v>
      </c>
      <c r="E678" s="19">
        <v>0</v>
      </c>
      <c r="F678" s="19">
        <v>40000000</v>
      </c>
      <c r="G678" s="19">
        <v>0</v>
      </c>
      <c r="H678" s="19">
        <v>40000000</v>
      </c>
      <c r="I678" s="19">
        <v>0</v>
      </c>
      <c r="J678" s="19">
        <v>0</v>
      </c>
      <c r="K678" s="19">
        <v>40000000</v>
      </c>
      <c r="L678" s="19">
        <v>0</v>
      </c>
      <c r="M678" s="19">
        <v>0</v>
      </c>
      <c r="N678" s="19">
        <v>0</v>
      </c>
      <c r="O678" s="110">
        <v>0</v>
      </c>
      <c r="P678" s="19">
        <v>0</v>
      </c>
      <c r="Q678" s="19">
        <v>0</v>
      </c>
      <c r="R678" s="19">
        <v>0</v>
      </c>
      <c r="S678" s="110">
        <v>0</v>
      </c>
      <c r="T678" s="19">
        <v>0</v>
      </c>
      <c r="U678" s="19">
        <v>0</v>
      </c>
      <c r="V678" s="19">
        <v>0</v>
      </c>
    </row>
    <row r="679" spans="2:22" hidden="1">
      <c r="B679" t="s">
        <v>1396</v>
      </c>
      <c r="C679" s="19">
        <v>40000000</v>
      </c>
      <c r="D679" s="19">
        <v>0</v>
      </c>
      <c r="E679" s="19">
        <v>0</v>
      </c>
      <c r="F679" s="19">
        <v>40000000</v>
      </c>
      <c r="G679" s="19">
        <v>0</v>
      </c>
      <c r="H679" s="19">
        <v>40000000</v>
      </c>
      <c r="I679" s="19">
        <v>0</v>
      </c>
      <c r="J679" s="19">
        <v>0</v>
      </c>
      <c r="K679" s="19">
        <v>40000000</v>
      </c>
      <c r="L679" s="19">
        <v>0</v>
      </c>
      <c r="M679" s="19">
        <v>0</v>
      </c>
      <c r="N679" s="19">
        <v>0</v>
      </c>
      <c r="O679" s="110">
        <v>0</v>
      </c>
      <c r="P679" s="19">
        <v>0</v>
      </c>
      <c r="Q679" s="19">
        <v>0</v>
      </c>
      <c r="R679" s="19">
        <v>0</v>
      </c>
      <c r="S679" s="110">
        <v>0</v>
      </c>
      <c r="T679" s="19">
        <v>0</v>
      </c>
      <c r="U679" s="19">
        <v>0</v>
      </c>
      <c r="V679" s="19">
        <v>0</v>
      </c>
    </row>
    <row r="680" spans="2:22" hidden="1">
      <c r="B680" t="s">
        <v>1487</v>
      </c>
      <c r="C680" s="19">
        <v>260000000</v>
      </c>
      <c r="D680" s="19">
        <v>-122683349</v>
      </c>
      <c r="E680" s="19">
        <v>-260000000</v>
      </c>
      <c r="F680" s="19">
        <v>0</v>
      </c>
      <c r="G680" s="19">
        <v>0</v>
      </c>
      <c r="H680" s="19">
        <v>0</v>
      </c>
      <c r="I680" s="19">
        <v>0</v>
      </c>
      <c r="J680" s="19">
        <v>0</v>
      </c>
      <c r="K680" s="19">
        <v>0</v>
      </c>
      <c r="L680" s="19">
        <v>0</v>
      </c>
      <c r="M680" s="19">
        <v>0</v>
      </c>
      <c r="N680" s="19">
        <v>0</v>
      </c>
      <c r="O680" s="110">
        <v>0</v>
      </c>
      <c r="P680" s="19">
        <v>0</v>
      </c>
      <c r="Q680" s="19">
        <v>0</v>
      </c>
      <c r="R680" s="19">
        <v>0</v>
      </c>
      <c r="S680" s="110">
        <v>0</v>
      </c>
      <c r="T680" s="19">
        <v>0</v>
      </c>
      <c r="U680" s="19">
        <v>0</v>
      </c>
      <c r="V680" s="19">
        <v>0</v>
      </c>
    </row>
    <row r="681" spans="2:22" hidden="1">
      <c r="B681" t="s">
        <v>1396</v>
      </c>
      <c r="C681" s="19">
        <v>260000000</v>
      </c>
      <c r="D681" s="19">
        <v>-122683349</v>
      </c>
      <c r="E681" s="19">
        <v>-260000000</v>
      </c>
      <c r="F681" s="19">
        <v>0</v>
      </c>
      <c r="G681" s="19">
        <v>0</v>
      </c>
      <c r="H681" s="19">
        <v>0</v>
      </c>
      <c r="I681" s="19">
        <v>0</v>
      </c>
      <c r="J681" s="19">
        <v>0</v>
      </c>
      <c r="K681" s="19">
        <v>0</v>
      </c>
      <c r="L681" s="19">
        <v>0</v>
      </c>
      <c r="M681" s="19">
        <v>0</v>
      </c>
      <c r="N681" s="19">
        <v>0</v>
      </c>
      <c r="O681" s="110">
        <v>0</v>
      </c>
      <c r="P681" s="19">
        <v>0</v>
      </c>
      <c r="Q681" s="19">
        <v>0</v>
      </c>
      <c r="R681" s="19">
        <v>0</v>
      </c>
      <c r="S681" s="110">
        <v>0</v>
      </c>
      <c r="T681" s="19">
        <v>0</v>
      </c>
      <c r="U681" s="19">
        <v>0</v>
      </c>
      <c r="V681" s="19">
        <v>0</v>
      </c>
    </row>
    <row r="682" spans="2:22" hidden="1">
      <c r="B682" t="s">
        <v>1488</v>
      </c>
      <c r="C682" s="19">
        <v>100000000</v>
      </c>
      <c r="D682" s="19">
        <v>0</v>
      </c>
      <c r="E682" s="19">
        <v>-100000000</v>
      </c>
      <c r="F682" s="19">
        <v>0</v>
      </c>
      <c r="G682" s="19">
        <v>0</v>
      </c>
      <c r="H682" s="19">
        <v>0</v>
      </c>
      <c r="I682" s="19">
        <v>0</v>
      </c>
      <c r="J682" s="19">
        <v>0</v>
      </c>
      <c r="K682" s="19">
        <v>0</v>
      </c>
      <c r="L682" s="19">
        <v>0</v>
      </c>
      <c r="M682" s="19">
        <v>0</v>
      </c>
      <c r="N682" s="19">
        <v>0</v>
      </c>
      <c r="O682" s="110">
        <v>0</v>
      </c>
      <c r="P682" s="19">
        <v>0</v>
      </c>
      <c r="Q682" s="19">
        <v>0</v>
      </c>
      <c r="R682" s="19">
        <v>0</v>
      </c>
      <c r="S682" s="110">
        <v>0</v>
      </c>
      <c r="T682" s="19">
        <v>0</v>
      </c>
      <c r="U682" s="19">
        <v>0</v>
      </c>
      <c r="V682" s="19">
        <v>0</v>
      </c>
    </row>
    <row r="683" spans="2:22" hidden="1">
      <c r="B683" t="s">
        <v>1396</v>
      </c>
      <c r="C683" s="19">
        <v>100000000</v>
      </c>
      <c r="D683" s="19">
        <v>0</v>
      </c>
      <c r="E683" s="19">
        <v>-100000000</v>
      </c>
      <c r="F683" s="19">
        <v>0</v>
      </c>
      <c r="G683" s="19">
        <v>0</v>
      </c>
      <c r="H683" s="19">
        <v>0</v>
      </c>
      <c r="I683" s="19">
        <v>0</v>
      </c>
      <c r="J683" s="19">
        <v>0</v>
      </c>
      <c r="K683" s="19">
        <v>0</v>
      </c>
      <c r="L683" s="19">
        <v>0</v>
      </c>
      <c r="M683" s="19">
        <v>0</v>
      </c>
      <c r="N683" s="19">
        <v>0</v>
      </c>
      <c r="O683" s="110">
        <v>0</v>
      </c>
      <c r="P683" s="19">
        <v>0</v>
      </c>
      <c r="Q683" s="19">
        <v>0</v>
      </c>
      <c r="R683" s="19">
        <v>0</v>
      </c>
      <c r="S683" s="110">
        <v>0</v>
      </c>
      <c r="T683" s="19">
        <v>0</v>
      </c>
      <c r="U683" s="19">
        <v>0</v>
      </c>
      <c r="V683" s="19">
        <v>0</v>
      </c>
    </row>
    <row r="684" spans="2:22" hidden="1">
      <c r="B684" t="s">
        <v>1489</v>
      </c>
      <c r="C684" s="19">
        <v>0</v>
      </c>
      <c r="D684" s="19">
        <v>0</v>
      </c>
      <c r="E684" s="19">
        <v>280000</v>
      </c>
      <c r="F684" s="19">
        <v>280000</v>
      </c>
      <c r="G684" s="19">
        <v>0</v>
      </c>
      <c r="H684" s="19">
        <v>280000</v>
      </c>
      <c r="I684" s="19">
        <v>0</v>
      </c>
      <c r="J684" s="19">
        <v>280000</v>
      </c>
      <c r="K684" s="19">
        <v>0</v>
      </c>
      <c r="L684" s="19">
        <v>0</v>
      </c>
      <c r="M684" s="19">
        <v>280000</v>
      </c>
      <c r="N684" s="19">
        <v>0</v>
      </c>
      <c r="O684" s="110">
        <v>100</v>
      </c>
      <c r="P684" s="19">
        <v>0</v>
      </c>
      <c r="Q684" s="19">
        <v>0</v>
      </c>
      <c r="R684" s="19">
        <v>280000</v>
      </c>
      <c r="S684" s="110">
        <v>0</v>
      </c>
      <c r="T684" s="19">
        <v>0</v>
      </c>
      <c r="U684" s="19">
        <v>0</v>
      </c>
      <c r="V684" s="19">
        <v>0</v>
      </c>
    </row>
    <row r="685" spans="2:22" hidden="1">
      <c r="B685" t="s">
        <v>1396</v>
      </c>
      <c r="C685" s="19">
        <v>0</v>
      </c>
      <c r="D685" s="19">
        <v>0</v>
      </c>
      <c r="E685" s="19">
        <v>280000</v>
      </c>
      <c r="F685" s="19">
        <v>280000</v>
      </c>
      <c r="G685" s="19">
        <v>0</v>
      </c>
      <c r="H685" s="19">
        <v>280000</v>
      </c>
      <c r="I685" s="19">
        <v>0</v>
      </c>
      <c r="J685" s="19">
        <v>280000</v>
      </c>
      <c r="K685" s="19">
        <v>0</v>
      </c>
      <c r="L685" s="19">
        <v>0</v>
      </c>
      <c r="M685" s="19">
        <v>280000</v>
      </c>
      <c r="N685" s="19">
        <v>0</v>
      </c>
      <c r="O685" s="110">
        <v>100</v>
      </c>
      <c r="P685" s="19">
        <v>0</v>
      </c>
      <c r="Q685" s="19">
        <v>0</v>
      </c>
      <c r="R685" s="19">
        <v>280000</v>
      </c>
      <c r="S685" s="110">
        <v>0</v>
      </c>
      <c r="T685" s="19">
        <v>0</v>
      </c>
      <c r="U685" s="19">
        <v>0</v>
      </c>
      <c r="V685" s="19">
        <v>0</v>
      </c>
    </row>
    <row r="686" spans="2:22" hidden="1">
      <c r="B686" t="s">
        <v>1491</v>
      </c>
      <c r="C686" s="19">
        <v>0</v>
      </c>
      <c r="D686" s="19">
        <v>0</v>
      </c>
      <c r="E686" s="19">
        <v>905930079</v>
      </c>
      <c r="F686" s="19">
        <v>905930079</v>
      </c>
      <c r="G686" s="19">
        <v>0</v>
      </c>
      <c r="H686" s="19">
        <v>905930079</v>
      </c>
      <c r="I686" s="19">
        <v>0</v>
      </c>
      <c r="J686" s="19">
        <v>905930079</v>
      </c>
      <c r="K686" s="19">
        <v>0</v>
      </c>
      <c r="L686" s="19">
        <v>0</v>
      </c>
      <c r="M686" s="19">
        <v>905930079</v>
      </c>
      <c r="N686" s="19">
        <v>0</v>
      </c>
      <c r="O686" s="110">
        <v>100</v>
      </c>
      <c r="P686" s="19">
        <v>407613540</v>
      </c>
      <c r="Q686" s="19">
        <v>407613540</v>
      </c>
      <c r="R686" s="19">
        <v>498316539</v>
      </c>
      <c r="S686" s="110">
        <v>44.993899999999996</v>
      </c>
      <c r="T686" s="19">
        <v>407613540</v>
      </c>
      <c r="U686" s="19">
        <v>407613540</v>
      </c>
      <c r="V686" s="19">
        <v>0</v>
      </c>
    </row>
    <row r="687" spans="2:22" hidden="1">
      <c r="B687" t="s">
        <v>1396</v>
      </c>
      <c r="C687" s="19">
        <v>0</v>
      </c>
      <c r="D687" s="19">
        <v>0</v>
      </c>
      <c r="E687" s="19">
        <v>905930079</v>
      </c>
      <c r="F687" s="19">
        <v>905930079</v>
      </c>
      <c r="G687" s="19">
        <v>0</v>
      </c>
      <c r="H687" s="19">
        <v>905930079</v>
      </c>
      <c r="I687" s="19">
        <v>0</v>
      </c>
      <c r="J687" s="19">
        <v>905930079</v>
      </c>
      <c r="K687" s="19">
        <v>0</v>
      </c>
      <c r="L687" s="19">
        <v>0</v>
      </c>
      <c r="M687" s="19">
        <v>905930079</v>
      </c>
      <c r="N687" s="19">
        <v>0</v>
      </c>
      <c r="O687" s="110">
        <v>100</v>
      </c>
      <c r="P687" s="19">
        <v>407613540</v>
      </c>
      <c r="Q687" s="19">
        <v>407613540</v>
      </c>
      <c r="R687" s="19">
        <v>498316539</v>
      </c>
      <c r="S687" s="110">
        <v>44.993899999999996</v>
      </c>
      <c r="T687" s="19">
        <v>407613540</v>
      </c>
      <c r="U687" s="19">
        <v>407613540</v>
      </c>
      <c r="V687" s="19">
        <v>0</v>
      </c>
    </row>
    <row r="688" spans="2:22" hidden="1">
      <c r="B688" t="s">
        <v>1492</v>
      </c>
      <c r="C688" s="19">
        <v>0</v>
      </c>
      <c r="D688" s="19">
        <v>-6668609</v>
      </c>
      <c r="E688" s="19">
        <v>1017662</v>
      </c>
      <c r="F688" s="19">
        <v>1017662</v>
      </c>
      <c r="G688" s="19">
        <v>0</v>
      </c>
      <c r="H688" s="19">
        <v>1017662</v>
      </c>
      <c r="I688" s="19">
        <v>0</v>
      </c>
      <c r="J688" s="19">
        <v>1017662</v>
      </c>
      <c r="K688" s="19">
        <v>0</v>
      </c>
      <c r="L688" s="19">
        <v>0</v>
      </c>
      <c r="M688" s="19">
        <v>1017662</v>
      </c>
      <c r="N688" s="19">
        <v>0</v>
      </c>
      <c r="O688" s="110">
        <v>100</v>
      </c>
      <c r="P688" s="19">
        <v>0</v>
      </c>
      <c r="Q688" s="19">
        <v>980000</v>
      </c>
      <c r="R688" s="19">
        <v>37662</v>
      </c>
      <c r="S688" s="110">
        <v>96.299199999999999</v>
      </c>
      <c r="T688" s="19">
        <v>0</v>
      </c>
      <c r="U688" s="19">
        <v>980000</v>
      </c>
      <c r="V688" s="19">
        <v>0</v>
      </c>
    </row>
    <row r="689" spans="2:22" hidden="1">
      <c r="B689" t="s">
        <v>1396</v>
      </c>
      <c r="C689" s="19">
        <v>0</v>
      </c>
      <c r="D689" s="19">
        <v>-6668609</v>
      </c>
      <c r="E689" s="19">
        <v>1017662</v>
      </c>
      <c r="F689" s="19">
        <v>1017662</v>
      </c>
      <c r="G689" s="19">
        <v>0</v>
      </c>
      <c r="H689" s="19">
        <v>1017662</v>
      </c>
      <c r="I689" s="19">
        <v>0</v>
      </c>
      <c r="J689" s="19">
        <v>1017662</v>
      </c>
      <c r="K689" s="19">
        <v>0</v>
      </c>
      <c r="L689" s="19">
        <v>0</v>
      </c>
      <c r="M689" s="19">
        <v>1017662</v>
      </c>
      <c r="N689" s="19">
        <v>0</v>
      </c>
      <c r="O689" s="110">
        <v>100</v>
      </c>
      <c r="P689" s="19">
        <v>0</v>
      </c>
      <c r="Q689" s="19">
        <v>980000</v>
      </c>
      <c r="R689" s="19">
        <v>37662</v>
      </c>
      <c r="S689" s="110">
        <v>96.299199999999999</v>
      </c>
      <c r="T689" s="19">
        <v>0</v>
      </c>
      <c r="U689" s="19">
        <v>980000</v>
      </c>
      <c r="V689" s="19">
        <v>0</v>
      </c>
    </row>
    <row r="690" spans="2:22" hidden="1">
      <c r="B690" t="s">
        <v>1494</v>
      </c>
      <c r="C690" s="19">
        <v>16076509000</v>
      </c>
      <c r="D690" s="19">
        <v>122335958</v>
      </c>
      <c r="E690" s="19">
        <v>-100565808</v>
      </c>
      <c r="F690" s="19">
        <v>15975943192</v>
      </c>
      <c r="G690" s="19">
        <v>0</v>
      </c>
      <c r="H690" s="19">
        <v>15975943192</v>
      </c>
      <c r="I690" s="19">
        <v>608049250</v>
      </c>
      <c r="J690" s="19">
        <v>14963603461</v>
      </c>
      <c r="K690" s="19">
        <v>1012339731</v>
      </c>
      <c r="L690" s="19">
        <v>256846966</v>
      </c>
      <c r="M690" s="19">
        <v>9890382028</v>
      </c>
      <c r="N690" s="19">
        <v>5073221433</v>
      </c>
      <c r="O690" s="110">
        <v>61.908000000000001</v>
      </c>
      <c r="P690" s="19">
        <v>1330973778</v>
      </c>
      <c r="Q690" s="19">
        <v>4544486279</v>
      </c>
      <c r="R690" s="19">
        <v>5345895749</v>
      </c>
      <c r="S690" s="110">
        <v>28.445799999999998</v>
      </c>
      <c r="T690" s="19">
        <v>1329598728</v>
      </c>
      <c r="U690" s="19">
        <v>4540986629</v>
      </c>
      <c r="V690" s="19">
        <v>3499650</v>
      </c>
    </row>
    <row r="691" spans="2:22" hidden="1">
      <c r="B691" t="s">
        <v>1396</v>
      </c>
      <c r="C691" s="19">
        <v>3826855000</v>
      </c>
      <c r="D691" s="19">
        <v>121958193</v>
      </c>
      <c r="E691" s="19">
        <v>-390658157</v>
      </c>
      <c r="F691" s="19">
        <v>3436196843</v>
      </c>
      <c r="G691" s="19">
        <v>0</v>
      </c>
      <c r="H691" s="19">
        <v>3436196843</v>
      </c>
      <c r="I691" s="19">
        <v>232518000</v>
      </c>
      <c r="J691" s="19">
        <v>3295541234</v>
      </c>
      <c r="K691" s="19">
        <v>140655609</v>
      </c>
      <c r="L691" s="19">
        <v>11665500</v>
      </c>
      <c r="M691" s="19">
        <v>2868156134</v>
      </c>
      <c r="N691" s="19">
        <v>427385100</v>
      </c>
      <c r="O691" s="110">
        <v>83.468900000000005</v>
      </c>
      <c r="P691" s="19">
        <v>345029023</v>
      </c>
      <c r="Q691" s="19">
        <v>1217098716</v>
      </c>
      <c r="R691" s="19">
        <v>1651057418</v>
      </c>
      <c r="S691" s="110">
        <v>35.419899999999998</v>
      </c>
      <c r="T691" s="19">
        <v>345029023</v>
      </c>
      <c r="U691" s="19">
        <v>1217098716</v>
      </c>
      <c r="V691" s="19">
        <v>0</v>
      </c>
    </row>
    <row r="692" spans="2:22" hidden="1">
      <c r="B692" t="s">
        <v>1521</v>
      </c>
      <c r="C692" s="19">
        <v>0</v>
      </c>
      <c r="D692" s="19">
        <v>377765</v>
      </c>
      <c r="E692" s="19">
        <v>377765</v>
      </c>
      <c r="F692" s="19">
        <v>377765</v>
      </c>
      <c r="G692" s="19">
        <v>0</v>
      </c>
      <c r="H692" s="19">
        <v>377765</v>
      </c>
      <c r="I692" s="19">
        <v>0</v>
      </c>
      <c r="J692" s="19">
        <v>0</v>
      </c>
      <c r="K692" s="19">
        <v>377765</v>
      </c>
      <c r="L692" s="19">
        <v>0</v>
      </c>
      <c r="M692" s="19">
        <v>0</v>
      </c>
      <c r="N692" s="19">
        <v>0</v>
      </c>
      <c r="O692" s="110">
        <v>0</v>
      </c>
      <c r="P692" s="19">
        <v>0</v>
      </c>
      <c r="Q692" s="19">
        <v>0</v>
      </c>
      <c r="R692" s="19">
        <v>0</v>
      </c>
      <c r="S692" s="110">
        <v>0</v>
      </c>
      <c r="T692" s="19">
        <v>0</v>
      </c>
      <c r="U692" s="19">
        <v>0</v>
      </c>
      <c r="V692" s="19">
        <v>0</v>
      </c>
    </row>
    <row r="693" spans="2:22" hidden="1">
      <c r="B693" t="s">
        <v>1579</v>
      </c>
      <c r="C693" s="19">
        <v>11807000</v>
      </c>
      <c r="D693" s="19">
        <v>0</v>
      </c>
      <c r="E693" s="19">
        <v>0</v>
      </c>
      <c r="F693" s="19">
        <v>11807000</v>
      </c>
      <c r="G693" s="19">
        <v>0</v>
      </c>
      <c r="H693" s="19">
        <v>11807000</v>
      </c>
      <c r="I693" s="19">
        <v>0</v>
      </c>
      <c r="J693" s="19">
        <v>2697474</v>
      </c>
      <c r="K693" s="19">
        <v>9109526</v>
      </c>
      <c r="L693" s="19">
        <v>0</v>
      </c>
      <c r="M693" s="19">
        <v>2697474</v>
      </c>
      <c r="N693" s="19">
        <v>0</v>
      </c>
      <c r="O693" s="110">
        <v>22.846399999999999</v>
      </c>
      <c r="P693" s="19">
        <v>0</v>
      </c>
      <c r="Q693" s="19">
        <v>2697474</v>
      </c>
      <c r="R693" s="19">
        <v>0</v>
      </c>
      <c r="S693" s="110">
        <v>22.846399999999999</v>
      </c>
      <c r="T693" s="19">
        <v>0</v>
      </c>
      <c r="U693" s="19">
        <v>2697474</v>
      </c>
      <c r="V693" s="19">
        <v>0</v>
      </c>
    </row>
    <row r="694" spans="2:22" hidden="1">
      <c r="B694" t="s">
        <v>1468</v>
      </c>
      <c r="C694" s="19">
        <v>12237847000</v>
      </c>
      <c r="D694" s="19">
        <v>0</v>
      </c>
      <c r="E694" s="19">
        <v>289714584</v>
      </c>
      <c r="F694" s="19">
        <v>12527561584</v>
      </c>
      <c r="G694" s="19">
        <v>0</v>
      </c>
      <c r="H694" s="19">
        <v>12527561584</v>
      </c>
      <c r="I694" s="19">
        <v>375531250</v>
      </c>
      <c r="J694" s="19">
        <v>11665364753</v>
      </c>
      <c r="K694" s="19">
        <v>862196831</v>
      </c>
      <c r="L694" s="19">
        <v>245181466</v>
      </c>
      <c r="M694" s="19">
        <v>7019528420</v>
      </c>
      <c r="N694" s="19">
        <v>4645836333</v>
      </c>
      <c r="O694" s="110">
        <v>56.032699999999998</v>
      </c>
      <c r="P694" s="19">
        <v>985944755</v>
      </c>
      <c r="Q694" s="19">
        <v>3324690089</v>
      </c>
      <c r="R694" s="19">
        <v>3694838331</v>
      </c>
      <c r="S694" s="110">
        <v>26.539000000000001</v>
      </c>
      <c r="T694" s="19">
        <v>984569705</v>
      </c>
      <c r="U694" s="19">
        <v>3321190439</v>
      </c>
      <c r="V694" s="19">
        <v>3499650</v>
      </c>
    </row>
    <row r="695" spans="2:22" hidden="1">
      <c r="B695" t="s">
        <v>1498</v>
      </c>
      <c r="C695" s="19">
        <v>0</v>
      </c>
      <c r="D695" s="19">
        <v>2016000</v>
      </c>
      <c r="E695" s="19">
        <v>2016000</v>
      </c>
      <c r="F695" s="19">
        <v>2016000</v>
      </c>
      <c r="G695" s="19">
        <v>0</v>
      </c>
      <c r="H695" s="19">
        <v>2016000</v>
      </c>
      <c r="I695" s="19">
        <v>2016000</v>
      </c>
      <c r="J695" s="19">
        <v>2016000</v>
      </c>
      <c r="K695" s="19">
        <v>0</v>
      </c>
      <c r="L695" s="19">
        <v>0</v>
      </c>
      <c r="M695" s="19">
        <v>0</v>
      </c>
      <c r="N695" s="19">
        <v>2016000</v>
      </c>
      <c r="O695" s="110">
        <v>0</v>
      </c>
      <c r="P695" s="19">
        <v>0</v>
      </c>
      <c r="Q695" s="19">
        <v>0</v>
      </c>
      <c r="R695" s="19">
        <v>0</v>
      </c>
      <c r="S695" s="110">
        <v>0</v>
      </c>
      <c r="T695" s="19">
        <v>0</v>
      </c>
      <c r="U695" s="19">
        <v>0</v>
      </c>
      <c r="V695" s="19">
        <v>0</v>
      </c>
    </row>
    <row r="696" spans="2:22" hidden="1">
      <c r="B696" t="s">
        <v>1396</v>
      </c>
      <c r="C696" s="19">
        <v>0</v>
      </c>
      <c r="D696" s="19">
        <v>2016000</v>
      </c>
      <c r="E696" s="19">
        <v>2016000</v>
      </c>
      <c r="F696" s="19">
        <v>2016000</v>
      </c>
      <c r="G696" s="19">
        <v>0</v>
      </c>
      <c r="H696" s="19">
        <v>2016000</v>
      </c>
      <c r="I696" s="19">
        <v>2016000</v>
      </c>
      <c r="J696" s="19">
        <v>2016000</v>
      </c>
      <c r="K696" s="19">
        <v>0</v>
      </c>
      <c r="L696" s="19">
        <v>0</v>
      </c>
      <c r="M696" s="19">
        <v>0</v>
      </c>
      <c r="N696" s="19">
        <v>2016000</v>
      </c>
      <c r="O696" s="110">
        <v>0</v>
      </c>
      <c r="P696" s="19">
        <v>0</v>
      </c>
      <c r="Q696" s="19">
        <v>0</v>
      </c>
      <c r="R696" s="19">
        <v>0</v>
      </c>
      <c r="S696" s="110">
        <v>0</v>
      </c>
      <c r="T696" s="19">
        <v>0</v>
      </c>
      <c r="U696" s="19">
        <v>0</v>
      </c>
      <c r="V696" s="19">
        <v>0</v>
      </c>
    </row>
    <row r="697" spans="2:22" hidden="1">
      <c r="B697" t="s">
        <v>1504</v>
      </c>
      <c r="C697" s="19">
        <v>2340000000</v>
      </c>
      <c r="D697" s="19">
        <v>0</v>
      </c>
      <c r="E697" s="19">
        <v>0</v>
      </c>
      <c r="F697" s="19">
        <v>2340000000</v>
      </c>
      <c r="G697" s="19">
        <v>0</v>
      </c>
      <c r="H697" s="19">
        <v>2340000000</v>
      </c>
      <c r="I697" s="19">
        <v>0</v>
      </c>
      <c r="J697" s="19">
        <v>0</v>
      </c>
      <c r="K697" s="19">
        <v>2340000000</v>
      </c>
      <c r="L697" s="19">
        <v>0</v>
      </c>
      <c r="M697" s="19">
        <v>0</v>
      </c>
      <c r="N697" s="19">
        <v>0</v>
      </c>
      <c r="O697" s="110">
        <v>0</v>
      </c>
      <c r="P697" s="19">
        <v>0</v>
      </c>
      <c r="Q697" s="19">
        <v>0</v>
      </c>
      <c r="R697" s="19">
        <v>0</v>
      </c>
      <c r="S697" s="110">
        <v>0</v>
      </c>
      <c r="T697" s="19">
        <v>0</v>
      </c>
      <c r="U697" s="19">
        <v>0</v>
      </c>
      <c r="V697" s="19">
        <v>0</v>
      </c>
    </row>
    <row r="698" spans="2:22" hidden="1">
      <c r="B698" t="s">
        <v>1514</v>
      </c>
      <c r="C698" s="19">
        <v>2340000000</v>
      </c>
      <c r="D698" s="19">
        <v>0</v>
      </c>
      <c r="E698" s="19">
        <v>0</v>
      </c>
      <c r="F698" s="19">
        <v>2340000000</v>
      </c>
      <c r="G698" s="19">
        <v>0</v>
      </c>
      <c r="H698" s="19">
        <v>2340000000</v>
      </c>
      <c r="I698" s="19">
        <v>0</v>
      </c>
      <c r="J698" s="19">
        <v>0</v>
      </c>
      <c r="K698" s="19">
        <v>2340000000</v>
      </c>
      <c r="L698" s="19">
        <v>0</v>
      </c>
      <c r="M698" s="19">
        <v>0</v>
      </c>
      <c r="N698" s="19">
        <v>0</v>
      </c>
      <c r="O698" s="110">
        <v>0</v>
      </c>
      <c r="P698" s="19">
        <v>0</v>
      </c>
      <c r="Q698" s="19">
        <v>0</v>
      </c>
      <c r="R698" s="19">
        <v>0</v>
      </c>
      <c r="S698" s="110">
        <v>0</v>
      </c>
      <c r="T698" s="19">
        <v>0</v>
      </c>
      <c r="U698" s="19">
        <v>0</v>
      </c>
      <c r="V698" s="19">
        <v>0</v>
      </c>
    </row>
    <row r="699" spans="2:22" hidden="1">
      <c r="B699" t="s">
        <v>1500</v>
      </c>
      <c r="C699" s="19">
        <v>1695478000</v>
      </c>
      <c r="D699" s="19">
        <v>0</v>
      </c>
      <c r="E699" s="19">
        <v>-491575942</v>
      </c>
      <c r="F699" s="19">
        <v>1203902058</v>
      </c>
      <c r="G699" s="19">
        <v>0</v>
      </c>
      <c r="H699" s="19">
        <v>1203902058</v>
      </c>
      <c r="I699" s="19">
        <v>0</v>
      </c>
      <c r="J699" s="19">
        <v>0</v>
      </c>
      <c r="K699" s="19">
        <v>1203902058</v>
      </c>
      <c r="L699" s="19">
        <v>0</v>
      </c>
      <c r="M699" s="19">
        <v>0</v>
      </c>
      <c r="N699" s="19">
        <v>0</v>
      </c>
      <c r="O699" s="110">
        <v>0</v>
      </c>
      <c r="P699" s="19">
        <v>0</v>
      </c>
      <c r="Q699" s="19">
        <v>0</v>
      </c>
      <c r="R699" s="19">
        <v>0</v>
      </c>
      <c r="S699" s="110">
        <v>0</v>
      </c>
      <c r="T699" s="19">
        <v>0</v>
      </c>
      <c r="U699" s="19">
        <v>0</v>
      </c>
      <c r="V699" s="19">
        <v>0</v>
      </c>
    </row>
    <row r="700" spans="2:22" hidden="1">
      <c r="B700" t="s">
        <v>1396</v>
      </c>
      <c r="C700" s="19">
        <v>3000000</v>
      </c>
      <c r="D700" s="19">
        <v>0</v>
      </c>
      <c r="E700" s="19">
        <v>-3000000</v>
      </c>
      <c r="F700" s="19">
        <v>0</v>
      </c>
      <c r="G700" s="19">
        <v>0</v>
      </c>
      <c r="H700" s="19">
        <v>0</v>
      </c>
      <c r="I700" s="19">
        <v>0</v>
      </c>
      <c r="J700" s="19">
        <v>0</v>
      </c>
      <c r="K700" s="19">
        <v>0</v>
      </c>
      <c r="L700" s="19">
        <v>0</v>
      </c>
      <c r="M700" s="19">
        <v>0</v>
      </c>
      <c r="N700" s="19">
        <v>0</v>
      </c>
      <c r="O700" s="110">
        <v>0</v>
      </c>
      <c r="P700" s="19">
        <v>0</v>
      </c>
      <c r="Q700" s="19">
        <v>0</v>
      </c>
      <c r="R700" s="19">
        <v>0</v>
      </c>
      <c r="S700" s="110">
        <v>0</v>
      </c>
      <c r="T700" s="19">
        <v>0</v>
      </c>
      <c r="U700" s="19">
        <v>0</v>
      </c>
      <c r="V700" s="19">
        <v>0</v>
      </c>
    </row>
    <row r="701" spans="2:22" hidden="1">
      <c r="B701" t="s">
        <v>1468</v>
      </c>
      <c r="C701" s="19">
        <v>1692478000</v>
      </c>
      <c r="D701" s="19">
        <v>0</v>
      </c>
      <c r="E701" s="19">
        <v>-488575942</v>
      </c>
      <c r="F701" s="19">
        <v>1203902058</v>
      </c>
      <c r="G701" s="19">
        <v>0</v>
      </c>
      <c r="H701" s="19">
        <v>1203902058</v>
      </c>
      <c r="I701" s="19">
        <v>0</v>
      </c>
      <c r="J701" s="19">
        <v>0</v>
      </c>
      <c r="K701" s="19">
        <v>1203902058</v>
      </c>
      <c r="L701" s="19">
        <v>0</v>
      </c>
      <c r="M701" s="19">
        <v>0</v>
      </c>
      <c r="N701" s="19">
        <v>0</v>
      </c>
      <c r="O701" s="110">
        <v>0</v>
      </c>
      <c r="P701" s="19">
        <v>0</v>
      </c>
      <c r="Q701" s="19">
        <v>0</v>
      </c>
      <c r="R701" s="19">
        <v>0</v>
      </c>
      <c r="S701" s="110">
        <v>0</v>
      </c>
      <c r="T701" s="19">
        <v>0</v>
      </c>
      <c r="U701" s="19">
        <v>0</v>
      </c>
      <c r="V701" s="19">
        <v>0</v>
      </c>
    </row>
    <row r="702" spans="2:22" hidden="1">
      <c r="B702" t="s">
        <v>1501</v>
      </c>
      <c r="C702" s="19">
        <v>31490708000</v>
      </c>
      <c r="D702" s="19">
        <v>0</v>
      </c>
      <c r="E702" s="19">
        <v>0</v>
      </c>
      <c r="F702" s="19">
        <v>31490708000</v>
      </c>
      <c r="G702" s="19">
        <v>0</v>
      </c>
      <c r="H702" s="19">
        <v>31490708000</v>
      </c>
      <c r="I702" s="19">
        <v>0</v>
      </c>
      <c r="J702" s="19">
        <v>28542016931</v>
      </c>
      <c r="K702" s="19">
        <v>2948691069</v>
      </c>
      <c r="L702" s="19">
        <v>1607260447</v>
      </c>
      <c r="M702" s="19">
        <v>28419616931</v>
      </c>
      <c r="N702" s="19">
        <v>122400000</v>
      </c>
      <c r="O702" s="110">
        <v>90.247600000000006</v>
      </c>
      <c r="P702" s="19">
        <v>3594209910</v>
      </c>
      <c r="Q702" s="19">
        <v>10817868616</v>
      </c>
      <c r="R702" s="19">
        <v>17601748315</v>
      </c>
      <c r="S702" s="110">
        <v>34.352600000000002</v>
      </c>
      <c r="T702" s="19">
        <v>2848624692</v>
      </c>
      <c r="U702" s="19">
        <v>10072283398</v>
      </c>
      <c r="V702" s="19">
        <v>745585218</v>
      </c>
    </row>
    <row r="703" spans="2:22" hidden="1">
      <c r="B703" t="s">
        <v>1468</v>
      </c>
      <c r="C703" s="19">
        <v>31490708000</v>
      </c>
      <c r="D703" s="19">
        <v>0</v>
      </c>
      <c r="E703" s="19">
        <v>0</v>
      </c>
      <c r="F703" s="19">
        <v>31490708000</v>
      </c>
      <c r="G703" s="19">
        <v>0</v>
      </c>
      <c r="H703" s="19">
        <v>31490708000</v>
      </c>
      <c r="I703" s="19">
        <v>0</v>
      </c>
      <c r="J703" s="19">
        <v>28542016931</v>
      </c>
      <c r="K703" s="19">
        <v>2948691069</v>
      </c>
      <c r="L703" s="19">
        <v>1607260447</v>
      </c>
      <c r="M703" s="19">
        <v>28419616931</v>
      </c>
      <c r="N703" s="19">
        <v>122400000</v>
      </c>
      <c r="O703" s="110">
        <v>90.247600000000006</v>
      </c>
      <c r="P703" s="19">
        <v>3594209910</v>
      </c>
      <c r="Q703" s="19">
        <v>10817868616</v>
      </c>
      <c r="R703" s="19">
        <v>17601748315</v>
      </c>
      <c r="S703" s="110">
        <v>34.352600000000002</v>
      </c>
      <c r="T703" s="19">
        <v>2848624692</v>
      </c>
      <c r="U703" s="19">
        <v>10072283398</v>
      </c>
      <c r="V703" s="19">
        <v>745585218</v>
      </c>
    </row>
    <row r="704" spans="2:22" hidden="1">
      <c r="B704" t="s">
        <v>1501</v>
      </c>
      <c r="C704" s="19">
        <v>3410221000</v>
      </c>
      <c r="D704" s="19">
        <v>0</v>
      </c>
      <c r="E704" s="19">
        <v>-289714584</v>
      </c>
      <c r="F704" s="19">
        <v>3120506416</v>
      </c>
      <c r="G704" s="19">
        <v>0</v>
      </c>
      <c r="H704" s="19">
        <v>3120506416</v>
      </c>
      <c r="I704" s="19">
        <v>0</v>
      </c>
      <c r="J704" s="19">
        <v>1210673184</v>
      </c>
      <c r="K704" s="19">
        <v>1909833232</v>
      </c>
      <c r="L704" s="19">
        <v>0</v>
      </c>
      <c r="M704" s="19">
        <v>1210673184</v>
      </c>
      <c r="N704" s="19">
        <v>0</v>
      </c>
      <c r="O704" s="110">
        <v>38.7973</v>
      </c>
      <c r="P704" s="19">
        <v>355199225</v>
      </c>
      <c r="Q704" s="19">
        <v>925886671</v>
      </c>
      <c r="R704" s="19">
        <v>284786513</v>
      </c>
      <c r="S704" s="110">
        <v>29.670999999999999</v>
      </c>
      <c r="T704" s="19">
        <v>355199225</v>
      </c>
      <c r="U704" s="19">
        <v>925886671</v>
      </c>
      <c r="V704" s="19">
        <v>0</v>
      </c>
    </row>
    <row r="705" spans="2:22" hidden="1">
      <c r="B705" t="s">
        <v>1468</v>
      </c>
      <c r="C705" s="19">
        <v>3410221000</v>
      </c>
      <c r="D705" s="19">
        <v>0</v>
      </c>
      <c r="E705" s="19">
        <v>-289714584</v>
      </c>
      <c r="F705" s="19">
        <v>3120506416</v>
      </c>
      <c r="G705" s="19">
        <v>0</v>
      </c>
      <c r="H705" s="19">
        <v>3120506416</v>
      </c>
      <c r="I705" s="19">
        <v>0</v>
      </c>
      <c r="J705" s="19">
        <v>1210673184</v>
      </c>
      <c r="K705" s="19">
        <v>1909833232</v>
      </c>
      <c r="L705" s="19">
        <v>0</v>
      </c>
      <c r="M705" s="19">
        <v>1210673184</v>
      </c>
      <c r="N705" s="19">
        <v>0</v>
      </c>
      <c r="O705" s="110">
        <v>38.7973</v>
      </c>
      <c r="P705" s="19">
        <v>355199225</v>
      </c>
      <c r="Q705" s="19">
        <v>925886671</v>
      </c>
      <c r="R705" s="19">
        <v>284786513</v>
      </c>
      <c r="S705" s="110">
        <v>29.670999999999999</v>
      </c>
      <c r="T705" s="19">
        <v>355199225</v>
      </c>
      <c r="U705" s="19">
        <v>925886671</v>
      </c>
      <c r="V705" s="19">
        <v>0</v>
      </c>
    </row>
    <row r="706" spans="2:22" hidden="1">
      <c r="B706" t="s">
        <v>1501</v>
      </c>
      <c r="C706" s="19">
        <v>9908182000</v>
      </c>
      <c r="D706" s="19">
        <v>0</v>
      </c>
      <c r="E706" s="19">
        <v>488575942</v>
      </c>
      <c r="F706" s="19">
        <v>10396757942</v>
      </c>
      <c r="G706" s="19">
        <v>0</v>
      </c>
      <c r="H706" s="19">
        <v>10396757942</v>
      </c>
      <c r="I706" s="19">
        <v>0</v>
      </c>
      <c r="J706" s="19">
        <v>10396757942</v>
      </c>
      <c r="K706" s="19">
        <v>0</v>
      </c>
      <c r="L706" s="19">
        <v>0</v>
      </c>
      <c r="M706" s="19">
        <v>2268995240</v>
      </c>
      <c r="N706" s="19">
        <v>8127762702</v>
      </c>
      <c r="O706" s="110">
        <v>21.824100000000001</v>
      </c>
      <c r="P706" s="19">
        <v>0</v>
      </c>
      <c r="Q706" s="19">
        <v>2169948218</v>
      </c>
      <c r="R706" s="19">
        <v>99047022</v>
      </c>
      <c r="S706" s="110">
        <v>20.871400000000001</v>
      </c>
      <c r="T706" s="19">
        <v>0</v>
      </c>
      <c r="U706" s="19">
        <v>2169948218</v>
      </c>
      <c r="V706" s="19">
        <v>0</v>
      </c>
    </row>
    <row r="707" spans="2:22" hidden="1">
      <c r="B707" t="s">
        <v>1468</v>
      </c>
      <c r="C707" s="19">
        <v>9908182000</v>
      </c>
      <c r="D707" s="19">
        <v>0</v>
      </c>
      <c r="E707" s="19">
        <v>488575942</v>
      </c>
      <c r="F707" s="19">
        <v>10396757942</v>
      </c>
      <c r="G707" s="19">
        <v>0</v>
      </c>
      <c r="H707" s="19">
        <v>10396757942</v>
      </c>
      <c r="I707" s="19">
        <v>0</v>
      </c>
      <c r="J707" s="19">
        <v>10396757942</v>
      </c>
      <c r="K707" s="19">
        <v>0</v>
      </c>
      <c r="L707" s="19">
        <v>0</v>
      </c>
      <c r="M707" s="19">
        <v>2268995240</v>
      </c>
      <c r="N707" s="19">
        <v>8127762702</v>
      </c>
      <c r="O707" s="110">
        <v>21.824100000000001</v>
      </c>
      <c r="P707" s="19">
        <v>0</v>
      </c>
      <c r="Q707" s="19">
        <v>2169948218</v>
      </c>
      <c r="R707" s="19">
        <v>99047022</v>
      </c>
      <c r="S707" s="110">
        <v>20.871400000000001</v>
      </c>
      <c r="T707" s="19">
        <v>0</v>
      </c>
      <c r="U707" s="19">
        <v>2169948218</v>
      </c>
      <c r="V707" s="19">
        <v>0</v>
      </c>
    </row>
    <row r="708" spans="2:22" hidden="1">
      <c r="B708" t="s">
        <v>1580</v>
      </c>
      <c r="C708" s="19">
        <v>0</v>
      </c>
      <c r="D708" s="19">
        <v>5000000</v>
      </c>
      <c r="E708" s="19">
        <v>5000000</v>
      </c>
      <c r="F708" s="19">
        <v>5000000</v>
      </c>
      <c r="G708" s="19">
        <v>0</v>
      </c>
      <c r="H708" s="19">
        <v>5000000</v>
      </c>
      <c r="I708" s="19">
        <v>5000000</v>
      </c>
      <c r="J708" s="19">
        <v>5000000</v>
      </c>
      <c r="K708" s="19">
        <v>0</v>
      </c>
      <c r="L708" s="19">
        <v>0</v>
      </c>
      <c r="M708" s="19">
        <v>0</v>
      </c>
      <c r="N708" s="19">
        <v>5000000</v>
      </c>
      <c r="O708" s="110">
        <v>0</v>
      </c>
      <c r="P708" s="19">
        <v>0</v>
      </c>
      <c r="Q708" s="19">
        <v>0</v>
      </c>
      <c r="R708" s="19">
        <v>0</v>
      </c>
      <c r="S708" s="110">
        <v>0</v>
      </c>
      <c r="T708" s="19">
        <v>0</v>
      </c>
      <c r="U708" s="19">
        <v>0</v>
      </c>
      <c r="V708" s="19">
        <v>0</v>
      </c>
    </row>
    <row r="709" spans="2:22" hidden="1">
      <c r="B709" t="s">
        <v>1396</v>
      </c>
      <c r="C709" s="19">
        <v>0</v>
      </c>
      <c r="D709" s="19">
        <v>5000000</v>
      </c>
      <c r="E709" s="19">
        <v>5000000</v>
      </c>
      <c r="F709" s="19">
        <v>5000000</v>
      </c>
      <c r="G709" s="19">
        <v>0</v>
      </c>
      <c r="H709" s="19">
        <v>5000000</v>
      </c>
      <c r="I709" s="19">
        <v>5000000</v>
      </c>
      <c r="J709" s="19">
        <v>5000000</v>
      </c>
      <c r="K709" s="19">
        <v>0</v>
      </c>
      <c r="L709" s="19">
        <v>0</v>
      </c>
      <c r="M709" s="19">
        <v>0</v>
      </c>
      <c r="N709" s="19">
        <v>5000000</v>
      </c>
      <c r="O709" s="110">
        <v>0</v>
      </c>
      <c r="P709" s="19">
        <v>0</v>
      </c>
      <c r="Q709" s="19">
        <v>0</v>
      </c>
      <c r="R709" s="19">
        <v>0</v>
      </c>
      <c r="S709" s="110">
        <v>0</v>
      </c>
      <c r="T709" s="19">
        <v>0</v>
      </c>
      <c r="U709" s="19">
        <v>0</v>
      </c>
      <c r="V709" s="19">
        <v>0</v>
      </c>
    </row>
    <row r="710" spans="2:22" hidden="1">
      <c r="B710" t="s">
        <v>1581</v>
      </c>
      <c r="C710" s="19">
        <v>1125662000</v>
      </c>
      <c r="D710" s="19">
        <v>0</v>
      </c>
      <c r="E710" s="19">
        <v>0</v>
      </c>
      <c r="F710" s="19">
        <v>1125662000</v>
      </c>
      <c r="G710" s="19">
        <v>0</v>
      </c>
      <c r="H710" s="19">
        <v>1125662000</v>
      </c>
      <c r="I710" s="19">
        <v>206788000</v>
      </c>
      <c r="J710" s="19">
        <v>865786500</v>
      </c>
      <c r="K710" s="19">
        <v>259875500</v>
      </c>
      <c r="L710" s="19">
        <v>0</v>
      </c>
      <c r="M710" s="19">
        <v>238418500</v>
      </c>
      <c r="N710" s="19">
        <v>627368000</v>
      </c>
      <c r="O710" s="110">
        <v>21.180299999999999</v>
      </c>
      <c r="P710" s="19">
        <v>48775933</v>
      </c>
      <c r="Q710" s="19">
        <v>154507399</v>
      </c>
      <c r="R710" s="19">
        <v>83911101</v>
      </c>
      <c r="S710" s="110">
        <v>13.725899999999999</v>
      </c>
      <c r="T710" s="19">
        <v>48775933</v>
      </c>
      <c r="U710" s="19">
        <v>154507399</v>
      </c>
      <c r="V710" s="19">
        <v>0</v>
      </c>
    </row>
    <row r="711" spans="2:22" hidden="1">
      <c r="B711" t="s">
        <v>1538</v>
      </c>
      <c r="C711" s="19">
        <v>0</v>
      </c>
      <c r="D711" s="19">
        <v>30000000</v>
      </c>
      <c r="E711" s="19">
        <v>30000000</v>
      </c>
      <c r="F711" s="19">
        <v>30000000</v>
      </c>
      <c r="G711" s="19">
        <v>0</v>
      </c>
      <c r="H711" s="19">
        <v>30000000</v>
      </c>
      <c r="I711" s="19">
        <v>30000000</v>
      </c>
      <c r="J711" s="19">
        <v>30000000</v>
      </c>
      <c r="K711" s="19">
        <v>0</v>
      </c>
      <c r="L711" s="19">
        <v>0</v>
      </c>
      <c r="M711" s="19">
        <v>0</v>
      </c>
      <c r="N711" s="19">
        <v>30000000</v>
      </c>
      <c r="O711" s="110">
        <v>0</v>
      </c>
      <c r="P711" s="19">
        <v>0</v>
      </c>
      <c r="Q711" s="19">
        <v>0</v>
      </c>
      <c r="R711" s="19">
        <v>0</v>
      </c>
      <c r="S711" s="110">
        <v>0</v>
      </c>
      <c r="T711" s="19">
        <v>0</v>
      </c>
      <c r="U711" s="19">
        <v>0</v>
      </c>
      <c r="V711" s="19">
        <v>0</v>
      </c>
    </row>
    <row r="712" spans="2:22" hidden="1">
      <c r="B712" t="s">
        <v>1396</v>
      </c>
      <c r="C712" s="19">
        <v>0</v>
      </c>
      <c r="D712" s="19">
        <v>30000000</v>
      </c>
      <c r="E712" s="19">
        <v>30000000</v>
      </c>
      <c r="F712" s="19">
        <v>30000000</v>
      </c>
      <c r="G712" s="19">
        <v>0</v>
      </c>
      <c r="H712" s="19">
        <v>30000000</v>
      </c>
      <c r="I712" s="19">
        <v>30000000</v>
      </c>
      <c r="J712" s="19">
        <v>30000000</v>
      </c>
      <c r="K712" s="19">
        <v>0</v>
      </c>
      <c r="L712" s="19">
        <v>0</v>
      </c>
      <c r="M712" s="19">
        <v>0</v>
      </c>
      <c r="N712" s="19">
        <v>30000000</v>
      </c>
      <c r="O712" s="110">
        <v>0</v>
      </c>
      <c r="P712" s="19">
        <v>0</v>
      </c>
      <c r="Q712" s="19">
        <v>0</v>
      </c>
      <c r="R712" s="19">
        <v>0</v>
      </c>
      <c r="S712" s="110">
        <v>0</v>
      </c>
      <c r="T712" s="19">
        <v>0</v>
      </c>
      <c r="U712" s="19">
        <v>0</v>
      </c>
      <c r="V712" s="19">
        <v>0</v>
      </c>
    </row>
    <row r="713" spans="2:22" hidden="1">
      <c r="B713" t="s">
        <v>1487</v>
      </c>
      <c r="C713" s="19">
        <v>10000000</v>
      </c>
      <c r="D713" s="19">
        <v>0</v>
      </c>
      <c r="E713" s="19">
        <v>-10000000</v>
      </c>
      <c r="F713" s="19">
        <v>0</v>
      </c>
      <c r="G713" s="19">
        <v>0</v>
      </c>
      <c r="H713" s="19">
        <v>0</v>
      </c>
      <c r="I713" s="19">
        <v>0</v>
      </c>
      <c r="J713" s="19">
        <v>0</v>
      </c>
      <c r="K713" s="19">
        <v>0</v>
      </c>
      <c r="L713" s="19">
        <v>0</v>
      </c>
      <c r="M713" s="19">
        <v>0</v>
      </c>
      <c r="N713" s="19">
        <v>0</v>
      </c>
      <c r="O713" s="110">
        <v>0</v>
      </c>
      <c r="P713" s="19">
        <v>0</v>
      </c>
      <c r="Q713" s="19">
        <v>0</v>
      </c>
      <c r="R713" s="19">
        <v>0</v>
      </c>
      <c r="S713" s="110">
        <v>0</v>
      </c>
      <c r="T713" s="19">
        <v>0</v>
      </c>
      <c r="U713" s="19">
        <v>0</v>
      </c>
      <c r="V713" s="19">
        <v>0</v>
      </c>
    </row>
    <row r="714" spans="2:22" hidden="1">
      <c r="B714" t="s">
        <v>1396</v>
      </c>
      <c r="C714" s="19">
        <v>10000000</v>
      </c>
      <c r="D714" s="19">
        <v>0</v>
      </c>
      <c r="E714" s="19">
        <v>-10000000</v>
      </c>
      <c r="F714" s="19">
        <v>0</v>
      </c>
      <c r="G714" s="19">
        <v>0</v>
      </c>
      <c r="H714" s="19">
        <v>0</v>
      </c>
      <c r="I714" s="19">
        <v>0</v>
      </c>
      <c r="J714" s="19">
        <v>0</v>
      </c>
      <c r="K714" s="19">
        <v>0</v>
      </c>
      <c r="L714" s="19">
        <v>0</v>
      </c>
      <c r="M714" s="19">
        <v>0</v>
      </c>
      <c r="N714" s="19">
        <v>0</v>
      </c>
      <c r="O714" s="110">
        <v>0</v>
      </c>
      <c r="P714" s="19">
        <v>0</v>
      </c>
      <c r="Q714" s="19">
        <v>0</v>
      </c>
      <c r="R714" s="19">
        <v>0</v>
      </c>
      <c r="S714" s="110">
        <v>0</v>
      </c>
      <c r="T714" s="19">
        <v>0</v>
      </c>
      <c r="U714" s="19">
        <v>0</v>
      </c>
      <c r="V714" s="19">
        <v>0</v>
      </c>
    </row>
    <row r="715" spans="2:22" hidden="1">
      <c r="B715" t="s">
        <v>1582</v>
      </c>
      <c r="C715" s="19">
        <v>555662000</v>
      </c>
      <c r="D715" s="19">
        <v>0</v>
      </c>
      <c r="E715" s="19">
        <v>0</v>
      </c>
      <c r="F715" s="19">
        <v>555662000</v>
      </c>
      <c r="G715" s="19">
        <v>0</v>
      </c>
      <c r="H715" s="19">
        <v>555662000</v>
      </c>
      <c r="I715" s="19">
        <v>146788000</v>
      </c>
      <c r="J715" s="19">
        <v>501486500</v>
      </c>
      <c r="K715" s="19">
        <v>54175500</v>
      </c>
      <c r="L715" s="19">
        <v>0</v>
      </c>
      <c r="M715" s="19">
        <v>238418500</v>
      </c>
      <c r="N715" s="19">
        <v>263068000</v>
      </c>
      <c r="O715" s="110">
        <v>42.9071</v>
      </c>
      <c r="P715" s="19">
        <v>48775933</v>
      </c>
      <c r="Q715" s="19">
        <v>154507399</v>
      </c>
      <c r="R715" s="19">
        <v>83911101</v>
      </c>
      <c r="S715" s="110">
        <v>27.806000000000001</v>
      </c>
      <c r="T715" s="19">
        <v>48775933</v>
      </c>
      <c r="U715" s="19">
        <v>154507399</v>
      </c>
      <c r="V715" s="19">
        <v>0</v>
      </c>
    </row>
    <row r="716" spans="2:22" hidden="1">
      <c r="B716" t="s">
        <v>1396</v>
      </c>
      <c r="C716" s="19">
        <v>555662000</v>
      </c>
      <c r="D716" s="19">
        <v>0</v>
      </c>
      <c r="E716" s="19">
        <v>0</v>
      </c>
      <c r="F716" s="19">
        <v>555662000</v>
      </c>
      <c r="G716" s="19">
        <v>0</v>
      </c>
      <c r="H716" s="19">
        <v>555662000</v>
      </c>
      <c r="I716" s="19">
        <v>146788000</v>
      </c>
      <c r="J716" s="19">
        <v>501486500</v>
      </c>
      <c r="K716" s="19">
        <v>54175500</v>
      </c>
      <c r="L716" s="19">
        <v>0</v>
      </c>
      <c r="M716" s="19">
        <v>238418500</v>
      </c>
      <c r="N716" s="19">
        <v>263068000</v>
      </c>
      <c r="O716" s="110">
        <v>42.9071</v>
      </c>
      <c r="P716" s="19">
        <v>48775933</v>
      </c>
      <c r="Q716" s="19">
        <v>154507399</v>
      </c>
      <c r="R716" s="19">
        <v>83911101</v>
      </c>
      <c r="S716" s="110">
        <v>27.806000000000001</v>
      </c>
      <c r="T716" s="19">
        <v>48775933</v>
      </c>
      <c r="U716" s="19">
        <v>154507399</v>
      </c>
      <c r="V716" s="19">
        <v>0</v>
      </c>
    </row>
    <row r="717" spans="2:22" hidden="1">
      <c r="B717" t="s">
        <v>1542</v>
      </c>
      <c r="C717" s="19">
        <v>560000000</v>
      </c>
      <c r="D717" s="19">
        <v>-30000000</v>
      </c>
      <c r="E717" s="19">
        <v>-20000000</v>
      </c>
      <c r="F717" s="19">
        <v>540000000</v>
      </c>
      <c r="G717" s="19">
        <v>0</v>
      </c>
      <c r="H717" s="19">
        <v>540000000</v>
      </c>
      <c r="I717" s="19">
        <v>30000000</v>
      </c>
      <c r="J717" s="19">
        <v>334300000</v>
      </c>
      <c r="K717" s="19">
        <v>205700000</v>
      </c>
      <c r="L717" s="19">
        <v>0</v>
      </c>
      <c r="M717" s="19">
        <v>0</v>
      </c>
      <c r="N717" s="19">
        <v>334300000</v>
      </c>
      <c r="O717" s="110">
        <v>0</v>
      </c>
      <c r="P717" s="19">
        <v>0</v>
      </c>
      <c r="Q717" s="19">
        <v>0</v>
      </c>
      <c r="R717" s="19">
        <v>0</v>
      </c>
      <c r="S717" s="110">
        <v>0</v>
      </c>
      <c r="T717" s="19">
        <v>0</v>
      </c>
      <c r="U717" s="19">
        <v>0</v>
      </c>
      <c r="V717" s="19">
        <v>0</v>
      </c>
    </row>
    <row r="718" spans="2:22" hidden="1">
      <c r="B718" t="s">
        <v>1396</v>
      </c>
      <c r="C718" s="19">
        <v>560000000</v>
      </c>
      <c r="D718" s="19">
        <v>-30000000</v>
      </c>
      <c r="E718" s="19">
        <v>-20000000</v>
      </c>
      <c r="F718" s="19">
        <v>540000000</v>
      </c>
      <c r="G718" s="19">
        <v>0</v>
      </c>
      <c r="H718" s="19">
        <v>540000000</v>
      </c>
      <c r="I718" s="19">
        <v>30000000</v>
      </c>
      <c r="J718" s="19">
        <v>334300000</v>
      </c>
      <c r="K718" s="19">
        <v>205700000</v>
      </c>
      <c r="L718" s="19">
        <v>0</v>
      </c>
      <c r="M718" s="19">
        <v>0</v>
      </c>
      <c r="N718" s="19">
        <v>334300000</v>
      </c>
      <c r="O718" s="110">
        <v>0</v>
      </c>
      <c r="P718" s="19">
        <v>0</v>
      </c>
      <c r="Q718" s="19">
        <v>0</v>
      </c>
      <c r="R718" s="19">
        <v>0</v>
      </c>
      <c r="S718" s="110">
        <v>0</v>
      </c>
      <c r="T718" s="19">
        <v>0</v>
      </c>
      <c r="U718" s="19">
        <v>0</v>
      </c>
      <c r="V718" s="19">
        <v>0</v>
      </c>
    </row>
    <row r="719" spans="2:22" hidden="1">
      <c r="B719" t="s">
        <v>1583</v>
      </c>
      <c r="C719" s="19">
        <v>15666035000</v>
      </c>
      <c r="D719" s="19">
        <v>0</v>
      </c>
      <c r="E719" s="19">
        <v>0</v>
      </c>
      <c r="F719" s="19">
        <v>15666035000</v>
      </c>
      <c r="G719" s="19">
        <v>0</v>
      </c>
      <c r="H719" s="19">
        <v>15666035000</v>
      </c>
      <c r="I719" s="19">
        <v>3312697177</v>
      </c>
      <c r="J719" s="19">
        <v>14717698369</v>
      </c>
      <c r="K719" s="19">
        <v>948336631</v>
      </c>
      <c r="L719" s="19">
        <v>264046771</v>
      </c>
      <c r="M719" s="19">
        <v>11421485969</v>
      </c>
      <c r="N719" s="19">
        <v>3296212400</v>
      </c>
      <c r="O719" s="110">
        <v>72.906000000000006</v>
      </c>
      <c r="P719" s="19">
        <v>843804862</v>
      </c>
      <c r="Q719" s="19">
        <v>7744331917</v>
      </c>
      <c r="R719" s="19">
        <v>3677154052</v>
      </c>
      <c r="S719" s="110">
        <v>49.433900000000001</v>
      </c>
      <c r="T719" s="19">
        <v>843804862</v>
      </c>
      <c r="U719" s="19">
        <v>7744331917</v>
      </c>
      <c r="V719" s="19">
        <v>0</v>
      </c>
    </row>
    <row r="720" spans="2:22" hidden="1">
      <c r="B720" t="s">
        <v>1578</v>
      </c>
      <c r="C720" s="19">
        <v>5000000</v>
      </c>
      <c r="D720" s="19">
        <v>-5000000</v>
      </c>
      <c r="E720" s="19">
        <v>-5000000</v>
      </c>
      <c r="F720" s="19">
        <v>0</v>
      </c>
      <c r="G720" s="19">
        <v>0</v>
      </c>
      <c r="H720" s="19">
        <v>0</v>
      </c>
      <c r="I720" s="19">
        <v>0</v>
      </c>
      <c r="J720" s="19">
        <v>0</v>
      </c>
      <c r="K720" s="19">
        <v>0</v>
      </c>
      <c r="L720" s="19">
        <v>0</v>
      </c>
      <c r="M720" s="19">
        <v>0</v>
      </c>
      <c r="N720" s="19">
        <v>0</v>
      </c>
      <c r="O720" s="110">
        <v>0</v>
      </c>
      <c r="P720" s="19">
        <v>0</v>
      </c>
      <c r="Q720" s="19">
        <v>0</v>
      </c>
      <c r="R720" s="19">
        <v>0</v>
      </c>
      <c r="S720" s="110">
        <v>0</v>
      </c>
      <c r="T720" s="19">
        <v>0</v>
      </c>
      <c r="U720" s="19">
        <v>0</v>
      </c>
      <c r="V720" s="19">
        <v>0</v>
      </c>
    </row>
    <row r="721" spans="2:22" hidden="1">
      <c r="B721" t="s">
        <v>1396</v>
      </c>
      <c r="C721" s="19">
        <v>5000000</v>
      </c>
      <c r="D721" s="19">
        <v>-5000000</v>
      </c>
      <c r="E721" s="19">
        <v>-5000000</v>
      </c>
      <c r="F721" s="19">
        <v>0</v>
      </c>
      <c r="G721" s="19">
        <v>0</v>
      </c>
      <c r="H721" s="19">
        <v>0</v>
      </c>
      <c r="I721" s="19">
        <v>0</v>
      </c>
      <c r="J721" s="19">
        <v>0</v>
      </c>
      <c r="K721" s="19">
        <v>0</v>
      </c>
      <c r="L721" s="19">
        <v>0</v>
      </c>
      <c r="M721" s="19">
        <v>0</v>
      </c>
      <c r="N721" s="19">
        <v>0</v>
      </c>
      <c r="O721" s="110">
        <v>0</v>
      </c>
      <c r="P721" s="19">
        <v>0</v>
      </c>
      <c r="Q721" s="19">
        <v>0</v>
      </c>
      <c r="R721" s="19">
        <v>0</v>
      </c>
      <c r="S721" s="110">
        <v>0</v>
      </c>
      <c r="T721" s="19">
        <v>0</v>
      </c>
      <c r="U721" s="19">
        <v>0</v>
      </c>
      <c r="V721" s="19">
        <v>0</v>
      </c>
    </row>
    <row r="722" spans="2:22" hidden="1">
      <c r="B722" t="s">
        <v>1487</v>
      </c>
      <c r="C722" s="19">
        <v>35000000</v>
      </c>
      <c r="D722" s="19">
        <v>-35000000</v>
      </c>
      <c r="E722" s="19">
        <v>-35000000</v>
      </c>
      <c r="F722" s="19">
        <v>0</v>
      </c>
      <c r="G722" s="19">
        <v>0</v>
      </c>
      <c r="H722" s="19">
        <v>0</v>
      </c>
      <c r="I722" s="19">
        <v>0</v>
      </c>
      <c r="J722" s="19">
        <v>0</v>
      </c>
      <c r="K722" s="19">
        <v>0</v>
      </c>
      <c r="L722" s="19">
        <v>0</v>
      </c>
      <c r="M722" s="19">
        <v>0</v>
      </c>
      <c r="N722" s="19">
        <v>0</v>
      </c>
      <c r="O722" s="110">
        <v>0</v>
      </c>
      <c r="P722" s="19">
        <v>0</v>
      </c>
      <c r="Q722" s="19">
        <v>0</v>
      </c>
      <c r="R722" s="19">
        <v>0</v>
      </c>
      <c r="S722" s="110">
        <v>0</v>
      </c>
      <c r="T722" s="19">
        <v>0</v>
      </c>
      <c r="U722" s="19">
        <v>0</v>
      </c>
      <c r="V722" s="19">
        <v>0</v>
      </c>
    </row>
    <row r="723" spans="2:22" hidden="1">
      <c r="B723" t="s">
        <v>1396</v>
      </c>
      <c r="C723" s="19">
        <v>35000000</v>
      </c>
      <c r="D723" s="19">
        <v>-35000000</v>
      </c>
      <c r="E723" s="19">
        <v>-35000000</v>
      </c>
      <c r="F723" s="19">
        <v>0</v>
      </c>
      <c r="G723" s="19">
        <v>0</v>
      </c>
      <c r="H723" s="19">
        <v>0</v>
      </c>
      <c r="I723" s="19">
        <v>0</v>
      </c>
      <c r="J723" s="19">
        <v>0</v>
      </c>
      <c r="K723" s="19">
        <v>0</v>
      </c>
      <c r="L723" s="19">
        <v>0</v>
      </c>
      <c r="M723" s="19">
        <v>0</v>
      </c>
      <c r="N723" s="19">
        <v>0</v>
      </c>
      <c r="O723" s="110">
        <v>0</v>
      </c>
      <c r="P723" s="19">
        <v>0</v>
      </c>
      <c r="Q723" s="19">
        <v>0</v>
      </c>
      <c r="R723" s="19">
        <v>0</v>
      </c>
      <c r="S723" s="110">
        <v>0</v>
      </c>
      <c r="T723" s="19">
        <v>0</v>
      </c>
      <c r="U723" s="19">
        <v>0</v>
      </c>
      <c r="V723" s="19">
        <v>0</v>
      </c>
    </row>
    <row r="724" spans="2:22" hidden="1">
      <c r="B724" t="s">
        <v>1491</v>
      </c>
      <c r="C724" s="19">
        <v>0</v>
      </c>
      <c r="D724" s="19">
        <v>0</v>
      </c>
      <c r="E724" s="19">
        <v>463798845</v>
      </c>
      <c r="F724" s="19">
        <v>463798845</v>
      </c>
      <c r="G724" s="19">
        <v>0</v>
      </c>
      <c r="H724" s="19">
        <v>463798845</v>
      </c>
      <c r="I724" s="19">
        <v>0</v>
      </c>
      <c r="J724" s="19">
        <v>463798845</v>
      </c>
      <c r="K724" s="19">
        <v>0</v>
      </c>
      <c r="L724" s="19">
        <v>0</v>
      </c>
      <c r="M724" s="19">
        <v>463798845</v>
      </c>
      <c r="N724" s="19">
        <v>0</v>
      </c>
      <c r="O724" s="110">
        <v>100</v>
      </c>
      <c r="P724" s="19">
        <v>32037727</v>
      </c>
      <c r="Q724" s="19">
        <v>32037727</v>
      </c>
      <c r="R724" s="19">
        <v>431761118</v>
      </c>
      <c r="S724" s="110">
        <v>6.9077000000000002</v>
      </c>
      <c r="T724" s="19">
        <v>32037727</v>
      </c>
      <c r="U724" s="19">
        <v>32037727</v>
      </c>
      <c r="V724" s="19">
        <v>0</v>
      </c>
    </row>
    <row r="725" spans="2:22" hidden="1">
      <c r="B725" t="s">
        <v>1396</v>
      </c>
      <c r="C725" s="19">
        <v>0</v>
      </c>
      <c r="D725" s="19">
        <v>0</v>
      </c>
      <c r="E725" s="19">
        <v>463798845</v>
      </c>
      <c r="F725" s="19">
        <v>463798845</v>
      </c>
      <c r="G725" s="19">
        <v>0</v>
      </c>
      <c r="H725" s="19">
        <v>463798845</v>
      </c>
      <c r="I725" s="19">
        <v>0</v>
      </c>
      <c r="J725" s="19">
        <v>463798845</v>
      </c>
      <c r="K725" s="19">
        <v>0</v>
      </c>
      <c r="L725" s="19">
        <v>0</v>
      </c>
      <c r="M725" s="19">
        <v>463798845</v>
      </c>
      <c r="N725" s="19">
        <v>0</v>
      </c>
      <c r="O725" s="110">
        <v>100</v>
      </c>
      <c r="P725" s="19">
        <v>32037727</v>
      </c>
      <c r="Q725" s="19">
        <v>32037727</v>
      </c>
      <c r="R725" s="19">
        <v>431761118</v>
      </c>
      <c r="S725" s="110">
        <v>6.9077000000000002</v>
      </c>
      <c r="T725" s="19">
        <v>32037727</v>
      </c>
      <c r="U725" s="19">
        <v>32037727</v>
      </c>
      <c r="V725" s="19">
        <v>0</v>
      </c>
    </row>
    <row r="726" spans="2:22" hidden="1">
      <c r="B726" t="s">
        <v>1492</v>
      </c>
      <c r="C726" s="19">
        <v>0</v>
      </c>
      <c r="D726" s="19">
        <v>1026672</v>
      </c>
      <c r="E726" s="19">
        <v>4961726</v>
      </c>
      <c r="F726" s="19">
        <v>4961726</v>
      </c>
      <c r="G726" s="19">
        <v>0</v>
      </c>
      <c r="H726" s="19">
        <v>4961726</v>
      </c>
      <c r="I726" s="19">
        <v>1026672</v>
      </c>
      <c r="J726" s="19">
        <v>4961725</v>
      </c>
      <c r="K726" s="19">
        <v>1</v>
      </c>
      <c r="L726" s="19">
        <v>0</v>
      </c>
      <c r="M726" s="19">
        <v>3935053</v>
      </c>
      <c r="N726" s="19">
        <v>1026672</v>
      </c>
      <c r="O726" s="110">
        <v>79.308099999999996</v>
      </c>
      <c r="P726" s="19">
        <v>0</v>
      </c>
      <c r="Q726" s="19">
        <v>2900000</v>
      </c>
      <c r="R726" s="19">
        <v>1035053</v>
      </c>
      <c r="S726" s="110">
        <v>58.447400000000002</v>
      </c>
      <c r="T726" s="19">
        <v>0</v>
      </c>
      <c r="U726" s="19">
        <v>2900000</v>
      </c>
      <c r="V726" s="19">
        <v>0</v>
      </c>
    </row>
    <row r="727" spans="2:22" hidden="1">
      <c r="B727" t="s">
        <v>1396</v>
      </c>
      <c r="C727" s="19">
        <v>0</v>
      </c>
      <c r="D727" s="19">
        <v>1026672</v>
      </c>
      <c r="E727" s="19">
        <v>4961726</v>
      </c>
      <c r="F727" s="19">
        <v>4961726</v>
      </c>
      <c r="G727" s="19">
        <v>0</v>
      </c>
      <c r="H727" s="19">
        <v>4961726</v>
      </c>
      <c r="I727" s="19">
        <v>1026672</v>
      </c>
      <c r="J727" s="19">
        <v>4961725</v>
      </c>
      <c r="K727" s="19">
        <v>1</v>
      </c>
      <c r="L727" s="19">
        <v>0</v>
      </c>
      <c r="M727" s="19">
        <v>3935053</v>
      </c>
      <c r="N727" s="19">
        <v>1026672</v>
      </c>
      <c r="O727" s="110">
        <v>79.308099999999996</v>
      </c>
      <c r="P727" s="19">
        <v>0</v>
      </c>
      <c r="Q727" s="19">
        <v>2900000</v>
      </c>
      <c r="R727" s="19">
        <v>1035053</v>
      </c>
      <c r="S727" s="110">
        <v>58.447400000000002</v>
      </c>
      <c r="T727" s="19">
        <v>0</v>
      </c>
      <c r="U727" s="19">
        <v>2900000</v>
      </c>
      <c r="V727" s="19">
        <v>0</v>
      </c>
    </row>
    <row r="728" spans="2:22" hidden="1">
      <c r="B728" t="s">
        <v>1498</v>
      </c>
      <c r="C728" s="19">
        <v>0</v>
      </c>
      <c r="D728" s="19">
        <v>1590001</v>
      </c>
      <c r="E728" s="19">
        <v>1590001</v>
      </c>
      <c r="F728" s="19">
        <v>1590001</v>
      </c>
      <c r="G728" s="19">
        <v>0</v>
      </c>
      <c r="H728" s="19">
        <v>1590001</v>
      </c>
      <c r="I728" s="19">
        <v>0</v>
      </c>
      <c r="J728" s="19">
        <v>0</v>
      </c>
      <c r="K728" s="19">
        <v>1590001</v>
      </c>
      <c r="L728" s="19">
        <v>0</v>
      </c>
      <c r="M728" s="19">
        <v>0</v>
      </c>
      <c r="N728" s="19">
        <v>0</v>
      </c>
      <c r="O728" s="110">
        <v>0</v>
      </c>
      <c r="P728" s="19">
        <v>0</v>
      </c>
      <c r="Q728" s="19">
        <v>0</v>
      </c>
      <c r="R728" s="19">
        <v>0</v>
      </c>
      <c r="S728" s="110">
        <v>0</v>
      </c>
      <c r="T728" s="19">
        <v>0</v>
      </c>
      <c r="U728" s="19">
        <v>0</v>
      </c>
      <c r="V728" s="19">
        <v>0</v>
      </c>
    </row>
    <row r="729" spans="2:22" hidden="1">
      <c r="B729" t="s">
        <v>1396</v>
      </c>
      <c r="C729" s="19">
        <v>0</v>
      </c>
      <c r="D729" s="19">
        <v>1590001</v>
      </c>
      <c r="E729" s="19">
        <v>1590001</v>
      </c>
      <c r="F729" s="19">
        <v>1590001</v>
      </c>
      <c r="G729" s="19">
        <v>0</v>
      </c>
      <c r="H729" s="19">
        <v>1590001</v>
      </c>
      <c r="I729" s="19">
        <v>0</v>
      </c>
      <c r="J729" s="19">
        <v>0</v>
      </c>
      <c r="K729" s="19">
        <v>1590001</v>
      </c>
      <c r="L729" s="19">
        <v>0</v>
      </c>
      <c r="M729" s="19">
        <v>0</v>
      </c>
      <c r="N729" s="19">
        <v>0</v>
      </c>
      <c r="O729" s="110">
        <v>0</v>
      </c>
      <c r="P729" s="19">
        <v>0</v>
      </c>
      <c r="Q729" s="19">
        <v>0</v>
      </c>
      <c r="R729" s="19">
        <v>0</v>
      </c>
      <c r="S729" s="110">
        <v>0</v>
      </c>
      <c r="T729" s="19">
        <v>0</v>
      </c>
      <c r="U729" s="19">
        <v>0</v>
      </c>
      <c r="V729" s="19">
        <v>0</v>
      </c>
    </row>
    <row r="730" spans="2:22" hidden="1">
      <c r="B730" t="s">
        <v>1582</v>
      </c>
      <c r="C730" s="19">
        <v>9616035000</v>
      </c>
      <c r="D730" s="19">
        <v>513607827</v>
      </c>
      <c r="E730" s="19">
        <v>45873928</v>
      </c>
      <c r="F730" s="19">
        <v>9661908928</v>
      </c>
      <c r="G730" s="19">
        <v>0</v>
      </c>
      <c r="H730" s="19">
        <v>9661908928</v>
      </c>
      <c r="I730" s="19">
        <v>2637895005</v>
      </c>
      <c r="J730" s="19">
        <v>8775162299</v>
      </c>
      <c r="K730" s="19">
        <v>886746629</v>
      </c>
      <c r="L730" s="19">
        <v>264046771</v>
      </c>
      <c r="M730" s="19">
        <v>6153752071</v>
      </c>
      <c r="N730" s="19">
        <v>2621410228</v>
      </c>
      <c r="O730" s="110">
        <v>63.690899999999999</v>
      </c>
      <c r="P730" s="19">
        <v>811767135</v>
      </c>
      <c r="Q730" s="19">
        <v>2909394190</v>
      </c>
      <c r="R730" s="19">
        <v>3244357881</v>
      </c>
      <c r="S730" s="110">
        <v>30.111999999999998</v>
      </c>
      <c r="T730" s="19">
        <v>811767135</v>
      </c>
      <c r="U730" s="19">
        <v>2909394190</v>
      </c>
      <c r="V730" s="19">
        <v>0</v>
      </c>
    </row>
    <row r="731" spans="2:22" hidden="1">
      <c r="B731" t="s">
        <v>1396</v>
      </c>
      <c r="C731" s="19">
        <v>6987035000</v>
      </c>
      <c r="D731" s="19">
        <v>96462327</v>
      </c>
      <c r="E731" s="19">
        <v>-371271572</v>
      </c>
      <c r="F731" s="19">
        <v>6615763428</v>
      </c>
      <c r="G731" s="19">
        <v>0</v>
      </c>
      <c r="H731" s="19">
        <v>6615763428</v>
      </c>
      <c r="I731" s="19">
        <v>964436505</v>
      </c>
      <c r="J731" s="19">
        <v>6323755799</v>
      </c>
      <c r="K731" s="19">
        <v>292007629</v>
      </c>
      <c r="L731" s="19">
        <v>172600771</v>
      </c>
      <c r="M731" s="19">
        <v>5323466071</v>
      </c>
      <c r="N731" s="19">
        <v>1000289728</v>
      </c>
      <c r="O731" s="110">
        <v>80.466399999999993</v>
      </c>
      <c r="P731" s="19">
        <v>737097135</v>
      </c>
      <c r="Q731" s="19">
        <v>2603902190</v>
      </c>
      <c r="R731" s="19">
        <v>2719563881</v>
      </c>
      <c r="S731" s="110">
        <v>39.359099999999998</v>
      </c>
      <c r="T731" s="19">
        <v>737097135</v>
      </c>
      <c r="U731" s="19">
        <v>2603902190</v>
      </c>
      <c r="V731" s="19">
        <v>0</v>
      </c>
    </row>
    <row r="732" spans="2:22" hidden="1">
      <c r="B732" t="s">
        <v>1514</v>
      </c>
      <c r="C732" s="19">
        <v>1629000000</v>
      </c>
      <c r="D732" s="19">
        <v>417145500</v>
      </c>
      <c r="E732" s="19">
        <v>417145500</v>
      </c>
      <c r="F732" s="19">
        <v>2046145500</v>
      </c>
      <c r="G732" s="19">
        <v>0</v>
      </c>
      <c r="H732" s="19">
        <v>2046145500</v>
      </c>
      <c r="I732" s="19">
        <v>1529590500</v>
      </c>
      <c r="J732" s="19">
        <v>1568698500</v>
      </c>
      <c r="K732" s="19">
        <v>477447000</v>
      </c>
      <c r="L732" s="19">
        <v>91446000</v>
      </c>
      <c r="M732" s="19">
        <v>91446000</v>
      </c>
      <c r="N732" s="19">
        <v>1477252500</v>
      </c>
      <c r="O732" s="110">
        <v>4.4691999999999998</v>
      </c>
      <c r="P732" s="19">
        <v>0</v>
      </c>
      <c r="Q732" s="19">
        <v>0</v>
      </c>
      <c r="R732" s="19">
        <v>91446000</v>
      </c>
      <c r="S732" s="110">
        <v>0</v>
      </c>
      <c r="T732" s="19">
        <v>0</v>
      </c>
      <c r="U732" s="19">
        <v>0</v>
      </c>
      <c r="V732" s="19">
        <v>0</v>
      </c>
    </row>
    <row r="733" spans="2:22" hidden="1">
      <c r="B733" t="s">
        <v>1468</v>
      </c>
      <c r="C733" s="19">
        <v>1000000000</v>
      </c>
      <c r="D733" s="19">
        <v>0</v>
      </c>
      <c r="E733" s="19">
        <v>0</v>
      </c>
      <c r="F733" s="19">
        <v>1000000000</v>
      </c>
      <c r="G733" s="19">
        <v>0</v>
      </c>
      <c r="H733" s="19">
        <v>1000000000</v>
      </c>
      <c r="I733" s="19">
        <v>143868000</v>
      </c>
      <c r="J733" s="19">
        <v>882708000</v>
      </c>
      <c r="K733" s="19">
        <v>117292000</v>
      </c>
      <c r="L733" s="19">
        <v>0</v>
      </c>
      <c r="M733" s="19">
        <v>738840000</v>
      </c>
      <c r="N733" s="19">
        <v>143868000</v>
      </c>
      <c r="O733" s="110">
        <v>73.884</v>
      </c>
      <c r="P733" s="19">
        <v>74670000</v>
      </c>
      <c r="Q733" s="19">
        <v>305492000</v>
      </c>
      <c r="R733" s="19">
        <v>433348000</v>
      </c>
      <c r="S733" s="110">
        <v>30.549199999999999</v>
      </c>
      <c r="T733" s="19">
        <v>74670000</v>
      </c>
      <c r="U733" s="19">
        <v>305492000</v>
      </c>
      <c r="V733" s="19">
        <v>0</v>
      </c>
    </row>
    <row r="734" spans="2:22" hidden="1">
      <c r="B734" t="s">
        <v>1500</v>
      </c>
      <c r="C734" s="19">
        <v>4800000000</v>
      </c>
      <c r="D734" s="19">
        <v>673775500</v>
      </c>
      <c r="E734" s="19">
        <v>673775500</v>
      </c>
      <c r="F734" s="19">
        <v>5473775500</v>
      </c>
      <c r="G734" s="19">
        <v>0</v>
      </c>
      <c r="H734" s="19">
        <v>5473775500</v>
      </c>
      <c r="I734" s="19">
        <v>673775500</v>
      </c>
      <c r="J734" s="19">
        <v>5473775500</v>
      </c>
      <c r="K734" s="19">
        <v>0</v>
      </c>
      <c r="L734" s="19">
        <v>0</v>
      </c>
      <c r="M734" s="19">
        <v>4800000000</v>
      </c>
      <c r="N734" s="19">
        <v>673775500</v>
      </c>
      <c r="O734" s="110">
        <v>87.690799999999996</v>
      </c>
      <c r="P734" s="19">
        <v>0</v>
      </c>
      <c r="Q734" s="19">
        <v>4800000000</v>
      </c>
      <c r="R734" s="19">
        <v>0</v>
      </c>
      <c r="S734" s="110">
        <v>87.690799999999996</v>
      </c>
      <c r="T734" s="19">
        <v>0</v>
      </c>
      <c r="U734" s="19">
        <v>4800000000</v>
      </c>
      <c r="V734" s="19">
        <v>0</v>
      </c>
    </row>
    <row r="735" spans="2:22" hidden="1">
      <c r="B735" t="s">
        <v>1396</v>
      </c>
      <c r="C735" s="19">
        <v>0</v>
      </c>
      <c r="D735" s="19">
        <v>90921000</v>
      </c>
      <c r="E735" s="19">
        <v>90921000</v>
      </c>
      <c r="F735" s="19">
        <v>90921000</v>
      </c>
      <c r="G735" s="19">
        <v>0</v>
      </c>
      <c r="H735" s="19">
        <v>90921000</v>
      </c>
      <c r="I735" s="19">
        <v>90921000</v>
      </c>
      <c r="J735" s="19">
        <v>90921000</v>
      </c>
      <c r="K735" s="19">
        <v>0</v>
      </c>
      <c r="L735" s="19">
        <v>0</v>
      </c>
      <c r="M735" s="19">
        <v>0</v>
      </c>
      <c r="N735" s="19">
        <v>90921000</v>
      </c>
      <c r="O735" s="110">
        <v>0</v>
      </c>
      <c r="P735" s="19">
        <v>0</v>
      </c>
      <c r="Q735" s="19">
        <v>0</v>
      </c>
      <c r="R735" s="19">
        <v>0</v>
      </c>
      <c r="S735" s="110">
        <v>0</v>
      </c>
      <c r="T735" s="19">
        <v>0</v>
      </c>
      <c r="U735" s="19">
        <v>0</v>
      </c>
      <c r="V735" s="19">
        <v>0</v>
      </c>
    </row>
    <row r="736" spans="2:22" hidden="1">
      <c r="B736" t="s">
        <v>1514</v>
      </c>
      <c r="C736" s="19">
        <v>4800000000</v>
      </c>
      <c r="D736" s="19">
        <v>582854500</v>
      </c>
      <c r="E736" s="19">
        <v>582854500</v>
      </c>
      <c r="F736" s="19">
        <v>5382854500</v>
      </c>
      <c r="G736" s="19">
        <v>0</v>
      </c>
      <c r="H736" s="19">
        <v>5382854500</v>
      </c>
      <c r="I736" s="19">
        <v>582854500</v>
      </c>
      <c r="J736" s="19">
        <v>5382854500</v>
      </c>
      <c r="K736" s="19">
        <v>0</v>
      </c>
      <c r="L736" s="19">
        <v>0</v>
      </c>
      <c r="M736" s="19">
        <v>4800000000</v>
      </c>
      <c r="N736" s="19">
        <v>582854500</v>
      </c>
      <c r="O736" s="110">
        <v>89.171999999999997</v>
      </c>
      <c r="P736" s="19">
        <v>0</v>
      </c>
      <c r="Q736" s="19">
        <v>4800000000</v>
      </c>
      <c r="R736" s="19">
        <v>0</v>
      </c>
      <c r="S736" s="110">
        <v>89.171999999999997</v>
      </c>
      <c r="T736" s="19">
        <v>0</v>
      </c>
      <c r="U736" s="19">
        <v>4800000000</v>
      </c>
      <c r="V736" s="19">
        <v>0</v>
      </c>
    </row>
    <row r="737" spans="2:22" hidden="1">
      <c r="B737" t="s">
        <v>1584</v>
      </c>
      <c r="C737" s="19">
        <v>1150000000</v>
      </c>
      <c r="D737" s="19">
        <v>-1150000000</v>
      </c>
      <c r="E737" s="19">
        <v>-1150000000</v>
      </c>
      <c r="F737" s="19">
        <v>0</v>
      </c>
      <c r="G737" s="19">
        <v>0</v>
      </c>
      <c r="H737" s="19">
        <v>0</v>
      </c>
      <c r="I737" s="19">
        <v>0</v>
      </c>
      <c r="J737" s="19">
        <v>0</v>
      </c>
      <c r="K737" s="19">
        <v>0</v>
      </c>
      <c r="L737" s="19">
        <v>0</v>
      </c>
      <c r="M737" s="19">
        <v>0</v>
      </c>
      <c r="N737" s="19">
        <v>0</v>
      </c>
      <c r="O737" s="110">
        <v>0</v>
      </c>
      <c r="P737" s="19">
        <v>0</v>
      </c>
      <c r="Q737" s="19">
        <v>0</v>
      </c>
      <c r="R737" s="19">
        <v>0</v>
      </c>
      <c r="S737" s="110">
        <v>0</v>
      </c>
      <c r="T737" s="19">
        <v>0</v>
      </c>
      <c r="U737" s="19">
        <v>0</v>
      </c>
      <c r="V737" s="19">
        <v>0</v>
      </c>
    </row>
    <row r="738" spans="2:22" hidden="1">
      <c r="B738" t="s">
        <v>1396</v>
      </c>
      <c r="C738" s="19">
        <v>150000000</v>
      </c>
      <c r="D738" s="19">
        <v>-150000000</v>
      </c>
      <c r="E738" s="19">
        <v>-150000000</v>
      </c>
      <c r="F738" s="19">
        <v>0</v>
      </c>
      <c r="G738" s="19">
        <v>0</v>
      </c>
      <c r="H738" s="19">
        <v>0</v>
      </c>
      <c r="I738" s="19">
        <v>0</v>
      </c>
      <c r="J738" s="19">
        <v>0</v>
      </c>
      <c r="K738" s="19">
        <v>0</v>
      </c>
      <c r="L738" s="19">
        <v>0</v>
      </c>
      <c r="M738" s="19">
        <v>0</v>
      </c>
      <c r="N738" s="19">
        <v>0</v>
      </c>
      <c r="O738" s="110">
        <v>0</v>
      </c>
      <c r="P738" s="19">
        <v>0</v>
      </c>
      <c r="Q738" s="19">
        <v>0</v>
      </c>
      <c r="R738" s="19">
        <v>0</v>
      </c>
      <c r="S738" s="110">
        <v>0</v>
      </c>
      <c r="T738" s="19">
        <v>0</v>
      </c>
      <c r="U738" s="19">
        <v>0</v>
      </c>
      <c r="V738" s="19">
        <v>0</v>
      </c>
    </row>
    <row r="739" spans="2:22" hidden="1">
      <c r="B739" t="s">
        <v>1514</v>
      </c>
      <c r="C739" s="19">
        <v>1000000000</v>
      </c>
      <c r="D739" s="19">
        <v>-1000000000</v>
      </c>
      <c r="E739" s="19">
        <v>-1000000000</v>
      </c>
      <c r="F739" s="19">
        <v>0</v>
      </c>
      <c r="G739" s="19">
        <v>0</v>
      </c>
      <c r="H739" s="19">
        <v>0</v>
      </c>
      <c r="I739" s="19">
        <v>0</v>
      </c>
      <c r="J739" s="19">
        <v>0</v>
      </c>
      <c r="K739" s="19">
        <v>0</v>
      </c>
      <c r="L739" s="19">
        <v>0</v>
      </c>
      <c r="M739" s="19">
        <v>0</v>
      </c>
      <c r="N739" s="19">
        <v>0</v>
      </c>
      <c r="O739" s="110">
        <v>0</v>
      </c>
      <c r="P739" s="19">
        <v>0</v>
      </c>
      <c r="Q739" s="19">
        <v>0</v>
      </c>
      <c r="R739" s="19">
        <v>0</v>
      </c>
      <c r="S739" s="110">
        <v>0</v>
      </c>
      <c r="T739" s="19">
        <v>0</v>
      </c>
      <c r="U739" s="19">
        <v>0</v>
      </c>
      <c r="V739" s="19">
        <v>0</v>
      </c>
    </row>
    <row r="740" spans="2:22" hidden="1">
      <c r="B740" t="s">
        <v>1542</v>
      </c>
      <c r="C740" s="19">
        <v>60000000</v>
      </c>
      <c r="D740" s="19">
        <v>0</v>
      </c>
      <c r="E740" s="19">
        <v>0</v>
      </c>
      <c r="F740" s="19">
        <v>60000000</v>
      </c>
      <c r="G740" s="19">
        <v>0</v>
      </c>
      <c r="H740" s="19">
        <v>60000000</v>
      </c>
      <c r="I740" s="19">
        <v>0</v>
      </c>
      <c r="J740" s="19">
        <v>0</v>
      </c>
      <c r="K740" s="19">
        <v>60000000</v>
      </c>
      <c r="L740" s="19">
        <v>0</v>
      </c>
      <c r="M740" s="19">
        <v>0</v>
      </c>
      <c r="N740" s="19">
        <v>0</v>
      </c>
      <c r="O740" s="110">
        <v>0</v>
      </c>
      <c r="P740" s="19">
        <v>0</v>
      </c>
      <c r="Q740" s="19">
        <v>0</v>
      </c>
      <c r="R740" s="19">
        <v>0</v>
      </c>
      <c r="S740" s="110">
        <v>0</v>
      </c>
      <c r="T740" s="19">
        <v>0</v>
      </c>
      <c r="U740" s="19">
        <v>0</v>
      </c>
      <c r="V740" s="19">
        <v>0</v>
      </c>
    </row>
    <row r="741" spans="2:22" hidden="1">
      <c r="B741" t="s">
        <v>1396</v>
      </c>
      <c r="C741" s="19">
        <v>60000000</v>
      </c>
      <c r="D741" s="19">
        <v>0</v>
      </c>
      <c r="E741" s="19">
        <v>0</v>
      </c>
      <c r="F741" s="19">
        <v>60000000</v>
      </c>
      <c r="G741" s="19">
        <v>0</v>
      </c>
      <c r="H741" s="19">
        <v>60000000</v>
      </c>
      <c r="I741" s="19">
        <v>0</v>
      </c>
      <c r="J741" s="19">
        <v>0</v>
      </c>
      <c r="K741" s="19">
        <v>60000000</v>
      </c>
      <c r="L741" s="19">
        <v>0</v>
      </c>
      <c r="M741" s="19">
        <v>0</v>
      </c>
      <c r="N741" s="19">
        <v>0</v>
      </c>
      <c r="O741" s="110">
        <v>0</v>
      </c>
      <c r="P741" s="19">
        <v>0</v>
      </c>
      <c r="Q741" s="19">
        <v>0</v>
      </c>
      <c r="R741" s="19">
        <v>0</v>
      </c>
      <c r="S741" s="110">
        <v>0</v>
      </c>
      <c r="T741" s="19">
        <v>0</v>
      </c>
      <c r="U741" s="19">
        <v>0</v>
      </c>
      <c r="V741" s="19">
        <v>0</v>
      </c>
    </row>
    <row r="742" spans="2:22" hidden="1">
      <c r="B742" t="s">
        <v>1585</v>
      </c>
      <c r="C742" s="19">
        <v>18841981000</v>
      </c>
      <c r="D742" s="19">
        <v>0</v>
      </c>
      <c r="E742" s="19">
        <v>-340000000</v>
      </c>
      <c r="F742" s="19">
        <v>18501981000</v>
      </c>
      <c r="G742" s="19">
        <v>0</v>
      </c>
      <c r="H742" s="19">
        <v>18501981000</v>
      </c>
      <c r="I742" s="19">
        <v>3161642933</v>
      </c>
      <c r="J742" s="19">
        <v>14125263013</v>
      </c>
      <c r="K742" s="19">
        <v>4376717987</v>
      </c>
      <c r="L742" s="19">
        <v>629607733</v>
      </c>
      <c r="M742" s="19">
        <v>11125819315</v>
      </c>
      <c r="N742" s="19">
        <v>2999443698</v>
      </c>
      <c r="O742" s="110">
        <v>60.133099999999999</v>
      </c>
      <c r="P742" s="19">
        <v>1425942170</v>
      </c>
      <c r="Q742" s="19">
        <v>4528579276</v>
      </c>
      <c r="R742" s="19">
        <v>6597240039</v>
      </c>
      <c r="S742" s="110">
        <v>24.476199999999999</v>
      </c>
      <c r="T742" s="19">
        <v>1461440570</v>
      </c>
      <c r="U742" s="19">
        <v>4526483276</v>
      </c>
      <c r="V742" s="19">
        <v>2096000</v>
      </c>
    </row>
    <row r="743" spans="2:22" hidden="1">
      <c r="B743" t="s">
        <v>1467</v>
      </c>
      <c r="C743" s="19">
        <v>60000000</v>
      </c>
      <c r="D743" s="19">
        <v>0</v>
      </c>
      <c r="E743" s="19">
        <v>-60000000</v>
      </c>
      <c r="F743" s="19">
        <v>0</v>
      </c>
      <c r="G743" s="19">
        <v>0</v>
      </c>
      <c r="H743" s="19">
        <v>0</v>
      </c>
      <c r="I743" s="19">
        <v>0</v>
      </c>
      <c r="J743" s="19">
        <v>0</v>
      </c>
      <c r="K743" s="19">
        <v>0</v>
      </c>
      <c r="L743" s="19">
        <v>0</v>
      </c>
      <c r="M743" s="19">
        <v>0</v>
      </c>
      <c r="N743" s="19">
        <v>0</v>
      </c>
      <c r="O743" s="110">
        <v>0</v>
      </c>
      <c r="P743" s="19">
        <v>0</v>
      </c>
      <c r="Q743" s="19">
        <v>0</v>
      </c>
      <c r="R743" s="19">
        <v>0</v>
      </c>
      <c r="S743" s="110">
        <v>0</v>
      </c>
      <c r="T743" s="19">
        <v>0</v>
      </c>
      <c r="U743" s="19">
        <v>0</v>
      </c>
      <c r="V743" s="19">
        <v>0</v>
      </c>
    </row>
    <row r="744" spans="2:22" hidden="1">
      <c r="B744" t="s">
        <v>1468</v>
      </c>
      <c r="C744" s="19">
        <v>60000000</v>
      </c>
      <c r="D744" s="19">
        <v>0</v>
      </c>
      <c r="E744" s="19">
        <v>-60000000</v>
      </c>
      <c r="F744" s="19">
        <v>0</v>
      </c>
      <c r="G744" s="19">
        <v>0</v>
      </c>
      <c r="H744" s="19">
        <v>0</v>
      </c>
      <c r="I744" s="19">
        <v>0</v>
      </c>
      <c r="J744" s="19">
        <v>0</v>
      </c>
      <c r="K744" s="19">
        <v>0</v>
      </c>
      <c r="L744" s="19">
        <v>0</v>
      </c>
      <c r="M744" s="19">
        <v>0</v>
      </c>
      <c r="N744" s="19">
        <v>0</v>
      </c>
      <c r="O744" s="110">
        <v>0</v>
      </c>
      <c r="P744" s="19">
        <v>0</v>
      </c>
      <c r="Q744" s="19">
        <v>0</v>
      </c>
      <c r="R744" s="19">
        <v>0</v>
      </c>
      <c r="S744" s="110">
        <v>0</v>
      </c>
      <c r="T744" s="19">
        <v>0</v>
      </c>
      <c r="U744" s="19">
        <v>0</v>
      </c>
      <c r="V744" s="19">
        <v>0</v>
      </c>
    </row>
    <row r="745" spans="2:22" hidden="1">
      <c r="B745" t="s">
        <v>1586</v>
      </c>
      <c r="C745" s="19">
        <v>0</v>
      </c>
      <c r="D745" s="19">
        <v>0</v>
      </c>
      <c r="E745" s="19">
        <v>400000000</v>
      </c>
      <c r="F745" s="19">
        <v>400000000</v>
      </c>
      <c r="G745" s="19">
        <v>0</v>
      </c>
      <c r="H745" s="19">
        <v>400000000</v>
      </c>
      <c r="I745" s="19">
        <v>0</v>
      </c>
      <c r="J745" s="19">
        <v>400000000</v>
      </c>
      <c r="K745" s="19">
        <v>0</v>
      </c>
      <c r="L745" s="19">
        <v>400000000</v>
      </c>
      <c r="M745" s="19">
        <v>400000000</v>
      </c>
      <c r="N745" s="19">
        <v>0</v>
      </c>
      <c r="O745" s="110">
        <v>100</v>
      </c>
      <c r="P745" s="19">
        <v>0</v>
      </c>
      <c r="Q745" s="19">
        <v>0</v>
      </c>
      <c r="R745" s="19">
        <v>400000000</v>
      </c>
      <c r="S745" s="110">
        <v>0</v>
      </c>
      <c r="T745" s="19">
        <v>0</v>
      </c>
      <c r="U745" s="19">
        <v>0</v>
      </c>
      <c r="V745" s="19">
        <v>0</v>
      </c>
    </row>
    <row r="746" spans="2:22" hidden="1">
      <c r="B746" t="s">
        <v>1514</v>
      </c>
      <c r="C746" s="19">
        <v>0</v>
      </c>
      <c r="D746" s="19">
        <v>0</v>
      </c>
      <c r="E746" s="19">
        <v>400000000</v>
      </c>
      <c r="F746" s="19">
        <v>400000000</v>
      </c>
      <c r="G746" s="19">
        <v>0</v>
      </c>
      <c r="H746" s="19">
        <v>400000000</v>
      </c>
      <c r="I746" s="19">
        <v>0</v>
      </c>
      <c r="J746" s="19">
        <v>400000000</v>
      </c>
      <c r="K746" s="19">
        <v>0</v>
      </c>
      <c r="L746" s="19">
        <v>400000000</v>
      </c>
      <c r="M746" s="19">
        <v>400000000</v>
      </c>
      <c r="N746" s="19">
        <v>0</v>
      </c>
      <c r="O746" s="110">
        <v>100</v>
      </c>
      <c r="P746" s="19">
        <v>0</v>
      </c>
      <c r="Q746" s="19">
        <v>0</v>
      </c>
      <c r="R746" s="19">
        <v>400000000</v>
      </c>
      <c r="S746" s="110">
        <v>0</v>
      </c>
      <c r="T746" s="19">
        <v>0</v>
      </c>
      <c r="U746" s="19">
        <v>0</v>
      </c>
      <c r="V746" s="19">
        <v>0</v>
      </c>
    </row>
    <row r="747" spans="2:22" hidden="1">
      <c r="B747" t="s">
        <v>1487</v>
      </c>
      <c r="C747" s="19">
        <v>200000000</v>
      </c>
      <c r="D747" s="19">
        <v>-120000000</v>
      </c>
      <c r="E747" s="19">
        <v>-200000000</v>
      </c>
      <c r="F747" s="19">
        <v>0</v>
      </c>
      <c r="G747" s="19">
        <v>0</v>
      </c>
      <c r="H747" s="19">
        <v>0</v>
      </c>
      <c r="I747" s="19">
        <v>0</v>
      </c>
      <c r="J747" s="19">
        <v>0</v>
      </c>
      <c r="K747" s="19">
        <v>0</v>
      </c>
      <c r="L747" s="19">
        <v>0</v>
      </c>
      <c r="M747" s="19">
        <v>0</v>
      </c>
      <c r="N747" s="19">
        <v>0</v>
      </c>
      <c r="O747" s="110">
        <v>0</v>
      </c>
      <c r="P747" s="19">
        <v>0</v>
      </c>
      <c r="Q747" s="19">
        <v>0</v>
      </c>
      <c r="R747" s="19">
        <v>0</v>
      </c>
      <c r="S747" s="110">
        <v>0</v>
      </c>
      <c r="T747" s="19">
        <v>0</v>
      </c>
      <c r="U747" s="19">
        <v>0</v>
      </c>
      <c r="V747" s="19">
        <v>0</v>
      </c>
    </row>
    <row r="748" spans="2:22" hidden="1">
      <c r="B748" t="s">
        <v>1468</v>
      </c>
      <c r="C748" s="19">
        <v>200000000</v>
      </c>
      <c r="D748" s="19">
        <v>-120000000</v>
      </c>
      <c r="E748" s="19">
        <v>-200000000</v>
      </c>
      <c r="F748" s="19">
        <v>0</v>
      </c>
      <c r="G748" s="19">
        <v>0</v>
      </c>
      <c r="H748" s="19">
        <v>0</v>
      </c>
      <c r="I748" s="19">
        <v>0</v>
      </c>
      <c r="J748" s="19">
        <v>0</v>
      </c>
      <c r="K748" s="19">
        <v>0</v>
      </c>
      <c r="L748" s="19">
        <v>0</v>
      </c>
      <c r="M748" s="19">
        <v>0</v>
      </c>
      <c r="N748" s="19">
        <v>0</v>
      </c>
      <c r="O748" s="110">
        <v>0</v>
      </c>
      <c r="P748" s="19">
        <v>0</v>
      </c>
      <c r="Q748" s="19">
        <v>0</v>
      </c>
      <c r="R748" s="19">
        <v>0</v>
      </c>
      <c r="S748" s="110">
        <v>0</v>
      </c>
      <c r="T748" s="19">
        <v>0</v>
      </c>
      <c r="U748" s="19">
        <v>0</v>
      </c>
      <c r="V748" s="19">
        <v>0</v>
      </c>
    </row>
    <row r="749" spans="2:22" hidden="1">
      <c r="B749" t="s">
        <v>1491</v>
      </c>
      <c r="C749" s="19">
        <v>0</v>
      </c>
      <c r="D749" s="19">
        <v>0</v>
      </c>
      <c r="E749" s="19">
        <v>347055443</v>
      </c>
      <c r="F749" s="19">
        <v>347055443</v>
      </c>
      <c r="G749" s="19">
        <v>0</v>
      </c>
      <c r="H749" s="19">
        <v>347055443</v>
      </c>
      <c r="I749" s="19">
        <v>0</v>
      </c>
      <c r="J749" s="19">
        <v>347055443</v>
      </c>
      <c r="K749" s="19">
        <v>0</v>
      </c>
      <c r="L749" s="19">
        <v>0</v>
      </c>
      <c r="M749" s="19">
        <v>347055442</v>
      </c>
      <c r="N749" s="19">
        <v>1</v>
      </c>
      <c r="O749" s="110">
        <v>100</v>
      </c>
      <c r="P749" s="19">
        <v>154042276</v>
      </c>
      <c r="Q749" s="19">
        <v>184009305</v>
      </c>
      <c r="R749" s="19">
        <v>163046137</v>
      </c>
      <c r="S749" s="110">
        <v>53.020099999999999</v>
      </c>
      <c r="T749" s="19">
        <v>154042276</v>
      </c>
      <c r="U749" s="19">
        <v>184009305</v>
      </c>
      <c r="V749" s="19">
        <v>0</v>
      </c>
    </row>
    <row r="750" spans="2:22" hidden="1">
      <c r="B750" t="s">
        <v>1396</v>
      </c>
      <c r="C750" s="19">
        <v>0</v>
      </c>
      <c r="D750" s="19">
        <v>0</v>
      </c>
      <c r="E750" s="19">
        <v>347055443</v>
      </c>
      <c r="F750" s="19">
        <v>347055443</v>
      </c>
      <c r="G750" s="19">
        <v>0</v>
      </c>
      <c r="H750" s="19">
        <v>347055443</v>
      </c>
      <c r="I750" s="19">
        <v>0</v>
      </c>
      <c r="J750" s="19">
        <v>347055443</v>
      </c>
      <c r="K750" s="19">
        <v>0</v>
      </c>
      <c r="L750" s="19">
        <v>0</v>
      </c>
      <c r="M750" s="19">
        <v>347055442</v>
      </c>
      <c r="N750" s="19">
        <v>1</v>
      </c>
      <c r="O750" s="110">
        <v>100</v>
      </c>
      <c r="P750" s="19">
        <v>154042276</v>
      </c>
      <c r="Q750" s="19">
        <v>184009305</v>
      </c>
      <c r="R750" s="19">
        <v>163046137</v>
      </c>
      <c r="S750" s="110">
        <v>53.020099999999999</v>
      </c>
      <c r="T750" s="19">
        <v>154042276</v>
      </c>
      <c r="U750" s="19">
        <v>184009305</v>
      </c>
      <c r="V750" s="19">
        <v>0</v>
      </c>
    </row>
    <row r="751" spans="2:22" hidden="1">
      <c r="B751" t="s">
        <v>1492</v>
      </c>
      <c r="C751" s="19">
        <v>0</v>
      </c>
      <c r="D751" s="19">
        <v>0</v>
      </c>
      <c r="E751" s="19">
        <v>2944557</v>
      </c>
      <c r="F751" s="19">
        <v>2944557</v>
      </c>
      <c r="G751" s="19">
        <v>0</v>
      </c>
      <c r="H751" s="19">
        <v>2944557</v>
      </c>
      <c r="I751" s="19">
        <v>0</v>
      </c>
      <c r="J751" s="19">
        <v>2944557</v>
      </c>
      <c r="K751" s="19">
        <v>0</v>
      </c>
      <c r="L751" s="19">
        <v>0</v>
      </c>
      <c r="M751" s="19">
        <v>2944557</v>
      </c>
      <c r="N751" s="19">
        <v>0</v>
      </c>
      <c r="O751" s="110">
        <v>100</v>
      </c>
      <c r="P751" s="19">
        <v>0</v>
      </c>
      <c r="Q751" s="19">
        <v>1728827</v>
      </c>
      <c r="R751" s="19">
        <v>1215730</v>
      </c>
      <c r="S751" s="110">
        <v>58.712600000000002</v>
      </c>
      <c r="T751" s="19">
        <v>0</v>
      </c>
      <c r="U751" s="19">
        <v>1728827</v>
      </c>
      <c r="V751" s="19">
        <v>0</v>
      </c>
    </row>
    <row r="752" spans="2:22" hidden="1">
      <c r="B752" t="s">
        <v>1396</v>
      </c>
      <c r="C752" s="19">
        <v>0</v>
      </c>
      <c r="D752" s="19">
        <v>0</v>
      </c>
      <c r="E752" s="19">
        <v>2944557</v>
      </c>
      <c r="F752" s="19">
        <v>2944557</v>
      </c>
      <c r="G752" s="19">
        <v>0</v>
      </c>
      <c r="H752" s="19">
        <v>2944557</v>
      </c>
      <c r="I752" s="19">
        <v>0</v>
      </c>
      <c r="J752" s="19">
        <v>2944557</v>
      </c>
      <c r="K752" s="19">
        <v>0</v>
      </c>
      <c r="L752" s="19">
        <v>0</v>
      </c>
      <c r="M752" s="19">
        <v>2944557</v>
      </c>
      <c r="N752" s="19">
        <v>0</v>
      </c>
      <c r="O752" s="110">
        <v>100</v>
      </c>
      <c r="P752" s="19">
        <v>0</v>
      </c>
      <c r="Q752" s="19">
        <v>1728827</v>
      </c>
      <c r="R752" s="19">
        <v>1215730</v>
      </c>
      <c r="S752" s="110">
        <v>58.712600000000002</v>
      </c>
      <c r="T752" s="19">
        <v>0</v>
      </c>
      <c r="U752" s="19">
        <v>1728827</v>
      </c>
      <c r="V752" s="19">
        <v>0</v>
      </c>
    </row>
    <row r="753" spans="2:22" hidden="1">
      <c r="B753" t="s">
        <v>1507</v>
      </c>
      <c r="C753" s="19">
        <v>2467000000</v>
      </c>
      <c r="D753" s="19">
        <v>0</v>
      </c>
      <c r="E753" s="19">
        <v>-400000000</v>
      </c>
      <c r="F753" s="19">
        <v>2067000000</v>
      </c>
      <c r="G753" s="19">
        <v>0</v>
      </c>
      <c r="H753" s="19">
        <v>2067000000</v>
      </c>
      <c r="I753" s="19">
        <v>0</v>
      </c>
      <c r="J753" s="19">
        <v>0</v>
      </c>
      <c r="K753" s="19">
        <v>2067000000</v>
      </c>
      <c r="L753" s="19">
        <v>0</v>
      </c>
      <c r="M753" s="19">
        <v>0</v>
      </c>
      <c r="N753" s="19">
        <v>0</v>
      </c>
      <c r="O753" s="110">
        <v>0</v>
      </c>
      <c r="P753" s="19">
        <v>0</v>
      </c>
      <c r="Q753" s="19">
        <v>0</v>
      </c>
      <c r="R753" s="19">
        <v>0</v>
      </c>
      <c r="S753" s="110">
        <v>0</v>
      </c>
      <c r="T753" s="19">
        <v>0</v>
      </c>
      <c r="U753" s="19">
        <v>0</v>
      </c>
      <c r="V753" s="19">
        <v>0</v>
      </c>
    </row>
    <row r="754" spans="2:22" hidden="1">
      <c r="B754" t="s">
        <v>1514</v>
      </c>
      <c r="C754" s="19">
        <v>2467000000</v>
      </c>
      <c r="D754" s="19">
        <v>0</v>
      </c>
      <c r="E754" s="19">
        <v>-400000000</v>
      </c>
      <c r="F754" s="19">
        <v>2067000000</v>
      </c>
      <c r="G754" s="19">
        <v>0</v>
      </c>
      <c r="H754" s="19">
        <v>2067000000</v>
      </c>
      <c r="I754" s="19">
        <v>0</v>
      </c>
      <c r="J754" s="19">
        <v>0</v>
      </c>
      <c r="K754" s="19">
        <v>2067000000</v>
      </c>
      <c r="L754" s="19">
        <v>0</v>
      </c>
      <c r="M754" s="19">
        <v>0</v>
      </c>
      <c r="N754" s="19">
        <v>0</v>
      </c>
      <c r="O754" s="110">
        <v>0</v>
      </c>
      <c r="P754" s="19">
        <v>0</v>
      </c>
      <c r="Q754" s="19">
        <v>0</v>
      </c>
      <c r="R754" s="19">
        <v>0</v>
      </c>
      <c r="S754" s="110">
        <v>0</v>
      </c>
      <c r="T754" s="19">
        <v>0</v>
      </c>
      <c r="U754" s="19">
        <v>0</v>
      </c>
      <c r="V754" s="19">
        <v>0</v>
      </c>
    </row>
    <row r="755" spans="2:22" hidden="1">
      <c r="B755" t="s">
        <v>1493</v>
      </c>
      <c r="C755" s="19">
        <v>0</v>
      </c>
      <c r="D755" s="19">
        <v>120000000</v>
      </c>
      <c r="E755" s="19">
        <v>120000000</v>
      </c>
      <c r="F755" s="19">
        <v>120000000</v>
      </c>
      <c r="G755" s="19">
        <v>0</v>
      </c>
      <c r="H755" s="19">
        <v>120000000</v>
      </c>
      <c r="I755" s="19">
        <v>120000000</v>
      </c>
      <c r="J755" s="19">
        <v>120000000</v>
      </c>
      <c r="K755" s="19">
        <v>0</v>
      </c>
      <c r="L755" s="19">
        <v>0</v>
      </c>
      <c r="M755" s="19">
        <v>0</v>
      </c>
      <c r="N755" s="19">
        <v>120000000</v>
      </c>
      <c r="O755" s="110">
        <v>0</v>
      </c>
      <c r="P755" s="19">
        <v>0</v>
      </c>
      <c r="Q755" s="19">
        <v>0</v>
      </c>
      <c r="R755" s="19">
        <v>0</v>
      </c>
      <c r="S755" s="110">
        <v>0</v>
      </c>
      <c r="T755" s="19">
        <v>0</v>
      </c>
      <c r="U755" s="19">
        <v>0</v>
      </c>
      <c r="V755" s="19">
        <v>0</v>
      </c>
    </row>
    <row r="756" spans="2:22" hidden="1">
      <c r="B756" t="s">
        <v>1468</v>
      </c>
      <c r="C756" s="19">
        <v>0</v>
      </c>
      <c r="D756" s="19">
        <v>120000000</v>
      </c>
      <c r="E756" s="19">
        <v>120000000</v>
      </c>
      <c r="F756" s="19">
        <v>120000000</v>
      </c>
      <c r="G756" s="19">
        <v>0</v>
      </c>
      <c r="H756" s="19">
        <v>120000000</v>
      </c>
      <c r="I756" s="19">
        <v>120000000</v>
      </c>
      <c r="J756" s="19">
        <v>120000000</v>
      </c>
      <c r="K756" s="19">
        <v>0</v>
      </c>
      <c r="L756" s="19">
        <v>0</v>
      </c>
      <c r="M756" s="19">
        <v>0</v>
      </c>
      <c r="N756" s="19">
        <v>120000000</v>
      </c>
      <c r="O756" s="110">
        <v>0</v>
      </c>
      <c r="P756" s="19">
        <v>0</v>
      </c>
      <c r="Q756" s="19">
        <v>0</v>
      </c>
      <c r="R756" s="19">
        <v>0</v>
      </c>
      <c r="S756" s="110">
        <v>0</v>
      </c>
      <c r="T756" s="19">
        <v>0</v>
      </c>
      <c r="U756" s="19">
        <v>0</v>
      </c>
      <c r="V756" s="19">
        <v>0</v>
      </c>
    </row>
    <row r="757" spans="2:22" hidden="1">
      <c r="B757" t="s">
        <v>1494</v>
      </c>
      <c r="C757" s="19">
        <v>16114981000</v>
      </c>
      <c r="D757" s="19">
        <v>0</v>
      </c>
      <c r="E757" s="19">
        <v>-740000000</v>
      </c>
      <c r="F757" s="19">
        <v>15374981000</v>
      </c>
      <c r="G757" s="19">
        <v>0</v>
      </c>
      <c r="H757" s="19">
        <v>15374981000</v>
      </c>
      <c r="I757" s="19">
        <v>3041642933</v>
      </c>
      <c r="J757" s="19">
        <v>13075572606</v>
      </c>
      <c r="K757" s="19">
        <v>2299408394</v>
      </c>
      <c r="L757" s="19">
        <v>229607733</v>
      </c>
      <c r="M757" s="19">
        <v>10201054862</v>
      </c>
      <c r="N757" s="19">
        <v>2874517744</v>
      </c>
      <c r="O757" s="110">
        <v>66.348399999999998</v>
      </c>
      <c r="P757" s="19">
        <v>1271899894</v>
      </c>
      <c r="Q757" s="19">
        <v>4168076690</v>
      </c>
      <c r="R757" s="19">
        <v>6032978172</v>
      </c>
      <c r="S757" s="110">
        <v>27.109500000000001</v>
      </c>
      <c r="T757" s="19">
        <v>1269803894</v>
      </c>
      <c r="U757" s="19">
        <v>4165980690</v>
      </c>
      <c r="V757" s="19">
        <v>2096000</v>
      </c>
    </row>
    <row r="758" spans="2:22" hidden="1">
      <c r="B758" t="s">
        <v>1396</v>
      </c>
      <c r="C758" s="19">
        <v>2441212000</v>
      </c>
      <c r="D758" s="19">
        <v>0</v>
      </c>
      <c r="E758" s="19">
        <v>-880000000</v>
      </c>
      <c r="F758" s="19">
        <v>1561212000</v>
      </c>
      <c r="G758" s="19">
        <v>0</v>
      </c>
      <c r="H758" s="19">
        <v>1561212000</v>
      </c>
      <c r="I758" s="19">
        <v>788303600</v>
      </c>
      <c r="J758" s="19">
        <v>1047323600</v>
      </c>
      <c r="K758" s="19">
        <v>513888400</v>
      </c>
      <c r="L758" s="19">
        <v>100030600</v>
      </c>
      <c r="M758" s="19">
        <v>359046600</v>
      </c>
      <c r="N758" s="19">
        <v>688277000</v>
      </c>
      <c r="O758" s="110">
        <v>22.997900000000001</v>
      </c>
      <c r="P758" s="19">
        <v>25579238</v>
      </c>
      <c r="Q758" s="19">
        <v>107082378</v>
      </c>
      <c r="R758" s="19">
        <v>251964222</v>
      </c>
      <c r="S758" s="110">
        <v>6.8589000000000002</v>
      </c>
      <c r="T758" s="19">
        <v>25579238</v>
      </c>
      <c r="U758" s="19">
        <v>107082378</v>
      </c>
      <c r="V758" s="19">
        <v>0</v>
      </c>
    </row>
    <row r="759" spans="2:22" hidden="1">
      <c r="B759" t="s">
        <v>1496</v>
      </c>
      <c r="C759" s="19">
        <v>18981000</v>
      </c>
      <c r="D759" s="19">
        <v>0</v>
      </c>
      <c r="E759" s="19">
        <v>0</v>
      </c>
      <c r="F759" s="19">
        <v>18981000</v>
      </c>
      <c r="G759" s="19">
        <v>0</v>
      </c>
      <c r="H759" s="19">
        <v>18981000</v>
      </c>
      <c r="I759" s="19">
        <v>0</v>
      </c>
      <c r="J759" s="19">
        <v>34545</v>
      </c>
      <c r="K759" s="19">
        <v>18946455</v>
      </c>
      <c r="L759" s="19">
        <v>0</v>
      </c>
      <c r="M759" s="19">
        <v>0</v>
      </c>
      <c r="N759" s="19">
        <v>34545</v>
      </c>
      <c r="O759" s="110">
        <v>0</v>
      </c>
      <c r="P759" s="19">
        <v>0</v>
      </c>
      <c r="Q759" s="19">
        <v>0</v>
      </c>
      <c r="R759" s="19">
        <v>0</v>
      </c>
      <c r="S759" s="110">
        <v>0</v>
      </c>
      <c r="T759" s="19">
        <v>0</v>
      </c>
      <c r="U759" s="19">
        <v>0</v>
      </c>
      <c r="V759" s="19">
        <v>0</v>
      </c>
    </row>
    <row r="760" spans="2:22" hidden="1">
      <c r="B760" t="s">
        <v>1468</v>
      </c>
      <c r="C760" s="19">
        <v>13654788000</v>
      </c>
      <c r="D760" s="19">
        <v>0</v>
      </c>
      <c r="E760" s="19">
        <v>140000000</v>
      </c>
      <c r="F760" s="19">
        <v>13794788000</v>
      </c>
      <c r="G760" s="19">
        <v>0</v>
      </c>
      <c r="H760" s="19">
        <v>13794788000</v>
      </c>
      <c r="I760" s="19">
        <v>2253339333</v>
      </c>
      <c r="J760" s="19">
        <v>12028214461</v>
      </c>
      <c r="K760" s="19">
        <v>1766573539</v>
      </c>
      <c r="L760" s="19">
        <v>129577133</v>
      </c>
      <c r="M760" s="19">
        <v>9842008262</v>
      </c>
      <c r="N760" s="19">
        <v>2186206199</v>
      </c>
      <c r="O760" s="110">
        <v>71.345799999999997</v>
      </c>
      <c r="P760" s="19">
        <v>1246320656</v>
      </c>
      <c r="Q760" s="19">
        <v>4060994312</v>
      </c>
      <c r="R760" s="19">
        <v>5781013950</v>
      </c>
      <c r="S760" s="110">
        <v>29.438600000000001</v>
      </c>
      <c r="T760" s="19">
        <v>1244224656</v>
      </c>
      <c r="U760" s="19">
        <v>4058898312</v>
      </c>
      <c r="V760" s="19">
        <v>2096000</v>
      </c>
    </row>
    <row r="761" spans="2:22" hidden="1">
      <c r="B761" t="s">
        <v>1534</v>
      </c>
      <c r="C761" s="19">
        <v>0</v>
      </c>
      <c r="D761" s="19">
        <v>0</v>
      </c>
      <c r="E761" s="19">
        <v>190000000</v>
      </c>
      <c r="F761" s="19">
        <v>190000000</v>
      </c>
      <c r="G761" s="19">
        <v>0</v>
      </c>
      <c r="H761" s="19">
        <v>190000000</v>
      </c>
      <c r="I761" s="19">
        <v>0</v>
      </c>
      <c r="J761" s="19">
        <v>179690407</v>
      </c>
      <c r="K761" s="19">
        <v>10309593</v>
      </c>
      <c r="L761" s="19">
        <v>0</v>
      </c>
      <c r="M761" s="19">
        <v>174764454</v>
      </c>
      <c r="N761" s="19">
        <v>4925953</v>
      </c>
      <c r="O761" s="110">
        <v>91.981300000000005</v>
      </c>
      <c r="P761" s="19">
        <v>0</v>
      </c>
      <c r="Q761" s="19">
        <v>174764454</v>
      </c>
      <c r="R761" s="19">
        <v>0</v>
      </c>
      <c r="S761" s="110">
        <v>91.981300000000005</v>
      </c>
      <c r="T761" s="19">
        <v>37594400</v>
      </c>
      <c r="U761" s="19">
        <v>174764454</v>
      </c>
      <c r="V761" s="19">
        <v>0</v>
      </c>
    </row>
    <row r="762" spans="2:22" hidden="1">
      <c r="B762" t="s">
        <v>1396</v>
      </c>
      <c r="C762" s="19">
        <v>0</v>
      </c>
      <c r="D762" s="19">
        <v>0</v>
      </c>
      <c r="E762" s="19">
        <v>190000000</v>
      </c>
      <c r="F762" s="19">
        <v>190000000</v>
      </c>
      <c r="G762" s="19">
        <v>0</v>
      </c>
      <c r="H762" s="19">
        <v>190000000</v>
      </c>
      <c r="I762" s="19">
        <v>0</v>
      </c>
      <c r="J762" s="19">
        <v>179690407</v>
      </c>
      <c r="K762" s="19">
        <v>10309593</v>
      </c>
      <c r="L762" s="19">
        <v>0</v>
      </c>
      <c r="M762" s="19">
        <v>174764454</v>
      </c>
      <c r="N762" s="19">
        <v>4925953</v>
      </c>
      <c r="O762" s="110">
        <v>91.981300000000005</v>
      </c>
      <c r="P762" s="19">
        <v>0</v>
      </c>
      <c r="Q762" s="19">
        <v>174764454</v>
      </c>
      <c r="R762" s="19">
        <v>0</v>
      </c>
      <c r="S762" s="110">
        <v>91.981300000000005</v>
      </c>
      <c r="T762" s="19">
        <v>37594400</v>
      </c>
      <c r="U762" s="19">
        <v>174764454</v>
      </c>
      <c r="V762" s="19">
        <v>0</v>
      </c>
    </row>
    <row r="763" spans="2:22" hidden="1">
      <c r="B763" t="s">
        <v>1587</v>
      </c>
      <c r="C763" s="19">
        <v>18557475000</v>
      </c>
      <c r="D763" s="19">
        <v>0</v>
      </c>
      <c r="E763" s="19">
        <v>0</v>
      </c>
      <c r="F763" s="19">
        <v>18557475000</v>
      </c>
      <c r="G763" s="19">
        <v>0</v>
      </c>
      <c r="H763" s="19">
        <v>18557475000</v>
      </c>
      <c r="I763" s="19">
        <v>1445522281</v>
      </c>
      <c r="J763" s="19">
        <v>16133820457</v>
      </c>
      <c r="K763" s="19">
        <v>2423654543</v>
      </c>
      <c r="L763" s="19">
        <v>1727044009</v>
      </c>
      <c r="M763" s="19">
        <v>12986012373</v>
      </c>
      <c r="N763" s="19">
        <v>3147808084</v>
      </c>
      <c r="O763" s="110">
        <v>69.9773</v>
      </c>
      <c r="P763" s="19">
        <v>1107041960</v>
      </c>
      <c r="Q763" s="19">
        <v>4551486335</v>
      </c>
      <c r="R763" s="19">
        <v>8434526038</v>
      </c>
      <c r="S763" s="110">
        <v>24.526399999999999</v>
      </c>
      <c r="T763" s="19">
        <v>1107041960</v>
      </c>
      <c r="U763" s="19">
        <v>4551486335</v>
      </c>
      <c r="V763" s="19">
        <v>0</v>
      </c>
    </row>
    <row r="764" spans="2:22" hidden="1">
      <c r="B764" t="s">
        <v>1467</v>
      </c>
      <c r="C764" s="19">
        <v>500000000</v>
      </c>
      <c r="D764" s="19">
        <v>490000000</v>
      </c>
      <c r="E764" s="19">
        <v>85000000</v>
      </c>
      <c r="F764" s="19">
        <v>585000000</v>
      </c>
      <c r="G764" s="19">
        <v>0</v>
      </c>
      <c r="H764" s="19">
        <v>585000000</v>
      </c>
      <c r="I764" s="19">
        <v>0</v>
      </c>
      <c r="J764" s="19">
        <v>85000000</v>
      </c>
      <c r="K764" s="19">
        <v>500000000</v>
      </c>
      <c r="L764" s="19">
        <v>0</v>
      </c>
      <c r="M764" s="19">
        <v>0</v>
      </c>
      <c r="N764" s="19">
        <v>85000000</v>
      </c>
      <c r="O764" s="110">
        <v>0</v>
      </c>
      <c r="P764" s="19">
        <v>0</v>
      </c>
      <c r="Q764" s="19">
        <v>0</v>
      </c>
      <c r="R764" s="19">
        <v>0</v>
      </c>
      <c r="S764" s="110">
        <v>0</v>
      </c>
      <c r="T764" s="19">
        <v>0</v>
      </c>
      <c r="U764" s="19">
        <v>0</v>
      </c>
      <c r="V764" s="19">
        <v>0</v>
      </c>
    </row>
    <row r="765" spans="2:22" hidden="1">
      <c r="B765" t="s">
        <v>1396</v>
      </c>
      <c r="C765" s="19">
        <v>500000000</v>
      </c>
      <c r="D765" s="19">
        <v>490000000</v>
      </c>
      <c r="E765" s="19">
        <v>85000000</v>
      </c>
      <c r="F765" s="19">
        <v>585000000</v>
      </c>
      <c r="G765" s="19">
        <v>0</v>
      </c>
      <c r="H765" s="19">
        <v>585000000</v>
      </c>
      <c r="I765" s="19">
        <v>0</v>
      </c>
      <c r="J765" s="19">
        <v>85000000</v>
      </c>
      <c r="K765" s="19">
        <v>500000000</v>
      </c>
      <c r="L765" s="19">
        <v>0</v>
      </c>
      <c r="M765" s="19">
        <v>0</v>
      </c>
      <c r="N765" s="19">
        <v>85000000</v>
      </c>
      <c r="O765" s="110">
        <v>0</v>
      </c>
      <c r="P765" s="19">
        <v>0</v>
      </c>
      <c r="Q765" s="19">
        <v>0</v>
      </c>
      <c r="R765" s="19">
        <v>0</v>
      </c>
      <c r="S765" s="110">
        <v>0</v>
      </c>
      <c r="T765" s="19">
        <v>0</v>
      </c>
      <c r="U765" s="19">
        <v>0</v>
      </c>
      <c r="V765" s="19">
        <v>0</v>
      </c>
    </row>
    <row r="766" spans="2:22" hidden="1">
      <c r="B766" t="s">
        <v>1586</v>
      </c>
      <c r="C766" s="19">
        <v>40000000</v>
      </c>
      <c r="D766" s="19">
        <v>-988598523</v>
      </c>
      <c r="E766" s="19">
        <v>1610164477</v>
      </c>
      <c r="F766" s="19">
        <v>1650164477</v>
      </c>
      <c r="G766" s="19">
        <v>0</v>
      </c>
      <c r="H766" s="19">
        <v>1650164477</v>
      </c>
      <c r="I766" s="19">
        <v>-1025685335</v>
      </c>
      <c r="J766" s="19">
        <v>1595164477</v>
      </c>
      <c r="K766" s="19">
        <v>55000000</v>
      </c>
      <c r="L766" s="19">
        <v>1595164477</v>
      </c>
      <c r="M766" s="19">
        <v>1595164477</v>
      </c>
      <c r="N766" s="19">
        <v>0</v>
      </c>
      <c r="O766" s="110">
        <v>96.667000000000002</v>
      </c>
      <c r="P766" s="19">
        <v>0</v>
      </c>
      <c r="Q766" s="19">
        <v>0</v>
      </c>
      <c r="R766" s="19">
        <v>1595164477</v>
      </c>
      <c r="S766" s="110">
        <v>0</v>
      </c>
      <c r="T766" s="19">
        <v>0</v>
      </c>
      <c r="U766" s="19">
        <v>0</v>
      </c>
      <c r="V766" s="19">
        <v>0</v>
      </c>
    </row>
    <row r="767" spans="2:22" hidden="1">
      <c r="B767" t="s">
        <v>1396</v>
      </c>
      <c r="C767" s="19">
        <v>40000000</v>
      </c>
      <c r="D767" s="19">
        <v>-988598523</v>
      </c>
      <c r="E767" s="19">
        <v>1610164477</v>
      </c>
      <c r="F767" s="19">
        <v>1650164477</v>
      </c>
      <c r="G767" s="19">
        <v>0</v>
      </c>
      <c r="H767" s="19">
        <v>1650164477</v>
      </c>
      <c r="I767" s="19">
        <v>-1025685335</v>
      </c>
      <c r="J767" s="19">
        <v>1595164477</v>
      </c>
      <c r="K767" s="19">
        <v>55000000</v>
      </c>
      <c r="L767" s="19">
        <v>1595164477</v>
      </c>
      <c r="M767" s="19">
        <v>1595164477</v>
      </c>
      <c r="N767" s="19">
        <v>0</v>
      </c>
      <c r="O767" s="110">
        <v>96.667000000000002</v>
      </c>
      <c r="P767" s="19">
        <v>0</v>
      </c>
      <c r="Q767" s="19">
        <v>0</v>
      </c>
      <c r="R767" s="19">
        <v>1595164477</v>
      </c>
      <c r="S767" s="110">
        <v>0</v>
      </c>
      <c r="T767" s="19">
        <v>0</v>
      </c>
      <c r="U767" s="19">
        <v>0</v>
      </c>
      <c r="V767" s="19">
        <v>0</v>
      </c>
    </row>
    <row r="768" spans="2:22" hidden="1">
      <c r="B768" t="s">
        <v>1588</v>
      </c>
      <c r="C768" s="19">
        <v>282500000</v>
      </c>
      <c r="D768" s="19">
        <v>0</v>
      </c>
      <c r="E768" s="19">
        <v>-282500000</v>
      </c>
      <c r="F768" s="19">
        <v>0</v>
      </c>
      <c r="G768" s="19">
        <v>0</v>
      </c>
      <c r="H768" s="19">
        <v>0</v>
      </c>
      <c r="I768" s="19">
        <v>0</v>
      </c>
      <c r="J768" s="19">
        <v>0</v>
      </c>
      <c r="K768" s="19">
        <v>0</v>
      </c>
      <c r="L768" s="19">
        <v>0</v>
      </c>
      <c r="M768" s="19">
        <v>0</v>
      </c>
      <c r="N768" s="19">
        <v>0</v>
      </c>
      <c r="O768" s="110">
        <v>0</v>
      </c>
      <c r="P768" s="19">
        <v>0</v>
      </c>
      <c r="Q768" s="19">
        <v>0</v>
      </c>
      <c r="R768" s="19">
        <v>0</v>
      </c>
      <c r="S768" s="110">
        <v>0</v>
      </c>
      <c r="T768" s="19">
        <v>0</v>
      </c>
      <c r="U768" s="19">
        <v>0</v>
      </c>
      <c r="V768" s="19">
        <v>0</v>
      </c>
    </row>
    <row r="769" spans="2:22" hidden="1">
      <c r="B769" t="s">
        <v>1396</v>
      </c>
      <c r="C769" s="19">
        <v>282500000</v>
      </c>
      <c r="D769" s="19">
        <v>0</v>
      </c>
      <c r="E769" s="19">
        <v>-282500000</v>
      </c>
      <c r="F769" s="19">
        <v>0</v>
      </c>
      <c r="G769" s="19">
        <v>0</v>
      </c>
      <c r="H769" s="19">
        <v>0</v>
      </c>
      <c r="I769" s="19">
        <v>0</v>
      </c>
      <c r="J769" s="19">
        <v>0</v>
      </c>
      <c r="K769" s="19">
        <v>0</v>
      </c>
      <c r="L769" s="19">
        <v>0</v>
      </c>
      <c r="M769" s="19">
        <v>0</v>
      </c>
      <c r="N769" s="19">
        <v>0</v>
      </c>
      <c r="O769" s="110">
        <v>0</v>
      </c>
      <c r="P769" s="19">
        <v>0</v>
      </c>
      <c r="Q769" s="19">
        <v>0</v>
      </c>
      <c r="R769" s="19">
        <v>0</v>
      </c>
      <c r="S769" s="110">
        <v>0</v>
      </c>
      <c r="T769" s="19">
        <v>0</v>
      </c>
      <c r="U769" s="19">
        <v>0</v>
      </c>
      <c r="V769" s="19">
        <v>0</v>
      </c>
    </row>
    <row r="770" spans="2:22" hidden="1">
      <c r="B770" t="s">
        <v>1493</v>
      </c>
      <c r="C770" s="19">
        <v>0</v>
      </c>
      <c r="D770" s="19">
        <v>60793313</v>
      </c>
      <c r="E770" s="19">
        <v>60793313</v>
      </c>
      <c r="F770" s="19">
        <v>60793313</v>
      </c>
      <c r="G770" s="19">
        <v>0</v>
      </c>
      <c r="H770" s="19">
        <v>60793313</v>
      </c>
      <c r="I770" s="19">
        <v>60793313</v>
      </c>
      <c r="J770" s="19">
        <v>60793313</v>
      </c>
      <c r="K770" s="19">
        <v>0</v>
      </c>
      <c r="L770" s="19">
        <v>0</v>
      </c>
      <c r="M770" s="19">
        <v>0</v>
      </c>
      <c r="N770" s="19">
        <v>60793313</v>
      </c>
      <c r="O770" s="110">
        <v>0</v>
      </c>
      <c r="P770" s="19">
        <v>0</v>
      </c>
      <c r="Q770" s="19">
        <v>0</v>
      </c>
      <c r="R770" s="19">
        <v>0</v>
      </c>
      <c r="S770" s="110">
        <v>0</v>
      </c>
      <c r="T770" s="19">
        <v>0</v>
      </c>
      <c r="U770" s="19">
        <v>0</v>
      </c>
      <c r="V770" s="19">
        <v>0</v>
      </c>
    </row>
    <row r="771" spans="2:22" hidden="1">
      <c r="B771" t="s">
        <v>1396</v>
      </c>
      <c r="C771" s="19">
        <v>0</v>
      </c>
      <c r="D771" s="19">
        <v>60793313</v>
      </c>
      <c r="E771" s="19">
        <v>60793313</v>
      </c>
      <c r="F771" s="19">
        <v>60793313</v>
      </c>
      <c r="G771" s="19">
        <v>0</v>
      </c>
      <c r="H771" s="19">
        <v>60793313</v>
      </c>
      <c r="I771" s="19">
        <v>60793313</v>
      </c>
      <c r="J771" s="19">
        <v>60793313</v>
      </c>
      <c r="K771" s="19">
        <v>0</v>
      </c>
      <c r="L771" s="19">
        <v>0</v>
      </c>
      <c r="M771" s="19">
        <v>0</v>
      </c>
      <c r="N771" s="19">
        <v>60793313</v>
      </c>
      <c r="O771" s="110">
        <v>0</v>
      </c>
      <c r="P771" s="19">
        <v>0</v>
      </c>
      <c r="Q771" s="19">
        <v>0</v>
      </c>
      <c r="R771" s="19">
        <v>0</v>
      </c>
      <c r="S771" s="110">
        <v>0</v>
      </c>
      <c r="T771" s="19">
        <v>0</v>
      </c>
      <c r="U771" s="19">
        <v>0</v>
      </c>
      <c r="V771" s="19">
        <v>0</v>
      </c>
    </row>
    <row r="772" spans="2:22" hidden="1">
      <c r="B772" t="s">
        <v>1494</v>
      </c>
      <c r="C772" s="19">
        <v>13037660000</v>
      </c>
      <c r="D772" s="19">
        <v>588598523</v>
      </c>
      <c r="E772" s="19">
        <v>-597940477</v>
      </c>
      <c r="F772" s="19">
        <v>12439719523</v>
      </c>
      <c r="G772" s="19">
        <v>0</v>
      </c>
      <c r="H772" s="19">
        <v>12439719523</v>
      </c>
      <c r="I772" s="19">
        <v>1949701466</v>
      </c>
      <c r="J772" s="19">
        <v>11802771667</v>
      </c>
      <c r="K772" s="19">
        <v>636947856</v>
      </c>
      <c r="L772" s="19">
        <v>0</v>
      </c>
      <c r="M772" s="19">
        <v>9853070201</v>
      </c>
      <c r="N772" s="19">
        <v>1949701466</v>
      </c>
      <c r="O772" s="110">
        <v>79.206500000000005</v>
      </c>
      <c r="P772" s="19">
        <v>1019871700</v>
      </c>
      <c r="Q772" s="19">
        <v>4080307734</v>
      </c>
      <c r="R772" s="19">
        <v>5772762467</v>
      </c>
      <c r="S772" s="110">
        <v>32.800600000000003</v>
      </c>
      <c r="T772" s="19">
        <v>1019871700</v>
      </c>
      <c r="U772" s="19">
        <v>4080307734</v>
      </c>
      <c r="V772" s="19">
        <v>0</v>
      </c>
    </row>
    <row r="773" spans="2:22" hidden="1">
      <c r="B773" t="s">
        <v>1396</v>
      </c>
      <c r="C773" s="19">
        <v>13037660000</v>
      </c>
      <c r="D773" s="19">
        <v>588598523</v>
      </c>
      <c r="E773" s="19">
        <v>-597940477</v>
      </c>
      <c r="F773" s="19">
        <v>12439719523</v>
      </c>
      <c r="G773" s="19">
        <v>0</v>
      </c>
      <c r="H773" s="19">
        <v>12439719523</v>
      </c>
      <c r="I773" s="19">
        <v>1949701466</v>
      </c>
      <c r="J773" s="19">
        <v>11802771667</v>
      </c>
      <c r="K773" s="19">
        <v>636947856</v>
      </c>
      <c r="L773" s="19">
        <v>0</v>
      </c>
      <c r="M773" s="19">
        <v>9853070201</v>
      </c>
      <c r="N773" s="19">
        <v>1949701466</v>
      </c>
      <c r="O773" s="110">
        <v>79.206500000000005</v>
      </c>
      <c r="P773" s="19">
        <v>1019871700</v>
      </c>
      <c r="Q773" s="19">
        <v>4080307734</v>
      </c>
      <c r="R773" s="19">
        <v>5772762467</v>
      </c>
      <c r="S773" s="110">
        <v>32.800600000000003</v>
      </c>
      <c r="T773" s="19">
        <v>1019871700</v>
      </c>
      <c r="U773" s="19">
        <v>4080307734</v>
      </c>
      <c r="V773" s="19">
        <v>0</v>
      </c>
    </row>
    <row r="774" spans="2:22" hidden="1">
      <c r="B774" t="s">
        <v>1589</v>
      </c>
      <c r="C774" s="19">
        <v>1661952000</v>
      </c>
      <c r="D774" s="19">
        <v>-50793313</v>
      </c>
      <c r="E774" s="19">
        <v>99206687</v>
      </c>
      <c r="F774" s="19">
        <v>1761158687</v>
      </c>
      <c r="G774" s="19">
        <v>0</v>
      </c>
      <c r="H774" s="19">
        <v>1761158687</v>
      </c>
      <c r="I774" s="19">
        <v>460712837</v>
      </c>
      <c r="J774" s="19">
        <v>961952000</v>
      </c>
      <c r="K774" s="19">
        <v>799206687</v>
      </c>
      <c r="L774" s="19">
        <v>131879532</v>
      </c>
      <c r="M774" s="19">
        <v>501238695</v>
      </c>
      <c r="N774" s="19">
        <v>460713305</v>
      </c>
      <c r="O774" s="110">
        <v>28.460699999999999</v>
      </c>
      <c r="P774" s="19">
        <v>0</v>
      </c>
      <c r="Q774" s="19">
        <v>367231048</v>
      </c>
      <c r="R774" s="19">
        <v>134007647</v>
      </c>
      <c r="S774" s="110">
        <v>20.851700000000001</v>
      </c>
      <c r="T774" s="19">
        <v>0</v>
      </c>
      <c r="U774" s="19">
        <v>367231048</v>
      </c>
      <c r="V774" s="19">
        <v>0</v>
      </c>
    </row>
    <row r="775" spans="2:22" hidden="1">
      <c r="B775" t="s">
        <v>1396</v>
      </c>
      <c r="C775" s="19">
        <v>1661952000</v>
      </c>
      <c r="D775" s="19">
        <v>-50793313</v>
      </c>
      <c r="E775" s="19">
        <v>99206687</v>
      </c>
      <c r="F775" s="19">
        <v>1761158687</v>
      </c>
      <c r="G775" s="19">
        <v>0</v>
      </c>
      <c r="H775" s="19">
        <v>1761158687</v>
      </c>
      <c r="I775" s="19">
        <v>460712837</v>
      </c>
      <c r="J775" s="19">
        <v>961952000</v>
      </c>
      <c r="K775" s="19">
        <v>799206687</v>
      </c>
      <c r="L775" s="19">
        <v>131879532</v>
      </c>
      <c r="M775" s="19">
        <v>501238695</v>
      </c>
      <c r="N775" s="19">
        <v>460713305</v>
      </c>
      <c r="O775" s="110">
        <v>28.460699999999999</v>
      </c>
      <c r="P775" s="19">
        <v>0</v>
      </c>
      <c r="Q775" s="19">
        <v>367231048</v>
      </c>
      <c r="R775" s="19">
        <v>134007647</v>
      </c>
      <c r="S775" s="110">
        <v>20.851700000000001</v>
      </c>
      <c r="T775" s="19">
        <v>0</v>
      </c>
      <c r="U775" s="19">
        <v>367231048</v>
      </c>
      <c r="V775" s="19">
        <v>0</v>
      </c>
    </row>
    <row r="776" spans="2:22" hidden="1">
      <c r="B776" t="s">
        <v>1590</v>
      </c>
      <c r="C776" s="19">
        <v>1113431000</v>
      </c>
      <c r="D776" s="19">
        <v>0</v>
      </c>
      <c r="E776" s="19">
        <v>-1071831000</v>
      </c>
      <c r="F776" s="19">
        <v>41600000</v>
      </c>
      <c r="G776" s="19">
        <v>0</v>
      </c>
      <c r="H776" s="19">
        <v>41600000</v>
      </c>
      <c r="I776" s="19">
        <v>0</v>
      </c>
      <c r="J776" s="19">
        <v>41600000</v>
      </c>
      <c r="K776" s="19">
        <v>0</v>
      </c>
      <c r="L776" s="19">
        <v>0</v>
      </c>
      <c r="M776" s="19">
        <v>0</v>
      </c>
      <c r="N776" s="19">
        <v>41600000</v>
      </c>
      <c r="O776" s="110">
        <v>0</v>
      </c>
      <c r="P776" s="19">
        <v>0</v>
      </c>
      <c r="Q776" s="19">
        <v>0</v>
      </c>
      <c r="R776" s="19">
        <v>0</v>
      </c>
      <c r="S776" s="110">
        <v>0</v>
      </c>
      <c r="T776" s="19">
        <v>0</v>
      </c>
      <c r="U776" s="19">
        <v>0</v>
      </c>
      <c r="V776" s="19">
        <v>0</v>
      </c>
    </row>
    <row r="777" spans="2:22" hidden="1">
      <c r="B777" t="s">
        <v>1396</v>
      </c>
      <c r="C777" s="19">
        <v>1113431000</v>
      </c>
      <c r="D777" s="19">
        <v>0</v>
      </c>
      <c r="E777" s="19">
        <v>-1071831000</v>
      </c>
      <c r="F777" s="19">
        <v>41600000</v>
      </c>
      <c r="G777" s="19">
        <v>0</v>
      </c>
      <c r="H777" s="19">
        <v>41600000</v>
      </c>
      <c r="I777" s="19">
        <v>0</v>
      </c>
      <c r="J777" s="19">
        <v>41600000</v>
      </c>
      <c r="K777" s="19">
        <v>0</v>
      </c>
      <c r="L777" s="19">
        <v>0</v>
      </c>
      <c r="M777" s="19">
        <v>0</v>
      </c>
      <c r="N777" s="19">
        <v>41600000</v>
      </c>
      <c r="O777" s="110">
        <v>0</v>
      </c>
      <c r="P777" s="19">
        <v>0</v>
      </c>
      <c r="Q777" s="19">
        <v>0</v>
      </c>
      <c r="R777" s="19">
        <v>0</v>
      </c>
      <c r="S777" s="110">
        <v>0</v>
      </c>
      <c r="T777" s="19">
        <v>0</v>
      </c>
      <c r="U777" s="19">
        <v>0</v>
      </c>
      <c r="V777" s="19">
        <v>0</v>
      </c>
    </row>
    <row r="778" spans="2:22" hidden="1">
      <c r="B778" t="s">
        <v>1591</v>
      </c>
      <c r="C778" s="19">
        <v>806932000</v>
      </c>
      <c r="D778" s="19">
        <v>0</v>
      </c>
      <c r="E778" s="19">
        <v>-806932000</v>
      </c>
      <c r="F778" s="19">
        <v>0</v>
      </c>
      <c r="G778" s="19">
        <v>0</v>
      </c>
      <c r="H778" s="19">
        <v>0</v>
      </c>
      <c r="I778" s="19">
        <v>0</v>
      </c>
      <c r="J778" s="19">
        <v>0</v>
      </c>
      <c r="K778" s="19">
        <v>0</v>
      </c>
      <c r="L778" s="19">
        <v>0</v>
      </c>
      <c r="M778" s="19">
        <v>0</v>
      </c>
      <c r="N778" s="19">
        <v>0</v>
      </c>
      <c r="O778" s="110">
        <v>0</v>
      </c>
      <c r="P778" s="19">
        <v>0</v>
      </c>
      <c r="Q778" s="19">
        <v>0</v>
      </c>
      <c r="R778" s="19">
        <v>0</v>
      </c>
      <c r="S778" s="110">
        <v>0</v>
      </c>
      <c r="T778" s="19">
        <v>0</v>
      </c>
      <c r="U778" s="19">
        <v>0</v>
      </c>
      <c r="V778" s="19">
        <v>0</v>
      </c>
    </row>
    <row r="779" spans="2:22" hidden="1">
      <c r="B779" t="s">
        <v>1396</v>
      </c>
      <c r="C779" s="19">
        <v>806932000</v>
      </c>
      <c r="D779" s="19">
        <v>0</v>
      </c>
      <c r="E779" s="19">
        <v>-806932000</v>
      </c>
      <c r="F779" s="19">
        <v>0</v>
      </c>
      <c r="G779" s="19">
        <v>0</v>
      </c>
      <c r="H779" s="19">
        <v>0</v>
      </c>
      <c r="I779" s="19">
        <v>0</v>
      </c>
      <c r="J779" s="19">
        <v>0</v>
      </c>
      <c r="K779" s="19">
        <v>0</v>
      </c>
      <c r="L779" s="19">
        <v>0</v>
      </c>
      <c r="M779" s="19">
        <v>0</v>
      </c>
      <c r="N779" s="19">
        <v>0</v>
      </c>
      <c r="O779" s="110">
        <v>0</v>
      </c>
      <c r="P779" s="19">
        <v>0</v>
      </c>
      <c r="Q779" s="19">
        <v>0</v>
      </c>
      <c r="R779" s="19">
        <v>0</v>
      </c>
      <c r="S779" s="110">
        <v>0</v>
      </c>
      <c r="T779" s="19">
        <v>0</v>
      </c>
      <c r="U779" s="19">
        <v>0</v>
      </c>
      <c r="V779" s="19">
        <v>0</v>
      </c>
    </row>
    <row r="780" spans="2:22" hidden="1">
      <c r="B780" t="s">
        <v>1592</v>
      </c>
      <c r="C780" s="19">
        <v>50000000</v>
      </c>
      <c r="D780" s="19">
        <v>0</v>
      </c>
      <c r="E780" s="19">
        <v>0</v>
      </c>
      <c r="F780" s="19">
        <v>50000000</v>
      </c>
      <c r="G780" s="19">
        <v>0</v>
      </c>
      <c r="H780" s="19">
        <v>50000000</v>
      </c>
      <c r="I780" s="19">
        <v>0</v>
      </c>
      <c r="J780" s="19">
        <v>0</v>
      </c>
      <c r="K780" s="19">
        <v>50000000</v>
      </c>
      <c r="L780" s="19">
        <v>0</v>
      </c>
      <c r="M780" s="19">
        <v>0</v>
      </c>
      <c r="N780" s="19">
        <v>0</v>
      </c>
      <c r="O780" s="110">
        <v>0</v>
      </c>
      <c r="P780" s="19">
        <v>0</v>
      </c>
      <c r="Q780" s="19">
        <v>0</v>
      </c>
      <c r="R780" s="19">
        <v>0</v>
      </c>
      <c r="S780" s="110">
        <v>0</v>
      </c>
      <c r="T780" s="19">
        <v>0</v>
      </c>
      <c r="U780" s="19">
        <v>0</v>
      </c>
      <c r="V780" s="19">
        <v>0</v>
      </c>
    </row>
    <row r="781" spans="2:22" hidden="1">
      <c r="B781" t="s">
        <v>1396</v>
      </c>
      <c r="C781" s="19">
        <v>50000000</v>
      </c>
      <c r="D781" s="19">
        <v>0</v>
      </c>
      <c r="E781" s="19">
        <v>0</v>
      </c>
      <c r="F781" s="19">
        <v>50000000</v>
      </c>
      <c r="G781" s="19">
        <v>0</v>
      </c>
      <c r="H781" s="19">
        <v>50000000</v>
      </c>
      <c r="I781" s="19">
        <v>0</v>
      </c>
      <c r="J781" s="19">
        <v>0</v>
      </c>
      <c r="K781" s="19">
        <v>50000000</v>
      </c>
      <c r="L781" s="19">
        <v>0</v>
      </c>
      <c r="M781" s="19">
        <v>0</v>
      </c>
      <c r="N781" s="19">
        <v>0</v>
      </c>
      <c r="O781" s="110">
        <v>0</v>
      </c>
      <c r="P781" s="19">
        <v>0</v>
      </c>
      <c r="Q781" s="19">
        <v>0</v>
      </c>
      <c r="R781" s="19">
        <v>0</v>
      </c>
      <c r="S781" s="110">
        <v>0</v>
      </c>
      <c r="T781" s="19">
        <v>0</v>
      </c>
      <c r="U781" s="19">
        <v>0</v>
      </c>
      <c r="V781" s="19">
        <v>0</v>
      </c>
    </row>
    <row r="782" spans="2:22" hidden="1">
      <c r="B782" t="s">
        <v>1593</v>
      </c>
      <c r="C782" s="19">
        <v>0</v>
      </c>
      <c r="D782" s="19">
        <v>0</v>
      </c>
      <c r="E782" s="19">
        <v>1036539000</v>
      </c>
      <c r="F782" s="19">
        <v>1036539000</v>
      </c>
      <c r="G782" s="19">
        <v>0</v>
      </c>
      <c r="H782" s="19">
        <v>1036539000</v>
      </c>
      <c r="I782" s="19">
        <v>0</v>
      </c>
      <c r="J782" s="19">
        <v>1036539000</v>
      </c>
      <c r="K782" s="19">
        <v>0</v>
      </c>
      <c r="L782" s="19">
        <v>0</v>
      </c>
      <c r="M782" s="19">
        <v>1036539000</v>
      </c>
      <c r="N782" s="19">
        <v>0</v>
      </c>
      <c r="O782" s="110">
        <v>100</v>
      </c>
      <c r="P782" s="19">
        <v>87170260</v>
      </c>
      <c r="Q782" s="19">
        <v>103947553</v>
      </c>
      <c r="R782" s="19">
        <v>932591447</v>
      </c>
      <c r="S782" s="110">
        <v>10.0283</v>
      </c>
      <c r="T782" s="19">
        <v>87170260</v>
      </c>
      <c r="U782" s="19">
        <v>103947553</v>
      </c>
      <c r="V782" s="19">
        <v>0</v>
      </c>
    </row>
    <row r="783" spans="2:22" hidden="1">
      <c r="B783" t="s">
        <v>1396</v>
      </c>
      <c r="C783" s="19">
        <v>0</v>
      </c>
      <c r="D783" s="19">
        <v>0</v>
      </c>
      <c r="E783" s="19">
        <v>1036539000</v>
      </c>
      <c r="F783" s="19">
        <v>1036539000</v>
      </c>
      <c r="G783" s="19">
        <v>0</v>
      </c>
      <c r="H783" s="19">
        <v>1036539000</v>
      </c>
      <c r="I783" s="19">
        <v>0</v>
      </c>
      <c r="J783" s="19">
        <v>1036539000</v>
      </c>
      <c r="K783" s="19">
        <v>0</v>
      </c>
      <c r="L783" s="19">
        <v>0</v>
      </c>
      <c r="M783" s="19">
        <v>1036539000</v>
      </c>
      <c r="N783" s="19">
        <v>0</v>
      </c>
      <c r="O783" s="110">
        <v>100</v>
      </c>
      <c r="P783" s="19">
        <v>87170260</v>
      </c>
      <c r="Q783" s="19">
        <v>103947553</v>
      </c>
      <c r="R783" s="19">
        <v>932591447</v>
      </c>
      <c r="S783" s="110">
        <v>10.0283</v>
      </c>
      <c r="T783" s="19">
        <v>87170260</v>
      </c>
      <c r="U783" s="19">
        <v>103947553</v>
      </c>
      <c r="V783" s="19">
        <v>0</v>
      </c>
    </row>
    <row r="784" spans="2:22" hidden="1">
      <c r="B784" t="s">
        <v>1594</v>
      </c>
      <c r="C784" s="19">
        <v>100000000</v>
      </c>
      <c r="D784" s="19">
        <v>100000000</v>
      </c>
      <c r="E784" s="19">
        <v>0</v>
      </c>
      <c r="F784" s="19">
        <v>100000000</v>
      </c>
      <c r="G784" s="19">
        <v>0</v>
      </c>
      <c r="H784" s="19">
        <v>100000000</v>
      </c>
      <c r="I784" s="19">
        <v>0</v>
      </c>
      <c r="J784" s="19">
        <v>0</v>
      </c>
      <c r="K784" s="19">
        <v>100000000</v>
      </c>
      <c r="L784" s="19">
        <v>0</v>
      </c>
      <c r="M784" s="19">
        <v>0</v>
      </c>
      <c r="N784" s="19">
        <v>0</v>
      </c>
      <c r="O784" s="110">
        <v>0</v>
      </c>
      <c r="P784" s="19">
        <v>0</v>
      </c>
      <c r="Q784" s="19">
        <v>0</v>
      </c>
      <c r="R784" s="19">
        <v>0</v>
      </c>
      <c r="S784" s="110">
        <v>0</v>
      </c>
      <c r="T784" s="19">
        <v>0</v>
      </c>
      <c r="U784" s="19">
        <v>0</v>
      </c>
      <c r="V784" s="19">
        <v>0</v>
      </c>
    </row>
    <row r="785" spans="2:22" hidden="1">
      <c r="B785" t="s">
        <v>1396</v>
      </c>
      <c r="C785" s="19">
        <v>100000000</v>
      </c>
      <c r="D785" s="19">
        <v>100000000</v>
      </c>
      <c r="E785" s="19">
        <v>0</v>
      </c>
      <c r="F785" s="19">
        <v>100000000</v>
      </c>
      <c r="G785" s="19">
        <v>0</v>
      </c>
      <c r="H785" s="19">
        <v>100000000</v>
      </c>
      <c r="I785" s="19">
        <v>0</v>
      </c>
      <c r="J785" s="19">
        <v>0</v>
      </c>
      <c r="K785" s="19">
        <v>100000000</v>
      </c>
      <c r="L785" s="19">
        <v>0</v>
      </c>
      <c r="M785" s="19">
        <v>0</v>
      </c>
      <c r="N785" s="19">
        <v>0</v>
      </c>
      <c r="O785" s="110">
        <v>0</v>
      </c>
      <c r="P785" s="19">
        <v>0</v>
      </c>
      <c r="Q785" s="19">
        <v>0</v>
      </c>
      <c r="R785" s="19">
        <v>0</v>
      </c>
      <c r="S785" s="110">
        <v>0</v>
      </c>
      <c r="T785" s="19">
        <v>0</v>
      </c>
      <c r="U785" s="19">
        <v>0</v>
      </c>
      <c r="V785" s="19">
        <v>0</v>
      </c>
    </row>
    <row r="786" spans="2:22" hidden="1">
      <c r="B786" t="s">
        <v>1595</v>
      </c>
      <c r="C786" s="19">
        <v>0</v>
      </c>
      <c r="D786" s="19">
        <v>0</v>
      </c>
      <c r="E786" s="19">
        <v>232500000</v>
      </c>
      <c r="F786" s="19">
        <v>232500000</v>
      </c>
      <c r="G786" s="19">
        <v>0</v>
      </c>
      <c r="H786" s="19">
        <v>232500000</v>
      </c>
      <c r="I786" s="19">
        <v>0</v>
      </c>
      <c r="J786" s="19">
        <v>0</v>
      </c>
      <c r="K786" s="19">
        <v>232500000</v>
      </c>
      <c r="L786" s="19">
        <v>0</v>
      </c>
      <c r="M786" s="19">
        <v>0</v>
      </c>
      <c r="N786" s="19">
        <v>0</v>
      </c>
      <c r="O786" s="110">
        <v>0</v>
      </c>
      <c r="P786" s="19">
        <v>0</v>
      </c>
      <c r="Q786" s="19">
        <v>0</v>
      </c>
      <c r="R786" s="19">
        <v>0</v>
      </c>
      <c r="S786" s="110">
        <v>0</v>
      </c>
      <c r="T786" s="19">
        <v>0</v>
      </c>
      <c r="U786" s="19">
        <v>0</v>
      </c>
      <c r="V786" s="19">
        <v>0</v>
      </c>
    </row>
    <row r="787" spans="2:22" hidden="1">
      <c r="B787" t="s">
        <v>1396</v>
      </c>
      <c r="C787" s="19">
        <v>0</v>
      </c>
      <c r="D787" s="19">
        <v>0</v>
      </c>
      <c r="E787" s="19">
        <v>232500000</v>
      </c>
      <c r="F787" s="19">
        <v>232500000</v>
      </c>
      <c r="G787" s="19">
        <v>0</v>
      </c>
      <c r="H787" s="19">
        <v>232500000</v>
      </c>
      <c r="I787" s="19">
        <v>0</v>
      </c>
      <c r="J787" s="19">
        <v>0</v>
      </c>
      <c r="K787" s="19">
        <v>232500000</v>
      </c>
      <c r="L787" s="19">
        <v>0</v>
      </c>
      <c r="M787" s="19">
        <v>0</v>
      </c>
      <c r="N787" s="19">
        <v>0</v>
      </c>
      <c r="O787" s="110">
        <v>0</v>
      </c>
      <c r="P787" s="19">
        <v>0</v>
      </c>
      <c r="Q787" s="19">
        <v>0</v>
      </c>
      <c r="R787" s="19">
        <v>0</v>
      </c>
      <c r="S787" s="110">
        <v>0</v>
      </c>
      <c r="T787" s="19">
        <v>0</v>
      </c>
      <c r="U787" s="19">
        <v>0</v>
      </c>
      <c r="V787" s="19">
        <v>0</v>
      </c>
    </row>
    <row r="788" spans="2:22" hidden="1">
      <c r="B788" t="s">
        <v>1596</v>
      </c>
      <c r="C788" s="19">
        <v>0</v>
      </c>
      <c r="D788" s="19">
        <v>0</v>
      </c>
      <c r="E788" s="19">
        <v>50000000</v>
      </c>
      <c r="F788" s="19">
        <v>50000000</v>
      </c>
      <c r="G788" s="19">
        <v>0</v>
      </c>
      <c r="H788" s="19">
        <v>50000000</v>
      </c>
      <c r="I788" s="19">
        <v>0</v>
      </c>
      <c r="J788" s="19">
        <v>0</v>
      </c>
      <c r="K788" s="19">
        <v>50000000</v>
      </c>
      <c r="L788" s="19">
        <v>0</v>
      </c>
      <c r="M788" s="19">
        <v>0</v>
      </c>
      <c r="N788" s="19">
        <v>0</v>
      </c>
      <c r="O788" s="110">
        <v>0</v>
      </c>
      <c r="P788" s="19">
        <v>0</v>
      </c>
      <c r="Q788" s="19">
        <v>0</v>
      </c>
      <c r="R788" s="19">
        <v>0</v>
      </c>
      <c r="S788" s="110">
        <v>0</v>
      </c>
      <c r="T788" s="19">
        <v>0</v>
      </c>
      <c r="U788" s="19">
        <v>0</v>
      </c>
      <c r="V788" s="19">
        <v>0</v>
      </c>
    </row>
    <row r="789" spans="2:22" hidden="1">
      <c r="B789" t="s">
        <v>1396</v>
      </c>
      <c r="C789" s="19">
        <v>0</v>
      </c>
      <c r="D789" s="19">
        <v>0</v>
      </c>
      <c r="E789" s="19">
        <v>50000000</v>
      </c>
      <c r="F789" s="19">
        <v>50000000</v>
      </c>
      <c r="G789" s="19">
        <v>0</v>
      </c>
      <c r="H789" s="19">
        <v>50000000</v>
      </c>
      <c r="I789" s="19">
        <v>0</v>
      </c>
      <c r="J789" s="19">
        <v>0</v>
      </c>
      <c r="K789" s="19">
        <v>50000000</v>
      </c>
      <c r="L789" s="19">
        <v>0</v>
      </c>
      <c r="M789" s="19">
        <v>0</v>
      </c>
      <c r="N789" s="19">
        <v>0</v>
      </c>
      <c r="O789" s="110">
        <v>0</v>
      </c>
      <c r="P789" s="19">
        <v>0</v>
      </c>
      <c r="Q789" s="19">
        <v>0</v>
      </c>
      <c r="R789" s="19">
        <v>0</v>
      </c>
      <c r="S789" s="110">
        <v>0</v>
      </c>
      <c r="T789" s="19">
        <v>0</v>
      </c>
      <c r="U789" s="19">
        <v>0</v>
      </c>
      <c r="V789" s="19">
        <v>0</v>
      </c>
    </row>
    <row r="790" spans="2:22" hidden="1">
      <c r="B790" t="s">
        <v>1499</v>
      </c>
      <c r="C790" s="19">
        <v>95000000</v>
      </c>
      <c r="D790" s="19">
        <v>0</v>
      </c>
      <c r="E790" s="19">
        <v>-95000000</v>
      </c>
      <c r="F790" s="19">
        <v>0</v>
      </c>
      <c r="G790" s="19">
        <v>0</v>
      </c>
      <c r="H790" s="19">
        <v>0</v>
      </c>
      <c r="I790" s="19">
        <v>0</v>
      </c>
      <c r="J790" s="19">
        <v>0</v>
      </c>
      <c r="K790" s="19">
        <v>0</v>
      </c>
      <c r="L790" s="19">
        <v>0</v>
      </c>
      <c r="M790" s="19">
        <v>0</v>
      </c>
      <c r="N790" s="19">
        <v>0</v>
      </c>
      <c r="O790" s="110">
        <v>0</v>
      </c>
      <c r="P790" s="19">
        <v>0</v>
      </c>
      <c r="Q790" s="19">
        <v>0</v>
      </c>
      <c r="R790" s="19">
        <v>0</v>
      </c>
      <c r="S790" s="110">
        <v>0</v>
      </c>
      <c r="T790" s="19">
        <v>0</v>
      </c>
      <c r="U790" s="19">
        <v>0</v>
      </c>
      <c r="V790" s="19">
        <v>0</v>
      </c>
    </row>
    <row r="791" spans="2:22" hidden="1">
      <c r="B791" t="s">
        <v>1396</v>
      </c>
      <c r="C791" s="19">
        <v>95000000</v>
      </c>
      <c r="D791" s="19">
        <v>0</v>
      </c>
      <c r="E791" s="19">
        <v>-95000000</v>
      </c>
      <c r="F791" s="19">
        <v>0</v>
      </c>
      <c r="G791" s="19">
        <v>0</v>
      </c>
      <c r="H791" s="19">
        <v>0</v>
      </c>
      <c r="I791" s="19">
        <v>0</v>
      </c>
      <c r="J791" s="19">
        <v>0</v>
      </c>
      <c r="K791" s="19">
        <v>0</v>
      </c>
      <c r="L791" s="19">
        <v>0</v>
      </c>
      <c r="M791" s="19">
        <v>0</v>
      </c>
      <c r="N791" s="19">
        <v>0</v>
      </c>
      <c r="O791" s="110">
        <v>0</v>
      </c>
      <c r="P791" s="19">
        <v>0</v>
      </c>
      <c r="Q791" s="19">
        <v>0</v>
      </c>
      <c r="R791" s="19">
        <v>0</v>
      </c>
      <c r="S791" s="110">
        <v>0</v>
      </c>
      <c r="T791" s="19">
        <v>0</v>
      </c>
      <c r="U791" s="19">
        <v>0</v>
      </c>
      <c r="V791" s="19">
        <v>0</v>
      </c>
    </row>
    <row r="792" spans="2:22" hidden="1">
      <c r="B792" t="s">
        <v>1515</v>
      </c>
      <c r="C792" s="19">
        <v>200000000</v>
      </c>
      <c r="D792" s="19">
        <v>-200000000</v>
      </c>
      <c r="E792" s="19">
        <v>-200000000</v>
      </c>
      <c r="F792" s="19">
        <v>0</v>
      </c>
      <c r="G792" s="19">
        <v>0</v>
      </c>
      <c r="H792" s="19">
        <v>0</v>
      </c>
      <c r="I792" s="19">
        <v>0</v>
      </c>
      <c r="J792" s="19">
        <v>0</v>
      </c>
      <c r="K792" s="19">
        <v>0</v>
      </c>
      <c r="L792" s="19">
        <v>0</v>
      </c>
      <c r="M792" s="19">
        <v>0</v>
      </c>
      <c r="N792" s="19">
        <v>0</v>
      </c>
      <c r="O792" s="110">
        <v>0</v>
      </c>
      <c r="P792" s="19">
        <v>0</v>
      </c>
      <c r="Q792" s="19">
        <v>0</v>
      </c>
      <c r="R792" s="19">
        <v>0</v>
      </c>
      <c r="S792" s="110">
        <v>0</v>
      </c>
      <c r="T792" s="19">
        <v>0</v>
      </c>
      <c r="U792" s="19">
        <v>0</v>
      </c>
      <c r="V792" s="19">
        <v>0</v>
      </c>
    </row>
    <row r="793" spans="2:22" hidden="1">
      <c r="B793" t="s">
        <v>1396</v>
      </c>
      <c r="C793" s="19">
        <v>200000000</v>
      </c>
      <c r="D793" s="19">
        <v>-200000000</v>
      </c>
      <c r="E793" s="19">
        <v>-200000000</v>
      </c>
      <c r="F793" s="19">
        <v>0</v>
      </c>
      <c r="G793" s="19">
        <v>0</v>
      </c>
      <c r="H793" s="19">
        <v>0</v>
      </c>
      <c r="I793" s="19">
        <v>0</v>
      </c>
      <c r="J793" s="19">
        <v>0</v>
      </c>
      <c r="K793" s="19">
        <v>0</v>
      </c>
      <c r="L793" s="19">
        <v>0</v>
      </c>
      <c r="M793" s="19">
        <v>0</v>
      </c>
      <c r="N793" s="19">
        <v>0</v>
      </c>
      <c r="O793" s="110">
        <v>0</v>
      </c>
      <c r="P793" s="19">
        <v>0</v>
      </c>
      <c r="Q793" s="19">
        <v>0</v>
      </c>
      <c r="R793" s="19">
        <v>0</v>
      </c>
      <c r="S793" s="110">
        <v>0</v>
      </c>
      <c r="T793" s="19">
        <v>0</v>
      </c>
      <c r="U793" s="19">
        <v>0</v>
      </c>
      <c r="V793" s="19">
        <v>0</v>
      </c>
    </row>
    <row r="794" spans="2:22" hidden="1">
      <c r="B794" t="s">
        <v>1542</v>
      </c>
      <c r="C794" s="19">
        <v>670000000</v>
      </c>
      <c r="D794" s="19">
        <v>0</v>
      </c>
      <c r="E794" s="19">
        <v>-120000000</v>
      </c>
      <c r="F794" s="19">
        <v>550000000</v>
      </c>
      <c r="G794" s="19">
        <v>0</v>
      </c>
      <c r="H794" s="19">
        <v>550000000</v>
      </c>
      <c r="I794" s="19">
        <v>0</v>
      </c>
      <c r="J794" s="19">
        <v>550000000</v>
      </c>
      <c r="K794" s="19">
        <v>0</v>
      </c>
      <c r="L794" s="19">
        <v>0</v>
      </c>
      <c r="M794" s="19">
        <v>0</v>
      </c>
      <c r="N794" s="19">
        <v>550000000</v>
      </c>
      <c r="O794" s="110">
        <v>0</v>
      </c>
      <c r="P794" s="19">
        <v>0</v>
      </c>
      <c r="Q794" s="19">
        <v>0</v>
      </c>
      <c r="R794" s="19">
        <v>0</v>
      </c>
      <c r="S794" s="110">
        <v>0</v>
      </c>
      <c r="T794" s="19">
        <v>0</v>
      </c>
      <c r="U794" s="19">
        <v>0</v>
      </c>
      <c r="V794" s="19">
        <v>0</v>
      </c>
    </row>
    <row r="795" spans="2:22" hidden="1">
      <c r="B795" t="s">
        <v>1396</v>
      </c>
      <c r="C795" s="19">
        <v>670000000</v>
      </c>
      <c r="D795" s="19">
        <v>0</v>
      </c>
      <c r="E795" s="19">
        <v>-120000000</v>
      </c>
      <c r="F795" s="19">
        <v>550000000</v>
      </c>
      <c r="G795" s="19">
        <v>0</v>
      </c>
      <c r="H795" s="19">
        <v>550000000</v>
      </c>
      <c r="I795" s="19">
        <v>0</v>
      </c>
      <c r="J795" s="19">
        <v>550000000</v>
      </c>
      <c r="K795" s="19">
        <v>0</v>
      </c>
      <c r="L795" s="19">
        <v>0</v>
      </c>
      <c r="M795" s="19">
        <v>0</v>
      </c>
      <c r="N795" s="19">
        <v>550000000</v>
      </c>
      <c r="O795" s="110">
        <v>0</v>
      </c>
      <c r="P795" s="19">
        <v>0</v>
      </c>
      <c r="Q795" s="19">
        <v>0</v>
      </c>
      <c r="R795" s="19">
        <v>0</v>
      </c>
      <c r="S795" s="110">
        <v>0</v>
      </c>
      <c r="T795" s="19">
        <v>0</v>
      </c>
      <c r="U795" s="19">
        <v>0</v>
      </c>
      <c r="V795" s="19">
        <v>0</v>
      </c>
    </row>
    <row r="796" spans="2:22" hidden="1">
      <c r="B796" t="s">
        <v>1597</v>
      </c>
      <c r="C796" s="19">
        <v>3806152000</v>
      </c>
      <c r="D796" s="19">
        <v>0</v>
      </c>
      <c r="E796" s="19">
        <v>0</v>
      </c>
      <c r="F796" s="19">
        <v>3806152000</v>
      </c>
      <c r="G796" s="19">
        <v>0</v>
      </c>
      <c r="H796" s="19">
        <v>3806152000</v>
      </c>
      <c r="I796" s="19">
        <v>82122999</v>
      </c>
      <c r="J796" s="19">
        <v>3656497691</v>
      </c>
      <c r="K796" s="19">
        <v>149654309</v>
      </c>
      <c r="L796" s="19">
        <v>0</v>
      </c>
      <c r="M796" s="19">
        <v>3538784570</v>
      </c>
      <c r="N796" s="19">
        <v>117713121</v>
      </c>
      <c r="O796" s="110">
        <v>92.975399999999993</v>
      </c>
      <c r="P796" s="19">
        <v>430913466</v>
      </c>
      <c r="Q796" s="19">
        <v>1843800347</v>
      </c>
      <c r="R796" s="19">
        <v>1694984223</v>
      </c>
      <c r="S796" s="110">
        <v>48.442599999999999</v>
      </c>
      <c r="T796" s="19">
        <v>430913466</v>
      </c>
      <c r="U796" s="19">
        <v>1843800347</v>
      </c>
      <c r="V796" s="19">
        <v>0</v>
      </c>
    </row>
    <row r="797" spans="2:22" hidden="1">
      <c r="B797" t="s">
        <v>1487</v>
      </c>
      <c r="C797" s="19">
        <v>49000000</v>
      </c>
      <c r="D797" s="19">
        <v>0</v>
      </c>
      <c r="E797" s="19">
        <v>-49000000</v>
      </c>
      <c r="F797" s="19">
        <v>0</v>
      </c>
      <c r="G797" s="19">
        <v>0</v>
      </c>
      <c r="H797" s="19">
        <v>0</v>
      </c>
      <c r="I797" s="19">
        <v>0</v>
      </c>
      <c r="J797" s="19">
        <v>0</v>
      </c>
      <c r="K797" s="19">
        <v>0</v>
      </c>
      <c r="L797" s="19">
        <v>0</v>
      </c>
      <c r="M797" s="19">
        <v>0</v>
      </c>
      <c r="N797" s="19">
        <v>0</v>
      </c>
      <c r="O797" s="110">
        <v>0</v>
      </c>
      <c r="P797" s="19">
        <v>0</v>
      </c>
      <c r="Q797" s="19">
        <v>0</v>
      </c>
      <c r="R797" s="19">
        <v>0</v>
      </c>
      <c r="S797" s="110">
        <v>0</v>
      </c>
      <c r="T797" s="19">
        <v>0</v>
      </c>
      <c r="U797" s="19">
        <v>0</v>
      </c>
      <c r="V797" s="19">
        <v>0</v>
      </c>
    </row>
    <row r="798" spans="2:22" hidden="1">
      <c r="B798" t="s">
        <v>1396</v>
      </c>
      <c r="C798" s="19">
        <v>49000000</v>
      </c>
      <c r="D798" s="19">
        <v>0</v>
      </c>
      <c r="E798" s="19">
        <v>-49000000</v>
      </c>
      <c r="F798" s="19">
        <v>0</v>
      </c>
      <c r="G798" s="19">
        <v>0</v>
      </c>
      <c r="H798" s="19">
        <v>0</v>
      </c>
      <c r="I798" s="19">
        <v>0</v>
      </c>
      <c r="J798" s="19">
        <v>0</v>
      </c>
      <c r="K798" s="19">
        <v>0</v>
      </c>
      <c r="L798" s="19">
        <v>0</v>
      </c>
      <c r="M798" s="19">
        <v>0</v>
      </c>
      <c r="N798" s="19">
        <v>0</v>
      </c>
      <c r="O798" s="110">
        <v>0</v>
      </c>
      <c r="P798" s="19">
        <v>0</v>
      </c>
      <c r="Q798" s="19">
        <v>0</v>
      </c>
      <c r="R798" s="19">
        <v>0</v>
      </c>
      <c r="S798" s="110">
        <v>0</v>
      </c>
      <c r="T798" s="19">
        <v>0</v>
      </c>
      <c r="U798" s="19">
        <v>0</v>
      </c>
      <c r="V798" s="19">
        <v>0</v>
      </c>
    </row>
    <row r="799" spans="2:22" hidden="1">
      <c r="B799" t="s">
        <v>1494</v>
      </c>
      <c r="C799" s="19">
        <v>3756152000</v>
      </c>
      <c r="D799" s="19">
        <v>0</v>
      </c>
      <c r="E799" s="19">
        <v>50000000</v>
      </c>
      <c r="F799" s="19">
        <v>3806152000</v>
      </c>
      <c r="G799" s="19">
        <v>0</v>
      </c>
      <c r="H799" s="19">
        <v>3806152000</v>
      </c>
      <c r="I799" s="19">
        <v>82122999</v>
      </c>
      <c r="J799" s="19">
        <v>3656497691</v>
      </c>
      <c r="K799" s="19">
        <v>149654309</v>
      </c>
      <c r="L799" s="19">
        <v>0</v>
      </c>
      <c r="M799" s="19">
        <v>3538784570</v>
      </c>
      <c r="N799" s="19">
        <v>117713121</v>
      </c>
      <c r="O799" s="110">
        <v>92.975399999999993</v>
      </c>
      <c r="P799" s="19">
        <v>430913466</v>
      </c>
      <c r="Q799" s="19">
        <v>1843800347</v>
      </c>
      <c r="R799" s="19">
        <v>1694984223</v>
      </c>
      <c r="S799" s="110">
        <v>48.442599999999999</v>
      </c>
      <c r="T799" s="19">
        <v>430913466</v>
      </c>
      <c r="U799" s="19">
        <v>1843800347</v>
      </c>
      <c r="V799" s="19">
        <v>0</v>
      </c>
    </row>
    <row r="800" spans="2:22" hidden="1">
      <c r="B800" t="s">
        <v>1396</v>
      </c>
      <c r="C800" s="19">
        <v>3756152000</v>
      </c>
      <c r="D800" s="19">
        <v>0</v>
      </c>
      <c r="E800" s="19">
        <v>50000000</v>
      </c>
      <c r="F800" s="19">
        <v>3806152000</v>
      </c>
      <c r="G800" s="19">
        <v>0</v>
      </c>
      <c r="H800" s="19">
        <v>3806152000</v>
      </c>
      <c r="I800" s="19">
        <v>82122999</v>
      </c>
      <c r="J800" s="19">
        <v>3656497691</v>
      </c>
      <c r="K800" s="19">
        <v>149654309</v>
      </c>
      <c r="L800" s="19">
        <v>0</v>
      </c>
      <c r="M800" s="19">
        <v>3538784570</v>
      </c>
      <c r="N800" s="19">
        <v>117713121</v>
      </c>
      <c r="O800" s="110">
        <v>92.975399999999993</v>
      </c>
      <c r="P800" s="19">
        <v>430913466</v>
      </c>
      <c r="Q800" s="19">
        <v>1843800347</v>
      </c>
      <c r="R800" s="19">
        <v>1694984223</v>
      </c>
      <c r="S800" s="110">
        <v>48.442599999999999</v>
      </c>
      <c r="T800" s="19">
        <v>430913466</v>
      </c>
      <c r="U800" s="19">
        <v>1843800347</v>
      </c>
      <c r="V800" s="19">
        <v>0</v>
      </c>
    </row>
    <row r="801" spans="2:22" hidden="1">
      <c r="B801" t="s">
        <v>1555</v>
      </c>
      <c r="C801" s="19">
        <v>1000000</v>
      </c>
      <c r="D801" s="19">
        <v>0</v>
      </c>
      <c r="E801" s="19">
        <v>-1000000</v>
      </c>
      <c r="F801" s="19">
        <v>0</v>
      </c>
      <c r="G801" s="19">
        <v>0</v>
      </c>
      <c r="H801" s="19">
        <v>0</v>
      </c>
      <c r="I801" s="19">
        <v>0</v>
      </c>
      <c r="J801" s="19">
        <v>0</v>
      </c>
      <c r="K801" s="19">
        <v>0</v>
      </c>
      <c r="L801" s="19">
        <v>0</v>
      </c>
      <c r="M801" s="19">
        <v>0</v>
      </c>
      <c r="N801" s="19">
        <v>0</v>
      </c>
      <c r="O801" s="110">
        <v>0</v>
      </c>
      <c r="P801" s="19">
        <v>0</v>
      </c>
      <c r="Q801" s="19">
        <v>0</v>
      </c>
      <c r="R801" s="19">
        <v>0</v>
      </c>
      <c r="S801" s="110">
        <v>0</v>
      </c>
      <c r="T801" s="19">
        <v>0</v>
      </c>
      <c r="U801" s="19">
        <v>0</v>
      </c>
      <c r="V801" s="19">
        <v>0</v>
      </c>
    </row>
    <row r="802" spans="2:22" hidden="1">
      <c r="B802" t="s">
        <v>1396</v>
      </c>
      <c r="C802" s="19">
        <v>1000000</v>
      </c>
      <c r="D802" s="19">
        <v>0</v>
      </c>
      <c r="E802" s="19">
        <v>-1000000</v>
      </c>
      <c r="F802" s="19">
        <v>0</v>
      </c>
      <c r="G802" s="19">
        <v>0</v>
      </c>
      <c r="H802" s="19">
        <v>0</v>
      </c>
      <c r="I802" s="19">
        <v>0</v>
      </c>
      <c r="J802" s="19">
        <v>0</v>
      </c>
      <c r="K802" s="19">
        <v>0</v>
      </c>
      <c r="L802" s="19">
        <v>0</v>
      </c>
      <c r="M802" s="19">
        <v>0</v>
      </c>
      <c r="N802" s="19">
        <v>0</v>
      </c>
      <c r="O802" s="110">
        <v>0</v>
      </c>
      <c r="P802" s="19">
        <v>0</v>
      </c>
      <c r="Q802" s="19">
        <v>0</v>
      </c>
      <c r="R802" s="19">
        <v>0</v>
      </c>
      <c r="S802" s="110">
        <v>0</v>
      </c>
      <c r="T802" s="19">
        <v>0</v>
      </c>
      <c r="U802" s="19">
        <v>0</v>
      </c>
      <c r="V802" s="19">
        <v>0</v>
      </c>
    </row>
    <row r="803" spans="2:22" hidden="1">
      <c r="B803" t="s">
        <v>1598</v>
      </c>
      <c r="C803" s="19">
        <v>255175913000</v>
      </c>
      <c r="D803" s="19">
        <v>8625853000</v>
      </c>
      <c r="E803" s="19">
        <v>18059841852</v>
      </c>
      <c r="F803" s="19">
        <v>273235754852</v>
      </c>
      <c r="G803" s="19">
        <v>0</v>
      </c>
      <c r="H803" s="19">
        <v>273235754852</v>
      </c>
      <c r="I803" s="19">
        <v>16936769895</v>
      </c>
      <c r="J803" s="19">
        <v>270873700619</v>
      </c>
      <c r="K803" s="19">
        <v>2362054233</v>
      </c>
      <c r="L803" s="19">
        <v>24998601193</v>
      </c>
      <c r="M803" s="19">
        <v>176291119155</v>
      </c>
      <c r="N803" s="19">
        <v>94582581464</v>
      </c>
      <c r="O803" s="110">
        <v>64.519800000000004</v>
      </c>
      <c r="P803" s="19">
        <v>29598379899</v>
      </c>
      <c r="Q803" s="19">
        <v>113648398233</v>
      </c>
      <c r="R803" s="19">
        <v>62642720922</v>
      </c>
      <c r="S803" s="110">
        <v>41.593499999999999</v>
      </c>
      <c r="T803" s="19">
        <v>29603671899</v>
      </c>
      <c r="U803" s="19">
        <v>113646256629</v>
      </c>
      <c r="V803" s="19">
        <v>2141604</v>
      </c>
    </row>
    <row r="804" spans="2:22" hidden="1">
      <c r="B804" t="s">
        <v>1599</v>
      </c>
      <c r="C804" s="19">
        <v>73161347000</v>
      </c>
      <c r="D804" s="19">
        <v>-57352179</v>
      </c>
      <c r="E804" s="19">
        <v>-6925409034</v>
      </c>
      <c r="F804" s="19">
        <v>66235937966</v>
      </c>
      <c r="G804" s="19">
        <v>0</v>
      </c>
      <c r="H804" s="19">
        <v>66235937966</v>
      </c>
      <c r="I804" s="19">
        <v>2527447821</v>
      </c>
      <c r="J804" s="19">
        <v>66083937966</v>
      </c>
      <c r="K804" s="19">
        <v>152000000</v>
      </c>
      <c r="L804" s="19">
        <v>4987156447</v>
      </c>
      <c r="M804" s="19">
        <v>31055901806</v>
      </c>
      <c r="N804" s="19">
        <v>35028036160</v>
      </c>
      <c r="O804" s="110">
        <v>46.886800000000001</v>
      </c>
      <c r="P804" s="19">
        <v>5015932933</v>
      </c>
      <c r="Q804" s="19">
        <v>30192259804</v>
      </c>
      <c r="R804" s="19">
        <v>863642002</v>
      </c>
      <c r="S804" s="110">
        <v>45.582900000000002</v>
      </c>
      <c r="T804" s="19">
        <v>5015932933</v>
      </c>
      <c r="U804" s="19">
        <v>30192259806</v>
      </c>
      <c r="V804" s="19">
        <v>-2</v>
      </c>
    </row>
    <row r="805" spans="2:22" hidden="1">
      <c r="B805" t="s">
        <v>1396</v>
      </c>
      <c r="C805" s="19">
        <v>73161347000</v>
      </c>
      <c r="D805" s="19">
        <v>-57352179</v>
      </c>
      <c r="E805" s="19">
        <v>-6925409034</v>
      </c>
      <c r="F805" s="19">
        <v>66235937966</v>
      </c>
      <c r="G805" s="19">
        <v>0</v>
      </c>
      <c r="H805" s="19">
        <v>66235937966</v>
      </c>
      <c r="I805" s="19">
        <v>2527447821</v>
      </c>
      <c r="J805" s="19">
        <v>66083937966</v>
      </c>
      <c r="K805" s="19">
        <v>152000000</v>
      </c>
      <c r="L805" s="19">
        <v>4987156447</v>
      </c>
      <c r="M805" s="19">
        <v>31055901806</v>
      </c>
      <c r="N805" s="19">
        <v>35028036160</v>
      </c>
      <c r="O805" s="110">
        <v>46.886800000000001</v>
      </c>
      <c r="P805" s="19">
        <v>5015932933</v>
      </c>
      <c r="Q805" s="19">
        <v>30192259804</v>
      </c>
      <c r="R805" s="19">
        <v>863642002</v>
      </c>
      <c r="S805" s="110">
        <v>45.582900000000002</v>
      </c>
      <c r="T805" s="19">
        <v>5015932933</v>
      </c>
      <c r="U805" s="19">
        <v>30192259806</v>
      </c>
      <c r="V805" s="19">
        <v>-2</v>
      </c>
    </row>
    <row r="806" spans="2:22" hidden="1">
      <c r="B806" t="s">
        <v>1600</v>
      </c>
      <c r="C806" s="19">
        <v>6731870000</v>
      </c>
      <c r="D806" s="19">
        <v>0</v>
      </c>
      <c r="E806" s="19">
        <v>-3837983000</v>
      </c>
      <c r="F806" s="19">
        <v>2893887000</v>
      </c>
      <c r="G806" s="19">
        <v>0</v>
      </c>
      <c r="H806" s="19">
        <v>2893887000</v>
      </c>
      <c r="I806" s="19">
        <v>0</v>
      </c>
      <c r="J806" s="19">
        <v>2893887000</v>
      </c>
      <c r="K806" s="19">
        <v>0</v>
      </c>
      <c r="L806" s="19">
        <v>216205045</v>
      </c>
      <c r="M806" s="19">
        <v>1217559854</v>
      </c>
      <c r="N806" s="19">
        <v>1676327146</v>
      </c>
      <c r="O806" s="110">
        <v>42.073500000000003</v>
      </c>
      <c r="P806" s="19">
        <v>216205045</v>
      </c>
      <c r="Q806" s="19">
        <v>1217559854</v>
      </c>
      <c r="R806" s="19">
        <v>0</v>
      </c>
      <c r="S806" s="110">
        <v>42.073500000000003</v>
      </c>
      <c r="T806" s="19">
        <v>216205045</v>
      </c>
      <c r="U806" s="19">
        <v>1217559843</v>
      </c>
      <c r="V806" s="19">
        <v>11</v>
      </c>
    </row>
    <row r="807" spans="2:22" hidden="1">
      <c r="B807" t="s">
        <v>1396</v>
      </c>
      <c r="C807" s="19">
        <v>6731870000</v>
      </c>
      <c r="D807" s="19">
        <v>0</v>
      </c>
      <c r="E807" s="19">
        <v>-3837983000</v>
      </c>
      <c r="F807" s="19">
        <v>2893887000</v>
      </c>
      <c r="G807" s="19">
        <v>0</v>
      </c>
      <c r="H807" s="19">
        <v>2893887000</v>
      </c>
      <c r="I807" s="19">
        <v>0</v>
      </c>
      <c r="J807" s="19">
        <v>2893887000</v>
      </c>
      <c r="K807" s="19">
        <v>0</v>
      </c>
      <c r="L807" s="19">
        <v>216205045</v>
      </c>
      <c r="M807" s="19">
        <v>1217559854</v>
      </c>
      <c r="N807" s="19">
        <v>1676327146</v>
      </c>
      <c r="O807" s="110">
        <v>42.073500000000003</v>
      </c>
      <c r="P807" s="19">
        <v>216205045</v>
      </c>
      <c r="Q807" s="19">
        <v>1217559854</v>
      </c>
      <c r="R807" s="19">
        <v>0</v>
      </c>
      <c r="S807" s="110">
        <v>42.073500000000003</v>
      </c>
      <c r="T807" s="19">
        <v>216205045</v>
      </c>
      <c r="U807" s="19">
        <v>1217559843</v>
      </c>
      <c r="V807" s="19">
        <v>11</v>
      </c>
    </row>
    <row r="808" spans="2:22" hidden="1">
      <c r="B808" t="s">
        <v>1601</v>
      </c>
      <c r="C808" s="19">
        <v>1522854000</v>
      </c>
      <c r="D808" s="19">
        <v>0</v>
      </c>
      <c r="E808" s="19">
        <v>0</v>
      </c>
      <c r="F808" s="19">
        <v>1522854000</v>
      </c>
      <c r="G808" s="19">
        <v>0</v>
      </c>
      <c r="H808" s="19">
        <v>1522854000</v>
      </c>
      <c r="I808" s="19">
        <v>0</v>
      </c>
      <c r="J808" s="19">
        <v>1522854000</v>
      </c>
      <c r="K808" s="19">
        <v>0</v>
      </c>
      <c r="L808" s="19">
        <v>121646276</v>
      </c>
      <c r="M808" s="19">
        <v>790173131</v>
      </c>
      <c r="N808" s="19">
        <v>732680869</v>
      </c>
      <c r="O808" s="110">
        <v>51.887599999999999</v>
      </c>
      <c r="P808" s="19">
        <v>121646276</v>
      </c>
      <c r="Q808" s="19">
        <v>790173131</v>
      </c>
      <c r="R808" s="19">
        <v>0</v>
      </c>
      <c r="S808" s="110">
        <v>51.887599999999999</v>
      </c>
      <c r="T808" s="19">
        <v>121646276</v>
      </c>
      <c r="U808" s="19">
        <v>790173160</v>
      </c>
      <c r="V808" s="19">
        <v>-29</v>
      </c>
    </row>
    <row r="809" spans="2:22" hidden="1">
      <c r="B809" t="s">
        <v>1396</v>
      </c>
      <c r="C809" s="19">
        <v>1522854000</v>
      </c>
      <c r="D809" s="19">
        <v>0</v>
      </c>
      <c r="E809" s="19">
        <v>0</v>
      </c>
      <c r="F809" s="19">
        <v>1522854000</v>
      </c>
      <c r="G809" s="19">
        <v>0</v>
      </c>
      <c r="H809" s="19">
        <v>1522854000</v>
      </c>
      <c r="I809" s="19">
        <v>0</v>
      </c>
      <c r="J809" s="19">
        <v>1522854000</v>
      </c>
      <c r="K809" s="19">
        <v>0</v>
      </c>
      <c r="L809" s="19">
        <v>121646276</v>
      </c>
      <c r="M809" s="19">
        <v>790173131</v>
      </c>
      <c r="N809" s="19">
        <v>732680869</v>
      </c>
      <c r="O809" s="110">
        <v>51.887599999999999</v>
      </c>
      <c r="P809" s="19">
        <v>121646276</v>
      </c>
      <c r="Q809" s="19">
        <v>790173131</v>
      </c>
      <c r="R809" s="19">
        <v>0</v>
      </c>
      <c r="S809" s="110">
        <v>51.887599999999999</v>
      </c>
      <c r="T809" s="19">
        <v>121646276</v>
      </c>
      <c r="U809" s="19">
        <v>790173160</v>
      </c>
      <c r="V809" s="19">
        <v>-29</v>
      </c>
    </row>
    <row r="810" spans="2:22" hidden="1">
      <c r="B810" t="s">
        <v>1602</v>
      </c>
      <c r="C810" s="19">
        <v>379275000</v>
      </c>
      <c r="D810" s="19">
        <v>0</v>
      </c>
      <c r="E810" s="19">
        <v>0</v>
      </c>
      <c r="F810" s="19">
        <v>379275000</v>
      </c>
      <c r="G810" s="19">
        <v>0</v>
      </c>
      <c r="H810" s="19">
        <v>379275000</v>
      </c>
      <c r="I810" s="19">
        <v>0</v>
      </c>
      <c r="J810" s="19">
        <v>379275000</v>
      </c>
      <c r="K810" s="19">
        <v>0</v>
      </c>
      <c r="L810" s="19">
        <v>22646760</v>
      </c>
      <c r="M810" s="19">
        <v>132315378</v>
      </c>
      <c r="N810" s="19">
        <v>246959622</v>
      </c>
      <c r="O810" s="110">
        <v>34.886400000000002</v>
      </c>
      <c r="P810" s="19">
        <v>22646760</v>
      </c>
      <c r="Q810" s="19">
        <v>132315378</v>
      </c>
      <c r="R810" s="19">
        <v>0</v>
      </c>
      <c r="S810" s="110">
        <v>34.886400000000002</v>
      </c>
      <c r="T810" s="19">
        <v>22646760</v>
      </c>
      <c r="U810" s="19">
        <v>132315336</v>
      </c>
      <c r="V810" s="19">
        <v>42</v>
      </c>
    </row>
    <row r="811" spans="2:22" hidden="1">
      <c r="B811" t="s">
        <v>1396</v>
      </c>
      <c r="C811" s="19">
        <v>379275000</v>
      </c>
      <c r="D811" s="19">
        <v>0</v>
      </c>
      <c r="E811" s="19">
        <v>0</v>
      </c>
      <c r="F811" s="19">
        <v>379275000</v>
      </c>
      <c r="G811" s="19">
        <v>0</v>
      </c>
      <c r="H811" s="19">
        <v>379275000</v>
      </c>
      <c r="I811" s="19">
        <v>0</v>
      </c>
      <c r="J811" s="19">
        <v>379275000</v>
      </c>
      <c r="K811" s="19">
        <v>0</v>
      </c>
      <c r="L811" s="19">
        <v>22646760</v>
      </c>
      <c r="M811" s="19">
        <v>132315378</v>
      </c>
      <c r="N811" s="19">
        <v>246959622</v>
      </c>
      <c r="O811" s="110">
        <v>34.886400000000002</v>
      </c>
      <c r="P811" s="19">
        <v>22646760</v>
      </c>
      <c r="Q811" s="19">
        <v>132315378</v>
      </c>
      <c r="R811" s="19">
        <v>0</v>
      </c>
      <c r="S811" s="110">
        <v>34.886400000000002</v>
      </c>
      <c r="T811" s="19">
        <v>22646760</v>
      </c>
      <c r="U811" s="19">
        <v>132315336</v>
      </c>
      <c r="V811" s="19">
        <v>42</v>
      </c>
    </row>
    <row r="812" spans="2:22" hidden="1">
      <c r="B812" t="s">
        <v>1603</v>
      </c>
      <c r="C812" s="19">
        <v>422375000</v>
      </c>
      <c r="D812" s="19">
        <v>0</v>
      </c>
      <c r="E812" s="19">
        <v>0</v>
      </c>
      <c r="F812" s="19">
        <v>422375000</v>
      </c>
      <c r="G812" s="19">
        <v>0</v>
      </c>
      <c r="H812" s="19">
        <v>422375000</v>
      </c>
      <c r="I812" s="19">
        <v>0</v>
      </c>
      <c r="J812" s="19">
        <v>422375000</v>
      </c>
      <c r="K812" s="19">
        <v>0</v>
      </c>
      <c r="L812" s="19">
        <v>36475650</v>
      </c>
      <c r="M812" s="19">
        <v>216246242</v>
      </c>
      <c r="N812" s="19">
        <v>206128758</v>
      </c>
      <c r="O812" s="110">
        <v>51.197699999999998</v>
      </c>
      <c r="P812" s="19">
        <v>36475650</v>
      </c>
      <c r="Q812" s="19">
        <v>216246242</v>
      </c>
      <c r="R812" s="19">
        <v>0</v>
      </c>
      <c r="S812" s="110">
        <v>51.197699999999998</v>
      </c>
      <c r="T812" s="19">
        <v>36475650</v>
      </c>
      <c r="U812" s="19">
        <v>216246267</v>
      </c>
      <c r="V812" s="19">
        <v>-25</v>
      </c>
    </row>
    <row r="813" spans="2:22" hidden="1">
      <c r="B813" t="s">
        <v>1396</v>
      </c>
      <c r="C813" s="19">
        <v>422375000</v>
      </c>
      <c r="D813" s="19">
        <v>0</v>
      </c>
      <c r="E813" s="19">
        <v>0</v>
      </c>
      <c r="F813" s="19">
        <v>422375000</v>
      </c>
      <c r="G813" s="19">
        <v>0</v>
      </c>
      <c r="H813" s="19">
        <v>422375000</v>
      </c>
      <c r="I813" s="19">
        <v>0</v>
      </c>
      <c r="J813" s="19">
        <v>422375000</v>
      </c>
      <c r="K813" s="19">
        <v>0</v>
      </c>
      <c r="L813" s="19">
        <v>36475650</v>
      </c>
      <c r="M813" s="19">
        <v>216246242</v>
      </c>
      <c r="N813" s="19">
        <v>206128758</v>
      </c>
      <c r="O813" s="110">
        <v>51.197699999999998</v>
      </c>
      <c r="P813" s="19">
        <v>36475650</v>
      </c>
      <c r="Q813" s="19">
        <v>216246242</v>
      </c>
      <c r="R813" s="19">
        <v>0</v>
      </c>
      <c r="S813" s="110">
        <v>51.197699999999998</v>
      </c>
      <c r="T813" s="19">
        <v>36475650</v>
      </c>
      <c r="U813" s="19">
        <v>216246267</v>
      </c>
      <c r="V813" s="19">
        <v>-25</v>
      </c>
    </row>
    <row r="814" spans="2:22" hidden="1">
      <c r="B814" t="s">
        <v>1604</v>
      </c>
      <c r="C814" s="19">
        <v>2123574000</v>
      </c>
      <c r="D814" s="19">
        <v>0</v>
      </c>
      <c r="E814" s="19">
        <v>-180000000</v>
      </c>
      <c r="F814" s="19">
        <v>1943574000</v>
      </c>
      <c r="G814" s="19">
        <v>0</v>
      </c>
      <c r="H814" s="19">
        <v>1943574000</v>
      </c>
      <c r="I814" s="19">
        <v>0</v>
      </c>
      <c r="J814" s="19">
        <v>1943574000</v>
      </c>
      <c r="K814" s="19">
        <v>0</v>
      </c>
      <c r="L814" s="19">
        <v>73388931</v>
      </c>
      <c r="M814" s="19">
        <v>756584612</v>
      </c>
      <c r="N814" s="19">
        <v>1186989388</v>
      </c>
      <c r="O814" s="110">
        <v>38.927500000000002</v>
      </c>
      <c r="P814" s="19">
        <v>73388931</v>
      </c>
      <c r="Q814" s="19">
        <v>756584612</v>
      </c>
      <c r="R814" s="19">
        <v>0</v>
      </c>
      <c r="S814" s="110">
        <v>38.927500000000002</v>
      </c>
      <c r="T814" s="19">
        <v>73388931</v>
      </c>
      <c r="U814" s="19">
        <v>756584594</v>
      </c>
      <c r="V814" s="19">
        <v>18</v>
      </c>
    </row>
    <row r="815" spans="2:22" hidden="1">
      <c r="B815" t="s">
        <v>1396</v>
      </c>
      <c r="C815" s="19">
        <v>2123574000</v>
      </c>
      <c r="D815" s="19">
        <v>0</v>
      </c>
      <c r="E815" s="19">
        <v>-180000000</v>
      </c>
      <c r="F815" s="19">
        <v>1943574000</v>
      </c>
      <c r="G815" s="19">
        <v>0</v>
      </c>
      <c r="H815" s="19">
        <v>1943574000</v>
      </c>
      <c r="I815" s="19">
        <v>0</v>
      </c>
      <c r="J815" s="19">
        <v>1943574000</v>
      </c>
      <c r="K815" s="19">
        <v>0</v>
      </c>
      <c r="L815" s="19">
        <v>73388931</v>
      </c>
      <c r="M815" s="19">
        <v>756584612</v>
      </c>
      <c r="N815" s="19">
        <v>1186989388</v>
      </c>
      <c r="O815" s="110">
        <v>38.927500000000002</v>
      </c>
      <c r="P815" s="19">
        <v>73388931</v>
      </c>
      <c r="Q815" s="19">
        <v>756584612</v>
      </c>
      <c r="R815" s="19">
        <v>0</v>
      </c>
      <c r="S815" s="110">
        <v>38.927500000000002</v>
      </c>
      <c r="T815" s="19">
        <v>73388931</v>
      </c>
      <c r="U815" s="19">
        <v>756584594</v>
      </c>
      <c r="V815" s="19">
        <v>18</v>
      </c>
    </row>
    <row r="816" spans="2:22" hidden="1">
      <c r="B816" t="s">
        <v>1605</v>
      </c>
      <c r="C816" s="19">
        <v>8534273000</v>
      </c>
      <c r="D816" s="19">
        <v>0</v>
      </c>
      <c r="E816" s="19">
        <v>-463523814</v>
      </c>
      <c r="F816" s="19">
        <v>8070749186</v>
      </c>
      <c r="G816" s="19">
        <v>0</v>
      </c>
      <c r="H816" s="19">
        <v>8070749186</v>
      </c>
      <c r="I816" s="19">
        <v>391200000</v>
      </c>
      <c r="J816" s="19">
        <v>8070749186</v>
      </c>
      <c r="K816" s="19">
        <v>0</v>
      </c>
      <c r="L816" s="19">
        <v>30807070</v>
      </c>
      <c r="M816" s="19">
        <v>80034685</v>
      </c>
      <c r="N816" s="19">
        <v>7990714501</v>
      </c>
      <c r="O816" s="110">
        <v>0.99170000000000003</v>
      </c>
      <c r="P816" s="19">
        <v>30807070</v>
      </c>
      <c r="Q816" s="19">
        <v>80034685</v>
      </c>
      <c r="R816" s="19">
        <v>0</v>
      </c>
      <c r="S816" s="110">
        <v>0.99170000000000003</v>
      </c>
      <c r="T816" s="19">
        <v>30807070</v>
      </c>
      <c r="U816" s="19">
        <v>80034681</v>
      </c>
      <c r="V816" s="19">
        <v>4</v>
      </c>
    </row>
    <row r="817" spans="2:22" hidden="1">
      <c r="B817" t="s">
        <v>1396</v>
      </c>
      <c r="C817" s="19">
        <v>8534273000</v>
      </c>
      <c r="D817" s="19">
        <v>0</v>
      </c>
      <c r="E817" s="19">
        <v>-463523814</v>
      </c>
      <c r="F817" s="19">
        <v>8070749186</v>
      </c>
      <c r="G817" s="19">
        <v>0</v>
      </c>
      <c r="H817" s="19">
        <v>8070749186</v>
      </c>
      <c r="I817" s="19">
        <v>391200000</v>
      </c>
      <c r="J817" s="19">
        <v>8070749186</v>
      </c>
      <c r="K817" s="19">
        <v>0</v>
      </c>
      <c r="L817" s="19">
        <v>30807070</v>
      </c>
      <c r="M817" s="19">
        <v>80034685</v>
      </c>
      <c r="N817" s="19">
        <v>7990714501</v>
      </c>
      <c r="O817" s="110">
        <v>0.99170000000000003</v>
      </c>
      <c r="P817" s="19">
        <v>30807070</v>
      </c>
      <c r="Q817" s="19">
        <v>80034685</v>
      </c>
      <c r="R817" s="19">
        <v>0</v>
      </c>
      <c r="S817" s="110">
        <v>0.99170000000000003</v>
      </c>
      <c r="T817" s="19">
        <v>30807070</v>
      </c>
      <c r="U817" s="19">
        <v>80034681</v>
      </c>
      <c r="V817" s="19">
        <v>4</v>
      </c>
    </row>
    <row r="818" spans="2:22" hidden="1">
      <c r="B818" t="s">
        <v>1606</v>
      </c>
      <c r="C818" s="19">
        <v>4096451000</v>
      </c>
      <c r="D818" s="19">
        <v>0</v>
      </c>
      <c r="E818" s="19">
        <v>191600000</v>
      </c>
      <c r="F818" s="19">
        <v>4288051000</v>
      </c>
      <c r="G818" s="19">
        <v>0</v>
      </c>
      <c r="H818" s="19">
        <v>4288051000</v>
      </c>
      <c r="I818" s="19">
        <v>191600000</v>
      </c>
      <c r="J818" s="19">
        <v>4288051000</v>
      </c>
      <c r="K818" s="19">
        <v>0</v>
      </c>
      <c r="L818" s="19">
        <v>233923358</v>
      </c>
      <c r="M818" s="19">
        <v>1743546946</v>
      </c>
      <c r="N818" s="19">
        <v>2544504054</v>
      </c>
      <c r="O818" s="110">
        <v>40.660600000000002</v>
      </c>
      <c r="P818" s="19">
        <v>233923358</v>
      </c>
      <c r="Q818" s="19">
        <v>1743546946</v>
      </c>
      <c r="R818" s="19">
        <v>0</v>
      </c>
      <c r="S818" s="110">
        <v>40.660600000000002</v>
      </c>
      <c r="T818" s="19">
        <v>233923358</v>
      </c>
      <c r="U818" s="19">
        <v>1743546941</v>
      </c>
      <c r="V818" s="19">
        <v>5</v>
      </c>
    </row>
    <row r="819" spans="2:22" hidden="1">
      <c r="B819" t="s">
        <v>1396</v>
      </c>
      <c r="C819" s="19">
        <v>4096451000</v>
      </c>
      <c r="D819" s="19">
        <v>0</v>
      </c>
      <c r="E819" s="19">
        <v>191600000</v>
      </c>
      <c r="F819" s="19">
        <v>4288051000</v>
      </c>
      <c r="G819" s="19">
        <v>0</v>
      </c>
      <c r="H819" s="19">
        <v>4288051000</v>
      </c>
      <c r="I819" s="19">
        <v>191600000</v>
      </c>
      <c r="J819" s="19">
        <v>4288051000</v>
      </c>
      <c r="K819" s="19">
        <v>0</v>
      </c>
      <c r="L819" s="19">
        <v>233923358</v>
      </c>
      <c r="M819" s="19">
        <v>1743546946</v>
      </c>
      <c r="N819" s="19">
        <v>2544504054</v>
      </c>
      <c r="O819" s="110">
        <v>40.660600000000002</v>
      </c>
      <c r="P819" s="19">
        <v>233923358</v>
      </c>
      <c r="Q819" s="19">
        <v>1743546946</v>
      </c>
      <c r="R819" s="19">
        <v>0</v>
      </c>
      <c r="S819" s="110">
        <v>40.660600000000002</v>
      </c>
      <c r="T819" s="19">
        <v>233923358</v>
      </c>
      <c r="U819" s="19">
        <v>1743546941</v>
      </c>
      <c r="V819" s="19">
        <v>5</v>
      </c>
    </row>
    <row r="820" spans="2:22" hidden="1">
      <c r="B820" t="s">
        <v>1607</v>
      </c>
      <c r="C820" s="19">
        <v>13049006000</v>
      </c>
      <c r="D820" s="19">
        <v>0</v>
      </c>
      <c r="E820" s="19">
        <v>694800000</v>
      </c>
      <c r="F820" s="19">
        <v>13743806000</v>
      </c>
      <c r="G820" s="19">
        <v>0</v>
      </c>
      <c r="H820" s="19">
        <v>13743806000</v>
      </c>
      <c r="I820" s="19">
        <v>1094800000</v>
      </c>
      <c r="J820" s="19">
        <v>13743806000</v>
      </c>
      <c r="K820" s="19">
        <v>0</v>
      </c>
      <c r="L820" s="19">
        <v>922606088</v>
      </c>
      <c r="M820" s="19">
        <v>5736299972</v>
      </c>
      <c r="N820" s="19">
        <v>8007506028</v>
      </c>
      <c r="O820" s="110">
        <v>41.737299999999998</v>
      </c>
      <c r="P820" s="19">
        <v>922606088</v>
      </c>
      <c r="Q820" s="19">
        <v>5736299972</v>
      </c>
      <c r="R820" s="19">
        <v>0</v>
      </c>
      <c r="S820" s="110">
        <v>41.737299999999998</v>
      </c>
      <c r="T820" s="19">
        <v>922606088</v>
      </c>
      <c r="U820" s="19">
        <v>5736299977</v>
      </c>
      <c r="V820" s="19">
        <v>-5</v>
      </c>
    </row>
    <row r="821" spans="2:22" hidden="1">
      <c r="B821" t="s">
        <v>1396</v>
      </c>
      <c r="C821" s="19">
        <v>13049006000</v>
      </c>
      <c r="D821" s="19">
        <v>0</v>
      </c>
      <c r="E821" s="19">
        <v>694800000</v>
      </c>
      <c r="F821" s="19">
        <v>13743806000</v>
      </c>
      <c r="G821" s="19">
        <v>0</v>
      </c>
      <c r="H821" s="19">
        <v>13743806000</v>
      </c>
      <c r="I821" s="19">
        <v>1094800000</v>
      </c>
      <c r="J821" s="19">
        <v>13743806000</v>
      </c>
      <c r="K821" s="19">
        <v>0</v>
      </c>
      <c r="L821" s="19">
        <v>922606088</v>
      </c>
      <c r="M821" s="19">
        <v>5736299972</v>
      </c>
      <c r="N821" s="19">
        <v>8007506028</v>
      </c>
      <c r="O821" s="110">
        <v>41.737299999999998</v>
      </c>
      <c r="P821" s="19">
        <v>922606088</v>
      </c>
      <c r="Q821" s="19">
        <v>5736299972</v>
      </c>
      <c r="R821" s="19">
        <v>0</v>
      </c>
      <c r="S821" s="110">
        <v>41.737299999999998</v>
      </c>
      <c r="T821" s="19">
        <v>922606088</v>
      </c>
      <c r="U821" s="19">
        <v>5736299977</v>
      </c>
      <c r="V821" s="19">
        <v>-5</v>
      </c>
    </row>
    <row r="822" spans="2:22" hidden="1">
      <c r="B822" t="s">
        <v>1608</v>
      </c>
      <c r="C822" s="19">
        <v>9346713000</v>
      </c>
      <c r="D822" s="19">
        <v>0</v>
      </c>
      <c r="E822" s="19">
        <v>-650000000</v>
      </c>
      <c r="F822" s="19">
        <v>8696713000</v>
      </c>
      <c r="G822" s="19">
        <v>0</v>
      </c>
      <c r="H822" s="19">
        <v>8696713000</v>
      </c>
      <c r="I822" s="19">
        <v>-600000000</v>
      </c>
      <c r="J822" s="19">
        <v>8096713000</v>
      </c>
      <c r="K822" s="19">
        <v>600000000</v>
      </c>
      <c r="L822" s="19">
        <v>8031389370</v>
      </c>
      <c r="M822" s="19">
        <v>8053179796</v>
      </c>
      <c r="N822" s="19">
        <v>43533204</v>
      </c>
      <c r="O822" s="110">
        <v>92.600300000000004</v>
      </c>
      <c r="P822" s="19">
        <v>8031389370</v>
      </c>
      <c r="Q822" s="19">
        <v>8053179796</v>
      </c>
      <c r="R822" s="19">
        <v>0</v>
      </c>
      <c r="S822" s="110">
        <v>92.600300000000004</v>
      </c>
      <c r="T822" s="19">
        <v>8031389370</v>
      </c>
      <c r="U822" s="19">
        <v>8053179796</v>
      </c>
      <c r="V822" s="19">
        <v>0</v>
      </c>
    </row>
    <row r="823" spans="2:22" hidden="1">
      <c r="B823" t="s">
        <v>1396</v>
      </c>
      <c r="C823" s="19">
        <v>9346713000</v>
      </c>
      <c r="D823" s="19">
        <v>0</v>
      </c>
      <c r="E823" s="19">
        <v>-650000000</v>
      </c>
      <c r="F823" s="19">
        <v>8696713000</v>
      </c>
      <c r="G823" s="19">
        <v>0</v>
      </c>
      <c r="H823" s="19">
        <v>8696713000</v>
      </c>
      <c r="I823" s="19">
        <v>-600000000</v>
      </c>
      <c r="J823" s="19">
        <v>8096713000</v>
      </c>
      <c r="K823" s="19">
        <v>600000000</v>
      </c>
      <c r="L823" s="19">
        <v>8031389370</v>
      </c>
      <c r="M823" s="19">
        <v>8053179796</v>
      </c>
      <c r="N823" s="19">
        <v>43533204</v>
      </c>
      <c r="O823" s="110">
        <v>92.600300000000004</v>
      </c>
      <c r="P823" s="19">
        <v>8031389370</v>
      </c>
      <c r="Q823" s="19">
        <v>8053179796</v>
      </c>
      <c r="R823" s="19">
        <v>0</v>
      </c>
      <c r="S823" s="110">
        <v>92.600300000000004</v>
      </c>
      <c r="T823" s="19">
        <v>8031389370</v>
      </c>
      <c r="U823" s="19">
        <v>8053179796</v>
      </c>
      <c r="V823" s="19">
        <v>0</v>
      </c>
    </row>
    <row r="824" spans="2:22" hidden="1">
      <c r="B824" t="s">
        <v>1609</v>
      </c>
      <c r="C824" s="19">
        <v>5000000</v>
      </c>
      <c r="D824" s="19">
        <v>0</v>
      </c>
      <c r="E824" s="19">
        <v>1862380000</v>
      </c>
      <c r="F824" s="19">
        <v>1867380000</v>
      </c>
      <c r="G824" s="19">
        <v>0</v>
      </c>
      <c r="H824" s="19">
        <v>1867380000</v>
      </c>
      <c r="I824" s="19">
        <v>0</v>
      </c>
      <c r="J824" s="19">
        <v>1867380000</v>
      </c>
      <c r="K824" s="19">
        <v>0</v>
      </c>
      <c r="L824" s="19">
        <v>123500291</v>
      </c>
      <c r="M824" s="19">
        <v>787496075</v>
      </c>
      <c r="N824" s="19">
        <v>1079883925</v>
      </c>
      <c r="O824" s="110">
        <v>42.171199999999999</v>
      </c>
      <c r="P824" s="19">
        <v>123500291</v>
      </c>
      <c r="Q824" s="19">
        <v>787496075</v>
      </c>
      <c r="R824" s="19">
        <v>0</v>
      </c>
      <c r="S824" s="110">
        <v>42.171199999999999</v>
      </c>
      <c r="T824" s="19">
        <v>123500291</v>
      </c>
      <c r="U824" s="19">
        <v>787496078</v>
      </c>
      <c r="V824" s="19">
        <v>-3</v>
      </c>
    </row>
    <row r="825" spans="2:22" hidden="1">
      <c r="B825" t="s">
        <v>1396</v>
      </c>
      <c r="C825" s="19">
        <v>5000000</v>
      </c>
      <c r="D825" s="19">
        <v>0</v>
      </c>
      <c r="E825" s="19">
        <v>1862380000</v>
      </c>
      <c r="F825" s="19">
        <v>1867380000</v>
      </c>
      <c r="G825" s="19">
        <v>0</v>
      </c>
      <c r="H825" s="19">
        <v>1867380000</v>
      </c>
      <c r="I825" s="19">
        <v>0</v>
      </c>
      <c r="J825" s="19">
        <v>1867380000</v>
      </c>
      <c r="K825" s="19">
        <v>0</v>
      </c>
      <c r="L825" s="19">
        <v>123500291</v>
      </c>
      <c r="M825" s="19">
        <v>787496075</v>
      </c>
      <c r="N825" s="19">
        <v>1079883925</v>
      </c>
      <c r="O825" s="110">
        <v>42.171199999999999</v>
      </c>
      <c r="P825" s="19">
        <v>123500291</v>
      </c>
      <c r="Q825" s="19">
        <v>787496075</v>
      </c>
      <c r="R825" s="19">
        <v>0</v>
      </c>
      <c r="S825" s="110">
        <v>42.171199999999999</v>
      </c>
      <c r="T825" s="19">
        <v>123500291</v>
      </c>
      <c r="U825" s="19">
        <v>787496078</v>
      </c>
      <c r="V825" s="19">
        <v>-3</v>
      </c>
    </row>
    <row r="826" spans="2:22" hidden="1">
      <c r="B826" t="s">
        <v>1610</v>
      </c>
      <c r="C826" s="19">
        <v>339458000</v>
      </c>
      <c r="D826" s="19">
        <v>0</v>
      </c>
      <c r="E826" s="19">
        <v>6946513000</v>
      </c>
      <c r="F826" s="19">
        <v>7285971000</v>
      </c>
      <c r="G826" s="19">
        <v>0</v>
      </c>
      <c r="H826" s="19">
        <v>7285971000</v>
      </c>
      <c r="I826" s="19">
        <v>386280000</v>
      </c>
      <c r="J826" s="19">
        <v>7285971000</v>
      </c>
      <c r="K826" s="19">
        <v>0</v>
      </c>
      <c r="L826" s="19">
        <v>561377480</v>
      </c>
      <c r="M826" s="19">
        <v>2829113375</v>
      </c>
      <c r="N826" s="19">
        <v>4456857625</v>
      </c>
      <c r="O826" s="110">
        <v>38.829599999999999</v>
      </c>
      <c r="P826" s="19">
        <v>561377480</v>
      </c>
      <c r="Q826" s="19">
        <v>2829113375</v>
      </c>
      <c r="R826" s="19">
        <v>0</v>
      </c>
      <c r="S826" s="110">
        <v>38.829599999999999</v>
      </c>
      <c r="T826" s="19">
        <v>561377480</v>
      </c>
      <c r="U826" s="19">
        <v>2829113372</v>
      </c>
      <c r="V826" s="19">
        <v>3</v>
      </c>
    </row>
    <row r="827" spans="2:22" hidden="1">
      <c r="B827" t="s">
        <v>1396</v>
      </c>
      <c r="C827" s="19">
        <v>339458000</v>
      </c>
      <c r="D827" s="19">
        <v>0</v>
      </c>
      <c r="E827" s="19">
        <v>6946513000</v>
      </c>
      <c r="F827" s="19">
        <v>7285971000</v>
      </c>
      <c r="G827" s="19">
        <v>0</v>
      </c>
      <c r="H827" s="19">
        <v>7285971000</v>
      </c>
      <c r="I827" s="19">
        <v>386280000</v>
      </c>
      <c r="J827" s="19">
        <v>7285971000</v>
      </c>
      <c r="K827" s="19">
        <v>0</v>
      </c>
      <c r="L827" s="19">
        <v>561377480</v>
      </c>
      <c r="M827" s="19">
        <v>2829113375</v>
      </c>
      <c r="N827" s="19">
        <v>4456857625</v>
      </c>
      <c r="O827" s="110">
        <v>38.829599999999999</v>
      </c>
      <c r="P827" s="19">
        <v>561377480</v>
      </c>
      <c r="Q827" s="19">
        <v>2829113375</v>
      </c>
      <c r="R827" s="19">
        <v>0</v>
      </c>
      <c r="S827" s="110">
        <v>38.829599999999999</v>
      </c>
      <c r="T827" s="19">
        <v>561377480</v>
      </c>
      <c r="U827" s="19">
        <v>2829113372</v>
      </c>
      <c r="V827" s="19">
        <v>3</v>
      </c>
    </row>
    <row r="828" spans="2:22" hidden="1">
      <c r="B828" t="s">
        <v>1611</v>
      </c>
      <c r="C828" s="19">
        <v>0</v>
      </c>
      <c r="D828" s="19">
        <v>0</v>
      </c>
      <c r="E828" s="19">
        <v>4041308000</v>
      </c>
      <c r="F828" s="19">
        <v>4041308000</v>
      </c>
      <c r="G828" s="19">
        <v>0</v>
      </c>
      <c r="H828" s="19">
        <v>4041308000</v>
      </c>
      <c r="I828" s="19">
        <v>257520000</v>
      </c>
      <c r="J828" s="19">
        <v>4041308000</v>
      </c>
      <c r="K828" s="19">
        <v>0</v>
      </c>
      <c r="L828" s="19">
        <v>252702877</v>
      </c>
      <c r="M828" s="19">
        <v>1285123188</v>
      </c>
      <c r="N828" s="19">
        <v>2756184812</v>
      </c>
      <c r="O828" s="110">
        <v>31.799700000000001</v>
      </c>
      <c r="P828" s="19">
        <v>252702877</v>
      </c>
      <c r="Q828" s="19">
        <v>1285123188</v>
      </c>
      <c r="R828" s="19">
        <v>0</v>
      </c>
      <c r="S828" s="110">
        <v>31.799700000000001</v>
      </c>
      <c r="T828" s="19">
        <v>252702877</v>
      </c>
      <c r="U828" s="19">
        <v>1285123190</v>
      </c>
      <c r="V828" s="19">
        <v>-2</v>
      </c>
    </row>
    <row r="829" spans="2:22" hidden="1">
      <c r="B829" t="s">
        <v>1396</v>
      </c>
      <c r="C829" s="19">
        <v>0</v>
      </c>
      <c r="D829" s="19">
        <v>0</v>
      </c>
      <c r="E829" s="19">
        <v>4041308000</v>
      </c>
      <c r="F829" s="19">
        <v>4041308000</v>
      </c>
      <c r="G829" s="19">
        <v>0</v>
      </c>
      <c r="H829" s="19">
        <v>4041308000</v>
      </c>
      <c r="I829" s="19">
        <v>257520000</v>
      </c>
      <c r="J829" s="19">
        <v>4041308000</v>
      </c>
      <c r="K829" s="19">
        <v>0</v>
      </c>
      <c r="L829" s="19">
        <v>252702877</v>
      </c>
      <c r="M829" s="19">
        <v>1285123188</v>
      </c>
      <c r="N829" s="19">
        <v>2756184812</v>
      </c>
      <c r="O829" s="110">
        <v>31.799700000000001</v>
      </c>
      <c r="P829" s="19">
        <v>252702877</v>
      </c>
      <c r="Q829" s="19">
        <v>1285123188</v>
      </c>
      <c r="R829" s="19">
        <v>0</v>
      </c>
      <c r="S829" s="110">
        <v>31.799700000000001</v>
      </c>
      <c r="T829" s="19">
        <v>252702877</v>
      </c>
      <c r="U829" s="19">
        <v>1285123190</v>
      </c>
      <c r="V829" s="19">
        <v>-2</v>
      </c>
    </row>
    <row r="830" spans="2:22" hidden="1">
      <c r="B830" t="s">
        <v>1612</v>
      </c>
      <c r="C830" s="19">
        <v>0</v>
      </c>
      <c r="D830" s="19">
        <v>0</v>
      </c>
      <c r="E830" s="19">
        <v>435394000</v>
      </c>
      <c r="F830" s="19">
        <v>435394000</v>
      </c>
      <c r="G830" s="19">
        <v>0</v>
      </c>
      <c r="H830" s="19">
        <v>435394000</v>
      </c>
      <c r="I830" s="19">
        <v>91200000</v>
      </c>
      <c r="J830" s="19">
        <v>435394000</v>
      </c>
      <c r="K830" s="19">
        <v>0</v>
      </c>
      <c r="L830" s="19">
        <v>27369618</v>
      </c>
      <c r="M830" s="19">
        <v>144892399</v>
      </c>
      <c r="N830" s="19">
        <v>290501601</v>
      </c>
      <c r="O830" s="110">
        <v>33.278500000000001</v>
      </c>
      <c r="P830" s="19">
        <v>27369618</v>
      </c>
      <c r="Q830" s="19">
        <v>144892399</v>
      </c>
      <c r="R830" s="19">
        <v>0</v>
      </c>
      <c r="S830" s="110">
        <v>33.278500000000001</v>
      </c>
      <c r="T830" s="19">
        <v>27369618</v>
      </c>
      <c r="U830" s="19">
        <v>144892402</v>
      </c>
      <c r="V830" s="19">
        <v>-3</v>
      </c>
    </row>
    <row r="831" spans="2:22" hidden="1">
      <c r="B831" t="s">
        <v>1396</v>
      </c>
      <c r="C831" s="19">
        <v>0</v>
      </c>
      <c r="D831" s="19">
        <v>0</v>
      </c>
      <c r="E831" s="19">
        <v>435394000</v>
      </c>
      <c r="F831" s="19">
        <v>435394000</v>
      </c>
      <c r="G831" s="19">
        <v>0</v>
      </c>
      <c r="H831" s="19">
        <v>435394000</v>
      </c>
      <c r="I831" s="19">
        <v>91200000</v>
      </c>
      <c r="J831" s="19">
        <v>435394000</v>
      </c>
      <c r="K831" s="19">
        <v>0</v>
      </c>
      <c r="L831" s="19">
        <v>27369618</v>
      </c>
      <c r="M831" s="19">
        <v>144892399</v>
      </c>
      <c r="N831" s="19">
        <v>290501601</v>
      </c>
      <c r="O831" s="110">
        <v>33.278500000000001</v>
      </c>
      <c r="P831" s="19">
        <v>27369618</v>
      </c>
      <c r="Q831" s="19">
        <v>144892399</v>
      </c>
      <c r="R831" s="19">
        <v>0</v>
      </c>
      <c r="S831" s="110">
        <v>33.278500000000001</v>
      </c>
      <c r="T831" s="19">
        <v>27369618</v>
      </c>
      <c r="U831" s="19">
        <v>144892402</v>
      </c>
      <c r="V831" s="19">
        <v>-3</v>
      </c>
    </row>
    <row r="832" spans="2:22" hidden="1">
      <c r="B832" t="s">
        <v>1613</v>
      </c>
      <c r="C832" s="19">
        <v>7178644000</v>
      </c>
      <c r="D832" s="19">
        <v>0</v>
      </c>
      <c r="E832" s="19">
        <v>374426000</v>
      </c>
      <c r="F832" s="19">
        <v>7553070000</v>
      </c>
      <c r="G832" s="19">
        <v>0</v>
      </c>
      <c r="H832" s="19">
        <v>7553070000</v>
      </c>
      <c r="I832" s="19">
        <v>364800000</v>
      </c>
      <c r="J832" s="19">
        <v>7553070000</v>
      </c>
      <c r="K832" s="19">
        <v>0</v>
      </c>
      <c r="L832" s="19">
        <v>550377539</v>
      </c>
      <c r="M832" s="19">
        <v>2775129421</v>
      </c>
      <c r="N832" s="19">
        <v>4777940579</v>
      </c>
      <c r="O832" s="110">
        <v>36.741700000000002</v>
      </c>
      <c r="P832" s="19">
        <v>550377539</v>
      </c>
      <c r="Q832" s="19">
        <v>2775129421</v>
      </c>
      <c r="R832" s="19">
        <v>0</v>
      </c>
      <c r="S832" s="110">
        <v>36.741700000000002</v>
      </c>
      <c r="T832" s="19">
        <v>550377539</v>
      </c>
      <c r="U832" s="19">
        <v>2775129419</v>
      </c>
      <c r="V832" s="19">
        <v>2</v>
      </c>
    </row>
    <row r="833" spans="2:22" hidden="1">
      <c r="B833" t="s">
        <v>1396</v>
      </c>
      <c r="C833" s="19">
        <v>7178644000</v>
      </c>
      <c r="D833" s="19">
        <v>0</v>
      </c>
      <c r="E833" s="19">
        <v>374426000</v>
      </c>
      <c r="F833" s="19">
        <v>7553070000</v>
      </c>
      <c r="G833" s="19">
        <v>0</v>
      </c>
      <c r="H833" s="19">
        <v>7553070000</v>
      </c>
      <c r="I833" s="19">
        <v>364800000</v>
      </c>
      <c r="J833" s="19">
        <v>7553070000</v>
      </c>
      <c r="K833" s="19">
        <v>0</v>
      </c>
      <c r="L833" s="19">
        <v>550377539</v>
      </c>
      <c r="M833" s="19">
        <v>2775129421</v>
      </c>
      <c r="N833" s="19">
        <v>4777940579</v>
      </c>
      <c r="O833" s="110">
        <v>36.741700000000002</v>
      </c>
      <c r="P833" s="19">
        <v>550377539</v>
      </c>
      <c r="Q833" s="19">
        <v>2775129421</v>
      </c>
      <c r="R833" s="19">
        <v>0</v>
      </c>
      <c r="S833" s="110">
        <v>36.741700000000002</v>
      </c>
      <c r="T833" s="19">
        <v>550377539</v>
      </c>
      <c r="U833" s="19">
        <v>2775129419</v>
      </c>
      <c r="V833" s="19">
        <v>2</v>
      </c>
    </row>
    <row r="834" spans="2:22" hidden="1">
      <c r="B834" t="s">
        <v>1614</v>
      </c>
      <c r="C834" s="19">
        <v>6667054000</v>
      </c>
      <c r="D834" s="19">
        <v>0</v>
      </c>
      <c r="E834" s="19">
        <v>194758000</v>
      </c>
      <c r="F834" s="19">
        <v>6861812000</v>
      </c>
      <c r="G834" s="19">
        <v>0</v>
      </c>
      <c r="H834" s="19">
        <v>6861812000</v>
      </c>
      <c r="I834" s="19">
        <v>259080000</v>
      </c>
      <c r="J834" s="19">
        <v>6861812000</v>
      </c>
      <c r="K834" s="19">
        <v>0</v>
      </c>
      <c r="L834" s="19">
        <v>113200567</v>
      </c>
      <c r="M834" s="19">
        <v>508236163</v>
      </c>
      <c r="N834" s="19">
        <v>6353575837</v>
      </c>
      <c r="O834" s="110">
        <v>7.4066999999999998</v>
      </c>
      <c r="P834" s="19">
        <v>113200567</v>
      </c>
      <c r="Q834" s="19">
        <v>508236163</v>
      </c>
      <c r="R834" s="19">
        <v>0</v>
      </c>
      <c r="S834" s="110">
        <v>7.4066999999999998</v>
      </c>
      <c r="T834" s="19">
        <v>113200567</v>
      </c>
      <c r="U834" s="19">
        <v>508236159</v>
      </c>
      <c r="V834" s="19">
        <v>4</v>
      </c>
    </row>
    <row r="835" spans="2:22" hidden="1">
      <c r="B835" t="s">
        <v>1396</v>
      </c>
      <c r="C835" s="19">
        <v>6667054000</v>
      </c>
      <c r="D835" s="19">
        <v>0</v>
      </c>
      <c r="E835" s="19">
        <v>194758000</v>
      </c>
      <c r="F835" s="19">
        <v>6861812000</v>
      </c>
      <c r="G835" s="19">
        <v>0</v>
      </c>
      <c r="H835" s="19">
        <v>6861812000</v>
      </c>
      <c r="I835" s="19">
        <v>259080000</v>
      </c>
      <c r="J835" s="19">
        <v>6861812000</v>
      </c>
      <c r="K835" s="19">
        <v>0</v>
      </c>
      <c r="L835" s="19">
        <v>113200567</v>
      </c>
      <c r="M835" s="19">
        <v>508236163</v>
      </c>
      <c r="N835" s="19">
        <v>6353575837</v>
      </c>
      <c r="O835" s="110">
        <v>7.4066999999999998</v>
      </c>
      <c r="P835" s="19">
        <v>113200567</v>
      </c>
      <c r="Q835" s="19">
        <v>508236163</v>
      </c>
      <c r="R835" s="19">
        <v>0</v>
      </c>
      <c r="S835" s="110">
        <v>7.4066999999999998</v>
      </c>
      <c r="T835" s="19">
        <v>113200567</v>
      </c>
      <c r="U835" s="19">
        <v>508236159</v>
      </c>
      <c r="V835" s="19">
        <v>4</v>
      </c>
    </row>
    <row r="836" spans="2:22" hidden="1">
      <c r="B836" t="s">
        <v>1615</v>
      </c>
      <c r="C836" s="19">
        <v>3631081000</v>
      </c>
      <c r="D836" s="19">
        <v>0</v>
      </c>
      <c r="E836" s="19">
        <v>-74057000</v>
      </c>
      <c r="F836" s="19">
        <v>3557024000</v>
      </c>
      <c r="G836" s="19">
        <v>0</v>
      </c>
      <c r="H836" s="19">
        <v>3557024000</v>
      </c>
      <c r="I836" s="19">
        <v>172720000</v>
      </c>
      <c r="J836" s="19">
        <v>3557024000</v>
      </c>
      <c r="K836" s="19">
        <v>0</v>
      </c>
      <c r="L836" s="19">
        <v>7019370</v>
      </c>
      <c r="M836" s="19">
        <v>23721716</v>
      </c>
      <c r="N836" s="19">
        <v>3533302284</v>
      </c>
      <c r="O836" s="110">
        <v>0.66690000000000005</v>
      </c>
      <c r="P836" s="19">
        <v>7019370</v>
      </c>
      <c r="Q836" s="19">
        <v>23721716</v>
      </c>
      <c r="R836" s="19">
        <v>0</v>
      </c>
      <c r="S836" s="110">
        <v>0.66690000000000005</v>
      </c>
      <c r="T836" s="19">
        <v>7019370</v>
      </c>
      <c r="U836" s="19">
        <v>23721761</v>
      </c>
      <c r="V836" s="19">
        <v>-45</v>
      </c>
    </row>
    <row r="837" spans="2:22" hidden="1">
      <c r="B837" t="s">
        <v>1396</v>
      </c>
      <c r="C837" s="19">
        <v>3631081000</v>
      </c>
      <c r="D837" s="19">
        <v>0</v>
      </c>
      <c r="E837" s="19">
        <v>-74057000</v>
      </c>
      <c r="F837" s="19">
        <v>3557024000</v>
      </c>
      <c r="G837" s="19">
        <v>0</v>
      </c>
      <c r="H837" s="19">
        <v>3557024000</v>
      </c>
      <c r="I837" s="19">
        <v>172720000</v>
      </c>
      <c r="J837" s="19">
        <v>3557024000</v>
      </c>
      <c r="K837" s="19">
        <v>0</v>
      </c>
      <c r="L837" s="19">
        <v>7019370</v>
      </c>
      <c r="M837" s="19">
        <v>23721716</v>
      </c>
      <c r="N837" s="19">
        <v>3533302284</v>
      </c>
      <c r="O837" s="110">
        <v>0.66690000000000005</v>
      </c>
      <c r="P837" s="19">
        <v>7019370</v>
      </c>
      <c r="Q837" s="19">
        <v>23721716</v>
      </c>
      <c r="R837" s="19">
        <v>0</v>
      </c>
      <c r="S837" s="110">
        <v>0.66690000000000005</v>
      </c>
      <c r="T837" s="19">
        <v>7019370</v>
      </c>
      <c r="U837" s="19">
        <v>23721761</v>
      </c>
      <c r="V837" s="19">
        <v>-45</v>
      </c>
    </row>
    <row r="838" spans="2:22" hidden="1">
      <c r="B838" t="s">
        <v>1616</v>
      </c>
      <c r="C838" s="19">
        <v>4156337000</v>
      </c>
      <c r="D838" s="19">
        <v>0</v>
      </c>
      <c r="E838" s="19">
        <v>122200000</v>
      </c>
      <c r="F838" s="19">
        <v>4278537000</v>
      </c>
      <c r="G838" s="19">
        <v>0</v>
      </c>
      <c r="H838" s="19">
        <v>4278537000</v>
      </c>
      <c r="I838" s="19">
        <v>222200000</v>
      </c>
      <c r="J838" s="19">
        <v>4278537000</v>
      </c>
      <c r="K838" s="19">
        <v>0</v>
      </c>
      <c r="L838" s="19">
        <v>317479900</v>
      </c>
      <c r="M838" s="19">
        <v>1393131000</v>
      </c>
      <c r="N838" s="19">
        <v>2885406000</v>
      </c>
      <c r="O838" s="110">
        <v>32.560899999999997</v>
      </c>
      <c r="P838" s="19">
        <v>317479900</v>
      </c>
      <c r="Q838" s="19">
        <v>1393131000</v>
      </c>
      <c r="R838" s="19">
        <v>0</v>
      </c>
      <c r="S838" s="110">
        <v>32.560899999999997</v>
      </c>
      <c r="T838" s="19">
        <v>317479900</v>
      </c>
      <c r="U838" s="19">
        <v>1393130996</v>
      </c>
      <c r="V838" s="19">
        <v>4</v>
      </c>
    </row>
    <row r="839" spans="2:22" hidden="1">
      <c r="B839" t="s">
        <v>1396</v>
      </c>
      <c r="C839" s="19">
        <v>4156337000</v>
      </c>
      <c r="D839" s="19">
        <v>0</v>
      </c>
      <c r="E839" s="19">
        <v>122200000</v>
      </c>
      <c r="F839" s="19">
        <v>4278537000</v>
      </c>
      <c r="G839" s="19">
        <v>0</v>
      </c>
      <c r="H839" s="19">
        <v>4278537000</v>
      </c>
      <c r="I839" s="19">
        <v>222200000</v>
      </c>
      <c r="J839" s="19">
        <v>4278537000</v>
      </c>
      <c r="K839" s="19">
        <v>0</v>
      </c>
      <c r="L839" s="19">
        <v>317479900</v>
      </c>
      <c r="M839" s="19">
        <v>1393131000</v>
      </c>
      <c r="N839" s="19">
        <v>2885406000</v>
      </c>
      <c r="O839" s="110">
        <v>32.560899999999997</v>
      </c>
      <c r="P839" s="19">
        <v>317479900</v>
      </c>
      <c r="Q839" s="19">
        <v>1393131000</v>
      </c>
      <c r="R839" s="19">
        <v>0</v>
      </c>
      <c r="S839" s="110">
        <v>32.560899999999997</v>
      </c>
      <c r="T839" s="19">
        <v>317479900</v>
      </c>
      <c r="U839" s="19">
        <v>1393130996</v>
      </c>
      <c r="V839" s="19">
        <v>4</v>
      </c>
    </row>
    <row r="840" spans="2:22" hidden="1">
      <c r="B840" t="s">
        <v>1617</v>
      </c>
      <c r="C840" s="19">
        <v>522687000</v>
      </c>
      <c r="D840" s="19">
        <v>0</v>
      </c>
      <c r="E840" s="19">
        <v>28000000</v>
      </c>
      <c r="F840" s="19">
        <v>550687000</v>
      </c>
      <c r="G840" s="19">
        <v>0</v>
      </c>
      <c r="H840" s="19">
        <v>550687000</v>
      </c>
      <c r="I840" s="19">
        <v>28000000</v>
      </c>
      <c r="J840" s="19">
        <v>550687000</v>
      </c>
      <c r="K840" s="19">
        <v>0</v>
      </c>
      <c r="L840" s="19">
        <v>37416900</v>
      </c>
      <c r="M840" s="19">
        <v>184862700</v>
      </c>
      <c r="N840" s="19">
        <v>365824300</v>
      </c>
      <c r="O840" s="110">
        <v>33.569499999999998</v>
      </c>
      <c r="P840" s="19">
        <v>37416900</v>
      </c>
      <c r="Q840" s="19">
        <v>184862700</v>
      </c>
      <c r="R840" s="19">
        <v>0</v>
      </c>
      <c r="S840" s="110">
        <v>33.569499999999998</v>
      </c>
      <c r="T840" s="19">
        <v>37416900</v>
      </c>
      <c r="U840" s="19">
        <v>184862699</v>
      </c>
      <c r="V840" s="19">
        <v>1</v>
      </c>
    </row>
    <row r="841" spans="2:22" hidden="1">
      <c r="B841" t="s">
        <v>1396</v>
      </c>
      <c r="C841" s="19">
        <v>522687000</v>
      </c>
      <c r="D841" s="19">
        <v>0</v>
      </c>
      <c r="E841" s="19">
        <v>28000000</v>
      </c>
      <c r="F841" s="19">
        <v>550687000</v>
      </c>
      <c r="G841" s="19">
        <v>0</v>
      </c>
      <c r="H841" s="19">
        <v>550687000</v>
      </c>
      <c r="I841" s="19">
        <v>28000000</v>
      </c>
      <c r="J841" s="19">
        <v>550687000</v>
      </c>
      <c r="K841" s="19">
        <v>0</v>
      </c>
      <c r="L841" s="19">
        <v>37416900</v>
      </c>
      <c r="M841" s="19">
        <v>184862700</v>
      </c>
      <c r="N841" s="19">
        <v>365824300</v>
      </c>
      <c r="O841" s="110">
        <v>33.569499999999998</v>
      </c>
      <c r="P841" s="19">
        <v>37416900</v>
      </c>
      <c r="Q841" s="19">
        <v>184862700</v>
      </c>
      <c r="R841" s="19">
        <v>0</v>
      </c>
      <c r="S841" s="110">
        <v>33.569499999999998</v>
      </c>
      <c r="T841" s="19">
        <v>37416900</v>
      </c>
      <c r="U841" s="19">
        <v>184862699</v>
      </c>
      <c r="V841" s="19">
        <v>1</v>
      </c>
    </row>
    <row r="842" spans="2:22" hidden="1">
      <c r="B842" t="s">
        <v>1618</v>
      </c>
      <c r="C842" s="19">
        <v>3117252000</v>
      </c>
      <c r="D842" s="19">
        <v>0</v>
      </c>
      <c r="E842" s="19">
        <v>86600000</v>
      </c>
      <c r="F842" s="19">
        <v>3203852000</v>
      </c>
      <c r="G842" s="19">
        <v>0</v>
      </c>
      <c r="H842" s="19">
        <v>3203852000</v>
      </c>
      <c r="I842" s="19">
        <v>166600000</v>
      </c>
      <c r="J842" s="19">
        <v>3203852000</v>
      </c>
      <c r="K842" s="19">
        <v>0</v>
      </c>
      <c r="L842" s="19">
        <v>238135400</v>
      </c>
      <c r="M842" s="19">
        <v>1044984600</v>
      </c>
      <c r="N842" s="19">
        <v>2158867400</v>
      </c>
      <c r="O842" s="110">
        <v>32.616500000000002</v>
      </c>
      <c r="P842" s="19">
        <v>238135400</v>
      </c>
      <c r="Q842" s="19">
        <v>1044984600</v>
      </c>
      <c r="R842" s="19">
        <v>0</v>
      </c>
      <c r="S842" s="110">
        <v>32.616500000000002</v>
      </c>
      <c r="T842" s="19">
        <v>238135400</v>
      </c>
      <c r="U842" s="19">
        <v>1044984598</v>
      </c>
      <c r="V842" s="19">
        <v>2</v>
      </c>
    </row>
    <row r="843" spans="2:22" hidden="1">
      <c r="B843" t="s">
        <v>1396</v>
      </c>
      <c r="C843" s="19">
        <v>3117252000</v>
      </c>
      <c r="D843" s="19">
        <v>0</v>
      </c>
      <c r="E843" s="19">
        <v>86600000</v>
      </c>
      <c r="F843" s="19">
        <v>3203852000</v>
      </c>
      <c r="G843" s="19">
        <v>0</v>
      </c>
      <c r="H843" s="19">
        <v>3203852000</v>
      </c>
      <c r="I843" s="19">
        <v>166600000</v>
      </c>
      <c r="J843" s="19">
        <v>3203852000</v>
      </c>
      <c r="K843" s="19">
        <v>0</v>
      </c>
      <c r="L843" s="19">
        <v>238135400</v>
      </c>
      <c r="M843" s="19">
        <v>1044984600</v>
      </c>
      <c r="N843" s="19">
        <v>2158867400</v>
      </c>
      <c r="O843" s="110">
        <v>32.616500000000002</v>
      </c>
      <c r="P843" s="19">
        <v>238135400</v>
      </c>
      <c r="Q843" s="19">
        <v>1044984600</v>
      </c>
      <c r="R843" s="19">
        <v>0</v>
      </c>
      <c r="S843" s="110">
        <v>32.616500000000002</v>
      </c>
      <c r="T843" s="19">
        <v>238135400</v>
      </c>
      <c r="U843" s="19">
        <v>1044984598</v>
      </c>
      <c r="V843" s="19">
        <v>2</v>
      </c>
    </row>
    <row r="844" spans="2:22" hidden="1">
      <c r="B844" t="s">
        <v>1619</v>
      </c>
      <c r="C844" s="19">
        <v>519542000</v>
      </c>
      <c r="D844" s="19">
        <v>0</v>
      </c>
      <c r="E844" s="19">
        <v>27800000</v>
      </c>
      <c r="F844" s="19">
        <v>547342000</v>
      </c>
      <c r="G844" s="19">
        <v>0</v>
      </c>
      <c r="H844" s="19">
        <v>547342000</v>
      </c>
      <c r="I844" s="19">
        <v>27800000</v>
      </c>
      <c r="J844" s="19">
        <v>547342000</v>
      </c>
      <c r="K844" s="19">
        <v>0</v>
      </c>
      <c r="L844" s="19">
        <v>39769000</v>
      </c>
      <c r="M844" s="19">
        <v>174573000</v>
      </c>
      <c r="N844" s="19">
        <v>372769000</v>
      </c>
      <c r="O844" s="110">
        <v>31.8947</v>
      </c>
      <c r="P844" s="19">
        <v>39769000</v>
      </c>
      <c r="Q844" s="19">
        <v>174573000</v>
      </c>
      <c r="R844" s="19">
        <v>0</v>
      </c>
      <c r="S844" s="110">
        <v>31.8947</v>
      </c>
      <c r="T844" s="19">
        <v>39769000</v>
      </c>
      <c r="U844" s="19">
        <v>174573000</v>
      </c>
      <c r="V844" s="19">
        <v>0</v>
      </c>
    </row>
    <row r="845" spans="2:22" hidden="1">
      <c r="B845" t="s">
        <v>1396</v>
      </c>
      <c r="C845" s="19">
        <v>519542000</v>
      </c>
      <c r="D845" s="19">
        <v>0</v>
      </c>
      <c r="E845" s="19">
        <v>27800000</v>
      </c>
      <c r="F845" s="19">
        <v>547342000</v>
      </c>
      <c r="G845" s="19">
        <v>0</v>
      </c>
      <c r="H845" s="19">
        <v>547342000</v>
      </c>
      <c r="I845" s="19">
        <v>27800000</v>
      </c>
      <c r="J845" s="19">
        <v>547342000</v>
      </c>
      <c r="K845" s="19">
        <v>0</v>
      </c>
      <c r="L845" s="19">
        <v>39769000</v>
      </c>
      <c r="M845" s="19">
        <v>174573000</v>
      </c>
      <c r="N845" s="19">
        <v>372769000</v>
      </c>
      <c r="O845" s="110">
        <v>31.8947</v>
      </c>
      <c r="P845" s="19">
        <v>39769000</v>
      </c>
      <c r="Q845" s="19">
        <v>174573000</v>
      </c>
      <c r="R845" s="19">
        <v>0</v>
      </c>
      <c r="S845" s="110">
        <v>31.8947</v>
      </c>
      <c r="T845" s="19">
        <v>39769000</v>
      </c>
      <c r="U845" s="19">
        <v>174573000</v>
      </c>
      <c r="V845" s="19">
        <v>0</v>
      </c>
    </row>
    <row r="846" spans="2:22" hidden="1">
      <c r="B846" t="s">
        <v>1620</v>
      </c>
      <c r="C846" s="19">
        <v>519542000</v>
      </c>
      <c r="D846" s="19">
        <v>0</v>
      </c>
      <c r="E846" s="19">
        <v>27800000</v>
      </c>
      <c r="F846" s="19">
        <v>547342000</v>
      </c>
      <c r="G846" s="19">
        <v>0</v>
      </c>
      <c r="H846" s="19">
        <v>547342000</v>
      </c>
      <c r="I846" s="19">
        <v>27800000</v>
      </c>
      <c r="J846" s="19">
        <v>547342000</v>
      </c>
      <c r="K846" s="19">
        <v>0</v>
      </c>
      <c r="L846" s="19">
        <v>39769000</v>
      </c>
      <c r="M846" s="19">
        <v>174573000</v>
      </c>
      <c r="N846" s="19">
        <v>372769000</v>
      </c>
      <c r="O846" s="110">
        <v>31.8947</v>
      </c>
      <c r="P846" s="19">
        <v>39769000</v>
      </c>
      <c r="Q846" s="19">
        <v>174573000</v>
      </c>
      <c r="R846" s="19">
        <v>0</v>
      </c>
      <c r="S846" s="110">
        <v>31.8947</v>
      </c>
      <c r="T846" s="19">
        <v>39769000</v>
      </c>
      <c r="U846" s="19">
        <v>174573000</v>
      </c>
      <c r="V846" s="19">
        <v>0</v>
      </c>
    </row>
    <row r="847" spans="2:22" hidden="1">
      <c r="B847" t="s">
        <v>1396</v>
      </c>
      <c r="C847" s="19">
        <v>519542000</v>
      </c>
      <c r="D847" s="19">
        <v>0</v>
      </c>
      <c r="E847" s="19">
        <v>27800000</v>
      </c>
      <c r="F847" s="19">
        <v>547342000</v>
      </c>
      <c r="G847" s="19">
        <v>0</v>
      </c>
      <c r="H847" s="19">
        <v>547342000</v>
      </c>
      <c r="I847" s="19">
        <v>27800000</v>
      </c>
      <c r="J847" s="19">
        <v>547342000</v>
      </c>
      <c r="K847" s="19">
        <v>0</v>
      </c>
      <c r="L847" s="19">
        <v>39769000</v>
      </c>
      <c r="M847" s="19">
        <v>174573000</v>
      </c>
      <c r="N847" s="19">
        <v>372769000</v>
      </c>
      <c r="O847" s="110">
        <v>31.8947</v>
      </c>
      <c r="P847" s="19">
        <v>39769000</v>
      </c>
      <c r="Q847" s="19">
        <v>174573000</v>
      </c>
      <c r="R847" s="19">
        <v>0</v>
      </c>
      <c r="S847" s="110">
        <v>31.8947</v>
      </c>
      <c r="T847" s="19">
        <v>39769000</v>
      </c>
      <c r="U847" s="19">
        <v>174573000</v>
      </c>
      <c r="V847" s="19">
        <v>0</v>
      </c>
    </row>
    <row r="848" spans="2:22" hidden="1">
      <c r="B848" t="s">
        <v>1621</v>
      </c>
      <c r="C848" s="19">
        <v>1039084000</v>
      </c>
      <c r="D848" s="19">
        <v>0</v>
      </c>
      <c r="E848" s="19">
        <v>55600000</v>
      </c>
      <c r="F848" s="19">
        <v>1094684000</v>
      </c>
      <c r="G848" s="19">
        <v>0</v>
      </c>
      <c r="H848" s="19">
        <v>1094684000</v>
      </c>
      <c r="I848" s="19">
        <v>55600000</v>
      </c>
      <c r="J848" s="19">
        <v>1094684000</v>
      </c>
      <c r="K848" s="19">
        <v>0</v>
      </c>
      <c r="L848" s="19">
        <v>79429400</v>
      </c>
      <c r="M848" s="19">
        <v>349729400</v>
      </c>
      <c r="N848" s="19">
        <v>744954600</v>
      </c>
      <c r="O848" s="110">
        <v>31.948</v>
      </c>
      <c r="P848" s="19">
        <v>79429400</v>
      </c>
      <c r="Q848" s="19">
        <v>349729400</v>
      </c>
      <c r="R848" s="19">
        <v>0</v>
      </c>
      <c r="S848" s="110">
        <v>31.948</v>
      </c>
      <c r="T848" s="19">
        <v>79429400</v>
      </c>
      <c r="U848" s="19">
        <v>349729406</v>
      </c>
      <c r="V848" s="19">
        <v>-6</v>
      </c>
    </row>
    <row r="849" spans="2:22" hidden="1">
      <c r="B849" t="s">
        <v>1396</v>
      </c>
      <c r="C849" s="19">
        <v>1039084000</v>
      </c>
      <c r="D849" s="19">
        <v>0</v>
      </c>
      <c r="E849" s="19">
        <v>55600000</v>
      </c>
      <c r="F849" s="19">
        <v>1094684000</v>
      </c>
      <c r="G849" s="19">
        <v>0</v>
      </c>
      <c r="H849" s="19">
        <v>1094684000</v>
      </c>
      <c r="I849" s="19">
        <v>55600000</v>
      </c>
      <c r="J849" s="19">
        <v>1094684000</v>
      </c>
      <c r="K849" s="19">
        <v>0</v>
      </c>
      <c r="L849" s="19">
        <v>79429400</v>
      </c>
      <c r="M849" s="19">
        <v>349729400</v>
      </c>
      <c r="N849" s="19">
        <v>744954600</v>
      </c>
      <c r="O849" s="110">
        <v>31.948</v>
      </c>
      <c r="P849" s="19">
        <v>79429400</v>
      </c>
      <c r="Q849" s="19">
        <v>349729400</v>
      </c>
      <c r="R849" s="19">
        <v>0</v>
      </c>
      <c r="S849" s="110">
        <v>31.948</v>
      </c>
      <c r="T849" s="19">
        <v>79429400</v>
      </c>
      <c r="U849" s="19">
        <v>349729406</v>
      </c>
      <c r="V849" s="19">
        <v>-6</v>
      </c>
    </row>
    <row r="850" spans="2:22" hidden="1">
      <c r="B850" t="s">
        <v>1622</v>
      </c>
      <c r="C850" s="19">
        <v>0</v>
      </c>
      <c r="D850" s="19">
        <v>0</v>
      </c>
      <c r="E850" s="19">
        <v>882371376</v>
      </c>
      <c r="F850" s="19">
        <v>882371376</v>
      </c>
      <c r="G850" s="19">
        <v>0</v>
      </c>
      <c r="H850" s="19">
        <v>882371376</v>
      </c>
      <c r="I850" s="19">
        <v>0</v>
      </c>
      <c r="J850" s="19">
        <v>882371376</v>
      </c>
      <c r="K850" s="19">
        <v>0</v>
      </c>
      <c r="L850" s="19">
        <v>77899682</v>
      </c>
      <c r="M850" s="19">
        <v>133859730</v>
      </c>
      <c r="N850" s="19">
        <v>748511646</v>
      </c>
      <c r="O850" s="110">
        <v>15.170500000000001</v>
      </c>
      <c r="P850" s="19">
        <v>77899682</v>
      </c>
      <c r="Q850" s="19">
        <v>105949327</v>
      </c>
      <c r="R850" s="19">
        <v>27910403</v>
      </c>
      <c r="S850" s="110">
        <v>12.007300000000001</v>
      </c>
      <c r="T850" s="19">
        <v>77899682</v>
      </c>
      <c r="U850" s="19">
        <v>105949327</v>
      </c>
      <c r="V850" s="19">
        <v>0</v>
      </c>
    </row>
    <row r="851" spans="2:22" hidden="1">
      <c r="B851" t="s">
        <v>1396</v>
      </c>
      <c r="C851" s="19">
        <v>0</v>
      </c>
      <c r="D851" s="19">
        <v>0</v>
      </c>
      <c r="E851" s="19">
        <v>882371376</v>
      </c>
      <c r="F851" s="19">
        <v>882371376</v>
      </c>
      <c r="G851" s="19">
        <v>0</v>
      </c>
      <c r="H851" s="19">
        <v>882371376</v>
      </c>
      <c r="I851" s="19">
        <v>0</v>
      </c>
      <c r="J851" s="19">
        <v>882371376</v>
      </c>
      <c r="K851" s="19">
        <v>0</v>
      </c>
      <c r="L851" s="19">
        <v>77899682</v>
      </c>
      <c r="M851" s="19">
        <v>133859730</v>
      </c>
      <c r="N851" s="19">
        <v>748511646</v>
      </c>
      <c r="O851" s="110">
        <v>15.170500000000001</v>
      </c>
      <c r="P851" s="19">
        <v>77899682</v>
      </c>
      <c r="Q851" s="19">
        <v>105949327</v>
      </c>
      <c r="R851" s="19">
        <v>27910403</v>
      </c>
      <c r="S851" s="110">
        <v>12.007300000000001</v>
      </c>
      <c r="T851" s="19">
        <v>77899682</v>
      </c>
      <c r="U851" s="19">
        <v>105949327</v>
      </c>
      <c r="V851" s="19">
        <v>0</v>
      </c>
    </row>
    <row r="852" spans="2:22" hidden="1">
      <c r="B852" t="s">
        <v>1623</v>
      </c>
      <c r="C852" s="19">
        <v>364087000</v>
      </c>
      <c r="D852" s="19">
        <v>0</v>
      </c>
      <c r="E852" s="19">
        <v>18200000</v>
      </c>
      <c r="F852" s="19">
        <v>382287000</v>
      </c>
      <c r="G852" s="19">
        <v>0</v>
      </c>
      <c r="H852" s="19">
        <v>382287000</v>
      </c>
      <c r="I852" s="19">
        <v>18200000</v>
      </c>
      <c r="J852" s="19">
        <v>382287000</v>
      </c>
      <c r="K852" s="19">
        <v>0</v>
      </c>
      <c r="L852" s="19">
        <v>19736795</v>
      </c>
      <c r="M852" s="19">
        <v>159734360</v>
      </c>
      <c r="N852" s="19">
        <v>222552640</v>
      </c>
      <c r="O852" s="110">
        <v>41.783900000000003</v>
      </c>
      <c r="P852" s="19">
        <v>19736795</v>
      </c>
      <c r="Q852" s="19">
        <v>159734360</v>
      </c>
      <c r="R852" s="19">
        <v>0</v>
      </c>
      <c r="S852" s="110">
        <v>41.783900000000003</v>
      </c>
      <c r="T852" s="19">
        <v>19736795</v>
      </c>
      <c r="U852" s="19">
        <v>159734369</v>
      </c>
      <c r="V852" s="19">
        <v>-9</v>
      </c>
    </row>
    <row r="853" spans="2:22" hidden="1">
      <c r="B853" t="s">
        <v>1396</v>
      </c>
      <c r="C853" s="19">
        <v>364087000</v>
      </c>
      <c r="D853" s="19">
        <v>0</v>
      </c>
      <c r="E853" s="19">
        <v>18200000</v>
      </c>
      <c r="F853" s="19">
        <v>382287000</v>
      </c>
      <c r="G853" s="19">
        <v>0</v>
      </c>
      <c r="H853" s="19">
        <v>382287000</v>
      </c>
      <c r="I853" s="19">
        <v>18200000</v>
      </c>
      <c r="J853" s="19">
        <v>382287000</v>
      </c>
      <c r="K853" s="19">
        <v>0</v>
      </c>
      <c r="L853" s="19">
        <v>19736795</v>
      </c>
      <c r="M853" s="19">
        <v>159734360</v>
      </c>
      <c r="N853" s="19">
        <v>222552640</v>
      </c>
      <c r="O853" s="110">
        <v>41.783900000000003</v>
      </c>
      <c r="P853" s="19">
        <v>19736795</v>
      </c>
      <c r="Q853" s="19">
        <v>159734360</v>
      </c>
      <c r="R853" s="19">
        <v>0</v>
      </c>
      <c r="S853" s="110">
        <v>41.783900000000003</v>
      </c>
      <c r="T853" s="19">
        <v>19736795</v>
      </c>
      <c r="U853" s="19">
        <v>159734369</v>
      </c>
      <c r="V853" s="19">
        <v>-9</v>
      </c>
    </row>
    <row r="854" spans="2:22" hidden="1">
      <c r="B854" t="s">
        <v>1624</v>
      </c>
      <c r="C854" s="19">
        <v>3227585000</v>
      </c>
      <c r="D854" s="19">
        <v>0</v>
      </c>
      <c r="E854" s="19">
        <v>-1302796789</v>
      </c>
      <c r="F854" s="19">
        <v>1924788211</v>
      </c>
      <c r="G854" s="19">
        <v>0</v>
      </c>
      <c r="H854" s="19">
        <v>1924788211</v>
      </c>
      <c r="I854" s="19">
        <v>0</v>
      </c>
      <c r="J854" s="19">
        <v>1924788211</v>
      </c>
      <c r="K854" s="19">
        <v>0</v>
      </c>
      <c r="L854" s="19">
        <v>27897238</v>
      </c>
      <c r="M854" s="19">
        <v>1523780946</v>
      </c>
      <c r="N854" s="19">
        <v>401007265</v>
      </c>
      <c r="O854" s="110">
        <v>79.166200000000003</v>
      </c>
      <c r="P854" s="19">
        <v>27897238</v>
      </c>
      <c r="Q854" s="19">
        <v>1523780946</v>
      </c>
      <c r="R854" s="19">
        <v>0</v>
      </c>
      <c r="S854" s="110">
        <v>79.166200000000003</v>
      </c>
      <c r="T854" s="19">
        <v>27897238</v>
      </c>
      <c r="U854" s="19">
        <v>1523780935</v>
      </c>
      <c r="V854" s="19">
        <v>11</v>
      </c>
    </row>
    <row r="855" spans="2:22" hidden="1">
      <c r="B855" t="s">
        <v>1396</v>
      </c>
      <c r="C855" s="19">
        <v>3227585000</v>
      </c>
      <c r="D855" s="19">
        <v>0</v>
      </c>
      <c r="E855" s="19">
        <v>-1302796789</v>
      </c>
      <c r="F855" s="19">
        <v>1924788211</v>
      </c>
      <c r="G855" s="19">
        <v>0</v>
      </c>
      <c r="H855" s="19">
        <v>1924788211</v>
      </c>
      <c r="I855" s="19">
        <v>0</v>
      </c>
      <c r="J855" s="19">
        <v>1924788211</v>
      </c>
      <c r="K855" s="19">
        <v>0</v>
      </c>
      <c r="L855" s="19">
        <v>27897238</v>
      </c>
      <c r="M855" s="19">
        <v>1523780946</v>
      </c>
      <c r="N855" s="19">
        <v>401007265</v>
      </c>
      <c r="O855" s="110">
        <v>79.166200000000003</v>
      </c>
      <c r="P855" s="19">
        <v>27897238</v>
      </c>
      <c r="Q855" s="19">
        <v>1523780946</v>
      </c>
      <c r="R855" s="19">
        <v>0</v>
      </c>
      <c r="S855" s="110">
        <v>79.166200000000003</v>
      </c>
      <c r="T855" s="19">
        <v>27897238</v>
      </c>
      <c r="U855" s="19">
        <v>1523780935</v>
      </c>
      <c r="V855" s="19">
        <v>11</v>
      </c>
    </row>
    <row r="856" spans="2:22" hidden="1">
      <c r="B856" t="s">
        <v>1625</v>
      </c>
      <c r="C856" s="19">
        <v>33486000</v>
      </c>
      <c r="D856" s="19">
        <v>0</v>
      </c>
      <c r="E856" s="19">
        <v>0</v>
      </c>
      <c r="F856" s="19">
        <v>33486000</v>
      </c>
      <c r="G856" s="19">
        <v>0</v>
      </c>
      <c r="H856" s="19">
        <v>33486000</v>
      </c>
      <c r="I856" s="19">
        <v>0</v>
      </c>
      <c r="J856" s="19">
        <v>33486000</v>
      </c>
      <c r="K856" s="19">
        <v>0</v>
      </c>
      <c r="L856" s="19">
        <v>2347773</v>
      </c>
      <c r="M856" s="19">
        <v>12884257</v>
      </c>
      <c r="N856" s="19">
        <v>20601743</v>
      </c>
      <c r="O856" s="110">
        <v>38.476500000000001</v>
      </c>
      <c r="P856" s="19">
        <v>2347773</v>
      </c>
      <c r="Q856" s="19">
        <v>12884257</v>
      </c>
      <c r="R856" s="19">
        <v>0</v>
      </c>
      <c r="S856" s="110">
        <v>38.476500000000001</v>
      </c>
      <c r="T856" s="19">
        <v>2347773</v>
      </c>
      <c r="U856" s="19">
        <v>12884237</v>
      </c>
      <c r="V856" s="19">
        <v>20</v>
      </c>
    </row>
    <row r="857" spans="2:22" hidden="1">
      <c r="B857" t="s">
        <v>1396</v>
      </c>
      <c r="C857" s="19">
        <v>33486000</v>
      </c>
      <c r="D857" s="19">
        <v>0</v>
      </c>
      <c r="E857" s="19">
        <v>0</v>
      </c>
      <c r="F857" s="19">
        <v>33486000</v>
      </c>
      <c r="G857" s="19">
        <v>0</v>
      </c>
      <c r="H857" s="19">
        <v>33486000</v>
      </c>
      <c r="I857" s="19">
        <v>0</v>
      </c>
      <c r="J857" s="19">
        <v>33486000</v>
      </c>
      <c r="K857" s="19">
        <v>0</v>
      </c>
      <c r="L857" s="19">
        <v>2347773</v>
      </c>
      <c r="M857" s="19">
        <v>12884257</v>
      </c>
      <c r="N857" s="19">
        <v>20601743</v>
      </c>
      <c r="O857" s="110">
        <v>38.476500000000001</v>
      </c>
      <c r="P857" s="19">
        <v>2347773</v>
      </c>
      <c r="Q857" s="19">
        <v>12884257</v>
      </c>
      <c r="R857" s="19">
        <v>0</v>
      </c>
      <c r="S857" s="110">
        <v>38.476500000000001</v>
      </c>
      <c r="T857" s="19">
        <v>2347773</v>
      </c>
      <c r="U857" s="19">
        <v>12884237</v>
      </c>
      <c r="V857" s="19">
        <v>20</v>
      </c>
    </row>
    <row r="858" spans="2:22" hidden="1">
      <c r="B858" t="s">
        <v>1626</v>
      </c>
      <c r="C858" s="19">
        <v>13846000</v>
      </c>
      <c r="D858" s="19">
        <v>0</v>
      </c>
      <c r="E858" s="19">
        <v>13152000</v>
      </c>
      <c r="F858" s="19">
        <v>26998000</v>
      </c>
      <c r="G858" s="19">
        <v>0</v>
      </c>
      <c r="H858" s="19">
        <v>26998000</v>
      </c>
      <c r="I858" s="19">
        <v>0</v>
      </c>
      <c r="J858" s="19">
        <v>26998000</v>
      </c>
      <c r="K858" s="19">
        <v>0</v>
      </c>
      <c r="L858" s="19">
        <v>0</v>
      </c>
      <c r="M858" s="19">
        <v>0</v>
      </c>
      <c r="N858" s="19">
        <v>26998000</v>
      </c>
      <c r="O858" s="110">
        <v>0</v>
      </c>
      <c r="P858" s="19">
        <v>0</v>
      </c>
      <c r="Q858" s="19">
        <v>0</v>
      </c>
      <c r="R858" s="19">
        <v>0</v>
      </c>
      <c r="S858" s="110">
        <v>0</v>
      </c>
      <c r="T858" s="19">
        <v>0</v>
      </c>
      <c r="U858" s="19">
        <v>0</v>
      </c>
      <c r="V858" s="19">
        <v>0</v>
      </c>
    </row>
    <row r="859" spans="2:22" hidden="1">
      <c r="B859" t="s">
        <v>1396</v>
      </c>
      <c r="C859" s="19">
        <v>12846000</v>
      </c>
      <c r="D859" s="19">
        <v>0</v>
      </c>
      <c r="E859" s="19">
        <v>13152000</v>
      </c>
      <c r="F859" s="19">
        <v>25998000</v>
      </c>
      <c r="G859" s="19">
        <v>0</v>
      </c>
      <c r="H859" s="19">
        <v>25998000</v>
      </c>
      <c r="I859" s="19">
        <v>0</v>
      </c>
      <c r="J859" s="19">
        <v>25998000</v>
      </c>
      <c r="K859" s="19">
        <v>0</v>
      </c>
      <c r="L859" s="19">
        <v>0</v>
      </c>
      <c r="M859" s="19">
        <v>0</v>
      </c>
      <c r="N859" s="19">
        <v>25998000</v>
      </c>
      <c r="O859" s="110">
        <v>0</v>
      </c>
      <c r="P859" s="19">
        <v>0</v>
      </c>
      <c r="Q859" s="19">
        <v>0</v>
      </c>
      <c r="R859" s="19">
        <v>0</v>
      </c>
      <c r="S859" s="110">
        <v>0</v>
      </c>
      <c r="T859" s="19">
        <v>0</v>
      </c>
      <c r="U859" s="19">
        <v>0</v>
      </c>
      <c r="V859" s="19">
        <v>0</v>
      </c>
    </row>
    <row r="860" spans="2:22" hidden="1">
      <c r="B860" t="s">
        <v>1519</v>
      </c>
      <c r="C860" s="19">
        <v>1000000</v>
      </c>
      <c r="D860" s="19">
        <v>0</v>
      </c>
      <c r="E860" s="19">
        <v>0</v>
      </c>
      <c r="F860" s="19">
        <v>1000000</v>
      </c>
      <c r="G860" s="19">
        <v>0</v>
      </c>
      <c r="H860" s="19">
        <v>1000000</v>
      </c>
      <c r="I860" s="19">
        <v>0</v>
      </c>
      <c r="J860" s="19">
        <v>1000000</v>
      </c>
      <c r="K860" s="19">
        <v>0</v>
      </c>
      <c r="L860" s="19">
        <v>0</v>
      </c>
      <c r="M860" s="19">
        <v>0</v>
      </c>
      <c r="N860" s="19">
        <v>1000000</v>
      </c>
      <c r="O860" s="110">
        <v>0</v>
      </c>
      <c r="P860" s="19">
        <v>0</v>
      </c>
      <c r="Q860" s="19">
        <v>0</v>
      </c>
      <c r="R860" s="19">
        <v>0</v>
      </c>
      <c r="S860" s="110">
        <v>0</v>
      </c>
      <c r="T860" s="19">
        <v>0</v>
      </c>
      <c r="U860" s="19">
        <v>0</v>
      </c>
      <c r="V860" s="19">
        <v>0</v>
      </c>
    </row>
    <row r="861" spans="2:22" hidden="1">
      <c r="B861" t="s">
        <v>1469</v>
      </c>
      <c r="C861" s="19">
        <v>2500000</v>
      </c>
      <c r="D861" s="19">
        <v>0</v>
      </c>
      <c r="E861" s="19">
        <v>-2500000</v>
      </c>
      <c r="F861" s="19">
        <v>0</v>
      </c>
      <c r="G861" s="19">
        <v>0</v>
      </c>
      <c r="H861" s="19">
        <v>0</v>
      </c>
      <c r="I861" s="19">
        <v>0</v>
      </c>
      <c r="J861" s="19">
        <v>0</v>
      </c>
      <c r="K861" s="19">
        <v>0</v>
      </c>
      <c r="L861" s="19">
        <v>0</v>
      </c>
      <c r="M861" s="19">
        <v>0</v>
      </c>
      <c r="N861" s="19">
        <v>0</v>
      </c>
      <c r="O861" s="110">
        <v>0</v>
      </c>
      <c r="P861" s="19">
        <v>0</v>
      </c>
      <c r="Q861" s="19">
        <v>0</v>
      </c>
      <c r="R861" s="19">
        <v>0</v>
      </c>
      <c r="S861" s="110">
        <v>0</v>
      </c>
      <c r="T861" s="19">
        <v>0</v>
      </c>
      <c r="U861" s="19">
        <v>0</v>
      </c>
      <c r="V861" s="19">
        <v>0</v>
      </c>
    </row>
    <row r="862" spans="2:22" hidden="1">
      <c r="B862" t="s">
        <v>1396</v>
      </c>
      <c r="C862" s="19">
        <v>2500000</v>
      </c>
      <c r="D862" s="19">
        <v>0</v>
      </c>
      <c r="E862" s="19">
        <v>-2500000</v>
      </c>
      <c r="F862" s="19">
        <v>0</v>
      </c>
      <c r="G862" s="19">
        <v>0</v>
      </c>
      <c r="H862" s="19">
        <v>0</v>
      </c>
      <c r="I862" s="19">
        <v>0</v>
      </c>
      <c r="J862" s="19">
        <v>0</v>
      </c>
      <c r="K862" s="19">
        <v>0</v>
      </c>
      <c r="L862" s="19">
        <v>0</v>
      </c>
      <c r="M862" s="19">
        <v>0</v>
      </c>
      <c r="N862" s="19">
        <v>0</v>
      </c>
      <c r="O862" s="110">
        <v>0</v>
      </c>
      <c r="P862" s="19">
        <v>0</v>
      </c>
      <c r="Q862" s="19">
        <v>0</v>
      </c>
      <c r="R862" s="19">
        <v>0</v>
      </c>
      <c r="S862" s="110">
        <v>0</v>
      </c>
      <c r="T862" s="19">
        <v>0</v>
      </c>
      <c r="U862" s="19">
        <v>0</v>
      </c>
      <c r="V862" s="19">
        <v>0</v>
      </c>
    </row>
    <row r="863" spans="2:22" hidden="1">
      <c r="B863" t="s">
        <v>1509</v>
      </c>
      <c r="C863" s="19">
        <v>0</v>
      </c>
      <c r="D863" s="19">
        <v>0</v>
      </c>
      <c r="E863" s="19">
        <v>1523200</v>
      </c>
      <c r="F863" s="19">
        <v>1523200</v>
      </c>
      <c r="G863" s="19">
        <v>0</v>
      </c>
      <c r="H863" s="19">
        <v>1523200</v>
      </c>
      <c r="I863" s="19">
        <v>0</v>
      </c>
      <c r="J863" s="19">
        <v>1523200</v>
      </c>
      <c r="K863" s="19">
        <v>0</v>
      </c>
      <c r="L863" s="19">
        <v>0</v>
      </c>
      <c r="M863" s="19">
        <v>1523200</v>
      </c>
      <c r="N863" s="19">
        <v>0</v>
      </c>
      <c r="O863" s="110">
        <v>100</v>
      </c>
      <c r="P863" s="19">
        <v>0</v>
      </c>
      <c r="Q863" s="19">
        <v>0</v>
      </c>
      <c r="R863" s="19">
        <v>1523200</v>
      </c>
      <c r="S863" s="110">
        <v>0</v>
      </c>
      <c r="T863" s="19">
        <v>0</v>
      </c>
      <c r="U863" s="19">
        <v>0</v>
      </c>
      <c r="V863" s="19">
        <v>0</v>
      </c>
    </row>
    <row r="864" spans="2:22" hidden="1">
      <c r="B864" t="s">
        <v>1396</v>
      </c>
      <c r="C864" s="19">
        <v>0</v>
      </c>
      <c r="D864" s="19">
        <v>0</v>
      </c>
      <c r="E864" s="19">
        <v>1523200</v>
      </c>
      <c r="F864" s="19">
        <v>1523200</v>
      </c>
      <c r="G864" s="19">
        <v>0</v>
      </c>
      <c r="H864" s="19">
        <v>1523200</v>
      </c>
      <c r="I864" s="19">
        <v>0</v>
      </c>
      <c r="J864" s="19">
        <v>1523200</v>
      </c>
      <c r="K864" s="19">
        <v>0</v>
      </c>
      <c r="L864" s="19">
        <v>0</v>
      </c>
      <c r="M864" s="19">
        <v>1523200</v>
      </c>
      <c r="N864" s="19">
        <v>0</v>
      </c>
      <c r="O864" s="110">
        <v>100</v>
      </c>
      <c r="P864" s="19">
        <v>0</v>
      </c>
      <c r="Q864" s="19">
        <v>0</v>
      </c>
      <c r="R864" s="19">
        <v>1523200</v>
      </c>
      <c r="S864" s="110">
        <v>0</v>
      </c>
      <c r="T864" s="19">
        <v>0</v>
      </c>
      <c r="U864" s="19">
        <v>0</v>
      </c>
      <c r="V864" s="19">
        <v>0</v>
      </c>
    </row>
    <row r="865" spans="2:22">
      <c r="B865" t="s">
        <v>1510</v>
      </c>
      <c r="C865" s="19">
        <v>0</v>
      </c>
      <c r="D865" s="19">
        <v>0</v>
      </c>
      <c r="E865" s="19">
        <v>300000</v>
      </c>
      <c r="F865" s="19">
        <v>300000</v>
      </c>
      <c r="G865" s="19">
        <v>0</v>
      </c>
      <c r="H865" s="19">
        <v>300000</v>
      </c>
      <c r="I865" s="19">
        <v>0</v>
      </c>
      <c r="J865" s="19">
        <v>300000</v>
      </c>
      <c r="K865" s="19">
        <v>0</v>
      </c>
      <c r="L865" s="19">
        <v>0</v>
      </c>
      <c r="M865" s="19">
        <v>300000</v>
      </c>
      <c r="N865" s="19">
        <v>0</v>
      </c>
      <c r="O865" s="110">
        <v>100</v>
      </c>
      <c r="P865" s="19">
        <v>0</v>
      </c>
      <c r="Q865" s="19">
        <v>0</v>
      </c>
      <c r="R865" s="19">
        <v>300000</v>
      </c>
      <c r="S865" s="110">
        <v>0</v>
      </c>
      <c r="T865" s="19">
        <v>0</v>
      </c>
      <c r="U865" s="19">
        <v>0</v>
      </c>
      <c r="V865" s="19">
        <v>0</v>
      </c>
    </row>
    <row r="866" spans="2:22">
      <c r="B866" t="s">
        <v>1396</v>
      </c>
      <c r="C866" s="19">
        <v>0</v>
      </c>
      <c r="D866" s="19">
        <v>0</v>
      </c>
      <c r="E866" s="19">
        <v>300000</v>
      </c>
      <c r="F866" s="19">
        <v>300000</v>
      </c>
      <c r="G866" s="19">
        <v>0</v>
      </c>
      <c r="H866" s="19">
        <v>300000</v>
      </c>
      <c r="I866" s="19">
        <v>0</v>
      </c>
      <c r="J866" s="19">
        <v>300000</v>
      </c>
      <c r="K866" s="19">
        <v>0</v>
      </c>
      <c r="L866" s="19">
        <v>0</v>
      </c>
      <c r="M866" s="19">
        <v>300000</v>
      </c>
      <c r="N866" s="19">
        <v>0</v>
      </c>
      <c r="O866" s="110">
        <v>100</v>
      </c>
      <c r="P866" s="19">
        <v>0</v>
      </c>
      <c r="Q866" s="19">
        <v>0</v>
      </c>
      <c r="R866" s="19">
        <v>300000</v>
      </c>
      <c r="S866" s="110">
        <v>0</v>
      </c>
      <c r="T866" s="19">
        <v>0</v>
      </c>
      <c r="U866" s="19">
        <v>0</v>
      </c>
      <c r="V866" s="19">
        <v>0</v>
      </c>
    </row>
    <row r="867" spans="2:22" hidden="1">
      <c r="B867" t="s">
        <v>1472</v>
      </c>
      <c r="C867" s="19">
        <v>0</v>
      </c>
      <c r="D867" s="19">
        <v>0</v>
      </c>
      <c r="E867" s="19">
        <v>10746450</v>
      </c>
      <c r="F867" s="19">
        <v>10746450</v>
      </c>
      <c r="G867" s="19">
        <v>0</v>
      </c>
      <c r="H867" s="19">
        <v>10746450</v>
      </c>
      <c r="I867" s="19">
        <v>0</v>
      </c>
      <c r="J867" s="19">
        <v>10746450</v>
      </c>
      <c r="K867" s="19">
        <v>0</v>
      </c>
      <c r="L867" s="19">
        <v>0</v>
      </c>
      <c r="M867" s="19">
        <v>10746450</v>
      </c>
      <c r="N867" s="19">
        <v>0</v>
      </c>
      <c r="O867" s="110">
        <v>100</v>
      </c>
      <c r="P867" s="19">
        <v>0</v>
      </c>
      <c r="Q867" s="19">
        <v>0</v>
      </c>
      <c r="R867" s="19">
        <v>10746450</v>
      </c>
      <c r="S867" s="110">
        <v>0</v>
      </c>
      <c r="T867" s="19">
        <v>0</v>
      </c>
      <c r="U867" s="19">
        <v>0</v>
      </c>
      <c r="V867" s="19">
        <v>0</v>
      </c>
    </row>
    <row r="868" spans="2:22" hidden="1">
      <c r="B868" t="s">
        <v>1396</v>
      </c>
      <c r="C868" s="19">
        <v>0</v>
      </c>
      <c r="D868" s="19">
        <v>0</v>
      </c>
      <c r="E868" s="19">
        <v>10746450</v>
      </c>
      <c r="F868" s="19">
        <v>10746450</v>
      </c>
      <c r="G868" s="19">
        <v>0</v>
      </c>
      <c r="H868" s="19">
        <v>10746450</v>
      </c>
      <c r="I868" s="19">
        <v>0</v>
      </c>
      <c r="J868" s="19">
        <v>10746450</v>
      </c>
      <c r="K868" s="19">
        <v>0</v>
      </c>
      <c r="L868" s="19">
        <v>0</v>
      </c>
      <c r="M868" s="19">
        <v>10746450</v>
      </c>
      <c r="N868" s="19">
        <v>0</v>
      </c>
      <c r="O868" s="110">
        <v>100</v>
      </c>
      <c r="P868" s="19">
        <v>0</v>
      </c>
      <c r="Q868" s="19">
        <v>0</v>
      </c>
      <c r="R868" s="19">
        <v>10746450</v>
      </c>
      <c r="S868" s="110">
        <v>0</v>
      </c>
      <c r="T868" s="19">
        <v>0</v>
      </c>
      <c r="U868" s="19">
        <v>0</v>
      </c>
      <c r="V868" s="19">
        <v>0</v>
      </c>
    </row>
    <row r="869" spans="2:22" hidden="1">
      <c r="B869" t="s">
        <v>1627</v>
      </c>
      <c r="C869" s="19">
        <v>0</v>
      </c>
      <c r="D869" s="19">
        <v>0</v>
      </c>
      <c r="E869" s="19">
        <v>2500000</v>
      </c>
      <c r="F869" s="19">
        <v>2500000</v>
      </c>
      <c r="G869" s="19">
        <v>0</v>
      </c>
      <c r="H869" s="19">
        <v>2500000</v>
      </c>
      <c r="I869" s="19">
        <v>0</v>
      </c>
      <c r="J869" s="19">
        <v>2500000</v>
      </c>
      <c r="K869" s="19">
        <v>0</v>
      </c>
      <c r="L869" s="19">
        <v>0</v>
      </c>
      <c r="M869" s="19">
        <v>2500000</v>
      </c>
      <c r="N869" s="19">
        <v>0</v>
      </c>
      <c r="O869" s="110">
        <v>100</v>
      </c>
      <c r="P869" s="19">
        <v>0</v>
      </c>
      <c r="Q869" s="19">
        <v>0</v>
      </c>
      <c r="R869" s="19">
        <v>2500000</v>
      </c>
      <c r="S869" s="110">
        <v>0</v>
      </c>
      <c r="T869" s="19">
        <v>0</v>
      </c>
      <c r="U869" s="19">
        <v>0</v>
      </c>
      <c r="V869" s="19">
        <v>0</v>
      </c>
    </row>
    <row r="870" spans="2:22" hidden="1">
      <c r="B870" t="s">
        <v>1396</v>
      </c>
      <c r="C870" s="19">
        <v>0</v>
      </c>
      <c r="D870" s="19">
        <v>0</v>
      </c>
      <c r="E870" s="19">
        <v>2500000</v>
      </c>
      <c r="F870" s="19">
        <v>2500000</v>
      </c>
      <c r="G870" s="19">
        <v>0</v>
      </c>
      <c r="H870" s="19">
        <v>2500000</v>
      </c>
      <c r="I870" s="19">
        <v>0</v>
      </c>
      <c r="J870" s="19">
        <v>2500000</v>
      </c>
      <c r="K870" s="19">
        <v>0</v>
      </c>
      <c r="L870" s="19">
        <v>0</v>
      </c>
      <c r="M870" s="19">
        <v>2500000</v>
      </c>
      <c r="N870" s="19">
        <v>0</v>
      </c>
      <c r="O870" s="110">
        <v>100</v>
      </c>
      <c r="P870" s="19">
        <v>0</v>
      </c>
      <c r="Q870" s="19">
        <v>0</v>
      </c>
      <c r="R870" s="19">
        <v>2500000</v>
      </c>
      <c r="S870" s="110">
        <v>0</v>
      </c>
      <c r="T870" s="19">
        <v>0</v>
      </c>
      <c r="U870" s="19">
        <v>0</v>
      </c>
      <c r="V870" s="19">
        <v>0</v>
      </c>
    </row>
    <row r="871" spans="2:22" hidden="1">
      <c r="B871" t="s">
        <v>1560</v>
      </c>
      <c r="C871" s="19">
        <v>0</v>
      </c>
      <c r="D871" s="19">
        <v>0</v>
      </c>
      <c r="E871" s="19">
        <v>3808000</v>
      </c>
      <c r="F871" s="19">
        <v>3808000</v>
      </c>
      <c r="G871" s="19">
        <v>0</v>
      </c>
      <c r="H871" s="19">
        <v>3808000</v>
      </c>
      <c r="I871" s="19">
        <v>0</v>
      </c>
      <c r="J871" s="19">
        <v>3808000</v>
      </c>
      <c r="K871" s="19">
        <v>0</v>
      </c>
      <c r="L871" s="19">
        <v>0</v>
      </c>
      <c r="M871" s="19">
        <v>3808000</v>
      </c>
      <c r="N871" s="19">
        <v>0</v>
      </c>
      <c r="O871" s="110">
        <v>100</v>
      </c>
      <c r="P871" s="19">
        <v>0</v>
      </c>
      <c r="Q871" s="19">
        <v>0</v>
      </c>
      <c r="R871" s="19">
        <v>3808000</v>
      </c>
      <c r="S871" s="110">
        <v>0</v>
      </c>
      <c r="T871" s="19">
        <v>0</v>
      </c>
      <c r="U871" s="19">
        <v>0</v>
      </c>
      <c r="V871" s="19">
        <v>0</v>
      </c>
    </row>
    <row r="872" spans="2:22" hidden="1">
      <c r="B872" t="s">
        <v>1396</v>
      </c>
      <c r="C872" s="19">
        <v>0</v>
      </c>
      <c r="D872" s="19">
        <v>0</v>
      </c>
      <c r="E872" s="19">
        <v>3808000</v>
      </c>
      <c r="F872" s="19">
        <v>3808000</v>
      </c>
      <c r="G872" s="19">
        <v>0</v>
      </c>
      <c r="H872" s="19">
        <v>3808000</v>
      </c>
      <c r="I872" s="19">
        <v>0</v>
      </c>
      <c r="J872" s="19">
        <v>3808000</v>
      </c>
      <c r="K872" s="19">
        <v>0</v>
      </c>
      <c r="L872" s="19">
        <v>0</v>
      </c>
      <c r="M872" s="19">
        <v>3808000</v>
      </c>
      <c r="N872" s="19">
        <v>0</v>
      </c>
      <c r="O872" s="110">
        <v>100</v>
      </c>
      <c r="P872" s="19">
        <v>0</v>
      </c>
      <c r="Q872" s="19">
        <v>0</v>
      </c>
      <c r="R872" s="19">
        <v>3808000</v>
      </c>
      <c r="S872" s="110">
        <v>0</v>
      </c>
      <c r="T872" s="19">
        <v>0</v>
      </c>
      <c r="U872" s="19">
        <v>0</v>
      </c>
      <c r="V872" s="19">
        <v>0</v>
      </c>
    </row>
    <row r="873" spans="2:22" hidden="1">
      <c r="B873" t="s">
        <v>1511</v>
      </c>
      <c r="C873" s="19">
        <v>0</v>
      </c>
      <c r="D873" s="19">
        <v>0</v>
      </c>
      <c r="E873" s="19">
        <v>38414200</v>
      </c>
      <c r="F873" s="19">
        <v>38414200</v>
      </c>
      <c r="G873" s="19">
        <v>0</v>
      </c>
      <c r="H873" s="19">
        <v>38414200</v>
      </c>
      <c r="I873" s="19">
        <v>0</v>
      </c>
      <c r="J873" s="19">
        <v>38414200</v>
      </c>
      <c r="K873" s="19">
        <v>0</v>
      </c>
      <c r="L873" s="19">
        <v>0</v>
      </c>
      <c r="M873" s="19">
        <v>38414200</v>
      </c>
      <c r="N873" s="19">
        <v>0</v>
      </c>
      <c r="O873" s="110">
        <v>100</v>
      </c>
      <c r="P873" s="19">
        <v>0</v>
      </c>
      <c r="Q873" s="19">
        <v>0</v>
      </c>
      <c r="R873" s="19">
        <v>38414200</v>
      </c>
      <c r="S873" s="110">
        <v>0</v>
      </c>
      <c r="T873" s="19">
        <v>0</v>
      </c>
      <c r="U873" s="19">
        <v>0</v>
      </c>
      <c r="V873" s="19">
        <v>0</v>
      </c>
    </row>
    <row r="874" spans="2:22" hidden="1">
      <c r="B874" t="s">
        <v>1396</v>
      </c>
      <c r="C874" s="19">
        <v>0</v>
      </c>
      <c r="D874" s="19">
        <v>0</v>
      </c>
      <c r="E874" s="19">
        <v>38414200</v>
      </c>
      <c r="F874" s="19">
        <v>38414200</v>
      </c>
      <c r="G874" s="19">
        <v>0</v>
      </c>
      <c r="H874" s="19">
        <v>38414200</v>
      </c>
      <c r="I874" s="19">
        <v>0</v>
      </c>
      <c r="J874" s="19">
        <v>38414200</v>
      </c>
      <c r="K874" s="19">
        <v>0</v>
      </c>
      <c r="L874" s="19">
        <v>0</v>
      </c>
      <c r="M874" s="19">
        <v>38414200</v>
      </c>
      <c r="N874" s="19">
        <v>0</v>
      </c>
      <c r="O874" s="110">
        <v>100</v>
      </c>
      <c r="P874" s="19">
        <v>0</v>
      </c>
      <c r="Q874" s="19">
        <v>0</v>
      </c>
      <c r="R874" s="19">
        <v>38414200</v>
      </c>
      <c r="S874" s="110">
        <v>0</v>
      </c>
      <c r="T874" s="19">
        <v>0</v>
      </c>
      <c r="U874" s="19">
        <v>0</v>
      </c>
      <c r="V874" s="19">
        <v>0</v>
      </c>
    </row>
    <row r="875" spans="2:22" hidden="1">
      <c r="B875" t="s">
        <v>1628</v>
      </c>
      <c r="C875" s="19">
        <v>1250000</v>
      </c>
      <c r="D875" s="19">
        <v>-36030000</v>
      </c>
      <c r="E875" s="19">
        <v>0</v>
      </c>
      <c r="F875" s="19">
        <v>1250000</v>
      </c>
      <c r="G875" s="19">
        <v>0</v>
      </c>
      <c r="H875" s="19">
        <v>1250000</v>
      </c>
      <c r="I875" s="19">
        <v>0</v>
      </c>
      <c r="J875" s="19">
        <v>0</v>
      </c>
      <c r="K875" s="19">
        <v>1250000</v>
      </c>
      <c r="L875" s="19">
        <v>0</v>
      </c>
      <c r="M875" s="19">
        <v>0</v>
      </c>
      <c r="N875" s="19">
        <v>0</v>
      </c>
      <c r="O875" s="110">
        <v>0</v>
      </c>
      <c r="P875" s="19">
        <v>0</v>
      </c>
      <c r="Q875" s="19">
        <v>0</v>
      </c>
      <c r="R875" s="19">
        <v>0</v>
      </c>
      <c r="S875" s="110">
        <v>0</v>
      </c>
      <c r="T875" s="19">
        <v>0</v>
      </c>
      <c r="U875" s="19">
        <v>0</v>
      </c>
      <c r="V875" s="19">
        <v>0</v>
      </c>
    </row>
    <row r="876" spans="2:22" hidden="1">
      <c r="B876" t="s">
        <v>1396</v>
      </c>
      <c r="C876" s="19">
        <v>1250000</v>
      </c>
      <c r="D876" s="19">
        <v>-36030000</v>
      </c>
      <c r="E876" s="19">
        <v>0</v>
      </c>
      <c r="F876" s="19">
        <v>1250000</v>
      </c>
      <c r="G876" s="19">
        <v>0</v>
      </c>
      <c r="H876" s="19">
        <v>1250000</v>
      </c>
      <c r="I876" s="19">
        <v>0</v>
      </c>
      <c r="J876" s="19">
        <v>0</v>
      </c>
      <c r="K876" s="19">
        <v>1250000</v>
      </c>
      <c r="L876" s="19">
        <v>0</v>
      </c>
      <c r="M876" s="19">
        <v>0</v>
      </c>
      <c r="N876" s="19">
        <v>0</v>
      </c>
      <c r="O876" s="110">
        <v>0</v>
      </c>
      <c r="P876" s="19">
        <v>0</v>
      </c>
      <c r="Q876" s="19">
        <v>0</v>
      </c>
      <c r="R876" s="19">
        <v>0</v>
      </c>
      <c r="S876" s="110">
        <v>0</v>
      </c>
      <c r="T876" s="19">
        <v>0</v>
      </c>
      <c r="U876" s="19">
        <v>0</v>
      </c>
      <c r="V876" s="19">
        <v>0</v>
      </c>
    </row>
    <row r="877" spans="2:22" hidden="1">
      <c r="B877" t="s">
        <v>1629</v>
      </c>
      <c r="C877" s="19">
        <v>1250000</v>
      </c>
      <c r="D877" s="19">
        <v>-132481563</v>
      </c>
      <c r="E877" s="19">
        <v>0</v>
      </c>
      <c r="F877" s="19">
        <v>1250000</v>
      </c>
      <c r="G877" s="19">
        <v>0</v>
      </c>
      <c r="H877" s="19">
        <v>1250000</v>
      </c>
      <c r="I877" s="19">
        <v>0</v>
      </c>
      <c r="J877" s="19">
        <v>0</v>
      </c>
      <c r="K877" s="19">
        <v>1250000</v>
      </c>
      <c r="L877" s="19">
        <v>0</v>
      </c>
      <c r="M877" s="19">
        <v>0</v>
      </c>
      <c r="N877" s="19">
        <v>0</v>
      </c>
      <c r="O877" s="110">
        <v>0</v>
      </c>
      <c r="P877" s="19">
        <v>0</v>
      </c>
      <c r="Q877" s="19">
        <v>0</v>
      </c>
      <c r="R877" s="19">
        <v>0</v>
      </c>
      <c r="S877" s="110">
        <v>0</v>
      </c>
      <c r="T877" s="19">
        <v>0</v>
      </c>
      <c r="U877" s="19">
        <v>0</v>
      </c>
      <c r="V877" s="19">
        <v>0</v>
      </c>
    </row>
    <row r="878" spans="2:22" hidden="1">
      <c r="B878" t="s">
        <v>1396</v>
      </c>
      <c r="C878" s="19">
        <v>1250000</v>
      </c>
      <c r="D878" s="19">
        <v>-132481563</v>
      </c>
      <c r="E878" s="19">
        <v>0</v>
      </c>
      <c r="F878" s="19">
        <v>1250000</v>
      </c>
      <c r="G878" s="19">
        <v>0</v>
      </c>
      <c r="H878" s="19">
        <v>1250000</v>
      </c>
      <c r="I878" s="19">
        <v>0</v>
      </c>
      <c r="J878" s="19">
        <v>0</v>
      </c>
      <c r="K878" s="19">
        <v>1250000</v>
      </c>
      <c r="L878" s="19">
        <v>0</v>
      </c>
      <c r="M878" s="19">
        <v>0</v>
      </c>
      <c r="N878" s="19">
        <v>0</v>
      </c>
      <c r="O878" s="110">
        <v>0</v>
      </c>
      <c r="P878" s="19">
        <v>0</v>
      </c>
      <c r="Q878" s="19">
        <v>0</v>
      </c>
      <c r="R878" s="19">
        <v>0</v>
      </c>
      <c r="S878" s="110">
        <v>0</v>
      </c>
      <c r="T878" s="19">
        <v>0</v>
      </c>
      <c r="U878" s="19">
        <v>0</v>
      </c>
      <c r="V878" s="19">
        <v>0</v>
      </c>
    </row>
    <row r="879" spans="2:22" hidden="1">
      <c r="B879" t="s">
        <v>1630</v>
      </c>
      <c r="C879" s="19">
        <v>0</v>
      </c>
      <c r="D879" s="19">
        <v>0</v>
      </c>
      <c r="E879" s="19">
        <v>240000</v>
      </c>
      <c r="F879" s="19">
        <v>240000</v>
      </c>
      <c r="G879" s="19">
        <v>0</v>
      </c>
      <c r="H879" s="19">
        <v>240000</v>
      </c>
      <c r="I879" s="19">
        <v>0</v>
      </c>
      <c r="J879" s="19">
        <v>240000</v>
      </c>
      <c r="K879" s="19">
        <v>0</v>
      </c>
      <c r="L879" s="19">
        <v>0</v>
      </c>
      <c r="M879" s="19">
        <v>32874</v>
      </c>
      <c r="N879" s="19">
        <v>207126</v>
      </c>
      <c r="O879" s="110">
        <v>13.6975</v>
      </c>
      <c r="P879" s="19">
        <v>0</v>
      </c>
      <c r="Q879" s="19">
        <v>32874</v>
      </c>
      <c r="R879" s="19">
        <v>0</v>
      </c>
      <c r="S879" s="110">
        <v>13.6975</v>
      </c>
      <c r="T879" s="19">
        <v>0</v>
      </c>
      <c r="U879" s="19">
        <v>32874</v>
      </c>
      <c r="V879" s="19">
        <v>0</v>
      </c>
    </row>
    <row r="880" spans="2:22" hidden="1">
      <c r="B880" t="s">
        <v>1396</v>
      </c>
      <c r="C880" s="19">
        <v>0</v>
      </c>
      <c r="D880" s="19">
        <v>0</v>
      </c>
      <c r="E880" s="19">
        <v>240000</v>
      </c>
      <c r="F880" s="19">
        <v>240000</v>
      </c>
      <c r="G880" s="19">
        <v>0</v>
      </c>
      <c r="H880" s="19">
        <v>240000</v>
      </c>
      <c r="I880" s="19">
        <v>0</v>
      </c>
      <c r="J880" s="19">
        <v>240000</v>
      </c>
      <c r="K880" s="19">
        <v>0</v>
      </c>
      <c r="L880" s="19">
        <v>0</v>
      </c>
      <c r="M880" s="19">
        <v>32874</v>
      </c>
      <c r="N880" s="19">
        <v>207126</v>
      </c>
      <c r="O880" s="110">
        <v>13.6975</v>
      </c>
      <c r="P880" s="19">
        <v>0</v>
      </c>
      <c r="Q880" s="19">
        <v>32874</v>
      </c>
      <c r="R880" s="19">
        <v>0</v>
      </c>
      <c r="S880" s="110">
        <v>13.6975</v>
      </c>
      <c r="T880" s="19">
        <v>0</v>
      </c>
      <c r="U880" s="19">
        <v>32874</v>
      </c>
      <c r="V880" s="19">
        <v>0</v>
      </c>
    </row>
    <row r="881" spans="2:22" hidden="1">
      <c r="B881" t="s">
        <v>1480</v>
      </c>
      <c r="C881" s="19">
        <v>0</v>
      </c>
      <c r="D881" s="19">
        <v>0</v>
      </c>
      <c r="E881" s="19">
        <v>3570000</v>
      </c>
      <c r="F881" s="19">
        <v>3570000</v>
      </c>
      <c r="G881" s="19">
        <v>0</v>
      </c>
      <c r="H881" s="19">
        <v>3570000</v>
      </c>
      <c r="I881" s="19">
        <v>0</v>
      </c>
      <c r="J881" s="19">
        <v>3570000</v>
      </c>
      <c r="K881" s="19">
        <v>0</v>
      </c>
      <c r="L881" s="19">
        <v>0</v>
      </c>
      <c r="M881" s="19">
        <v>3570000</v>
      </c>
      <c r="N881" s="19">
        <v>0</v>
      </c>
      <c r="O881" s="110">
        <v>100</v>
      </c>
      <c r="P881" s="19">
        <v>0</v>
      </c>
      <c r="Q881" s="19">
        <v>0</v>
      </c>
      <c r="R881" s="19">
        <v>3570000</v>
      </c>
      <c r="S881" s="110">
        <v>0</v>
      </c>
      <c r="T881" s="19">
        <v>0</v>
      </c>
      <c r="U881" s="19">
        <v>0</v>
      </c>
      <c r="V881" s="19">
        <v>0</v>
      </c>
    </row>
    <row r="882" spans="2:22" hidden="1">
      <c r="B882" t="s">
        <v>1396</v>
      </c>
      <c r="C882" s="19">
        <v>0</v>
      </c>
      <c r="D882" s="19">
        <v>0</v>
      </c>
      <c r="E882" s="19">
        <v>3570000</v>
      </c>
      <c r="F882" s="19">
        <v>3570000</v>
      </c>
      <c r="G882" s="19">
        <v>0</v>
      </c>
      <c r="H882" s="19">
        <v>3570000</v>
      </c>
      <c r="I882" s="19">
        <v>0</v>
      </c>
      <c r="J882" s="19">
        <v>3570000</v>
      </c>
      <c r="K882" s="19">
        <v>0</v>
      </c>
      <c r="L882" s="19">
        <v>0</v>
      </c>
      <c r="M882" s="19">
        <v>3570000</v>
      </c>
      <c r="N882" s="19">
        <v>0</v>
      </c>
      <c r="O882" s="110">
        <v>100</v>
      </c>
      <c r="P882" s="19">
        <v>0</v>
      </c>
      <c r="Q882" s="19">
        <v>0</v>
      </c>
      <c r="R882" s="19">
        <v>3570000</v>
      </c>
      <c r="S882" s="110">
        <v>0</v>
      </c>
      <c r="T882" s="19">
        <v>0</v>
      </c>
      <c r="U882" s="19">
        <v>0</v>
      </c>
      <c r="V882" s="19">
        <v>0</v>
      </c>
    </row>
    <row r="883" spans="2:22" hidden="1">
      <c r="B883" t="s">
        <v>1485</v>
      </c>
      <c r="C883" s="19">
        <v>0</v>
      </c>
      <c r="D883" s="19">
        <v>0</v>
      </c>
      <c r="E883" s="19">
        <v>13209000</v>
      </c>
      <c r="F883" s="19">
        <v>13209000</v>
      </c>
      <c r="G883" s="19">
        <v>0</v>
      </c>
      <c r="H883" s="19">
        <v>13209000</v>
      </c>
      <c r="I883" s="19">
        <v>0</v>
      </c>
      <c r="J883" s="19">
        <v>13209000</v>
      </c>
      <c r="K883" s="19">
        <v>0</v>
      </c>
      <c r="L883" s="19">
        <v>0</v>
      </c>
      <c r="M883" s="19">
        <v>13209000</v>
      </c>
      <c r="N883" s="19">
        <v>0</v>
      </c>
      <c r="O883" s="110">
        <v>100</v>
      </c>
      <c r="P883" s="19">
        <v>0</v>
      </c>
      <c r="Q883" s="19">
        <v>0</v>
      </c>
      <c r="R883" s="19">
        <v>13209000</v>
      </c>
      <c r="S883" s="110">
        <v>0</v>
      </c>
      <c r="T883" s="19">
        <v>0</v>
      </c>
      <c r="U883" s="19">
        <v>0</v>
      </c>
      <c r="V883" s="19">
        <v>0</v>
      </c>
    </row>
    <row r="884" spans="2:22" hidden="1">
      <c r="B884" t="s">
        <v>1396</v>
      </c>
      <c r="C884" s="19">
        <v>0</v>
      </c>
      <c r="D884" s="19">
        <v>0</v>
      </c>
      <c r="E884" s="19">
        <v>13209000</v>
      </c>
      <c r="F884" s="19">
        <v>13209000</v>
      </c>
      <c r="G884" s="19">
        <v>0</v>
      </c>
      <c r="H884" s="19">
        <v>13209000</v>
      </c>
      <c r="I884" s="19">
        <v>0</v>
      </c>
      <c r="J884" s="19">
        <v>13209000</v>
      </c>
      <c r="K884" s="19">
        <v>0</v>
      </c>
      <c r="L884" s="19">
        <v>0</v>
      </c>
      <c r="M884" s="19">
        <v>13209000</v>
      </c>
      <c r="N884" s="19">
        <v>0</v>
      </c>
      <c r="O884" s="110">
        <v>100</v>
      </c>
      <c r="P884" s="19">
        <v>0</v>
      </c>
      <c r="Q884" s="19">
        <v>0</v>
      </c>
      <c r="R884" s="19">
        <v>13209000</v>
      </c>
      <c r="S884" s="110">
        <v>0</v>
      </c>
      <c r="T884" s="19">
        <v>0</v>
      </c>
      <c r="U884" s="19">
        <v>0</v>
      </c>
      <c r="V884" s="19">
        <v>0</v>
      </c>
    </row>
    <row r="885" spans="2:22" hidden="1">
      <c r="B885" t="s">
        <v>1631</v>
      </c>
      <c r="C885" s="19">
        <v>4000000</v>
      </c>
      <c r="D885" s="19">
        <v>0</v>
      </c>
      <c r="E885" s="19">
        <v>0</v>
      </c>
      <c r="F885" s="19">
        <v>4000000</v>
      </c>
      <c r="G885" s="19">
        <v>0</v>
      </c>
      <c r="H885" s="19">
        <v>4000000</v>
      </c>
      <c r="I885" s="19">
        <v>0</v>
      </c>
      <c r="J885" s="19">
        <v>4000000</v>
      </c>
      <c r="K885" s="19">
        <v>0</v>
      </c>
      <c r="L885" s="19">
        <v>0</v>
      </c>
      <c r="M885" s="19">
        <v>0</v>
      </c>
      <c r="N885" s="19">
        <v>4000000</v>
      </c>
      <c r="O885" s="110">
        <v>0</v>
      </c>
      <c r="P885" s="19">
        <v>0</v>
      </c>
      <c r="Q885" s="19">
        <v>0</v>
      </c>
      <c r="R885" s="19">
        <v>0</v>
      </c>
      <c r="S885" s="110">
        <v>0</v>
      </c>
      <c r="T885" s="19">
        <v>0</v>
      </c>
      <c r="U885" s="19">
        <v>0</v>
      </c>
      <c r="V885" s="19">
        <v>0</v>
      </c>
    </row>
    <row r="886" spans="2:22" hidden="1">
      <c r="B886" t="s">
        <v>1396</v>
      </c>
      <c r="C886" s="19">
        <v>4000000</v>
      </c>
      <c r="D886" s="19">
        <v>0</v>
      </c>
      <c r="E886" s="19">
        <v>0</v>
      </c>
      <c r="F886" s="19">
        <v>4000000</v>
      </c>
      <c r="G886" s="19">
        <v>0</v>
      </c>
      <c r="H886" s="19">
        <v>4000000</v>
      </c>
      <c r="I886" s="19">
        <v>0</v>
      </c>
      <c r="J886" s="19">
        <v>4000000</v>
      </c>
      <c r="K886" s="19">
        <v>0</v>
      </c>
      <c r="L886" s="19">
        <v>0</v>
      </c>
      <c r="M886" s="19">
        <v>0</v>
      </c>
      <c r="N886" s="19">
        <v>4000000</v>
      </c>
      <c r="O886" s="110">
        <v>0</v>
      </c>
      <c r="P886" s="19">
        <v>0</v>
      </c>
      <c r="Q886" s="19">
        <v>0</v>
      </c>
      <c r="R886" s="19">
        <v>0</v>
      </c>
      <c r="S886" s="110">
        <v>0</v>
      </c>
      <c r="T886" s="19">
        <v>0</v>
      </c>
      <c r="U886" s="19">
        <v>0</v>
      </c>
      <c r="V886" s="19">
        <v>0</v>
      </c>
    </row>
    <row r="887" spans="2:22" hidden="1">
      <c r="B887" t="s">
        <v>1513</v>
      </c>
      <c r="C887" s="19">
        <v>0</v>
      </c>
      <c r="D887" s="19">
        <v>0</v>
      </c>
      <c r="E887" s="19">
        <v>5929000</v>
      </c>
      <c r="F887" s="19">
        <v>5929000</v>
      </c>
      <c r="G887" s="19">
        <v>0</v>
      </c>
      <c r="H887" s="19">
        <v>5929000</v>
      </c>
      <c r="I887" s="19">
        <v>0</v>
      </c>
      <c r="J887" s="19">
        <v>5929000</v>
      </c>
      <c r="K887" s="19">
        <v>0</v>
      </c>
      <c r="L887" s="19">
        <v>0</v>
      </c>
      <c r="M887" s="19">
        <v>5929000</v>
      </c>
      <c r="N887" s="19">
        <v>0</v>
      </c>
      <c r="O887" s="110">
        <v>100</v>
      </c>
      <c r="P887" s="19">
        <v>0</v>
      </c>
      <c r="Q887" s="19">
        <v>0</v>
      </c>
      <c r="R887" s="19">
        <v>5929000</v>
      </c>
      <c r="S887" s="110">
        <v>0</v>
      </c>
      <c r="T887" s="19">
        <v>0</v>
      </c>
      <c r="U887" s="19">
        <v>0</v>
      </c>
      <c r="V887" s="19">
        <v>0</v>
      </c>
    </row>
    <row r="888" spans="2:22" hidden="1">
      <c r="B888" t="s">
        <v>1396</v>
      </c>
      <c r="C888" s="19">
        <v>0</v>
      </c>
      <c r="D888" s="19">
        <v>0</v>
      </c>
      <c r="E888" s="19">
        <v>5929000</v>
      </c>
      <c r="F888" s="19">
        <v>5929000</v>
      </c>
      <c r="G888" s="19">
        <v>0</v>
      </c>
      <c r="H888" s="19">
        <v>5929000</v>
      </c>
      <c r="I888" s="19">
        <v>0</v>
      </c>
      <c r="J888" s="19">
        <v>5929000</v>
      </c>
      <c r="K888" s="19">
        <v>0</v>
      </c>
      <c r="L888" s="19">
        <v>0</v>
      </c>
      <c r="M888" s="19">
        <v>5929000</v>
      </c>
      <c r="N888" s="19">
        <v>0</v>
      </c>
      <c r="O888" s="110">
        <v>100</v>
      </c>
      <c r="P888" s="19">
        <v>0</v>
      </c>
      <c r="Q888" s="19">
        <v>0</v>
      </c>
      <c r="R888" s="19">
        <v>5929000</v>
      </c>
      <c r="S888" s="110">
        <v>0</v>
      </c>
      <c r="T888" s="19">
        <v>0</v>
      </c>
      <c r="U888" s="19">
        <v>0</v>
      </c>
      <c r="V888" s="19">
        <v>0</v>
      </c>
    </row>
    <row r="889" spans="2:22" hidden="1">
      <c r="B889" t="s">
        <v>1632</v>
      </c>
      <c r="C889" s="19">
        <v>2500000</v>
      </c>
      <c r="D889" s="19">
        <v>0</v>
      </c>
      <c r="E889" s="19">
        <v>0</v>
      </c>
      <c r="F889" s="19">
        <v>2500000</v>
      </c>
      <c r="G889" s="19">
        <v>0</v>
      </c>
      <c r="H889" s="19">
        <v>2500000</v>
      </c>
      <c r="I889" s="19">
        <v>0</v>
      </c>
      <c r="J889" s="19">
        <v>2500000</v>
      </c>
      <c r="K889" s="19">
        <v>0</v>
      </c>
      <c r="L889" s="19">
        <v>0</v>
      </c>
      <c r="M889" s="19">
        <v>0</v>
      </c>
      <c r="N889" s="19">
        <v>2500000</v>
      </c>
      <c r="O889" s="110">
        <v>0</v>
      </c>
      <c r="P889" s="19">
        <v>0</v>
      </c>
      <c r="Q889" s="19">
        <v>0</v>
      </c>
      <c r="R889" s="19">
        <v>0</v>
      </c>
      <c r="S889" s="110">
        <v>0</v>
      </c>
      <c r="T889" s="19">
        <v>0</v>
      </c>
      <c r="U889" s="19">
        <v>0</v>
      </c>
      <c r="V889" s="19">
        <v>0</v>
      </c>
    </row>
    <row r="890" spans="2:22" hidden="1">
      <c r="B890" t="s">
        <v>1396</v>
      </c>
      <c r="C890" s="19">
        <v>2500000</v>
      </c>
      <c r="D890" s="19">
        <v>0</v>
      </c>
      <c r="E890" s="19">
        <v>0</v>
      </c>
      <c r="F890" s="19">
        <v>2500000</v>
      </c>
      <c r="G890" s="19">
        <v>0</v>
      </c>
      <c r="H890" s="19">
        <v>2500000</v>
      </c>
      <c r="I890" s="19">
        <v>0</v>
      </c>
      <c r="J890" s="19">
        <v>2500000</v>
      </c>
      <c r="K890" s="19">
        <v>0</v>
      </c>
      <c r="L890" s="19">
        <v>0</v>
      </c>
      <c r="M890" s="19">
        <v>0</v>
      </c>
      <c r="N890" s="19">
        <v>2500000</v>
      </c>
      <c r="O890" s="110">
        <v>0</v>
      </c>
      <c r="P890" s="19">
        <v>0</v>
      </c>
      <c r="Q890" s="19">
        <v>0</v>
      </c>
      <c r="R890" s="19">
        <v>0</v>
      </c>
      <c r="S890" s="110">
        <v>0</v>
      </c>
      <c r="T890" s="19">
        <v>0</v>
      </c>
      <c r="U890" s="19">
        <v>0</v>
      </c>
      <c r="V890" s="19">
        <v>0</v>
      </c>
    </row>
    <row r="891" spans="2:22" hidden="1">
      <c r="B891" t="s">
        <v>1487</v>
      </c>
      <c r="C891" s="19">
        <v>23000000</v>
      </c>
      <c r="D891" s="19">
        <v>0</v>
      </c>
      <c r="E891" s="19">
        <v>50000000</v>
      </c>
      <c r="F891" s="19">
        <v>73000000</v>
      </c>
      <c r="G891" s="19">
        <v>0</v>
      </c>
      <c r="H891" s="19">
        <v>73000000</v>
      </c>
      <c r="I891" s="19">
        <v>0</v>
      </c>
      <c r="J891" s="19">
        <v>0</v>
      </c>
      <c r="K891" s="19">
        <v>73000000</v>
      </c>
      <c r="L891" s="19">
        <v>0</v>
      </c>
      <c r="M891" s="19">
        <v>0</v>
      </c>
      <c r="N891" s="19">
        <v>0</v>
      </c>
      <c r="O891" s="110">
        <v>0</v>
      </c>
      <c r="P891" s="19">
        <v>0</v>
      </c>
      <c r="Q891" s="19">
        <v>0</v>
      </c>
      <c r="R891" s="19">
        <v>0</v>
      </c>
      <c r="S891" s="110">
        <v>0</v>
      </c>
      <c r="T891" s="19">
        <v>0</v>
      </c>
      <c r="U891" s="19">
        <v>0</v>
      </c>
      <c r="V891" s="19">
        <v>0</v>
      </c>
    </row>
    <row r="892" spans="2:22" hidden="1">
      <c r="B892" t="s">
        <v>1396</v>
      </c>
      <c r="C892" s="19">
        <v>23000000</v>
      </c>
      <c r="D892" s="19">
        <v>0</v>
      </c>
      <c r="E892" s="19">
        <v>50000000</v>
      </c>
      <c r="F892" s="19">
        <v>73000000</v>
      </c>
      <c r="G892" s="19">
        <v>0</v>
      </c>
      <c r="H892" s="19">
        <v>73000000</v>
      </c>
      <c r="I892" s="19">
        <v>0</v>
      </c>
      <c r="J892" s="19">
        <v>0</v>
      </c>
      <c r="K892" s="19">
        <v>73000000</v>
      </c>
      <c r="L892" s="19">
        <v>0</v>
      </c>
      <c r="M892" s="19">
        <v>0</v>
      </c>
      <c r="N892" s="19">
        <v>0</v>
      </c>
      <c r="O892" s="110">
        <v>0</v>
      </c>
      <c r="P892" s="19">
        <v>0</v>
      </c>
      <c r="Q892" s="19">
        <v>0</v>
      </c>
      <c r="R892" s="19">
        <v>0</v>
      </c>
      <c r="S892" s="110">
        <v>0</v>
      </c>
      <c r="T892" s="19">
        <v>0</v>
      </c>
      <c r="U892" s="19">
        <v>0</v>
      </c>
      <c r="V892" s="19">
        <v>0</v>
      </c>
    </row>
    <row r="893" spans="2:22" hidden="1">
      <c r="B893" t="s">
        <v>1633</v>
      </c>
      <c r="C893" s="19">
        <v>4000000</v>
      </c>
      <c r="D893" s="19">
        <v>-90000000</v>
      </c>
      <c r="E893" s="19">
        <v>-4000000</v>
      </c>
      <c r="F893" s="19">
        <v>0</v>
      </c>
      <c r="G893" s="19">
        <v>0</v>
      </c>
      <c r="H893" s="19">
        <v>0</v>
      </c>
      <c r="I893" s="19">
        <v>-70000000</v>
      </c>
      <c r="J893" s="19">
        <v>0</v>
      </c>
      <c r="K893" s="19">
        <v>0</v>
      </c>
      <c r="L893" s="19">
        <v>0</v>
      </c>
      <c r="M893" s="19">
        <v>0</v>
      </c>
      <c r="N893" s="19">
        <v>0</v>
      </c>
      <c r="O893" s="110">
        <v>0</v>
      </c>
      <c r="P893" s="19">
        <v>0</v>
      </c>
      <c r="Q893" s="19">
        <v>0</v>
      </c>
      <c r="R893" s="19">
        <v>0</v>
      </c>
      <c r="S893" s="110">
        <v>0</v>
      </c>
      <c r="T893" s="19">
        <v>0</v>
      </c>
      <c r="U893" s="19">
        <v>0</v>
      </c>
      <c r="V893" s="19">
        <v>0</v>
      </c>
    </row>
    <row r="894" spans="2:22" hidden="1">
      <c r="B894" t="s">
        <v>1396</v>
      </c>
      <c r="C894" s="19">
        <v>4000000</v>
      </c>
      <c r="D894" s="19">
        <v>-90000000</v>
      </c>
      <c r="E894" s="19">
        <v>-4000000</v>
      </c>
      <c r="F894" s="19">
        <v>0</v>
      </c>
      <c r="G894" s="19">
        <v>0</v>
      </c>
      <c r="H894" s="19">
        <v>0</v>
      </c>
      <c r="I894" s="19">
        <v>-70000000</v>
      </c>
      <c r="J894" s="19">
        <v>0</v>
      </c>
      <c r="K894" s="19">
        <v>0</v>
      </c>
      <c r="L894" s="19">
        <v>0</v>
      </c>
      <c r="M894" s="19">
        <v>0</v>
      </c>
      <c r="N894" s="19">
        <v>0</v>
      </c>
      <c r="O894" s="110">
        <v>0</v>
      </c>
      <c r="P894" s="19">
        <v>0</v>
      </c>
      <c r="Q894" s="19">
        <v>0</v>
      </c>
      <c r="R894" s="19">
        <v>0</v>
      </c>
      <c r="S894" s="110">
        <v>0</v>
      </c>
      <c r="T894" s="19">
        <v>0</v>
      </c>
      <c r="U894" s="19">
        <v>0</v>
      </c>
      <c r="V894" s="19">
        <v>0</v>
      </c>
    </row>
    <row r="895" spans="2:22" hidden="1">
      <c r="B895" t="s">
        <v>1634</v>
      </c>
      <c r="C895" s="19">
        <v>2500000</v>
      </c>
      <c r="D895" s="19">
        <v>0</v>
      </c>
      <c r="E895" s="19">
        <v>-2500000</v>
      </c>
      <c r="F895" s="19">
        <v>0</v>
      </c>
      <c r="G895" s="19">
        <v>0</v>
      </c>
      <c r="H895" s="19">
        <v>0</v>
      </c>
      <c r="I895" s="19">
        <v>0</v>
      </c>
      <c r="J895" s="19">
        <v>0</v>
      </c>
      <c r="K895" s="19">
        <v>0</v>
      </c>
      <c r="L895" s="19">
        <v>0</v>
      </c>
      <c r="M895" s="19">
        <v>0</v>
      </c>
      <c r="N895" s="19">
        <v>0</v>
      </c>
      <c r="O895" s="110">
        <v>0</v>
      </c>
      <c r="P895" s="19">
        <v>0</v>
      </c>
      <c r="Q895" s="19">
        <v>0</v>
      </c>
      <c r="R895" s="19">
        <v>0</v>
      </c>
      <c r="S895" s="110">
        <v>0</v>
      </c>
      <c r="T895" s="19">
        <v>0</v>
      </c>
      <c r="U895" s="19">
        <v>0</v>
      </c>
      <c r="V895" s="19">
        <v>0</v>
      </c>
    </row>
    <row r="896" spans="2:22" hidden="1">
      <c r="B896" t="s">
        <v>1396</v>
      </c>
      <c r="C896" s="19">
        <v>2500000</v>
      </c>
      <c r="D896" s="19">
        <v>0</v>
      </c>
      <c r="E896" s="19">
        <v>-2500000</v>
      </c>
      <c r="F896" s="19">
        <v>0</v>
      </c>
      <c r="G896" s="19">
        <v>0</v>
      </c>
      <c r="H896" s="19">
        <v>0</v>
      </c>
      <c r="I896" s="19">
        <v>0</v>
      </c>
      <c r="J896" s="19">
        <v>0</v>
      </c>
      <c r="K896" s="19">
        <v>0</v>
      </c>
      <c r="L896" s="19">
        <v>0</v>
      </c>
      <c r="M896" s="19">
        <v>0</v>
      </c>
      <c r="N896" s="19">
        <v>0</v>
      </c>
      <c r="O896" s="110">
        <v>0</v>
      </c>
      <c r="P896" s="19">
        <v>0</v>
      </c>
      <c r="Q896" s="19">
        <v>0</v>
      </c>
      <c r="R896" s="19">
        <v>0</v>
      </c>
      <c r="S896" s="110">
        <v>0</v>
      </c>
      <c r="T896" s="19">
        <v>0</v>
      </c>
      <c r="U896" s="19">
        <v>0</v>
      </c>
      <c r="V896" s="19">
        <v>0</v>
      </c>
    </row>
    <row r="897" spans="2:22" hidden="1">
      <c r="B897" t="s">
        <v>1635</v>
      </c>
      <c r="C897" s="19">
        <v>0</v>
      </c>
      <c r="D897" s="19">
        <v>0</v>
      </c>
      <c r="E897" s="19">
        <v>74541180</v>
      </c>
      <c r="F897" s="19">
        <v>74541180</v>
      </c>
      <c r="G897" s="19">
        <v>0</v>
      </c>
      <c r="H897" s="19">
        <v>74541180</v>
      </c>
      <c r="I897" s="19">
        <v>0</v>
      </c>
      <c r="J897" s="19">
        <v>74541180</v>
      </c>
      <c r="K897" s="19">
        <v>0</v>
      </c>
      <c r="L897" s="19">
        <v>4155495</v>
      </c>
      <c r="M897" s="19">
        <v>18483165</v>
      </c>
      <c r="N897" s="19">
        <v>56058015</v>
      </c>
      <c r="O897" s="110">
        <v>24.7959</v>
      </c>
      <c r="P897" s="19">
        <v>4155495</v>
      </c>
      <c r="Q897" s="19">
        <v>18383165</v>
      </c>
      <c r="R897" s="19">
        <v>100000</v>
      </c>
      <c r="S897" s="110">
        <v>24.661799999999999</v>
      </c>
      <c r="T897" s="19">
        <v>4155495</v>
      </c>
      <c r="U897" s="19">
        <v>18383165</v>
      </c>
      <c r="V897" s="19">
        <v>0</v>
      </c>
    </row>
    <row r="898" spans="2:22" hidden="1">
      <c r="B898" t="s">
        <v>1396</v>
      </c>
      <c r="C898" s="19">
        <v>0</v>
      </c>
      <c r="D898" s="19">
        <v>0</v>
      </c>
      <c r="E898" s="19">
        <v>53986461</v>
      </c>
      <c r="F898" s="19">
        <v>53986461</v>
      </c>
      <c r="G898" s="19">
        <v>0</v>
      </c>
      <c r="H898" s="19">
        <v>53986461</v>
      </c>
      <c r="I898" s="19">
        <v>0</v>
      </c>
      <c r="J898" s="19">
        <v>53986461</v>
      </c>
      <c r="K898" s="19">
        <v>0</v>
      </c>
      <c r="L898" s="19">
        <v>3561411</v>
      </c>
      <c r="M898" s="19">
        <v>14493732</v>
      </c>
      <c r="N898" s="19">
        <v>39492729</v>
      </c>
      <c r="O898" s="110">
        <v>26.847000000000001</v>
      </c>
      <c r="P898" s="19">
        <v>3561411</v>
      </c>
      <c r="Q898" s="19">
        <v>14393732</v>
      </c>
      <c r="R898" s="19">
        <v>100000</v>
      </c>
      <c r="S898" s="110">
        <v>26.6617</v>
      </c>
      <c r="T898" s="19">
        <v>3561411</v>
      </c>
      <c r="U898" s="19">
        <v>14393732</v>
      </c>
      <c r="V898" s="19">
        <v>0</v>
      </c>
    </row>
    <row r="899" spans="2:22" hidden="1">
      <c r="B899" t="s">
        <v>1519</v>
      </c>
      <c r="C899" s="19">
        <v>0</v>
      </c>
      <c r="D899" s="19">
        <v>0</v>
      </c>
      <c r="E899" s="19">
        <v>20554719</v>
      </c>
      <c r="F899" s="19">
        <v>20554719</v>
      </c>
      <c r="G899" s="19">
        <v>0</v>
      </c>
      <c r="H899" s="19">
        <v>20554719</v>
      </c>
      <c r="I899" s="19">
        <v>0</v>
      </c>
      <c r="J899" s="19">
        <v>20554719</v>
      </c>
      <c r="K899" s="19">
        <v>0</v>
      </c>
      <c r="L899" s="19">
        <v>594084</v>
      </c>
      <c r="M899" s="19">
        <v>3989433</v>
      </c>
      <c r="N899" s="19">
        <v>16565286</v>
      </c>
      <c r="O899" s="110">
        <v>19.408799999999999</v>
      </c>
      <c r="P899" s="19">
        <v>594084</v>
      </c>
      <c r="Q899" s="19">
        <v>3989433</v>
      </c>
      <c r="R899" s="19">
        <v>0</v>
      </c>
      <c r="S899" s="110">
        <v>19.408799999999999</v>
      </c>
      <c r="T899" s="19">
        <v>594084</v>
      </c>
      <c r="U899" s="19">
        <v>3989433</v>
      </c>
      <c r="V899" s="19">
        <v>0</v>
      </c>
    </row>
    <row r="900" spans="2:22" hidden="1">
      <c r="B900" t="s">
        <v>1636</v>
      </c>
      <c r="C900" s="19">
        <v>0</v>
      </c>
      <c r="D900" s="19">
        <v>0</v>
      </c>
      <c r="E900" s="19">
        <v>160117346</v>
      </c>
      <c r="F900" s="19">
        <v>160117346</v>
      </c>
      <c r="G900" s="19">
        <v>0</v>
      </c>
      <c r="H900" s="19">
        <v>160117346</v>
      </c>
      <c r="I900" s="19">
        <v>0</v>
      </c>
      <c r="J900" s="19">
        <v>160117346</v>
      </c>
      <c r="K900" s="19">
        <v>0</v>
      </c>
      <c r="L900" s="19">
        <v>7663054</v>
      </c>
      <c r="M900" s="19">
        <v>32286872</v>
      </c>
      <c r="N900" s="19">
        <v>127830474</v>
      </c>
      <c r="O900" s="110">
        <v>20.1645</v>
      </c>
      <c r="P900" s="19">
        <v>7448454</v>
      </c>
      <c r="Q900" s="19">
        <v>31502037</v>
      </c>
      <c r="R900" s="19">
        <v>784835</v>
      </c>
      <c r="S900" s="110">
        <v>19.674299999999999</v>
      </c>
      <c r="T900" s="19">
        <v>7448454</v>
      </c>
      <c r="U900" s="19">
        <v>31502037</v>
      </c>
      <c r="V900" s="19">
        <v>0</v>
      </c>
    </row>
    <row r="901" spans="2:22" hidden="1">
      <c r="B901" t="s">
        <v>1396</v>
      </c>
      <c r="C901" s="19">
        <v>0</v>
      </c>
      <c r="D901" s="19">
        <v>0</v>
      </c>
      <c r="E901" s="19">
        <v>128277665</v>
      </c>
      <c r="F901" s="19">
        <v>128277665</v>
      </c>
      <c r="G901" s="19">
        <v>0</v>
      </c>
      <c r="H901" s="19">
        <v>128277665</v>
      </c>
      <c r="I901" s="19">
        <v>0</v>
      </c>
      <c r="J901" s="19">
        <v>128277665</v>
      </c>
      <c r="K901" s="19">
        <v>0</v>
      </c>
      <c r="L901" s="19">
        <v>6943864</v>
      </c>
      <c r="M901" s="19">
        <v>27046082</v>
      </c>
      <c r="N901" s="19">
        <v>101231583</v>
      </c>
      <c r="O901" s="110">
        <v>21.084</v>
      </c>
      <c r="P901" s="19">
        <v>6729264</v>
      </c>
      <c r="Q901" s="19">
        <v>26261247</v>
      </c>
      <c r="R901" s="19">
        <v>784835</v>
      </c>
      <c r="S901" s="110">
        <v>20.472200000000001</v>
      </c>
      <c r="T901" s="19">
        <v>6729264</v>
      </c>
      <c r="U901" s="19">
        <v>26261247</v>
      </c>
      <c r="V901" s="19">
        <v>0</v>
      </c>
    </row>
    <row r="902" spans="2:22" hidden="1">
      <c r="B902" t="s">
        <v>1519</v>
      </c>
      <c r="C902" s="19">
        <v>0</v>
      </c>
      <c r="D902" s="19">
        <v>0</v>
      </c>
      <c r="E902" s="19">
        <v>31839681</v>
      </c>
      <c r="F902" s="19">
        <v>31839681</v>
      </c>
      <c r="G902" s="19">
        <v>0</v>
      </c>
      <c r="H902" s="19">
        <v>31839681</v>
      </c>
      <c r="I902" s="19">
        <v>0</v>
      </c>
      <c r="J902" s="19">
        <v>31839681</v>
      </c>
      <c r="K902" s="19">
        <v>0</v>
      </c>
      <c r="L902" s="19">
        <v>719190</v>
      </c>
      <c r="M902" s="19">
        <v>5240790</v>
      </c>
      <c r="N902" s="19">
        <v>26598891</v>
      </c>
      <c r="O902" s="110">
        <v>16.459900000000001</v>
      </c>
      <c r="P902" s="19">
        <v>719190</v>
      </c>
      <c r="Q902" s="19">
        <v>5240790</v>
      </c>
      <c r="R902" s="19">
        <v>0</v>
      </c>
      <c r="S902" s="110">
        <v>16.459900000000001</v>
      </c>
      <c r="T902" s="19">
        <v>719190</v>
      </c>
      <c r="U902" s="19">
        <v>5240790</v>
      </c>
      <c r="V902" s="19">
        <v>0</v>
      </c>
    </row>
    <row r="903" spans="2:22" hidden="1">
      <c r="B903" t="s">
        <v>1637</v>
      </c>
      <c r="C903" s="19">
        <v>0</v>
      </c>
      <c r="D903" s="19">
        <v>0</v>
      </c>
      <c r="E903" s="19">
        <v>181536828</v>
      </c>
      <c r="F903" s="19">
        <v>181536828</v>
      </c>
      <c r="G903" s="19">
        <v>0</v>
      </c>
      <c r="H903" s="19">
        <v>181536828</v>
      </c>
      <c r="I903" s="19">
        <v>0</v>
      </c>
      <c r="J903" s="19">
        <v>181536828</v>
      </c>
      <c r="K903" s="19">
        <v>0</v>
      </c>
      <c r="L903" s="19">
        <v>16182366</v>
      </c>
      <c r="M903" s="19">
        <v>55091153</v>
      </c>
      <c r="N903" s="19">
        <v>126445675</v>
      </c>
      <c r="O903" s="110">
        <v>30.347100000000001</v>
      </c>
      <c r="P903" s="19">
        <v>14893266</v>
      </c>
      <c r="Q903" s="19">
        <v>51714282</v>
      </c>
      <c r="R903" s="19">
        <v>3376871</v>
      </c>
      <c r="S903" s="110">
        <v>28.486899999999999</v>
      </c>
      <c r="T903" s="19">
        <v>14893266</v>
      </c>
      <c r="U903" s="19">
        <v>51714282</v>
      </c>
      <c r="V903" s="19">
        <v>0</v>
      </c>
    </row>
    <row r="904" spans="2:22" hidden="1">
      <c r="B904" t="s">
        <v>1396</v>
      </c>
      <c r="C904" s="19">
        <v>0</v>
      </c>
      <c r="D904" s="19">
        <v>0</v>
      </c>
      <c r="E904" s="19">
        <v>153191606</v>
      </c>
      <c r="F904" s="19">
        <v>153191606</v>
      </c>
      <c r="G904" s="19">
        <v>0</v>
      </c>
      <c r="H904" s="19">
        <v>153191606</v>
      </c>
      <c r="I904" s="19">
        <v>0</v>
      </c>
      <c r="J904" s="19">
        <v>153191606</v>
      </c>
      <c r="K904" s="19">
        <v>0</v>
      </c>
      <c r="L904" s="19">
        <v>14320372</v>
      </c>
      <c r="M904" s="19">
        <v>47564242</v>
      </c>
      <c r="N904" s="19">
        <v>105627364</v>
      </c>
      <c r="O904" s="110">
        <v>31.0489</v>
      </c>
      <c r="P904" s="19">
        <v>13031272</v>
      </c>
      <c r="Q904" s="19">
        <v>44277371</v>
      </c>
      <c r="R904" s="19">
        <v>3286871</v>
      </c>
      <c r="S904" s="110">
        <v>28.903300000000002</v>
      </c>
      <c r="T904" s="19">
        <v>13031272</v>
      </c>
      <c r="U904" s="19">
        <v>44277371</v>
      </c>
      <c r="V904" s="19">
        <v>0</v>
      </c>
    </row>
    <row r="905" spans="2:22" hidden="1">
      <c r="B905" t="s">
        <v>1519</v>
      </c>
      <c r="C905" s="19">
        <v>0</v>
      </c>
      <c r="D905" s="19">
        <v>0</v>
      </c>
      <c r="E905" s="19">
        <v>28345222</v>
      </c>
      <c r="F905" s="19">
        <v>28345222</v>
      </c>
      <c r="G905" s="19">
        <v>0</v>
      </c>
      <c r="H905" s="19">
        <v>28345222</v>
      </c>
      <c r="I905" s="19">
        <v>0</v>
      </c>
      <c r="J905" s="19">
        <v>28345222</v>
      </c>
      <c r="K905" s="19">
        <v>0</v>
      </c>
      <c r="L905" s="19">
        <v>1861994</v>
      </c>
      <c r="M905" s="19">
        <v>7526911</v>
      </c>
      <c r="N905" s="19">
        <v>20818311</v>
      </c>
      <c r="O905" s="110">
        <v>26.554400000000001</v>
      </c>
      <c r="P905" s="19">
        <v>1861994</v>
      </c>
      <c r="Q905" s="19">
        <v>7436911</v>
      </c>
      <c r="R905" s="19">
        <v>90000</v>
      </c>
      <c r="S905" s="110">
        <v>26.236899999999999</v>
      </c>
      <c r="T905" s="19">
        <v>1861994</v>
      </c>
      <c r="U905" s="19">
        <v>7436911</v>
      </c>
      <c r="V905" s="19">
        <v>0</v>
      </c>
    </row>
    <row r="906" spans="2:22" hidden="1">
      <c r="B906" t="s">
        <v>1638</v>
      </c>
      <c r="C906" s="19">
        <v>0</v>
      </c>
      <c r="D906" s="19">
        <v>0</v>
      </c>
      <c r="E906" s="19">
        <v>85802492</v>
      </c>
      <c r="F906" s="19">
        <v>85802492</v>
      </c>
      <c r="G906" s="19">
        <v>0</v>
      </c>
      <c r="H906" s="19">
        <v>85802492</v>
      </c>
      <c r="I906" s="19">
        <v>0</v>
      </c>
      <c r="J906" s="19">
        <v>85802492</v>
      </c>
      <c r="K906" s="19">
        <v>0</v>
      </c>
      <c r="L906" s="19">
        <v>3848861</v>
      </c>
      <c r="M906" s="19">
        <v>19198932</v>
      </c>
      <c r="N906" s="19">
        <v>66603560</v>
      </c>
      <c r="O906" s="110">
        <v>22.375699999999998</v>
      </c>
      <c r="P906" s="19">
        <v>3848861</v>
      </c>
      <c r="Q906" s="19">
        <v>19198932</v>
      </c>
      <c r="R906" s="19">
        <v>0</v>
      </c>
      <c r="S906" s="110">
        <v>22.375699999999998</v>
      </c>
      <c r="T906" s="19">
        <v>3848861</v>
      </c>
      <c r="U906" s="19">
        <v>19198932</v>
      </c>
      <c r="V906" s="19">
        <v>0</v>
      </c>
    </row>
    <row r="907" spans="2:22" hidden="1">
      <c r="B907" t="s">
        <v>1396</v>
      </c>
      <c r="C907" s="19">
        <v>0</v>
      </c>
      <c r="D907" s="19">
        <v>0</v>
      </c>
      <c r="E907" s="19">
        <v>72229224</v>
      </c>
      <c r="F907" s="19">
        <v>72229224</v>
      </c>
      <c r="G907" s="19">
        <v>0</v>
      </c>
      <c r="H907" s="19">
        <v>72229224</v>
      </c>
      <c r="I907" s="19">
        <v>0</v>
      </c>
      <c r="J907" s="19">
        <v>72229224</v>
      </c>
      <c r="K907" s="19">
        <v>0</v>
      </c>
      <c r="L907" s="19">
        <v>3675361</v>
      </c>
      <c r="M907" s="19">
        <v>16962069</v>
      </c>
      <c r="N907" s="19">
        <v>55267155</v>
      </c>
      <c r="O907" s="110">
        <v>23.483699999999999</v>
      </c>
      <c r="P907" s="19">
        <v>3675361</v>
      </c>
      <c r="Q907" s="19">
        <v>16962069</v>
      </c>
      <c r="R907" s="19">
        <v>0</v>
      </c>
      <c r="S907" s="110">
        <v>23.483699999999999</v>
      </c>
      <c r="T907" s="19">
        <v>3675361</v>
      </c>
      <c r="U907" s="19">
        <v>16962069</v>
      </c>
      <c r="V907" s="19">
        <v>0</v>
      </c>
    </row>
    <row r="908" spans="2:22" hidden="1">
      <c r="B908" t="s">
        <v>1519</v>
      </c>
      <c r="C908" s="19">
        <v>0</v>
      </c>
      <c r="D908" s="19">
        <v>0</v>
      </c>
      <c r="E908" s="19">
        <v>13573268</v>
      </c>
      <c r="F908" s="19">
        <v>13573268</v>
      </c>
      <c r="G908" s="19">
        <v>0</v>
      </c>
      <c r="H908" s="19">
        <v>13573268</v>
      </c>
      <c r="I908" s="19">
        <v>0</v>
      </c>
      <c r="J908" s="19">
        <v>13573268</v>
      </c>
      <c r="K908" s="19">
        <v>0</v>
      </c>
      <c r="L908" s="19">
        <v>173500</v>
      </c>
      <c r="M908" s="19">
        <v>2236863</v>
      </c>
      <c r="N908" s="19">
        <v>11336405</v>
      </c>
      <c r="O908" s="110">
        <v>16.479900000000001</v>
      </c>
      <c r="P908" s="19">
        <v>173500</v>
      </c>
      <c r="Q908" s="19">
        <v>2236863</v>
      </c>
      <c r="R908" s="19">
        <v>0</v>
      </c>
      <c r="S908" s="110">
        <v>16.479900000000001</v>
      </c>
      <c r="T908" s="19">
        <v>173500</v>
      </c>
      <c r="U908" s="19">
        <v>2236863</v>
      </c>
      <c r="V908" s="19">
        <v>0</v>
      </c>
    </row>
    <row r="909" spans="2:22" hidden="1">
      <c r="B909" t="s">
        <v>1639</v>
      </c>
      <c r="C909" s="19">
        <v>0</v>
      </c>
      <c r="D909" s="19">
        <v>0</v>
      </c>
      <c r="E909" s="19">
        <v>298553601</v>
      </c>
      <c r="F909" s="19">
        <v>298553601</v>
      </c>
      <c r="G909" s="19">
        <v>0</v>
      </c>
      <c r="H909" s="19">
        <v>298553601</v>
      </c>
      <c r="I909" s="19">
        <v>0</v>
      </c>
      <c r="J909" s="19">
        <v>298553601</v>
      </c>
      <c r="K909" s="19">
        <v>0</v>
      </c>
      <c r="L909" s="19">
        <v>23562850</v>
      </c>
      <c r="M909" s="19">
        <v>86855599</v>
      </c>
      <c r="N909" s="19">
        <v>211698002</v>
      </c>
      <c r="O909" s="110">
        <v>29.092099999999999</v>
      </c>
      <c r="P909" s="19">
        <v>23190850</v>
      </c>
      <c r="Q909" s="19">
        <v>85901354</v>
      </c>
      <c r="R909" s="19">
        <v>954245</v>
      </c>
      <c r="S909" s="110">
        <v>28.772500000000001</v>
      </c>
      <c r="T909" s="19">
        <v>23190850</v>
      </c>
      <c r="U909" s="19">
        <v>83759754</v>
      </c>
      <c r="V909" s="19">
        <v>2141600</v>
      </c>
    </row>
    <row r="910" spans="2:22" hidden="1">
      <c r="B910" t="s">
        <v>1396</v>
      </c>
      <c r="C910" s="19">
        <v>0</v>
      </c>
      <c r="D910" s="19">
        <v>0</v>
      </c>
      <c r="E910" s="19">
        <v>251061345</v>
      </c>
      <c r="F910" s="19">
        <v>251061345</v>
      </c>
      <c r="G910" s="19">
        <v>0</v>
      </c>
      <c r="H910" s="19">
        <v>251061345</v>
      </c>
      <c r="I910" s="19">
        <v>0</v>
      </c>
      <c r="J910" s="19">
        <v>251061345</v>
      </c>
      <c r="K910" s="19">
        <v>0</v>
      </c>
      <c r="L910" s="19">
        <v>20446200</v>
      </c>
      <c r="M910" s="19">
        <v>74254420</v>
      </c>
      <c r="N910" s="19">
        <v>176806925</v>
      </c>
      <c r="O910" s="110">
        <v>29.5762</v>
      </c>
      <c r="P910" s="19">
        <v>20074200</v>
      </c>
      <c r="Q910" s="19">
        <v>73344275</v>
      </c>
      <c r="R910" s="19">
        <v>910145</v>
      </c>
      <c r="S910" s="110">
        <v>29.213699999999999</v>
      </c>
      <c r="T910" s="19">
        <v>20074200</v>
      </c>
      <c r="U910" s="19">
        <v>72120975</v>
      </c>
      <c r="V910" s="19">
        <v>1223300</v>
      </c>
    </row>
    <row r="911" spans="2:22" hidden="1">
      <c r="B911" t="s">
        <v>1519</v>
      </c>
      <c r="C911" s="19">
        <v>0</v>
      </c>
      <c r="D911" s="19">
        <v>0</v>
      </c>
      <c r="E911" s="19">
        <v>47492256</v>
      </c>
      <c r="F911" s="19">
        <v>47492256</v>
      </c>
      <c r="G911" s="19">
        <v>0</v>
      </c>
      <c r="H911" s="19">
        <v>47492256</v>
      </c>
      <c r="I911" s="19">
        <v>0</v>
      </c>
      <c r="J911" s="19">
        <v>47492256</v>
      </c>
      <c r="K911" s="19">
        <v>0</v>
      </c>
      <c r="L911" s="19">
        <v>3116650</v>
      </c>
      <c r="M911" s="19">
        <v>12601179</v>
      </c>
      <c r="N911" s="19">
        <v>34891077</v>
      </c>
      <c r="O911" s="110">
        <v>26.533100000000001</v>
      </c>
      <c r="P911" s="19">
        <v>3116650</v>
      </c>
      <c r="Q911" s="19">
        <v>12557079</v>
      </c>
      <c r="R911" s="19">
        <v>44100</v>
      </c>
      <c r="S911" s="110">
        <v>26.440300000000001</v>
      </c>
      <c r="T911" s="19">
        <v>3116650</v>
      </c>
      <c r="U911" s="19">
        <v>11638779</v>
      </c>
      <c r="V911" s="19">
        <v>918300</v>
      </c>
    </row>
    <row r="912" spans="2:22" hidden="1">
      <c r="B912" t="s">
        <v>1491</v>
      </c>
      <c r="C912" s="19">
        <v>30035000</v>
      </c>
      <c r="D912" s="19">
        <v>0</v>
      </c>
      <c r="E912" s="19">
        <v>1155997158</v>
      </c>
      <c r="F912" s="19">
        <v>1186032158</v>
      </c>
      <c r="G912" s="19">
        <v>0</v>
      </c>
      <c r="H912" s="19">
        <v>1186032158</v>
      </c>
      <c r="I912" s="19">
        <v>0</v>
      </c>
      <c r="J912" s="19">
        <v>1186032158</v>
      </c>
      <c r="K912" s="19">
        <v>0</v>
      </c>
      <c r="L912" s="19">
        <v>0</v>
      </c>
      <c r="M912" s="19">
        <v>1186032158</v>
      </c>
      <c r="N912" s="19">
        <v>0</v>
      </c>
      <c r="O912" s="110">
        <v>100</v>
      </c>
      <c r="P912" s="19">
        <v>120947453</v>
      </c>
      <c r="Q912" s="19">
        <v>135679390</v>
      </c>
      <c r="R912" s="19">
        <v>1050352768</v>
      </c>
      <c r="S912" s="110">
        <v>11.4398</v>
      </c>
      <c r="T912" s="19">
        <v>120947453</v>
      </c>
      <c r="U912" s="19">
        <v>135679390</v>
      </c>
      <c r="V912" s="19">
        <v>0</v>
      </c>
    </row>
    <row r="913" spans="2:22" hidden="1">
      <c r="B913" t="s">
        <v>1396</v>
      </c>
      <c r="C913" s="19">
        <v>29035000</v>
      </c>
      <c r="D913" s="19">
        <v>0</v>
      </c>
      <c r="E913" s="19">
        <v>1155997158</v>
      </c>
      <c r="F913" s="19">
        <v>1185032158</v>
      </c>
      <c r="G913" s="19">
        <v>0</v>
      </c>
      <c r="H913" s="19">
        <v>1185032158</v>
      </c>
      <c r="I913" s="19">
        <v>0</v>
      </c>
      <c r="J913" s="19">
        <v>1185032158</v>
      </c>
      <c r="K913" s="19">
        <v>0</v>
      </c>
      <c r="L913" s="19">
        <v>0</v>
      </c>
      <c r="M913" s="19">
        <v>1185032158</v>
      </c>
      <c r="N913" s="19">
        <v>0</v>
      </c>
      <c r="O913" s="110">
        <v>100</v>
      </c>
      <c r="P913" s="19">
        <v>120947453</v>
      </c>
      <c r="Q913" s="19">
        <v>135679390</v>
      </c>
      <c r="R913" s="19">
        <v>1049352768</v>
      </c>
      <c r="S913" s="110">
        <v>11.449400000000001</v>
      </c>
      <c r="T913" s="19">
        <v>120947453</v>
      </c>
      <c r="U913" s="19">
        <v>135679390</v>
      </c>
      <c r="V913" s="19">
        <v>0</v>
      </c>
    </row>
    <row r="914" spans="2:22" hidden="1">
      <c r="B914" t="s">
        <v>1519</v>
      </c>
      <c r="C914" s="19">
        <v>1000000</v>
      </c>
      <c r="D914" s="19">
        <v>0</v>
      </c>
      <c r="E914" s="19">
        <v>0</v>
      </c>
      <c r="F914" s="19">
        <v>1000000</v>
      </c>
      <c r="G914" s="19">
        <v>0</v>
      </c>
      <c r="H914" s="19">
        <v>1000000</v>
      </c>
      <c r="I914" s="19">
        <v>0</v>
      </c>
      <c r="J914" s="19">
        <v>1000000</v>
      </c>
      <c r="K914" s="19">
        <v>0</v>
      </c>
      <c r="L914" s="19">
        <v>0</v>
      </c>
      <c r="M914" s="19">
        <v>1000000</v>
      </c>
      <c r="N914" s="19">
        <v>0</v>
      </c>
      <c r="O914" s="110">
        <v>100</v>
      </c>
      <c r="P914" s="19">
        <v>0</v>
      </c>
      <c r="Q914" s="19">
        <v>0</v>
      </c>
      <c r="R914" s="19">
        <v>1000000</v>
      </c>
      <c r="S914" s="110">
        <v>0</v>
      </c>
      <c r="T914" s="19">
        <v>0</v>
      </c>
      <c r="U914" s="19">
        <v>0</v>
      </c>
      <c r="V914" s="19">
        <v>0</v>
      </c>
    </row>
    <row r="915" spans="2:22" hidden="1">
      <c r="B915" t="s">
        <v>1640</v>
      </c>
      <c r="C915" s="19">
        <v>10000000</v>
      </c>
      <c r="D915" s="19">
        <v>0</v>
      </c>
      <c r="E915" s="19">
        <v>0</v>
      </c>
      <c r="F915" s="19">
        <v>10000000</v>
      </c>
      <c r="G915" s="19">
        <v>0</v>
      </c>
      <c r="H915" s="19">
        <v>10000000</v>
      </c>
      <c r="I915" s="19">
        <v>0</v>
      </c>
      <c r="J915" s="19">
        <v>10000000</v>
      </c>
      <c r="K915" s="19">
        <v>0</v>
      </c>
      <c r="L915" s="19">
        <v>0</v>
      </c>
      <c r="M915" s="19">
        <v>0</v>
      </c>
      <c r="N915" s="19">
        <v>10000000</v>
      </c>
      <c r="O915" s="110">
        <v>0</v>
      </c>
      <c r="P915" s="19">
        <v>0</v>
      </c>
      <c r="Q915" s="19">
        <v>0</v>
      </c>
      <c r="R915" s="19">
        <v>0</v>
      </c>
      <c r="S915" s="110">
        <v>0</v>
      </c>
      <c r="T915" s="19">
        <v>0</v>
      </c>
      <c r="U915" s="19">
        <v>0</v>
      </c>
      <c r="V915" s="19">
        <v>0</v>
      </c>
    </row>
    <row r="916" spans="2:22" hidden="1">
      <c r="B916" t="s">
        <v>1396</v>
      </c>
      <c r="C916" s="19">
        <v>10000000</v>
      </c>
      <c r="D916" s="19">
        <v>0</v>
      </c>
      <c r="E916" s="19">
        <v>0</v>
      </c>
      <c r="F916" s="19">
        <v>10000000</v>
      </c>
      <c r="G916" s="19">
        <v>0</v>
      </c>
      <c r="H916" s="19">
        <v>10000000</v>
      </c>
      <c r="I916" s="19">
        <v>0</v>
      </c>
      <c r="J916" s="19">
        <v>10000000</v>
      </c>
      <c r="K916" s="19">
        <v>0</v>
      </c>
      <c r="L916" s="19">
        <v>0</v>
      </c>
      <c r="M916" s="19">
        <v>0</v>
      </c>
      <c r="N916" s="19">
        <v>10000000</v>
      </c>
      <c r="O916" s="110">
        <v>0</v>
      </c>
      <c r="P916" s="19">
        <v>0</v>
      </c>
      <c r="Q916" s="19">
        <v>0</v>
      </c>
      <c r="R916" s="19">
        <v>0</v>
      </c>
      <c r="S916" s="110">
        <v>0</v>
      </c>
      <c r="T916" s="19">
        <v>0</v>
      </c>
      <c r="U916" s="19">
        <v>0</v>
      </c>
      <c r="V916" s="19">
        <v>0</v>
      </c>
    </row>
    <row r="917" spans="2:22" hidden="1">
      <c r="B917" t="s">
        <v>1492</v>
      </c>
      <c r="C917" s="19">
        <v>29198000</v>
      </c>
      <c r="D917" s="19">
        <v>0</v>
      </c>
      <c r="E917" s="19">
        <v>6656339</v>
      </c>
      <c r="F917" s="19">
        <v>35854339</v>
      </c>
      <c r="G917" s="19">
        <v>0</v>
      </c>
      <c r="H917" s="19">
        <v>35854339</v>
      </c>
      <c r="I917" s="19">
        <v>0</v>
      </c>
      <c r="J917" s="19">
        <v>33854339</v>
      </c>
      <c r="K917" s="19">
        <v>2000000</v>
      </c>
      <c r="L917" s="19">
        <v>1871721</v>
      </c>
      <c r="M917" s="19">
        <v>15898009</v>
      </c>
      <c r="N917" s="19">
        <v>17956330</v>
      </c>
      <c r="O917" s="110">
        <v>44.340499999999999</v>
      </c>
      <c r="P917" s="19">
        <v>1871721</v>
      </c>
      <c r="Q917" s="19">
        <v>11665428</v>
      </c>
      <c r="R917" s="19">
        <v>4232581</v>
      </c>
      <c r="S917" s="110">
        <v>32.535600000000002</v>
      </c>
      <c r="T917" s="19">
        <v>1871721</v>
      </c>
      <c r="U917" s="19">
        <v>11665422</v>
      </c>
      <c r="V917" s="19">
        <v>6</v>
      </c>
    </row>
    <row r="918" spans="2:22" hidden="1">
      <c r="B918" t="s">
        <v>1396</v>
      </c>
      <c r="C918" s="19">
        <v>29198000</v>
      </c>
      <c r="D918" s="19">
        <v>0</v>
      </c>
      <c r="E918" s="19">
        <v>6656339</v>
      </c>
      <c r="F918" s="19">
        <v>35854339</v>
      </c>
      <c r="G918" s="19">
        <v>0</v>
      </c>
      <c r="H918" s="19">
        <v>35854339</v>
      </c>
      <c r="I918" s="19">
        <v>0</v>
      </c>
      <c r="J918" s="19">
        <v>33854339</v>
      </c>
      <c r="K918" s="19">
        <v>2000000</v>
      </c>
      <c r="L918" s="19">
        <v>1871721</v>
      </c>
      <c r="M918" s="19">
        <v>15898009</v>
      </c>
      <c r="N918" s="19">
        <v>17956330</v>
      </c>
      <c r="O918" s="110">
        <v>44.340499999999999</v>
      </c>
      <c r="P918" s="19">
        <v>1871721</v>
      </c>
      <c r="Q918" s="19">
        <v>11665428</v>
      </c>
      <c r="R918" s="19">
        <v>4232581</v>
      </c>
      <c r="S918" s="110">
        <v>32.535600000000002</v>
      </c>
      <c r="T918" s="19">
        <v>1871721</v>
      </c>
      <c r="U918" s="19">
        <v>11665422</v>
      </c>
      <c r="V918" s="19">
        <v>6</v>
      </c>
    </row>
    <row r="919" spans="2:22" hidden="1">
      <c r="B919" t="s">
        <v>1441</v>
      </c>
      <c r="C919" s="19">
        <v>0</v>
      </c>
      <c r="D919" s="19">
        <v>0</v>
      </c>
      <c r="E919" s="19">
        <v>4000000</v>
      </c>
      <c r="F919" s="19">
        <v>4000000</v>
      </c>
      <c r="G919" s="19">
        <v>0</v>
      </c>
      <c r="H919" s="19">
        <v>4000000</v>
      </c>
      <c r="I919" s="19">
        <v>0</v>
      </c>
      <c r="J919" s="19">
        <v>4000000</v>
      </c>
      <c r="K919" s="19">
        <v>0</v>
      </c>
      <c r="L919" s="19">
        <v>0</v>
      </c>
      <c r="M919" s="19">
        <v>547942</v>
      </c>
      <c r="N919" s="19">
        <v>3452058</v>
      </c>
      <c r="O919" s="110">
        <v>13.698600000000001</v>
      </c>
      <c r="P919" s="19">
        <v>0</v>
      </c>
      <c r="Q919" s="19">
        <v>547942</v>
      </c>
      <c r="R919" s="19">
        <v>0</v>
      </c>
      <c r="S919" s="110">
        <v>13.698600000000001</v>
      </c>
      <c r="T919" s="19">
        <v>0</v>
      </c>
      <c r="U919" s="19">
        <v>547942</v>
      </c>
      <c r="V919" s="19">
        <v>0</v>
      </c>
    </row>
    <row r="920" spans="2:22" hidden="1">
      <c r="B920" t="s">
        <v>1396</v>
      </c>
      <c r="C920" s="19">
        <v>0</v>
      </c>
      <c r="D920" s="19">
        <v>0</v>
      </c>
      <c r="E920" s="19">
        <v>4000000</v>
      </c>
      <c r="F920" s="19">
        <v>4000000</v>
      </c>
      <c r="G920" s="19">
        <v>0</v>
      </c>
      <c r="H920" s="19">
        <v>4000000</v>
      </c>
      <c r="I920" s="19">
        <v>0</v>
      </c>
      <c r="J920" s="19">
        <v>4000000</v>
      </c>
      <c r="K920" s="19">
        <v>0</v>
      </c>
      <c r="L920" s="19">
        <v>0</v>
      </c>
      <c r="M920" s="19">
        <v>547942</v>
      </c>
      <c r="N920" s="19">
        <v>3452058</v>
      </c>
      <c r="O920" s="110">
        <v>13.698600000000001</v>
      </c>
      <c r="P920" s="19">
        <v>0</v>
      </c>
      <c r="Q920" s="19">
        <v>547942</v>
      </c>
      <c r="R920" s="19">
        <v>0</v>
      </c>
      <c r="S920" s="110">
        <v>13.698600000000001</v>
      </c>
      <c r="T920" s="19">
        <v>0</v>
      </c>
      <c r="U920" s="19">
        <v>547942</v>
      </c>
      <c r="V920" s="19">
        <v>0</v>
      </c>
    </row>
    <row r="921" spans="2:22" hidden="1">
      <c r="B921" t="s">
        <v>1494</v>
      </c>
      <c r="C921" s="19">
        <v>71659948000</v>
      </c>
      <c r="D921" s="19">
        <v>4043353902</v>
      </c>
      <c r="E921" s="19">
        <v>3979758637</v>
      </c>
      <c r="F921" s="19">
        <v>75639706637</v>
      </c>
      <c r="G921" s="19">
        <v>0</v>
      </c>
      <c r="H921" s="19">
        <v>75639706637</v>
      </c>
      <c r="I921" s="19">
        <v>4222134124</v>
      </c>
      <c r="J921" s="19">
        <v>74686835472</v>
      </c>
      <c r="K921" s="19">
        <v>952871165</v>
      </c>
      <c r="L921" s="19">
        <v>562902209</v>
      </c>
      <c r="M921" s="19">
        <v>70841598434</v>
      </c>
      <c r="N921" s="19">
        <v>3845237038</v>
      </c>
      <c r="O921" s="110">
        <v>93.656599999999997</v>
      </c>
      <c r="P921" s="19">
        <v>6574074350</v>
      </c>
      <c r="Q921" s="19">
        <v>28349386650</v>
      </c>
      <c r="R921" s="19">
        <v>42492211784</v>
      </c>
      <c r="S921" s="110">
        <v>37.479500000000002</v>
      </c>
      <c r="T921" s="19">
        <v>6579366350</v>
      </c>
      <c r="U921" s="19">
        <v>28349386650</v>
      </c>
      <c r="V921" s="19">
        <v>0</v>
      </c>
    </row>
    <row r="922" spans="2:22" hidden="1">
      <c r="B922" t="s">
        <v>1396</v>
      </c>
      <c r="C922" s="19">
        <v>65547466000</v>
      </c>
      <c r="D922" s="19">
        <v>4036555902</v>
      </c>
      <c r="E922" s="19">
        <v>4145426237</v>
      </c>
      <c r="F922" s="19">
        <v>69692892237</v>
      </c>
      <c r="G922" s="19">
        <v>0</v>
      </c>
      <c r="H922" s="19">
        <v>69692892237</v>
      </c>
      <c r="I922" s="19">
        <v>4221709724</v>
      </c>
      <c r="J922" s="19">
        <v>68746819072</v>
      </c>
      <c r="K922" s="19">
        <v>946073165</v>
      </c>
      <c r="L922" s="19">
        <v>562902209</v>
      </c>
      <c r="M922" s="19">
        <v>64902006434</v>
      </c>
      <c r="N922" s="19">
        <v>3844812638</v>
      </c>
      <c r="O922" s="110">
        <v>93.125699999999995</v>
      </c>
      <c r="P922" s="19">
        <v>6056506756</v>
      </c>
      <c r="Q922" s="19">
        <v>26032767803</v>
      </c>
      <c r="R922" s="19">
        <v>38869238631</v>
      </c>
      <c r="S922" s="110">
        <v>37.353499999999997</v>
      </c>
      <c r="T922" s="19">
        <v>6061798756</v>
      </c>
      <c r="U922" s="19">
        <v>26032767803</v>
      </c>
      <c r="V922" s="19">
        <v>0</v>
      </c>
    </row>
    <row r="923" spans="2:22" hidden="1">
      <c r="B923" t="s">
        <v>1519</v>
      </c>
      <c r="C923" s="19">
        <v>6112482000</v>
      </c>
      <c r="D923" s="19">
        <v>0</v>
      </c>
      <c r="E923" s="19">
        <v>-172890000</v>
      </c>
      <c r="F923" s="19">
        <v>5939592000</v>
      </c>
      <c r="G923" s="19">
        <v>0</v>
      </c>
      <c r="H923" s="19">
        <v>5939592000</v>
      </c>
      <c r="I923" s="19">
        <v>0</v>
      </c>
      <c r="J923" s="19">
        <v>5939592000</v>
      </c>
      <c r="K923" s="19">
        <v>0</v>
      </c>
      <c r="L923" s="19">
        <v>0</v>
      </c>
      <c r="M923" s="19">
        <v>5939592000</v>
      </c>
      <c r="N923" s="19">
        <v>0</v>
      </c>
      <c r="O923" s="110">
        <v>100</v>
      </c>
      <c r="P923" s="19">
        <v>517567594</v>
      </c>
      <c r="Q923" s="19">
        <v>2316618847</v>
      </c>
      <c r="R923" s="19">
        <v>3622973153</v>
      </c>
      <c r="S923" s="110">
        <v>39.003</v>
      </c>
      <c r="T923" s="19">
        <v>517567594</v>
      </c>
      <c r="U923" s="19">
        <v>2316618847</v>
      </c>
      <c r="V923" s="19">
        <v>0</v>
      </c>
    </row>
    <row r="924" spans="2:22" hidden="1">
      <c r="B924" t="s">
        <v>1521</v>
      </c>
      <c r="C924" s="19">
        <v>0</v>
      </c>
      <c r="D924" s="19">
        <v>6798000</v>
      </c>
      <c r="E924" s="19">
        <v>7222400</v>
      </c>
      <c r="F924" s="19">
        <v>7222400</v>
      </c>
      <c r="G924" s="19">
        <v>0</v>
      </c>
      <c r="H924" s="19">
        <v>7222400</v>
      </c>
      <c r="I924" s="19">
        <v>424400</v>
      </c>
      <c r="J924" s="19">
        <v>424400</v>
      </c>
      <c r="K924" s="19">
        <v>6798000</v>
      </c>
      <c r="L924" s="19">
        <v>0</v>
      </c>
      <c r="M924" s="19">
        <v>0</v>
      </c>
      <c r="N924" s="19">
        <v>424400</v>
      </c>
      <c r="O924" s="110">
        <v>0</v>
      </c>
      <c r="P924" s="19">
        <v>0</v>
      </c>
      <c r="Q924" s="19">
        <v>0</v>
      </c>
      <c r="R924" s="19">
        <v>0</v>
      </c>
      <c r="S924" s="110">
        <v>0</v>
      </c>
      <c r="T924" s="19">
        <v>0</v>
      </c>
      <c r="U924" s="19">
        <v>0</v>
      </c>
      <c r="V924" s="19">
        <v>0</v>
      </c>
    </row>
    <row r="925" spans="2:22" hidden="1">
      <c r="B925" t="s">
        <v>1641</v>
      </c>
      <c r="C925" s="19">
        <v>0</v>
      </c>
      <c r="D925" s="19">
        <v>0</v>
      </c>
      <c r="E925" s="19">
        <v>1000000</v>
      </c>
      <c r="F925" s="19">
        <v>1000000</v>
      </c>
      <c r="G925" s="19">
        <v>0</v>
      </c>
      <c r="H925" s="19">
        <v>1000000</v>
      </c>
      <c r="I925" s="19">
        <v>0</v>
      </c>
      <c r="J925" s="19">
        <v>1000000</v>
      </c>
      <c r="K925" s="19">
        <v>0</v>
      </c>
      <c r="L925" s="19">
        <v>84980</v>
      </c>
      <c r="M925" s="19">
        <v>221970</v>
      </c>
      <c r="N925" s="19">
        <v>778030</v>
      </c>
      <c r="O925" s="110">
        <v>22.196999999999999</v>
      </c>
      <c r="P925" s="19">
        <v>84980</v>
      </c>
      <c r="Q925" s="19">
        <v>221970</v>
      </c>
      <c r="R925" s="19">
        <v>0</v>
      </c>
      <c r="S925" s="110">
        <v>22.196999999999999</v>
      </c>
      <c r="T925" s="19">
        <v>84980</v>
      </c>
      <c r="U925" s="19">
        <v>221970</v>
      </c>
      <c r="V925" s="19">
        <v>0</v>
      </c>
    </row>
    <row r="926" spans="2:22" hidden="1">
      <c r="B926" t="s">
        <v>1396</v>
      </c>
      <c r="C926" s="19">
        <v>0</v>
      </c>
      <c r="D926" s="19">
        <v>0</v>
      </c>
      <c r="E926" s="19">
        <v>1000000</v>
      </c>
      <c r="F926" s="19">
        <v>1000000</v>
      </c>
      <c r="G926" s="19">
        <v>0</v>
      </c>
      <c r="H926" s="19">
        <v>1000000</v>
      </c>
      <c r="I926" s="19">
        <v>0</v>
      </c>
      <c r="J926" s="19">
        <v>1000000</v>
      </c>
      <c r="K926" s="19">
        <v>0</v>
      </c>
      <c r="L926" s="19">
        <v>84980</v>
      </c>
      <c r="M926" s="19">
        <v>221970</v>
      </c>
      <c r="N926" s="19">
        <v>778030</v>
      </c>
      <c r="O926" s="110">
        <v>22.196999999999999</v>
      </c>
      <c r="P926" s="19">
        <v>84980</v>
      </c>
      <c r="Q926" s="19">
        <v>221970</v>
      </c>
      <c r="R926" s="19">
        <v>0</v>
      </c>
      <c r="S926" s="110">
        <v>22.196999999999999</v>
      </c>
      <c r="T926" s="19">
        <v>84980</v>
      </c>
      <c r="U926" s="19">
        <v>221970</v>
      </c>
      <c r="V926" s="19">
        <v>0</v>
      </c>
    </row>
    <row r="927" spans="2:22" hidden="1">
      <c r="B927" t="s">
        <v>1642</v>
      </c>
      <c r="C927" s="19">
        <v>10000000</v>
      </c>
      <c r="D927" s="19">
        <v>0</v>
      </c>
      <c r="E927" s="19">
        <v>330829987</v>
      </c>
      <c r="F927" s="19">
        <v>340829987</v>
      </c>
      <c r="G927" s="19">
        <v>0</v>
      </c>
      <c r="H927" s="19">
        <v>340829987</v>
      </c>
      <c r="I927" s="19">
        <v>0</v>
      </c>
      <c r="J927" s="19">
        <v>330000000</v>
      </c>
      <c r="K927" s="19">
        <v>10829987</v>
      </c>
      <c r="L927" s="19">
        <v>0</v>
      </c>
      <c r="M927" s="19">
        <v>330000000</v>
      </c>
      <c r="N927" s="19">
        <v>0</v>
      </c>
      <c r="O927" s="110">
        <v>96.822500000000005</v>
      </c>
      <c r="P927" s="19">
        <v>0</v>
      </c>
      <c r="Q927" s="19">
        <v>0</v>
      </c>
      <c r="R927" s="19">
        <v>330000000</v>
      </c>
      <c r="S927" s="110">
        <v>0</v>
      </c>
      <c r="T927" s="19">
        <v>0</v>
      </c>
      <c r="U927" s="19">
        <v>0</v>
      </c>
      <c r="V927" s="19">
        <v>0</v>
      </c>
    </row>
    <row r="928" spans="2:22" hidden="1">
      <c r="B928" t="s">
        <v>1396</v>
      </c>
      <c r="C928" s="19">
        <v>10000000</v>
      </c>
      <c r="D928" s="19">
        <v>0</v>
      </c>
      <c r="E928" s="19">
        <v>330829987</v>
      </c>
      <c r="F928" s="19">
        <v>340829987</v>
      </c>
      <c r="G928" s="19">
        <v>0</v>
      </c>
      <c r="H928" s="19">
        <v>340829987</v>
      </c>
      <c r="I928" s="19">
        <v>0</v>
      </c>
      <c r="J928" s="19">
        <v>330000000</v>
      </c>
      <c r="K928" s="19">
        <v>10829987</v>
      </c>
      <c r="L928" s="19">
        <v>0</v>
      </c>
      <c r="M928" s="19">
        <v>330000000</v>
      </c>
      <c r="N928" s="19">
        <v>0</v>
      </c>
      <c r="O928" s="110">
        <v>96.822500000000005</v>
      </c>
      <c r="P928" s="19">
        <v>0</v>
      </c>
      <c r="Q928" s="19">
        <v>0</v>
      </c>
      <c r="R928" s="19">
        <v>330000000</v>
      </c>
      <c r="S928" s="110">
        <v>0</v>
      </c>
      <c r="T928" s="19">
        <v>0</v>
      </c>
      <c r="U928" s="19">
        <v>0</v>
      </c>
      <c r="V928" s="19">
        <v>0</v>
      </c>
    </row>
    <row r="929" spans="2:22" hidden="1">
      <c r="B929" t="s">
        <v>1643</v>
      </c>
      <c r="C929" s="19">
        <v>15301027000</v>
      </c>
      <c r="D929" s="19">
        <v>5082545282</v>
      </c>
      <c r="E929" s="19">
        <v>7131787950</v>
      </c>
      <c r="F929" s="19">
        <v>22432814950</v>
      </c>
      <c r="G929" s="19">
        <v>0</v>
      </c>
      <c r="H929" s="19">
        <v>22432814950</v>
      </c>
      <c r="I929" s="19">
        <v>7131787950</v>
      </c>
      <c r="J929" s="19">
        <v>22432814048</v>
      </c>
      <c r="K929" s="19">
        <v>902</v>
      </c>
      <c r="L929" s="19">
        <v>7131787950</v>
      </c>
      <c r="M929" s="19">
        <v>22432814048</v>
      </c>
      <c r="N929" s="19">
        <v>0</v>
      </c>
      <c r="O929" s="110">
        <v>100</v>
      </c>
      <c r="P929" s="19">
        <v>2842503285</v>
      </c>
      <c r="Q929" s="19">
        <v>12146771289</v>
      </c>
      <c r="R929" s="19">
        <v>10286042759</v>
      </c>
      <c r="S929" s="110">
        <v>54.147300000000001</v>
      </c>
      <c r="T929" s="19">
        <v>2842503285</v>
      </c>
      <c r="U929" s="19">
        <v>12146771289</v>
      </c>
      <c r="V929" s="19">
        <v>0</v>
      </c>
    </row>
    <row r="930" spans="2:22" hidden="1">
      <c r="B930" t="s">
        <v>1396</v>
      </c>
      <c r="C930" s="19">
        <v>14166394000</v>
      </c>
      <c r="D930" s="19">
        <v>5082545282</v>
      </c>
      <c r="E930" s="19">
        <v>5999999098</v>
      </c>
      <c r="F930" s="19">
        <v>20166393098</v>
      </c>
      <c r="G930" s="19">
        <v>0</v>
      </c>
      <c r="H930" s="19">
        <v>20166393098</v>
      </c>
      <c r="I930" s="19">
        <v>5999999098</v>
      </c>
      <c r="J930" s="19">
        <v>20166392196</v>
      </c>
      <c r="K930" s="19">
        <v>902</v>
      </c>
      <c r="L930" s="19">
        <v>5999999098</v>
      </c>
      <c r="M930" s="19">
        <v>20166392196</v>
      </c>
      <c r="N930" s="19">
        <v>0</v>
      </c>
      <c r="O930" s="110">
        <v>100</v>
      </c>
      <c r="P930" s="19">
        <v>2675261865</v>
      </c>
      <c r="Q930" s="19">
        <v>11546990866</v>
      </c>
      <c r="R930" s="19">
        <v>8619401330</v>
      </c>
      <c r="S930" s="110">
        <v>57.258600000000001</v>
      </c>
      <c r="T930" s="19">
        <v>2675261865</v>
      </c>
      <c r="U930" s="19">
        <v>11546990866</v>
      </c>
      <c r="V930" s="19">
        <v>0</v>
      </c>
    </row>
    <row r="931" spans="2:22" hidden="1">
      <c r="B931" t="s">
        <v>1519</v>
      </c>
      <c r="C931" s="19">
        <v>1134633000</v>
      </c>
      <c r="D931" s="19">
        <v>0</v>
      </c>
      <c r="E931" s="19">
        <v>0</v>
      </c>
      <c r="F931" s="19">
        <v>1134633000</v>
      </c>
      <c r="G931" s="19">
        <v>0</v>
      </c>
      <c r="H931" s="19">
        <v>1134633000</v>
      </c>
      <c r="I931" s="19">
        <v>0</v>
      </c>
      <c r="J931" s="19">
        <v>1134633000</v>
      </c>
      <c r="K931" s="19">
        <v>0</v>
      </c>
      <c r="L931" s="19">
        <v>0</v>
      </c>
      <c r="M931" s="19">
        <v>1134633000</v>
      </c>
      <c r="N931" s="19">
        <v>0</v>
      </c>
      <c r="O931" s="110">
        <v>100</v>
      </c>
      <c r="P931" s="19">
        <v>167241420</v>
      </c>
      <c r="Q931" s="19">
        <v>599780423</v>
      </c>
      <c r="R931" s="19">
        <v>534852577</v>
      </c>
      <c r="S931" s="110">
        <v>52.861199999999997</v>
      </c>
      <c r="T931" s="19">
        <v>167241420</v>
      </c>
      <c r="U931" s="19">
        <v>599780423</v>
      </c>
      <c r="V931" s="19">
        <v>0</v>
      </c>
    </row>
    <row r="932" spans="2:22" hidden="1">
      <c r="B932" t="s">
        <v>1520</v>
      </c>
      <c r="C932" s="19">
        <v>0</v>
      </c>
      <c r="D932" s="19">
        <v>0</v>
      </c>
      <c r="E932" s="19">
        <v>1131788852</v>
      </c>
      <c r="F932" s="19">
        <v>1131788852</v>
      </c>
      <c r="G932" s="19">
        <v>0</v>
      </c>
      <c r="H932" s="19">
        <v>1131788852</v>
      </c>
      <c r="I932" s="19">
        <v>1131788852</v>
      </c>
      <c r="J932" s="19">
        <v>1131788852</v>
      </c>
      <c r="K932" s="19">
        <v>0</v>
      </c>
      <c r="L932" s="19">
        <v>1131788852</v>
      </c>
      <c r="M932" s="19">
        <v>1131788852</v>
      </c>
      <c r="N932" s="19">
        <v>0</v>
      </c>
      <c r="O932" s="110">
        <v>100</v>
      </c>
      <c r="P932" s="19">
        <v>0</v>
      </c>
      <c r="Q932" s="19">
        <v>0</v>
      </c>
      <c r="R932" s="19">
        <v>1131788852</v>
      </c>
      <c r="S932" s="110">
        <v>0</v>
      </c>
      <c r="T932" s="19">
        <v>0</v>
      </c>
      <c r="U932" s="19">
        <v>0</v>
      </c>
      <c r="V932" s="19">
        <v>0</v>
      </c>
    </row>
    <row r="933" spans="2:22" hidden="1">
      <c r="B933" t="s">
        <v>1644</v>
      </c>
      <c r="C933" s="19">
        <v>9995000</v>
      </c>
      <c r="D933" s="19">
        <v>0</v>
      </c>
      <c r="E933" s="19">
        <v>314680208</v>
      </c>
      <c r="F933" s="19">
        <v>324675208</v>
      </c>
      <c r="G933" s="19">
        <v>0</v>
      </c>
      <c r="H933" s="19">
        <v>324675208</v>
      </c>
      <c r="I933" s="19">
        <v>0</v>
      </c>
      <c r="J933" s="19">
        <v>324675208</v>
      </c>
      <c r="K933" s="19">
        <v>0</v>
      </c>
      <c r="L933" s="19">
        <v>6871092</v>
      </c>
      <c r="M933" s="19">
        <v>105379037</v>
      </c>
      <c r="N933" s="19">
        <v>219296171</v>
      </c>
      <c r="O933" s="110">
        <v>32.456800000000001</v>
      </c>
      <c r="P933" s="19">
        <v>50902729</v>
      </c>
      <c r="Q933" s="19">
        <v>76092398</v>
      </c>
      <c r="R933" s="19">
        <v>29286639</v>
      </c>
      <c r="S933" s="110">
        <v>23.436499999999999</v>
      </c>
      <c r="T933" s="19">
        <v>50902729</v>
      </c>
      <c r="U933" s="19">
        <v>76092398</v>
      </c>
      <c r="V933" s="19">
        <v>0</v>
      </c>
    </row>
    <row r="934" spans="2:22" hidden="1">
      <c r="B934" t="s">
        <v>1396</v>
      </c>
      <c r="C934" s="19">
        <v>9995000</v>
      </c>
      <c r="D934" s="19">
        <v>0</v>
      </c>
      <c r="E934" s="19">
        <v>286165514</v>
      </c>
      <c r="F934" s="19">
        <v>296160514</v>
      </c>
      <c r="G934" s="19">
        <v>0</v>
      </c>
      <c r="H934" s="19">
        <v>296160514</v>
      </c>
      <c r="I934" s="19">
        <v>0</v>
      </c>
      <c r="J934" s="19">
        <v>296160514</v>
      </c>
      <c r="K934" s="19">
        <v>0</v>
      </c>
      <c r="L934" s="19">
        <v>4963876</v>
      </c>
      <c r="M934" s="19">
        <v>97989515</v>
      </c>
      <c r="N934" s="19">
        <v>198170999</v>
      </c>
      <c r="O934" s="110">
        <v>33.086599999999997</v>
      </c>
      <c r="P934" s="19">
        <v>48995513</v>
      </c>
      <c r="Q934" s="19">
        <v>68792840</v>
      </c>
      <c r="R934" s="19">
        <v>29196675</v>
      </c>
      <c r="S934" s="110">
        <v>23.228200000000001</v>
      </c>
      <c r="T934" s="19">
        <v>48995513</v>
      </c>
      <c r="U934" s="19">
        <v>68792840</v>
      </c>
      <c r="V934" s="19">
        <v>0</v>
      </c>
    </row>
    <row r="935" spans="2:22" hidden="1">
      <c r="B935" t="s">
        <v>1519</v>
      </c>
      <c r="C935" s="19">
        <v>0</v>
      </c>
      <c r="D935" s="19">
        <v>0</v>
      </c>
      <c r="E935" s="19">
        <v>28514694</v>
      </c>
      <c r="F935" s="19">
        <v>28514694</v>
      </c>
      <c r="G935" s="19">
        <v>0</v>
      </c>
      <c r="H935" s="19">
        <v>28514694</v>
      </c>
      <c r="I935" s="19">
        <v>0</v>
      </c>
      <c r="J935" s="19">
        <v>28514694</v>
      </c>
      <c r="K935" s="19">
        <v>0</v>
      </c>
      <c r="L935" s="19">
        <v>1907216</v>
      </c>
      <c r="M935" s="19">
        <v>7389522</v>
      </c>
      <c r="N935" s="19">
        <v>21125172</v>
      </c>
      <c r="O935" s="110">
        <v>25.9148</v>
      </c>
      <c r="P935" s="19">
        <v>1907216</v>
      </c>
      <c r="Q935" s="19">
        <v>7299558</v>
      </c>
      <c r="R935" s="19">
        <v>89964</v>
      </c>
      <c r="S935" s="110">
        <v>25.599299999999999</v>
      </c>
      <c r="T935" s="19">
        <v>1907216</v>
      </c>
      <c r="U935" s="19">
        <v>7299558</v>
      </c>
      <c r="V935" s="19">
        <v>0</v>
      </c>
    </row>
    <row r="936" spans="2:22" hidden="1">
      <c r="B936" t="s">
        <v>1645</v>
      </c>
      <c r="C936" s="19">
        <v>10000000</v>
      </c>
      <c r="D936" s="19">
        <v>-186198009</v>
      </c>
      <c r="E936" s="19">
        <v>200000000</v>
      </c>
      <c r="F936" s="19">
        <v>210000000</v>
      </c>
      <c r="G936" s="19">
        <v>0</v>
      </c>
      <c r="H936" s="19">
        <v>210000000</v>
      </c>
      <c r="I936" s="19">
        <v>0</v>
      </c>
      <c r="J936" s="19">
        <v>210000000</v>
      </c>
      <c r="K936" s="19">
        <v>0</v>
      </c>
      <c r="L936" s="19">
        <v>0</v>
      </c>
      <c r="M936" s="19">
        <v>210000000</v>
      </c>
      <c r="N936" s="19">
        <v>0</v>
      </c>
      <c r="O936" s="110">
        <v>100</v>
      </c>
      <c r="P936" s="19">
        <v>0</v>
      </c>
      <c r="Q936" s="19">
        <v>0</v>
      </c>
      <c r="R936" s="19">
        <v>210000000</v>
      </c>
      <c r="S936" s="110">
        <v>0</v>
      </c>
      <c r="T936" s="19">
        <v>0</v>
      </c>
      <c r="U936" s="19">
        <v>0</v>
      </c>
      <c r="V936" s="19">
        <v>0</v>
      </c>
    </row>
    <row r="937" spans="2:22" hidden="1">
      <c r="B937" t="s">
        <v>1396</v>
      </c>
      <c r="C937" s="19">
        <v>10000000</v>
      </c>
      <c r="D937" s="19">
        <v>-186198009</v>
      </c>
      <c r="E937" s="19">
        <v>200000000</v>
      </c>
      <c r="F937" s="19">
        <v>210000000</v>
      </c>
      <c r="G937" s="19">
        <v>0</v>
      </c>
      <c r="H937" s="19">
        <v>210000000</v>
      </c>
      <c r="I937" s="19">
        <v>0</v>
      </c>
      <c r="J937" s="19">
        <v>210000000</v>
      </c>
      <c r="K937" s="19">
        <v>0</v>
      </c>
      <c r="L937" s="19">
        <v>0</v>
      </c>
      <c r="M937" s="19">
        <v>210000000</v>
      </c>
      <c r="N937" s="19">
        <v>0</v>
      </c>
      <c r="O937" s="110">
        <v>100</v>
      </c>
      <c r="P937" s="19">
        <v>0</v>
      </c>
      <c r="Q937" s="19">
        <v>0</v>
      </c>
      <c r="R937" s="19">
        <v>210000000</v>
      </c>
      <c r="S937" s="110">
        <v>0</v>
      </c>
      <c r="T937" s="19">
        <v>0</v>
      </c>
      <c r="U937" s="19">
        <v>0</v>
      </c>
      <c r="V937" s="19">
        <v>0</v>
      </c>
    </row>
    <row r="938" spans="2:22" hidden="1">
      <c r="B938" t="s">
        <v>1646</v>
      </c>
      <c r="C938" s="19">
        <v>0</v>
      </c>
      <c r="D938" s="19">
        <v>0</v>
      </c>
      <c r="E938" s="19">
        <v>3000000</v>
      </c>
      <c r="F938" s="19">
        <v>3000000</v>
      </c>
      <c r="G938" s="19">
        <v>0</v>
      </c>
      <c r="H938" s="19">
        <v>3000000</v>
      </c>
      <c r="I938" s="19">
        <v>0</v>
      </c>
      <c r="J938" s="19">
        <v>3000000</v>
      </c>
      <c r="K938" s="19">
        <v>0</v>
      </c>
      <c r="L938" s="19">
        <v>0</v>
      </c>
      <c r="M938" s="19">
        <v>410961</v>
      </c>
      <c r="N938" s="19">
        <v>2589039</v>
      </c>
      <c r="O938" s="110">
        <v>13.698700000000001</v>
      </c>
      <c r="P938" s="19">
        <v>0</v>
      </c>
      <c r="Q938" s="19">
        <v>410961</v>
      </c>
      <c r="R938" s="19">
        <v>0</v>
      </c>
      <c r="S938" s="110">
        <v>13.698700000000001</v>
      </c>
      <c r="T938" s="19">
        <v>0</v>
      </c>
      <c r="U938" s="19">
        <v>410961</v>
      </c>
      <c r="V938" s="19">
        <v>0</v>
      </c>
    </row>
    <row r="939" spans="2:22" hidden="1">
      <c r="B939" t="s">
        <v>1396</v>
      </c>
      <c r="C939" s="19">
        <v>0</v>
      </c>
      <c r="D939" s="19">
        <v>0</v>
      </c>
      <c r="E939" s="19">
        <v>3000000</v>
      </c>
      <c r="F939" s="19">
        <v>3000000</v>
      </c>
      <c r="G939" s="19">
        <v>0</v>
      </c>
      <c r="H939" s="19">
        <v>3000000</v>
      </c>
      <c r="I939" s="19">
        <v>0</v>
      </c>
      <c r="J939" s="19">
        <v>3000000</v>
      </c>
      <c r="K939" s="19">
        <v>0</v>
      </c>
      <c r="L939" s="19">
        <v>0</v>
      </c>
      <c r="M939" s="19">
        <v>410961</v>
      </c>
      <c r="N939" s="19">
        <v>2589039</v>
      </c>
      <c r="O939" s="110">
        <v>13.698700000000001</v>
      </c>
      <c r="P939" s="19">
        <v>0</v>
      </c>
      <c r="Q939" s="19">
        <v>410961</v>
      </c>
      <c r="R939" s="19">
        <v>0</v>
      </c>
      <c r="S939" s="110">
        <v>13.698700000000001</v>
      </c>
      <c r="T939" s="19">
        <v>0</v>
      </c>
      <c r="U939" s="19">
        <v>410961</v>
      </c>
      <c r="V939" s="19">
        <v>0</v>
      </c>
    </row>
    <row r="940" spans="2:22" hidden="1">
      <c r="B940" t="s">
        <v>1647</v>
      </c>
      <c r="C940" s="19">
        <v>0</v>
      </c>
      <c r="D940" s="19">
        <v>0</v>
      </c>
      <c r="E940" s="19">
        <v>200000</v>
      </c>
      <c r="F940" s="19">
        <v>200000</v>
      </c>
      <c r="G940" s="19">
        <v>0</v>
      </c>
      <c r="H940" s="19">
        <v>200000</v>
      </c>
      <c r="I940" s="19">
        <v>0</v>
      </c>
      <c r="J940" s="19">
        <v>200000</v>
      </c>
      <c r="K940" s="19">
        <v>0</v>
      </c>
      <c r="L940" s="19">
        <v>0</v>
      </c>
      <c r="M940" s="19">
        <v>27398</v>
      </c>
      <c r="N940" s="19">
        <v>172602</v>
      </c>
      <c r="O940" s="110">
        <v>13.699</v>
      </c>
      <c r="P940" s="19">
        <v>0</v>
      </c>
      <c r="Q940" s="19">
        <v>27398</v>
      </c>
      <c r="R940" s="19">
        <v>0</v>
      </c>
      <c r="S940" s="110">
        <v>13.699</v>
      </c>
      <c r="T940" s="19">
        <v>0</v>
      </c>
      <c r="U940" s="19">
        <v>27398</v>
      </c>
      <c r="V940" s="19">
        <v>0</v>
      </c>
    </row>
    <row r="941" spans="2:22" hidden="1">
      <c r="B941" t="s">
        <v>1396</v>
      </c>
      <c r="C941" s="19">
        <v>0</v>
      </c>
      <c r="D941" s="19">
        <v>0</v>
      </c>
      <c r="E941" s="19">
        <v>200000</v>
      </c>
      <c r="F941" s="19">
        <v>200000</v>
      </c>
      <c r="G941" s="19">
        <v>0</v>
      </c>
      <c r="H941" s="19">
        <v>200000</v>
      </c>
      <c r="I941" s="19">
        <v>0</v>
      </c>
      <c r="J941" s="19">
        <v>200000</v>
      </c>
      <c r="K941" s="19">
        <v>0</v>
      </c>
      <c r="L941" s="19">
        <v>0</v>
      </c>
      <c r="M941" s="19">
        <v>27398</v>
      </c>
      <c r="N941" s="19">
        <v>172602</v>
      </c>
      <c r="O941" s="110">
        <v>13.699</v>
      </c>
      <c r="P941" s="19">
        <v>0</v>
      </c>
      <c r="Q941" s="19">
        <v>27398</v>
      </c>
      <c r="R941" s="19">
        <v>0</v>
      </c>
      <c r="S941" s="110">
        <v>13.699</v>
      </c>
      <c r="T941" s="19">
        <v>0</v>
      </c>
      <c r="U941" s="19">
        <v>27398</v>
      </c>
      <c r="V941" s="19">
        <v>0</v>
      </c>
    </row>
    <row r="942" spans="2:22" hidden="1">
      <c r="B942" t="s">
        <v>1648</v>
      </c>
      <c r="C942" s="19">
        <v>0</v>
      </c>
      <c r="D942" s="19">
        <v>0</v>
      </c>
      <c r="E942" s="19">
        <v>4000000</v>
      </c>
      <c r="F942" s="19">
        <v>4000000</v>
      </c>
      <c r="G942" s="19">
        <v>0</v>
      </c>
      <c r="H942" s="19">
        <v>4000000</v>
      </c>
      <c r="I942" s="19">
        <v>0</v>
      </c>
      <c r="J942" s="19">
        <v>4000000</v>
      </c>
      <c r="K942" s="19">
        <v>0</v>
      </c>
      <c r="L942" s="19">
        <v>0</v>
      </c>
      <c r="M942" s="19">
        <v>547942</v>
      </c>
      <c r="N942" s="19">
        <v>3452058</v>
      </c>
      <c r="O942" s="110">
        <v>13.698600000000001</v>
      </c>
      <c r="P942" s="19">
        <v>0</v>
      </c>
      <c r="Q942" s="19">
        <v>547942</v>
      </c>
      <c r="R942" s="19">
        <v>0</v>
      </c>
      <c r="S942" s="110">
        <v>13.698600000000001</v>
      </c>
      <c r="T942" s="19">
        <v>0</v>
      </c>
      <c r="U942" s="19">
        <v>547942</v>
      </c>
      <c r="V942" s="19">
        <v>0</v>
      </c>
    </row>
    <row r="943" spans="2:22" hidden="1">
      <c r="B943" t="s">
        <v>1396</v>
      </c>
      <c r="C943" s="19">
        <v>0</v>
      </c>
      <c r="D943" s="19">
        <v>0</v>
      </c>
      <c r="E943" s="19">
        <v>4000000</v>
      </c>
      <c r="F943" s="19">
        <v>4000000</v>
      </c>
      <c r="G943" s="19">
        <v>0</v>
      </c>
      <c r="H943" s="19">
        <v>4000000</v>
      </c>
      <c r="I943" s="19">
        <v>0</v>
      </c>
      <c r="J943" s="19">
        <v>4000000</v>
      </c>
      <c r="K943" s="19">
        <v>0</v>
      </c>
      <c r="L943" s="19">
        <v>0</v>
      </c>
      <c r="M943" s="19">
        <v>547942</v>
      </c>
      <c r="N943" s="19">
        <v>3452058</v>
      </c>
      <c r="O943" s="110">
        <v>13.698600000000001</v>
      </c>
      <c r="P943" s="19">
        <v>0</v>
      </c>
      <c r="Q943" s="19">
        <v>547942</v>
      </c>
      <c r="R943" s="19">
        <v>0</v>
      </c>
      <c r="S943" s="110">
        <v>13.698600000000001</v>
      </c>
      <c r="T943" s="19">
        <v>0</v>
      </c>
      <c r="U943" s="19">
        <v>547942</v>
      </c>
      <c r="V943" s="19">
        <v>0</v>
      </c>
    </row>
    <row r="944" spans="2:22" hidden="1">
      <c r="B944" t="s">
        <v>1649</v>
      </c>
      <c r="C944" s="19">
        <v>4000000</v>
      </c>
      <c r="D944" s="19">
        <v>0</v>
      </c>
      <c r="E944" s="19">
        <v>750322000</v>
      </c>
      <c r="F944" s="19">
        <v>754322000</v>
      </c>
      <c r="G944" s="19">
        <v>0</v>
      </c>
      <c r="H944" s="19">
        <v>754322000</v>
      </c>
      <c r="I944" s="19">
        <v>-30000000</v>
      </c>
      <c r="J944" s="19">
        <v>724322000</v>
      </c>
      <c r="K944" s="19">
        <v>30000000</v>
      </c>
      <c r="L944" s="19">
        <v>45000000</v>
      </c>
      <c r="M944" s="19">
        <v>219000000</v>
      </c>
      <c r="N944" s="19">
        <v>505322000</v>
      </c>
      <c r="O944" s="110">
        <v>29.032699999999998</v>
      </c>
      <c r="P944" s="19">
        <v>52162244</v>
      </c>
      <c r="Q944" s="19">
        <v>127806441</v>
      </c>
      <c r="R944" s="19">
        <v>91193559</v>
      </c>
      <c r="S944" s="110">
        <v>16.943200000000001</v>
      </c>
      <c r="T944" s="19">
        <v>52162244</v>
      </c>
      <c r="U944" s="19">
        <v>127806441</v>
      </c>
      <c r="V944" s="19">
        <v>0</v>
      </c>
    </row>
    <row r="945" spans="2:22" hidden="1">
      <c r="B945" t="s">
        <v>1396</v>
      </c>
      <c r="C945" s="19">
        <v>4000000</v>
      </c>
      <c r="D945" s="19">
        <v>0</v>
      </c>
      <c r="E945" s="19">
        <v>750322000</v>
      </c>
      <c r="F945" s="19">
        <v>754322000</v>
      </c>
      <c r="G945" s="19">
        <v>0</v>
      </c>
      <c r="H945" s="19">
        <v>754322000</v>
      </c>
      <c r="I945" s="19">
        <v>-30000000</v>
      </c>
      <c r="J945" s="19">
        <v>724322000</v>
      </c>
      <c r="K945" s="19">
        <v>30000000</v>
      </c>
      <c r="L945" s="19">
        <v>45000000</v>
      </c>
      <c r="M945" s="19">
        <v>219000000</v>
      </c>
      <c r="N945" s="19">
        <v>505322000</v>
      </c>
      <c r="O945" s="110">
        <v>29.032699999999998</v>
      </c>
      <c r="P945" s="19">
        <v>52162244</v>
      </c>
      <c r="Q945" s="19">
        <v>127806441</v>
      </c>
      <c r="R945" s="19">
        <v>91193559</v>
      </c>
      <c r="S945" s="110">
        <v>16.943200000000001</v>
      </c>
      <c r="T945" s="19">
        <v>52162244</v>
      </c>
      <c r="U945" s="19">
        <v>127806441</v>
      </c>
      <c r="V945" s="19">
        <v>0</v>
      </c>
    </row>
    <row r="946" spans="2:22" hidden="1">
      <c r="B946" t="s">
        <v>1650</v>
      </c>
      <c r="C946" s="19">
        <v>4000000</v>
      </c>
      <c r="D946" s="19">
        <v>-15900496</v>
      </c>
      <c r="E946" s="19">
        <v>49500000</v>
      </c>
      <c r="F946" s="19">
        <v>53500000</v>
      </c>
      <c r="G946" s="19">
        <v>0</v>
      </c>
      <c r="H946" s="19">
        <v>53500000</v>
      </c>
      <c r="I946" s="19">
        <v>0</v>
      </c>
      <c r="J946" s="19">
        <v>53500000</v>
      </c>
      <c r="K946" s="19">
        <v>0</v>
      </c>
      <c r="L946" s="19">
        <v>0</v>
      </c>
      <c r="M946" s="19">
        <v>7500000</v>
      </c>
      <c r="N946" s="19">
        <v>46000000</v>
      </c>
      <c r="O946" s="110">
        <v>14.018700000000001</v>
      </c>
      <c r="P946" s="19">
        <v>0</v>
      </c>
      <c r="Q946" s="19">
        <v>0</v>
      </c>
      <c r="R946" s="19">
        <v>7500000</v>
      </c>
      <c r="S946" s="110">
        <v>0</v>
      </c>
      <c r="T946" s="19">
        <v>0</v>
      </c>
      <c r="U946" s="19">
        <v>0</v>
      </c>
      <c r="V946" s="19">
        <v>0</v>
      </c>
    </row>
    <row r="947" spans="2:22" hidden="1">
      <c r="B947" t="s">
        <v>1396</v>
      </c>
      <c r="C947" s="19">
        <v>4000000</v>
      </c>
      <c r="D947" s="19">
        <v>-15900496</v>
      </c>
      <c r="E947" s="19">
        <v>49500000</v>
      </c>
      <c r="F947" s="19">
        <v>53500000</v>
      </c>
      <c r="G947" s="19">
        <v>0</v>
      </c>
      <c r="H947" s="19">
        <v>53500000</v>
      </c>
      <c r="I947" s="19">
        <v>0</v>
      </c>
      <c r="J947" s="19">
        <v>53500000</v>
      </c>
      <c r="K947" s="19">
        <v>0</v>
      </c>
      <c r="L947" s="19">
        <v>0</v>
      </c>
      <c r="M947" s="19">
        <v>7500000</v>
      </c>
      <c r="N947" s="19">
        <v>46000000</v>
      </c>
      <c r="O947" s="110">
        <v>14.018700000000001</v>
      </c>
      <c r="P947" s="19">
        <v>0</v>
      </c>
      <c r="Q947" s="19">
        <v>0</v>
      </c>
      <c r="R947" s="19">
        <v>7500000</v>
      </c>
      <c r="S947" s="110">
        <v>0</v>
      </c>
      <c r="T947" s="19">
        <v>0</v>
      </c>
      <c r="U947" s="19">
        <v>0</v>
      </c>
      <c r="V947" s="19">
        <v>0</v>
      </c>
    </row>
    <row r="948" spans="2:22" hidden="1">
      <c r="B948" t="s">
        <v>1651</v>
      </c>
      <c r="C948" s="19">
        <v>2500000</v>
      </c>
      <c r="D948" s="19">
        <v>-1936116</v>
      </c>
      <c r="E948" s="19">
        <v>11500000</v>
      </c>
      <c r="F948" s="19">
        <v>14000000</v>
      </c>
      <c r="G948" s="19">
        <v>0</v>
      </c>
      <c r="H948" s="19">
        <v>14000000</v>
      </c>
      <c r="I948" s="19">
        <v>0</v>
      </c>
      <c r="J948" s="19">
        <v>0</v>
      </c>
      <c r="K948" s="19">
        <v>14000000</v>
      </c>
      <c r="L948" s="19">
        <v>0</v>
      </c>
      <c r="M948" s="19">
        <v>0</v>
      </c>
      <c r="N948" s="19">
        <v>0</v>
      </c>
      <c r="O948" s="110">
        <v>0</v>
      </c>
      <c r="P948" s="19">
        <v>0</v>
      </c>
      <c r="Q948" s="19">
        <v>0</v>
      </c>
      <c r="R948" s="19">
        <v>0</v>
      </c>
      <c r="S948" s="110">
        <v>0</v>
      </c>
      <c r="T948" s="19">
        <v>0</v>
      </c>
      <c r="U948" s="19">
        <v>0</v>
      </c>
      <c r="V948" s="19">
        <v>0</v>
      </c>
    </row>
    <row r="949" spans="2:22" hidden="1">
      <c r="B949" t="s">
        <v>1396</v>
      </c>
      <c r="C949" s="19">
        <v>2500000</v>
      </c>
      <c r="D949" s="19">
        <v>-1936116</v>
      </c>
      <c r="E949" s="19">
        <v>11500000</v>
      </c>
      <c r="F949" s="19">
        <v>14000000</v>
      </c>
      <c r="G949" s="19">
        <v>0</v>
      </c>
      <c r="H949" s="19">
        <v>14000000</v>
      </c>
      <c r="I949" s="19">
        <v>0</v>
      </c>
      <c r="J949" s="19">
        <v>0</v>
      </c>
      <c r="K949" s="19">
        <v>14000000</v>
      </c>
      <c r="L949" s="19">
        <v>0</v>
      </c>
      <c r="M949" s="19">
        <v>0</v>
      </c>
      <c r="N949" s="19">
        <v>0</v>
      </c>
      <c r="O949" s="110">
        <v>0</v>
      </c>
      <c r="P949" s="19">
        <v>0</v>
      </c>
      <c r="Q949" s="19">
        <v>0</v>
      </c>
      <c r="R949" s="19">
        <v>0</v>
      </c>
      <c r="S949" s="110">
        <v>0</v>
      </c>
      <c r="T949" s="19">
        <v>0</v>
      </c>
      <c r="U949" s="19">
        <v>0</v>
      </c>
      <c r="V949" s="19">
        <v>0</v>
      </c>
    </row>
    <row r="950" spans="2:22" hidden="1">
      <c r="B950" t="s">
        <v>1568</v>
      </c>
      <c r="C950" s="19">
        <v>17344287000</v>
      </c>
      <c r="D950" s="19">
        <v>0</v>
      </c>
      <c r="E950" s="19">
        <v>500000000</v>
      </c>
      <c r="F950" s="19">
        <v>17844287000</v>
      </c>
      <c r="G950" s="19">
        <v>0</v>
      </c>
      <c r="H950" s="19">
        <v>17844287000</v>
      </c>
      <c r="I950" s="19">
        <v>0</v>
      </c>
      <c r="J950" s="19">
        <v>17344287000</v>
      </c>
      <c r="K950" s="19">
        <v>500000000</v>
      </c>
      <c r="L950" s="19">
        <v>0</v>
      </c>
      <c r="M950" s="19">
        <v>17344287000</v>
      </c>
      <c r="N950" s="19">
        <v>0</v>
      </c>
      <c r="O950" s="110">
        <v>97.197999999999993</v>
      </c>
      <c r="P950" s="19">
        <v>2678849110</v>
      </c>
      <c r="Q950" s="19">
        <v>10179154374</v>
      </c>
      <c r="R950" s="19">
        <v>7165132626</v>
      </c>
      <c r="S950" s="110">
        <v>57.0443</v>
      </c>
      <c r="T950" s="19">
        <v>2678849110</v>
      </c>
      <c r="U950" s="19">
        <v>10179154374</v>
      </c>
      <c r="V950" s="19">
        <v>0</v>
      </c>
    </row>
    <row r="951" spans="2:22" hidden="1">
      <c r="B951" t="s">
        <v>1396</v>
      </c>
      <c r="C951" s="19">
        <v>17319691000</v>
      </c>
      <c r="D951" s="19">
        <v>0</v>
      </c>
      <c r="E951" s="19">
        <v>0</v>
      </c>
      <c r="F951" s="19">
        <v>17319691000</v>
      </c>
      <c r="G951" s="19">
        <v>0</v>
      </c>
      <c r="H951" s="19">
        <v>17319691000</v>
      </c>
      <c r="I951" s="19">
        <v>0</v>
      </c>
      <c r="J951" s="19">
        <v>17319691000</v>
      </c>
      <c r="K951" s="19">
        <v>0</v>
      </c>
      <c r="L951" s="19">
        <v>0</v>
      </c>
      <c r="M951" s="19">
        <v>17319691000</v>
      </c>
      <c r="N951" s="19">
        <v>0</v>
      </c>
      <c r="O951" s="110">
        <v>100</v>
      </c>
      <c r="P951" s="19">
        <v>2678849110</v>
      </c>
      <c r="Q951" s="19">
        <v>10179154374</v>
      </c>
      <c r="R951" s="19">
        <v>7140536626</v>
      </c>
      <c r="S951" s="110">
        <v>58.772100000000002</v>
      </c>
      <c r="T951" s="19">
        <v>2678849110</v>
      </c>
      <c r="U951" s="19">
        <v>10179154374</v>
      </c>
      <c r="V951" s="19">
        <v>0</v>
      </c>
    </row>
    <row r="952" spans="2:22" hidden="1">
      <c r="B952" t="s">
        <v>1519</v>
      </c>
      <c r="C952" s="19">
        <v>24596000</v>
      </c>
      <c r="D952" s="19">
        <v>0</v>
      </c>
      <c r="E952" s="19">
        <v>0</v>
      </c>
      <c r="F952" s="19">
        <v>24596000</v>
      </c>
      <c r="G952" s="19">
        <v>0</v>
      </c>
      <c r="H952" s="19">
        <v>24596000</v>
      </c>
      <c r="I952" s="19">
        <v>0</v>
      </c>
      <c r="J952" s="19">
        <v>24596000</v>
      </c>
      <c r="K952" s="19">
        <v>0</v>
      </c>
      <c r="L952" s="19">
        <v>0</v>
      </c>
      <c r="M952" s="19">
        <v>24596000</v>
      </c>
      <c r="N952" s="19">
        <v>0</v>
      </c>
      <c r="O952" s="110">
        <v>100</v>
      </c>
      <c r="P952" s="19">
        <v>0</v>
      </c>
      <c r="Q952" s="19">
        <v>0</v>
      </c>
      <c r="R952" s="19">
        <v>24596000</v>
      </c>
      <c r="S952" s="110">
        <v>0</v>
      </c>
      <c r="T952" s="19">
        <v>0</v>
      </c>
      <c r="U952" s="19">
        <v>0</v>
      </c>
      <c r="V952" s="19">
        <v>0</v>
      </c>
    </row>
    <row r="953" spans="2:22" hidden="1">
      <c r="B953" t="s">
        <v>1520</v>
      </c>
      <c r="C953" s="19">
        <v>0</v>
      </c>
      <c r="D953" s="19">
        <v>0</v>
      </c>
      <c r="E953" s="19">
        <v>500000000</v>
      </c>
      <c r="F953" s="19">
        <v>500000000</v>
      </c>
      <c r="G953" s="19">
        <v>0</v>
      </c>
      <c r="H953" s="19">
        <v>500000000</v>
      </c>
      <c r="I953" s="19">
        <v>0</v>
      </c>
      <c r="J953" s="19">
        <v>0</v>
      </c>
      <c r="K953" s="19">
        <v>500000000</v>
      </c>
      <c r="L953" s="19">
        <v>0</v>
      </c>
      <c r="M953" s="19">
        <v>0</v>
      </c>
      <c r="N953" s="19">
        <v>0</v>
      </c>
      <c r="O953" s="110">
        <v>0</v>
      </c>
      <c r="P953" s="19">
        <v>0</v>
      </c>
      <c r="Q953" s="19">
        <v>0</v>
      </c>
      <c r="R953" s="19">
        <v>0</v>
      </c>
      <c r="S953" s="110">
        <v>0</v>
      </c>
      <c r="T953" s="19">
        <v>0</v>
      </c>
      <c r="U953" s="19">
        <v>0</v>
      </c>
      <c r="V953" s="19">
        <v>0</v>
      </c>
    </row>
    <row r="954" spans="2:22" hidden="1">
      <c r="B954" t="s">
        <v>1652</v>
      </c>
      <c r="C954" s="19">
        <v>5000000</v>
      </c>
      <c r="D954" s="19">
        <v>0</v>
      </c>
      <c r="E954" s="19">
        <v>0</v>
      </c>
      <c r="F954" s="19">
        <v>5000000</v>
      </c>
      <c r="G954" s="19">
        <v>0</v>
      </c>
      <c r="H954" s="19">
        <v>5000000</v>
      </c>
      <c r="I954" s="19">
        <v>0</v>
      </c>
      <c r="J954" s="19">
        <v>0</v>
      </c>
      <c r="K954" s="19">
        <v>5000000</v>
      </c>
      <c r="L954" s="19">
        <v>0</v>
      </c>
      <c r="M954" s="19">
        <v>0</v>
      </c>
      <c r="N954" s="19">
        <v>0</v>
      </c>
      <c r="O954" s="110">
        <v>0</v>
      </c>
      <c r="P954" s="19">
        <v>0</v>
      </c>
      <c r="Q954" s="19">
        <v>0</v>
      </c>
      <c r="R954" s="19">
        <v>0</v>
      </c>
      <c r="S954" s="110">
        <v>0</v>
      </c>
      <c r="T954" s="19">
        <v>0</v>
      </c>
      <c r="U954" s="19">
        <v>0</v>
      </c>
      <c r="V954" s="19">
        <v>0</v>
      </c>
    </row>
    <row r="955" spans="2:22" hidden="1">
      <c r="B955" t="s">
        <v>1396</v>
      </c>
      <c r="C955" s="19">
        <v>5000000</v>
      </c>
      <c r="D955" s="19">
        <v>0</v>
      </c>
      <c r="E955" s="19">
        <v>0</v>
      </c>
      <c r="F955" s="19">
        <v>5000000</v>
      </c>
      <c r="G955" s="19">
        <v>0</v>
      </c>
      <c r="H955" s="19">
        <v>5000000</v>
      </c>
      <c r="I955" s="19">
        <v>0</v>
      </c>
      <c r="J955" s="19">
        <v>0</v>
      </c>
      <c r="K955" s="19">
        <v>5000000</v>
      </c>
      <c r="L955" s="19">
        <v>0</v>
      </c>
      <c r="M955" s="19">
        <v>0</v>
      </c>
      <c r="N955" s="19">
        <v>0</v>
      </c>
      <c r="O955" s="110">
        <v>0</v>
      </c>
      <c r="P955" s="19">
        <v>0</v>
      </c>
      <c r="Q955" s="19">
        <v>0</v>
      </c>
      <c r="R955" s="19">
        <v>0</v>
      </c>
      <c r="S955" s="110">
        <v>0</v>
      </c>
      <c r="T955" s="19">
        <v>0</v>
      </c>
      <c r="U955" s="19">
        <v>0</v>
      </c>
      <c r="V955" s="19">
        <v>0</v>
      </c>
    </row>
    <row r="956" spans="2:22" hidden="1">
      <c r="B956" t="s">
        <v>1653</v>
      </c>
      <c r="C956" s="19">
        <v>2500000</v>
      </c>
      <c r="D956" s="19">
        <v>0</v>
      </c>
      <c r="E956" s="19">
        <v>3500000</v>
      </c>
      <c r="F956" s="19">
        <v>6000000</v>
      </c>
      <c r="G956" s="19">
        <v>0</v>
      </c>
      <c r="H956" s="19">
        <v>6000000</v>
      </c>
      <c r="I956" s="19">
        <v>0</v>
      </c>
      <c r="J956" s="19">
        <v>6000000</v>
      </c>
      <c r="K956" s="19">
        <v>0</v>
      </c>
      <c r="L956" s="19">
        <v>0</v>
      </c>
      <c r="M956" s="19">
        <v>0</v>
      </c>
      <c r="N956" s="19">
        <v>6000000</v>
      </c>
      <c r="O956" s="110">
        <v>0</v>
      </c>
      <c r="P956" s="19">
        <v>0</v>
      </c>
      <c r="Q956" s="19">
        <v>0</v>
      </c>
      <c r="R956" s="19">
        <v>0</v>
      </c>
      <c r="S956" s="110">
        <v>0</v>
      </c>
      <c r="T956" s="19">
        <v>0</v>
      </c>
      <c r="U956" s="19">
        <v>0</v>
      </c>
      <c r="V956" s="19">
        <v>0</v>
      </c>
    </row>
    <row r="957" spans="2:22" hidden="1">
      <c r="B957" t="s">
        <v>1396</v>
      </c>
      <c r="C957" s="19">
        <v>2500000</v>
      </c>
      <c r="D957" s="19">
        <v>0</v>
      </c>
      <c r="E957" s="19">
        <v>3500000</v>
      </c>
      <c r="F957" s="19">
        <v>6000000</v>
      </c>
      <c r="G957" s="19">
        <v>0</v>
      </c>
      <c r="H957" s="19">
        <v>6000000</v>
      </c>
      <c r="I957" s="19">
        <v>0</v>
      </c>
      <c r="J957" s="19">
        <v>6000000</v>
      </c>
      <c r="K957" s="19">
        <v>0</v>
      </c>
      <c r="L957" s="19">
        <v>0</v>
      </c>
      <c r="M957" s="19">
        <v>0</v>
      </c>
      <c r="N957" s="19">
        <v>6000000</v>
      </c>
      <c r="O957" s="110">
        <v>0</v>
      </c>
      <c r="P957" s="19">
        <v>0</v>
      </c>
      <c r="Q957" s="19">
        <v>0</v>
      </c>
      <c r="R957" s="19">
        <v>0</v>
      </c>
      <c r="S957" s="110">
        <v>0</v>
      </c>
      <c r="T957" s="19">
        <v>0</v>
      </c>
      <c r="U957" s="19">
        <v>0</v>
      </c>
      <c r="V957" s="19">
        <v>0</v>
      </c>
    </row>
    <row r="958" spans="2:22" hidden="1">
      <c r="B958" t="s">
        <v>1654</v>
      </c>
      <c r="C958" s="19">
        <v>0</v>
      </c>
      <c r="D958" s="19">
        <v>0</v>
      </c>
      <c r="E958" s="19">
        <v>4300000</v>
      </c>
      <c r="F958" s="19">
        <v>4300000</v>
      </c>
      <c r="G958" s="19">
        <v>0</v>
      </c>
      <c r="H958" s="19">
        <v>4300000</v>
      </c>
      <c r="I958" s="19">
        <v>0</v>
      </c>
      <c r="J958" s="19">
        <v>4300000</v>
      </c>
      <c r="K958" s="19">
        <v>0</v>
      </c>
      <c r="L958" s="19">
        <v>358490</v>
      </c>
      <c r="M958" s="19">
        <v>1276208</v>
      </c>
      <c r="N958" s="19">
        <v>3023792</v>
      </c>
      <c r="O958" s="110">
        <v>29.679300000000001</v>
      </c>
      <c r="P958" s="19">
        <v>358490</v>
      </c>
      <c r="Q958" s="19">
        <v>1276208</v>
      </c>
      <c r="R958" s="19">
        <v>0</v>
      </c>
      <c r="S958" s="110">
        <v>29.679300000000001</v>
      </c>
      <c r="T958" s="19">
        <v>358490</v>
      </c>
      <c r="U958" s="19">
        <v>1276208</v>
      </c>
      <c r="V958" s="19">
        <v>0</v>
      </c>
    </row>
    <row r="959" spans="2:22" hidden="1">
      <c r="B959" t="s">
        <v>1396</v>
      </c>
      <c r="C959" s="19">
        <v>0</v>
      </c>
      <c r="D959" s="19">
        <v>0</v>
      </c>
      <c r="E959" s="19">
        <v>4300000</v>
      </c>
      <c r="F959" s="19">
        <v>4300000</v>
      </c>
      <c r="G959" s="19">
        <v>0</v>
      </c>
      <c r="H959" s="19">
        <v>4300000</v>
      </c>
      <c r="I959" s="19">
        <v>0</v>
      </c>
      <c r="J959" s="19">
        <v>4300000</v>
      </c>
      <c r="K959" s="19">
        <v>0</v>
      </c>
      <c r="L959" s="19">
        <v>358490</v>
      </c>
      <c r="M959" s="19">
        <v>1276208</v>
      </c>
      <c r="N959" s="19">
        <v>3023792</v>
      </c>
      <c r="O959" s="110">
        <v>29.679300000000001</v>
      </c>
      <c r="P959" s="19">
        <v>358490</v>
      </c>
      <c r="Q959" s="19">
        <v>1276208</v>
      </c>
      <c r="R959" s="19">
        <v>0</v>
      </c>
      <c r="S959" s="110">
        <v>29.679300000000001</v>
      </c>
      <c r="T959" s="19">
        <v>358490</v>
      </c>
      <c r="U959" s="19">
        <v>1276208</v>
      </c>
      <c r="V959" s="19">
        <v>0</v>
      </c>
    </row>
    <row r="960" spans="2:22" hidden="1">
      <c r="B960" t="s">
        <v>1542</v>
      </c>
      <c r="C960" s="19">
        <v>10000000</v>
      </c>
      <c r="D960" s="19">
        <v>19852179</v>
      </c>
      <c r="E960" s="19">
        <v>29852179</v>
      </c>
      <c r="F960" s="19">
        <v>39852179</v>
      </c>
      <c r="G960" s="19">
        <v>0</v>
      </c>
      <c r="H960" s="19">
        <v>39852179</v>
      </c>
      <c r="I960" s="19">
        <v>0</v>
      </c>
      <c r="J960" s="19">
        <v>20000000</v>
      </c>
      <c r="K960" s="19">
        <v>19852179</v>
      </c>
      <c r="L960" s="19">
        <v>0</v>
      </c>
      <c r="M960" s="19">
        <v>0</v>
      </c>
      <c r="N960" s="19">
        <v>20000000</v>
      </c>
      <c r="O960" s="110">
        <v>0</v>
      </c>
      <c r="P960" s="19">
        <v>0</v>
      </c>
      <c r="Q960" s="19">
        <v>0</v>
      </c>
      <c r="R960" s="19">
        <v>0</v>
      </c>
      <c r="S960" s="110">
        <v>0</v>
      </c>
      <c r="T960" s="19">
        <v>0</v>
      </c>
      <c r="U960" s="19">
        <v>0</v>
      </c>
      <c r="V960" s="19">
        <v>0</v>
      </c>
    </row>
    <row r="961" spans="2:22" hidden="1">
      <c r="B961" t="s">
        <v>1396</v>
      </c>
      <c r="C961" s="19">
        <v>10000000</v>
      </c>
      <c r="D961" s="19">
        <v>19852179</v>
      </c>
      <c r="E961" s="19">
        <v>29852179</v>
      </c>
      <c r="F961" s="19">
        <v>39852179</v>
      </c>
      <c r="G961" s="19">
        <v>0</v>
      </c>
      <c r="H961" s="19">
        <v>39852179</v>
      </c>
      <c r="I961" s="19">
        <v>0</v>
      </c>
      <c r="J961" s="19">
        <v>20000000</v>
      </c>
      <c r="K961" s="19">
        <v>19852179</v>
      </c>
      <c r="L961" s="19">
        <v>0</v>
      </c>
      <c r="M961" s="19">
        <v>0</v>
      </c>
      <c r="N961" s="19">
        <v>20000000</v>
      </c>
      <c r="O961" s="110">
        <v>0</v>
      </c>
      <c r="P961" s="19">
        <v>0</v>
      </c>
      <c r="Q961" s="19">
        <v>0</v>
      </c>
      <c r="R961" s="19">
        <v>0</v>
      </c>
      <c r="S961" s="110">
        <v>0</v>
      </c>
      <c r="T961" s="19">
        <v>0</v>
      </c>
      <c r="U961" s="19">
        <v>0</v>
      </c>
      <c r="V961" s="19">
        <v>0</v>
      </c>
    </row>
    <row r="962" spans="2:22" hidden="1">
      <c r="B962" t="s">
        <v>1655</v>
      </c>
      <c r="C962" s="19">
        <v>0</v>
      </c>
      <c r="D962" s="19">
        <v>0</v>
      </c>
      <c r="E962" s="19">
        <v>88033358</v>
      </c>
      <c r="F962" s="19">
        <v>88033358</v>
      </c>
      <c r="G962" s="19">
        <v>0</v>
      </c>
      <c r="H962" s="19">
        <v>88033358</v>
      </c>
      <c r="I962" s="19">
        <v>0</v>
      </c>
      <c r="J962" s="19">
        <v>88033358</v>
      </c>
      <c r="K962" s="19">
        <v>0</v>
      </c>
      <c r="L962" s="19">
        <v>2638300</v>
      </c>
      <c r="M962" s="19">
        <v>15961851</v>
      </c>
      <c r="N962" s="19">
        <v>72071507</v>
      </c>
      <c r="O962" s="110">
        <v>18.131599999999999</v>
      </c>
      <c r="P962" s="19">
        <v>2638300</v>
      </c>
      <c r="Q962" s="19">
        <v>15961851</v>
      </c>
      <c r="R962" s="19">
        <v>0</v>
      </c>
      <c r="S962" s="110">
        <v>18.131599999999999</v>
      </c>
      <c r="T962" s="19">
        <v>2638300</v>
      </c>
      <c r="U962" s="19">
        <v>15961851</v>
      </c>
      <c r="V962" s="19">
        <v>0</v>
      </c>
    </row>
    <row r="963" spans="2:22" hidden="1">
      <c r="B963" t="s">
        <v>1396</v>
      </c>
      <c r="C963" s="19">
        <v>0</v>
      </c>
      <c r="D963" s="19">
        <v>0</v>
      </c>
      <c r="E963" s="19">
        <v>85463198</v>
      </c>
      <c r="F963" s="19">
        <v>85463198</v>
      </c>
      <c r="G963" s="19">
        <v>0</v>
      </c>
      <c r="H963" s="19">
        <v>85463198</v>
      </c>
      <c r="I963" s="19">
        <v>0</v>
      </c>
      <c r="J963" s="19">
        <v>85463198</v>
      </c>
      <c r="K963" s="19">
        <v>0</v>
      </c>
      <c r="L963" s="19">
        <v>2638300</v>
      </c>
      <c r="M963" s="19">
        <v>15609777</v>
      </c>
      <c r="N963" s="19">
        <v>69853421</v>
      </c>
      <c r="O963" s="110">
        <v>18.264900000000001</v>
      </c>
      <c r="P963" s="19">
        <v>2638300</v>
      </c>
      <c r="Q963" s="19">
        <v>15609777</v>
      </c>
      <c r="R963" s="19">
        <v>0</v>
      </c>
      <c r="S963" s="110">
        <v>18.264900000000001</v>
      </c>
      <c r="T963" s="19">
        <v>2638300</v>
      </c>
      <c r="U963" s="19">
        <v>15609777</v>
      </c>
      <c r="V963" s="19">
        <v>0</v>
      </c>
    </row>
    <row r="964" spans="2:22" hidden="1">
      <c r="B964" t="s">
        <v>1519</v>
      </c>
      <c r="C964" s="19">
        <v>0</v>
      </c>
      <c r="D964" s="19">
        <v>0</v>
      </c>
      <c r="E964" s="19">
        <v>2570160</v>
      </c>
      <c r="F964" s="19">
        <v>2570160</v>
      </c>
      <c r="G964" s="19">
        <v>0</v>
      </c>
      <c r="H964" s="19">
        <v>2570160</v>
      </c>
      <c r="I964" s="19">
        <v>0</v>
      </c>
      <c r="J964" s="19">
        <v>2570160</v>
      </c>
      <c r="K964" s="19">
        <v>0</v>
      </c>
      <c r="L964" s="19">
        <v>0</v>
      </c>
      <c r="M964" s="19">
        <v>352074</v>
      </c>
      <c r="N964" s="19">
        <v>2218086</v>
      </c>
      <c r="O964" s="110">
        <v>13.698499999999999</v>
      </c>
      <c r="P964" s="19">
        <v>0</v>
      </c>
      <c r="Q964" s="19">
        <v>352074</v>
      </c>
      <c r="R964" s="19">
        <v>0</v>
      </c>
      <c r="S964" s="110">
        <v>13.698499999999999</v>
      </c>
      <c r="T964" s="19">
        <v>0</v>
      </c>
      <c r="U964" s="19">
        <v>352074</v>
      </c>
      <c r="V964" s="19">
        <v>0</v>
      </c>
    </row>
    <row r="965" spans="2:22" hidden="1">
      <c r="B965" t="s">
        <v>1656</v>
      </c>
      <c r="C965" s="19">
        <v>7512835000</v>
      </c>
      <c r="D965" s="19">
        <v>0</v>
      </c>
      <c r="E965" s="19">
        <v>-160000000</v>
      </c>
      <c r="F965" s="19">
        <v>7352835000</v>
      </c>
      <c r="G965" s="19">
        <v>0</v>
      </c>
      <c r="H965" s="19">
        <v>7352835000</v>
      </c>
      <c r="I965" s="19">
        <v>1640972128</v>
      </c>
      <c r="J965" s="19">
        <v>3909503397</v>
      </c>
      <c r="K965" s="19">
        <v>3443331603</v>
      </c>
      <c r="L965" s="19">
        <v>0</v>
      </c>
      <c r="M965" s="19">
        <v>2265309944</v>
      </c>
      <c r="N965" s="19">
        <v>1644193453</v>
      </c>
      <c r="O965" s="110">
        <v>30.808700000000002</v>
      </c>
      <c r="P965" s="19">
        <v>459845716</v>
      </c>
      <c r="Q965" s="19">
        <v>1484875997</v>
      </c>
      <c r="R965" s="19">
        <v>780433947</v>
      </c>
      <c r="S965" s="110">
        <v>20.194600000000001</v>
      </c>
      <c r="T965" s="19">
        <v>457283716</v>
      </c>
      <c r="U965" s="19">
        <v>1482313997</v>
      </c>
      <c r="V965" s="19">
        <v>2562000</v>
      </c>
    </row>
    <row r="966" spans="2:22" hidden="1">
      <c r="B966" t="s">
        <v>1557</v>
      </c>
      <c r="C966" s="19">
        <v>0</v>
      </c>
      <c r="D966" s="19">
        <v>17881303</v>
      </c>
      <c r="E966" s="19">
        <v>17881303</v>
      </c>
      <c r="F966" s="19">
        <v>17881303</v>
      </c>
      <c r="G966" s="19">
        <v>0</v>
      </c>
      <c r="H966" s="19">
        <v>17881303</v>
      </c>
      <c r="I966" s="19">
        <v>15276360</v>
      </c>
      <c r="J966" s="19">
        <v>15276360</v>
      </c>
      <c r="K966" s="19">
        <v>2604943</v>
      </c>
      <c r="L966" s="19">
        <v>0</v>
      </c>
      <c r="M966" s="19">
        <v>0</v>
      </c>
      <c r="N966" s="19">
        <v>15276360</v>
      </c>
      <c r="O966" s="110">
        <v>0</v>
      </c>
      <c r="P966" s="19">
        <v>0</v>
      </c>
      <c r="Q966" s="19">
        <v>0</v>
      </c>
      <c r="R966" s="19">
        <v>0</v>
      </c>
      <c r="S966" s="110">
        <v>0</v>
      </c>
      <c r="T966" s="19">
        <v>0</v>
      </c>
      <c r="U966" s="19">
        <v>0</v>
      </c>
      <c r="V966" s="19">
        <v>0</v>
      </c>
    </row>
    <row r="967" spans="2:22" hidden="1">
      <c r="B967" t="s">
        <v>1546</v>
      </c>
      <c r="C967" s="19">
        <v>0</v>
      </c>
      <c r="D967" s="19">
        <v>17881303</v>
      </c>
      <c r="E967" s="19">
        <v>17881303</v>
      </c>
      <c r="F967" s="19">
        <v>17881303</v>
      </c>
      <c r="G967" s="19">
        <v>0</v>
      </c>
      <c r="H967" s="19">
        <v>17881303</v>
      </c>
      <c r="I967" s="19">
        <v>15276360</v>
      </c>
      <c r="J967" s="19">
        <v>15276360</v>
      </c>
      <c r="K967" s="19">
        <v>2604943</v>
      </c>
      <c r="L967" s="19">
        <v>0</v>
      </c>
      <c r="M967" s="19">
        <v>0</v>
      </c>
      <c r="N967" s="19">
        <v>15276360</v>
      </c>
      <c r="O967" s="110">
        <v>0</v>
      </c>
      <c r="P967" s="19">
        <v>0</v>
      </c>
      <c r="Q967" s="19">
        <v>0</v>
      </c>
      <c r="R967" s="19">
        <v>0</v>
      </c>
      <c r="S967" s="110">
        <v>0</v>
      </c>
      <c r="T967" s="19">
        <v>0</v>
      </c>
      <c r="U967" s="19">
        <v>0</v>
      </c>
      <c r="V967" s="19">
        <v>0</v>
      </c>
    </row>
    <row r="968" spans="2:22" hidden="1">
      <c r="B968" t="s">
        <v>1464</v>
      </c>
      <c r="C968" s="19">
        <v>0</v>
      </c>
      <c r="D968" s="19">
        <v>645600732</v>
      </c>
      <c r="E968" s="19">
        <v>645600732</v>
      </c>
      <c r="F968" s="19">
        <v>645600732</v>
      </c>
      <c r="G968" s="19">
        <v>0</v>
      </c>
      <c r="H968" s="19">
        <v>645600732</v>
      </c>
      <c r="I968" s="19">
        <v>643200488</v>
      </c>
      <c r="J968" s="19">
        <v>643200488</v>
      </c>
      <c r="K968" s="19">
        <v>2400244</v>
      </c>
      <c r="L968" s="19">
        <v>0</v>
      </c>
      <c r="M968" s="19">
        <v>0</v>
      </c>
      <c r="N968" s="19">
        <v>643200488</v>
      </c>
      <c r="O968" s="110">
        <v>0</v>
      </c>
      <c r="P968" s="19">
        <v>0</v>
      </c>
      <c r="Q968" s="19">
        <v>0</v>
      </c>
      <c r="R968" s="19">
        <v>0</v>
      </c>
      <c r="S968" s="110">
        <v>0</v>
      </c>
      <c r="T968" s="19">
        <v>0</v>
      </c>
      <c r="U968" s="19">
        <v>0</v>
      </c>
      <c r="V968" s="19">
        <v>0</v>
      </c>
    </row>
    <row r="969" spans="2:22" hidden="1">
      <c r="B969" t="s">
        <v>1546</v>
      </c>
      <c r="C969" s="19">
        <v>0</v>
      </c>
      <c r="D969" s="19">
        <v>645600732</v>
      </c>
      <c r="E969" s="19">
        <v>645600732</v>
      </c>
      <c r="F969" s="19">
        <v>645600732</v>
      </c>
      <c r="G969" s="19">
        <v>0</v>
      </c>
      <c r="H969" s="19">
        <v>645600732</v>
      </c>
      <c r="I969" s="19">
        <v>643200488</v>
      </c>
      <c r="J969" s="19">
        <v>643200488</v>
      </c>
      <c r="K969" s="19">
        <v>2400244</v>
      </c>
      <c r="L969" s="19">
        <v>0</v>
      </c>
      <c r="M969" s="19">
        <v>0</v>
      </c>
      <c r="N969" s="19">
        <v>643200488</v>
      </c>
      <c r="O969" s="110">
        <v>0</v>
      </c>
      <c r="P969" s="19">
        <v>0</v>
      </c>
      <c r="Q969" s="19">
        <v>0</v>
      </c>
      <c r="R969" s="19">
        <v>0</v>
      </c>
      <c r="S969" s="110">
        <v>0</v>
      </c>
      <c r="T969" s="19">
        <v>0</v>
      </c>
      <c r="U969" s="19">
        <v>0</v>
      </c>
      <c r="V969" s="19">
        <v>0</v>
      </c>
    </row>
    <row r="970" spans="2:22" hidden="1">
      <c r="B970" t="s">
        <v>1487</v>
      </c>
      <c r="C970" s="19">
        <v>22500000</v>
      </c>
      <c r="D970" s="19">
        <v>0</v>
      </c>
      <c r="E970" s="19">
        <v>0</v>
      </c>
      <c r="F970" s="19">
        <v>22500000</v>
      </c>
      <c r="G970" s="19">
        <v>0</v>
      </c>
      <c r="H970" s="19">
        <v>22500000</v>
      </c>
      <c r="I970" s="19">
        <v>0</v>
      </c>
      <c r="J970" s="19">
        <v>0</v>
      </c>
      <c r="K970" s="19">
        <v>22500000</v>
      </c>
      <c r="L970" s="19">
        <v>0</v>
      </c>
      <c r="M970" s="19">
        <v>0</v>
      </c>
      <c r="N970" s="19">
        <v>0</v>
      </c>
      <c r="O970" s="110">
        <v>0</v>
      </c>
      <c r="P970" s="19">
        <v>0</v>
      </c>
      <c r="Q970" s="19">
        <v>0</v>
      </c>
      <c r="R970" s="19">
        <v>0</v>
      </c>
      <c r="S970" s="110">
        <v>0</v>
      </c>
      <c r="T970" s="19">
        <v>0</v>
      </c>
      <c r="U970" s="19">
        <v>0</v>
      </c>
      <c r="V970" s="19">
        <v>0</v>
      </c>
    </row>
    <row r="971" spans="2:22" hidden="1">
      <c r="B971" t="s">
        <v>1396</v>
      </c>
      <c r="C971" s="19">
        <v>22500000</v>
      </c>
      <c r="D971" s="19">
        <v>0</v>
      </c>
      <c r="E971" s="19">
        <v>0</v>
      </c>
      <c r="F971" s="19">
        <v>22500000</v>
      </c>
      <c r="G971" s="19">
        <v>0</v>
      </c>
      <c r="H971" s="19">
        <v>22500000</v>
      </c>
      <c r="I971" s="19">
        <v>0</v>
      </c>
      <c r="J971" s="19">
        <v>0</v>
      </c>
      <c r="K971" s="19">
        <v>22500000</v>
      </c>
      <c r="L971" s="19">
        <v>0</v>
      </c>
      <c r="M971" s="19">
        <v>0</v>
      </c>
      <c r="N971" s="19">
        <v>0</v>
      </c>
      <c r="O971" s="110">
        <v>0</v>
      </c>
      <c r="P971" s="19">
        <v>0</v>
      </c>
      <c r="Q971" s="19">
        <v>0</v>
      </c>
      <c r="R971" s="19">
        <v>0</v>
      </c>
      <c r="S971" s="110">
        <v>0</v>
      </c>
      <c r="T971" s="19">
        <v>0</v>
      </c>
      <c r="U971" s="19">
        <v>0</v>
      </c>
      <c r="V971" s="19">
        <v>0</v>
      </c>
    </row>
    <row r="972" spans="2:22" hidden="1">
      <c r="B972" t="s">
        <v>1492</v>
      </c>
      <c r="C972" s="19">
        <v>2500000</v>
      </c>
      <c r="D972" s="19">
        <v>0</v>
      </c>
      <c r="E972" s="19">
        <v>0</v>
      </c>
      <c r="F972" s="19">
        <v>2500000</v>
      </c>
      <c r="G972" s="19">
        <v>0</v>
      </c>
      <c r="H972" s="19">
        <v>2500000</v>
      </c>
      <c r="I972" s="19">
        <v>0</v>
      </c>
      <c r="J972" s="19">
        <v>0</v>
      </c>
      <c r="K972" s="19">
        <v>2500000</v>
      </c>
      <c r="L972" s="19">
        <v>0</v>
      </c>
      <c r="M972" s="19">
        <v>0</v>
      </c>
      <c r="N972" s="19">
        <v>0</v>
      </c>
      <c r="O972" s="110">
        <v>0</v>
      </c>
      <c r="P972" s="19">
        <v>0</v>
      </c>
      <c r="Q972" s="19">
        <v>0</v>
      </c>
      <c r="R972" s="19">
        <v>0</v>
      </c>
      <c r="S972" s="110">
        <v>0</v>
      </c>
      <c r="T972" s="19">
        <v>0</v>
      </c>
      <c r="U972" s="19">
        <v>0</v>
      </c>
      <c r="V972" s="19">
        <v>0</v>
      </c>
    </row>
    <row r="973" spans="2:22" hidden="1">
      <c r="B973" t="s">
        <v>1396</v>
      </c>
      <c r="C973" s="19">
        <v>2500000</v>
      </c>
      <c r="D973" s="19">
        <v>0</v>
      </c>
      <c r="E973" s="19">
        <v>0</v>
      </c>
      <c r="F973" s="19">
        <v>2500000</v>
      </c>
      <c r="G973" s="19">
        <v>0</v>
      </c>
      <c r="H973" s="19">
        <v>2500000</v>
      </c>
      <c r="I973" s="19">
        <v>0</v>
      </c>
      <c r="J973" s="19">
        <v>0</v>
      </c>
      <c r="K973" s="19">
        <v>2500000</v>
      </c>
      <c r="L973" s="19">
        <v>0</v>
      </c>
      <c r="M973" s="19">
        <v>0</v>
      </c>
      <c r="N973" s="19">
        <v>0</v>
      </c>
      <c r="O973" s="110">
        <v>0</v>
      </c>
      <c r="P973" s="19">
        <v>0</v>
      </c>
      <c r="Q973" s="19">
        <v>0</v>
      </c>
      <c r="R973" s="19">
        <v>0</v>
      </c>
      <c r="S973" s="110">
        <v>0</v>
      </c>
      <c r="T973" s="19">
        <v>0</v>
      </c>
      <c r="U973" s="19">
        <v>0</v>
      </c>
      <c r="V973" s="19">
        <v>0</v>
      </c>
    </row>
    <row r="974" spans="2:22" hidden="1">
      <c r="B974" t="s">
        <v>1494</v>
      </c>
      <c r="C974" s="19">
        <v>4977835000</v>
      </c>
      <c r="D974" s="19">
        <v>0</v>
      </c>
      <c r="E974" s="19">
        <v>-28472039</v>
      </c>
      <c r="F974" s="19">
        <v>4949362961</v>
      </c>
      <c r="G974" s="19">
        <v>0</v>
      </c>
      <c r="H974" s="19">
        <v>4949362961</v>
      </c>
      <c r="I974" s="19">
        <v>982495280</v>
      </c>
      <c r="J974" s="19">
        <v>3222554510</v>
      </c>
      <c r="K974" s="19">
        <v>1726808451</v>
      </c>
      <c r="L974" s="19">
        <v>0</v>
      </c>
      <c r="M974" s="19">
        <v>2236837905</v>
      </c>
      <c r="N974" s="19">
        <v>985716605</v>
      </c>
      <c r="O974" s="110">
        <v>45.194499999999998</v>
      </c>
      <c r="P974" s="19">
        <v>459845716</v>
      </c>
      <c r="Q974" s="19">
        <v>1456403958</v>
      </c>
      <c r="R974" s="19">
        <v>780433947</v>
      </c>
      <c r="S974" s="110">
        <v>29.426100000000002</v>
      </c>
      <c r="T974" s="19">
        <v>457283716</v>
      </c>
      <c r="U974" s="19">
        <v>1453841958</v>
      </c>
      <c r="V974" s="19">
        <v>2562000</v>
      </c>
    </row>
    <row r="975" spans="2:22" hidden="1">
      <c r="B975" t="s">
        <v>1396</v>
      </c>
      <c r="C975" s="19">
        <v>4577835000</v>
      </c>
      <c r="D975" s="19">
        <v>0</v>
      </c>
      <c r="E975" s="19">
        <v>-28472039</v>
      </c>
      <c r="F975" s="19">
        <v>4549362961</v>
      </c>
      <c r="G975" s="19">
        <v>0</v>
      </c>
      <c r="H975" s="19">
        <v>4549362961</v>
      </c>
      <c r="I975" s="19">
        <v>982495280</v>
      </c>
      <c r="J975" s="19">
        <v>2968969010</v>
      </c>
      <c r="K975" s="19">
        <v>1580393951</v>
      </c>
      <c r="L975" s="19">
        <v>0</v>
      </c>
      <c r="M975" s="19">
        <v>1983252405</v>
      </c>
      <c r="N975" s="19">
        <v>985716605</v>
      </c>
      <c r="O975" s="110">
        <v>43.594099999999997</v>
      </c>
      <c r="P975" s="19">
        <v>422155216</v>
      </c>
      <c r="Q975" s="19">
        <v>1303587042</v>
      </c>
      <c r="R975" s="19">
        <v>679665363</v>
      </c>
      <c r="S975" s="110">
        <v>28.654299999999999</v>
      </c>
      <c r="T975" s="19">
        <v>419593216</v>
      </c>
      <c r="U975" s="19">
        <v>1301025042</v>
      </c>
      <c r="V975" s="19">
        <v>2562000</v>
      </c>
    </row>
    <row r="976" spans="2:22" hidden="1">
      <c r="B976" t="s">
        <v>1546</v>
      </c>
      <c r="C976" s="19">
        <v>400000000</v>
      </c>
      <c r="D976" s="19">
        <v>0</v>
      </c>
      <c r="E976" s="19">
        <v>0</v>
      </c>
      <c r="F976" s="19">
        <v>400000000</v>
      </c>
      <c r="G976" s="19">
        <v>0</v>
      </c>
      <c r="H976" s="19">
        <v>400000000</v>
      </c>
      <c r="I976" s="19">
        <v>0</v>
      </c>
      <c r="J976" s="19">
        <v>253585500</v>
      </c>
      <c r="K976" s="19">
        <v>146414500</v>
      </c>
      <c r="L976" s="19">
        <v>0</v>
      </c>
      <c r="M976" s="19">
        <v>253585500</v>
      </c>
      <c r="N976" s="19">
        <v>0</v>
      </c>
      <c r="O976" s="110">
        <v>63.3964</v>
      </c>
      <c r="P976" s="19">
        <v>37690500</v>
      </c>
      <c r="Q976" s="19">
        <v>152816916</v>
      </c>
      <c r="R976" s="19">
        <v>100768584</v>
      </c>
      <c r="S976" s="110">
        <v>38.2042</v>
      </c>
      <c r="T976" s="19">
        <v>37690500</v>
      </c>
      <c r="U976" s="19">
        <v>152816916</v>
      </c>
      <c r="V976" s="19">
        <v>0</v>
      </c>
    </row>
    <row r="977" spans="2:22" hidden="1">
      <c r="B977" t="s">
        <v>1500</v>
      </c>
      <c r="C977" s="19">
        <v>2010000000</v>
      </c>
      <c r="D977" s="19">
        <v>-163482035</v>
      </c>
      <c r="E977" s="19">
        <v>-323482035</v>
      </c>
      <c r="F977" s="19">
        <v>1686517965</v>
      </c>
      <c r="G977" s="19">
        <v>0</v>
      </c>
      <c r="H977" s="19">
        <v>1686517965</v>
      </c>
      <c r="I977" s="19">
        <v>0</v>
      </c>
      <c r="J977" s="19">
        <v>0</v>
      </c>
      <c r="K977" s="19">
        <v>1686517965</v>
      </c>
      <c r="L977" s="19">
        <v>0</v>
      </c>
      <c r="M977" s="19">
        <v>0</v>
      </c>
      <c r="N977" s="19">
        <v>0</v>
      </c>
      <c r="O977" s="110">
        <v>0</v>
      </c>
      <c r="P977" s="19">
        <v>0</v>
      </c>
      <c r="Q977" s="19">
        <v>0</v>
      </c>
      <c r="R977" s="19">
        <v>0</v>
      </c>
      <c r="S977" s="110">
        <v>0</v>
      </c>
      <c r="T977" s="19">
        <v>0</v>
      </c>
      <c r="U977" s="19">
        <v>0</v>
      </c>
      <c r="V977" s="19">
        <v>0</v>
      </c>
    </row>
    <row r="978" spans="2:22" hidden="1">
      <c r="B978" t="s">
        <v>1396</v>
      </c>
      <c r="C978" s="19">
        <v>910000000</v>
      </c>
      <c r="D978" s="19">
        <v>0</v>
      </c>
      <c r="E978" s="19">
        <v>-160000000</v>
      </c>
      <c r="F978" s="19">
        <v>750000000</v>
      </c>
      <c r="G978" s="19">
        <v>0</v>
      </c>
      <c r="H978" s="19">
        <v>750000000</v>
      </c>
      <c r="I978" s="19">
        <v>0</v>
      </c>
      <c r="J978" s="19">
        <v>0</v>
      </c>
      <c r="K978" s="19">
        <v>750000000</v>
      </c>
      <c r="L978" s="19">
        <v>0</v>
      </c>
      <c r="M978" s="19">
        <v>0</v>
      </c>
      <c r="N978" s="19">
        <v>0</v>
      </c>
      <c r="O978" s="110">
        <v>0</v>
      </c>
      <c r="P978" s="19">
        <v>0</v>
      </c>
      <c r="Q978" s="19">
        <v>0</v>
      </c>
      <c r="R978" s="19">
        <v>0</v>
      </c>
      <c r="S978" s="110">
        <v>0</v>
      </c>
      <c r="T978" s="19">
        <v>0</v>
      </c>
      <c r="U978" s="19">
        <v>0</v>
      </c>
      <c r="V978" s="19">
        <v>0</v>
      </c>
    </row>
    <row r="979" spans="2:22" hidden="1">
      <c r="B979" t="s">
        <v>1546</v>
      </c>
      <c r="C979" s="19">
        <v>1100000000</v>
      </c>
      <c r="D979" s="19">
        <v>-163482035</v>
      </c>
      <c r="E979" s="19">
        <v>-163482035</v>
      </c>
      <c r="F979" s="19">
        <v>936517965</v>
      </c>
      <c r="G979" s="19">
        <v>0</v>
      </c>
      <c r="H979" s="19">
        <v>936517965</v>
      </c>
      <c r="I979" s="19">
        <v>0</v>
      </c>
      <c r="J979" s="19">
        <v>0</v>
      </c>
      <c r="K979" s="19">
        <v>936517965</v>
      </c>
      <c r="L979" s="19">
        <v>0</v>
      </c>
      <c r="M979" s="19">
        <v>0</v>
      </c>
      <c r="N979" s="19">
        <v>0</v>
      </c>
      <c r="O979" s="110">
        <v>0</v>
      </c>
      <c r="P979" s="19">
        <v>0</v>
      </c>
      <c r="Q979" s="19">
        <v>0</v>
      </c>
      <c r="R979" s="19">
        <v>0</v>
      </c>
      <c r="S979" s="110">
        <v>0</v>
      </c>
      <c r="T979" s="19">
        <v>0</v>
      </c>
      <c r="U979" s="19">
        <v>0</v>
      </c>
      <c r="V979" s="19">
        <v>0</v>
      </c>
    </row>
    <row r="980" spans="2:22" hidden="1">
      <c r="B980" t="s">
        <v>1657</v>
      </c>
      <c r="C980" s="19">
        <v>500000000</v>
      </c>
      <c r="D980" s="19">
        <v>-500000000</v>
      </c>
      <c r="E980" s="19">
        <v>-500000000</v>
      </c>
      <c r="F980" s="19">
        <v>0</v>
      </c>
      <c r="G980" s="19">
        <v>0</v>
      </c>
      <c r="H980" s="19">
        <v>0</v>
      </c>
      <c r="I980" s="19">
        <v>0</v>
      </c>
      <c r="J980" s="19">
        <v>0</v>
      </c>
      <c r="K980" s="19">
        <v>0</v>
      </c>
      <c r="L980" s="19">
        <v>0</v>
      </c>
      <c r="M980" s="19">
        <v>0</v>
      </c>
      <c r="N980" s="19">
        <v>0</v>
      </c>
      <c r="O980" s="110">
        <v>0</v>
      </c>
      <c r="P980" s="19">
        <v>0</v>
      </c>
      <c r="Q980" s="19">
        <v>0</v>
      </c>
      <c r="R980" s="19">
        <v>0</v>
      </c>
      <c r="S980" s="110">
        <v>0</v>
      </c>
      <c r="T980" s="19">
        <v>0</v>
      </c>
      <c r="U980" s="19">
        <v>0</v>
      </c>
      <c r="V980" s="19">
        <v>0</v>
      </c>
    </row>
    <row r="981" spans="2:22" hidden="1">
      <c r="B981" t="s">
        <v>1546</v>
      </c>
      <c r="C981" s="19">
        <v>500000000</v>
      </c>
      <c r="D981" s="19">
        <v>-500000000</v>
      </c>
      <c r="E981" s="19">
        <v>-500000000</v>
      </c>
      <c r="F981" s="19">
        <v>0</v>
      </c>
      <c r="G981" s="19">
        <v>0</v>
      </c>
      <c r="H981" s="19">
        <v>0</v>
      </c>
      <c r="I981" s="19">
        <v>0</v>
      </c>
      <c r="J981" s="19">
        <v>0</v>
      </c>
      <c r="K981" s="19">
        <v>0</v>
      </c>
      <c r="L981" s="19">
        <v>0</v>
      </c>
      <c r="M981" s="19">
        <v>0</v>
      </c>
      <c r="N981" s="19">
        <v>0</v>
      </c>
      <c r="O981" s="110">
        <v>0</v>
      </c>
      <c r="P981" s="19">
        <v>0</v>
      </c>
      <c r="Q981" s="19">
        <v>0</v>
      </c>
      <c r="R981" s="19">
        <v>0</v>
      </c>
      <c r="S981" s="110">
        <v>0</v>
      </c>
      <c r="T981" s="19">
        <v>0</v>
      </c>
      <c r="U981" s="19">
        <v>0</v>
      </c>
      <c r="V981" s="19">
        <v>0</v>
      </c>
    </row>
    <row r="982" spans="2:22" hidden="1">
      <c r="B982" t="s">
        <v>1534</v>
      </c>
      <c r="C982" s="19">
        <v>0</v>
      </c>
      <c r="D982" s="19">
        <v>0</v>
      </c>
      <c r="E982" s="19">
        <v>28472039</v>
      </c>
      <c r="F982" s="19">
        <v>28472039</v>
      </c>
      <c r="G982" s="19">
        <v>0</v>
      </c>
      <c r="H982" s="19">
        <v>28472039</v>
      </c>
      <c r="I982" s="19">
        <v>0</v>
      </c>
      <c r="J982" s="19">
        <v>28472039</v>
      </c>
      <c r="K982" s="19">
        <v>0</v>
      </c>
      <c r="L982" s="19">
        <v>0</v>
      </c>
      <c r="M982" s="19">
        <v>28472039</v>
      </c>
      <c r="N982" s="19">
        <v>0</v>
      </c>
      <c r="O982" s="110">
        <v>100</v>
      </c>
      <c r="P982" s="19">
        <v>0</v>
      </c>
      <c r="Q982" s="19">
        <v>28472039</v>
      </c>
      <c r="R982" s="19">
        <v>0</v>
      </c>
      <c r="S982" s="110">
        <v>100</v>
      </c>
      <c r="T982" s="19">
        <v>0</v>
      </c>
      <c r="U982" s="19">
        <v>28472039</v>
      </c>
      <c r="V982" s="19">
        <v>0</v>
      </c>
    </row>
    <row r="983" spans="2:22" hidden="1">
      <c r="B983" t="s">
        <v>1396</v>
      </c>
      <c r="C983" s="19">
        <v>0</v>
      </c>
      <c r="D983" s="19">
        <v>0</v>
      </c>
      <c r="E983" s="19">
        <v>28472039</v>
      </c>
      <c r="F983" s="19">
        <v>28472039</v>
      </c>
      <c r="G983" s="19">
        <v>0</v>
      </c>
      <c r="H983" s="19">
        <v>28472039</v>
      </c>
      <c r="I983" s="19">
        <v>0</v>
      </c>
      <c r="J983" s="19">
        <v>28472039</v>
      </c>
      <c r="K983" s="19">
        <v>0</v>
      </c>
      <c r="L983" s="19">
        <v>0</v>
      </c>
      <c r="M983" s="19">
        <v>28472039</v>
      </c>
      <c r="N983" s="19">
        <v>0</v>
      </c>
      <c r="O983" s="110">
        <v>100</v>
      </c>
      <c r="P983" s="19">
        <v>0</v>
      </c>
      <c r="Q983" s="19">
        <v>28472039</v>
      </c>
      <c r="R983" s="19">
        <v>0</v>
      </c>
      <c r="S983" s="110">
        <v>100</v>
      </c>
      <c r="T983" s="19">
        <v>0</v>
      </c>
      <c r="U983" s="19">
        <v>28472039</v>
      </c>
      <c r="V983" s="19">
        <v>0</v>
      </c>
    </row>
  </sheetData>
  <autoFilter ref="B2:V983">
    <filterColumn colId="4">
      <filters>
        <filter val="$ 300.000"/>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26"/>
  <sheetViews>
    <sheetView workbookViewId="0">
      <selection activeCell="C11" sqref="C11"/>
    </sheetView>
  </sheetViews>
  <sheetFormatPr baseColWidth="10" defaultColWidth="11.42578125" defaultRowHeight="15"/>
  <cols>
    <col min="1" max="1" width="4.42578125" customWidth="1"/>
    <col min="2" max="2" width="25.28515625" customWidth="1"/>
    <col min="3" max="3" width="50.42578125" bestFit="1" customWidth="1"/>
    <col min="4" max="4" width="19" bestFit="1" customWidth="1"/>
    <col min="5" max="5" width="21.140625" bestFit="1" customWidth="1"/>
    <col min="6" max="6" width="21.28515625" bestFit="1" customWidth="1"/>
    <col min="7" max="7" width="21.7109375" bestFit="1" customWidth="1"/>
    <col min="8" max="8" width="11.5703125" bestFit="1" customWidth="1"/>
    <col min="9" max="9" width="19.5703125" bestFit="1" customWidth="1"/>
    <col min="10" max="10" width="16.28515625" bestFit="1" customWidth="1"/>
    <col min="11" max="11" width="19" bestFit="1" customWidth="1"/>
    <col min="12" max="12" width="20.28515625" bestFit="1" customWidth="1"/>
    <col min="13" max="13" width="25.7109375" bestFit="1" customWidth="1"/>
    <col min="14" max="14" width="11.5703125" bestFit="1" customWidth="1"/>
    <col min="15" max="15" width="23.42578125" bestFit="1" customWidth="1"/>
    <col min="16" max="16" width="24.140625" style="374" bestFit="1" customWidth="1"/>
    <col min="17" max="17" width="16.7109375" style="375" bestFit="1" customWidth="1"/>
    <col min="18" max="18" width="18.7109375" style="19" bestFit="1" customWidth="1"/>
    <col min="19" max="19" width="22.28515625" style="19" bestFit="1" customWidth="1"/>
    <col min="20" max="20" width="19.85546875" bestFit="1" customWidth="1"/>
    <col min="22" max="22" width="23.7109375" bestFit="1" customWidth="1"/>
  </cols>
  <sheetData>
    <row r="1" spans="2:29">
      <c r="D1">
        <v>3</v>
      </c>
      <c r="E1">
        <v>4</v>
      </c>
      <c r="F1">
        <v>5</v>
      </c>
      <c r="G1">
        <v>6</v>
      </c>
      <c r="H1">
        <v>7</v>
      </c>
      <c r="I1">
        <v>8</v>
      </c>
      <c r="J1">
        <v>9</v>
      </c>
      <c r="K1">
        <v>10</v>
      </c>
      <c r="L1">
        <v>11</v>
      </c>
      <c r="M1">
        <v>12</v>
      </c>
      <c r="N1">
        <v>13</v>
      </c>
      <c r="O1">
        <v>14</v>
      </c>
      <c r="P1" s="374">
        <v>15</v>
      </c>
      <c r="Q1" s="375">
        <v>16</v>
      </c>
      <c r="R1" s="19">
        <v>17</v>
      </c>
      <c r="S1" s="19">
        <v>18</v>
      </c>
      <c r="V1" t="s">
        <v>1658</v>
      </c>
      <c r="W1" t="s">
        <v>1659</v>
      </c>
      <c r="X1" t="s">
        <v>1660</v>
      </c>
      <c r="Y1" t="s">
        <v>1661</v>
      </c>
    </row>
    <row r="2" spans="2:29">
      <c r="B2" s="230" t="s">
        <v>1662</v>
      </c>
      <c r="C2" s="155" t="s">
        <v>1371</v>
      </c>
      <c r="D2" t="s">
        <v>1372</v>
      </c>
      <c r="E2" t="s">
        <v>1373</v>
      </c>
      <c r="F2" t="s">
        <v>1374</v>
      </c>
      <c r="G2" t="s">
        <v>1375</v>
      </c>
      <c r="H2" t="s">
        <v>1376</v>
      </c>
      <c r="I2" t="s">
        <v>1377</v>
      </c>
      <c r="J2" t="s">
        <v>1378</v>
      </c>
      <c r="K2" t="s">
        <v>1379</v>
      </c>
      <c r="L2" t="s">
        <v>1381</v>
      </c>
      <c r="M2" t="s">
        <v>1382</v>
      </c>
      <c r="N2" t="s">
        <v>1384</v>
      </c>
      <c r="O2" t="s">
        <v>1385</v>
      </c>
      <c r="P2" s="374" t="s">
        <v>1386</v>
      </c>
      <c r="Q2" s="375" t="s">
        <v>1388</v>
      </c>
      <c r="R2" s="19" t="s">
        <v>1389</v>
      </c>
      <c r="S2" s="19" t="s">
        <v>1390</v>
      </c>
      <c r="T2" t="s">
        <v>1391</v>
      </c>
      <c r="V2" s="155" t="s">
        <v>1663</v>
      </c>
    </row>
    <row r="3" spans="2:29">
      <c r="B3" t="s">
        <v>1392</v>
      </c>
      <c r="C3" t="s">
        <v>1392</v>
      </c>
      <c r="D3" s="5">
        <v>1195158940000</v>
      </c>
      <c r="E3" s="5">
        <v>-26938760530</v>
      </c>
      <c r="F3" s="5">
        <v>100807057279</v>
      </c>
      <c r="G3" s="5">
        <v>1295965997279</v>
      </c>
      <c r="H3" s="5">
        <v>0</v>
      </c>
      <c r="I3" s="5">
        <v>1295965997279</v>
      </c>
      <c r="J3" s="5">
        <v>-45824892199</v>
      </c>
      <c r="K3" s="5">
        <v>1258023285565</v>
      </c>
      <c r="L3" s="5">
        <v>147279132313</v>
      </c>
      <c r="M3" s="5">
        <v>1258023285565</v>
      </c>
      <c r="N3" s="5">
        <v>97.072199999999995</v>
      </c>
      <c r="O3" s="5">
        <v>211469945728</v>
      </c>
      <c r="P3" s="5">
        <v>1041976506642</v>
      </c>
      <c r="Q3" s="5">
        <v>80.401499999999999</v>
      </c>
      <c r="R3" s="5">
        <v>181034330961</v>
      </c>
      <c r="S3" s="5">
        <v>1011091738777</v>
      </c>
      <c r="T3" s="5">
        <v>30884767865</v>
      </c>
      <c r="V3" t="s">
        <v>1392</v>
      </c>
    </row>
    <row r="4" spans="2:29">
      <c r="B4" t="s">
        <v>1664</v>
      </c>
      <c r="C4" t="s">
        <v>1665</v>
      </c>
      <c r="D4" s="5">
        <v>1195158940000</v>
      </c>
      <c r="E4" s="5">
        <v>-26938760530</v>
      </c>
      <c r="F4" s="5">
        <v>100807057279</v>
      </c>
      <c r="G4" s="5">
        <v>1295965997279</v>
      </c>
      <c r="H4" s="5">
        <v>0</v>
      </c>
      <c r="I4" s="5">
        <v>1295965997279</v>
      </c>
      <c r="J4" s="5">
        <v>-45824892199</v>
      </c>
      <c r="K4" s="5">
        <v>1258023285565</v>
      </c>
      <c r="L4" s="5">
        <v>147279132313</v>
      </c>
      <c r="M4" s="5">
        <v>1258023285565</v>
      </c>
      <c r="N4" s="5">
        <v>97.072199999999995</v>
      </c>
      <c r="O4" s="5">
        <v>211469945728</v>
      </c>
      <c r="P4" s="5">
        <v>1041976506642</v>
      </c>
      <c r="Q4" s="5">
        <v>80.401499999999999</v>
      </c>
      <c r="R4" s="5">
        <v>181034330961</v>
      </c>
      <c r="S4" s="5">
        <v>1011091738777</v>
      </c>
      <c r="T4" s="5">
        <v>30884767865</v>
      </c>
      <c r="V4" t="s">
        <v>1664</v>
      </c>
      <c r="W4" t="s">
        <v>1666</v>
      </c>
      <c r="X4" t="s">
        <v>1667</v>
      </c>
      <c r="Y4" t="s">
        <v>1668</v>
      </c>
      <c r="Z4" t="s">
        <v>1669</v>
      </c>
      <c r="AA4" t="s">
        <v>1670</v>
      </c>
    </row>
    <row r="5" spans="2:29">
      <c r="B5">
        <v>122</v>
      </c>
      <c r="C5" t="s">
        <v>1671</v>
      </c>
      <c r="D5" s="5">
        <v>29485902000</v>
      </c>
      <c r="E5" s="5">
        <v>0</v>
      </c>
      <c r="F5" s="5">
        <v>0</v>
      </c>
      <c r="G5" s="5">
        <v>29485902000</v>
      </c>
      <c r="H5" s="5">
        <v>0</v>
      </c>
      <c r="I5" s="5">
        <v>29485902000</v>
      </c>
      <c r="J5" s="5">
        <v>-67311088</v>
      </c>
      <c r="K5" s="5">
        <v>29253323192</v>
      </c>
      <c r="L5" s="5">
        <v>5659197229</v>
      </c>
      <c r="M5" s="5">
        <v>29253323192</v>
      </c>
      <c r="N5" s="5">
        <v>99.211200000000005</v>
      </c>
      <c r="O5" s="5">
        <v>6835958320</v>
      </c>
      <c r="P5" s="5">
        <v>27654454315</v>
      </c>
      <c r="Q5" s="5">
        <v>93.788700000000006</v>
      </c>
      <c r="R5" s="5">
        <v>5995471507</v>
      </c>
      <c r="S5" s="5">
        <v>26813967504</v>
      </c>
      <c r="T5" s="5">
        <v>840486811</v>
      </c>
      <c r="V5">
        <v>122</v>
      </c>
      <c r="W5">
        <v>122</v>
      </c>
      <c r="X5" t="s">
        <v>1672</v>
      </c>
      <c r="Y5" t="s">
        <v>1673</v>
      </c>
      <c r="Z5" t="s">
        <v>1674</v>
      </c>
      <c r="AA5" t="s">
        <v>1672</v>
      </c>
      <c r="AB5" t="s">
        <v>1666</v>
      </c>
      <c r="AC5" t="s">
        <v>1675</v>
      </c>
    </row>
    <row r="6" spans="2:29">
      <c r="B6" t="s">
        <v>1676</v>
      </c>
      <c r="C6" t="s">
        <v>1395</v>
      </c>
      <c r="D6" s="5">
        <v>3675692000</v>
      </c>
      <c r="E6" s="5">
        <v>-294177015</v>
      </c>
      <c r="F6" s="5">
        <v>-554177015</v>
      </c>
      <c r="G6" s="5">
        <v>3121514985</v>
      </c>
      <c r="H6" s="5">
        <v>0</v>
      </c>
      <c r="I6" s="5">
        <v>3121514985</v>
      </c>
      <c r="J6" s="5">
        <v>-294177015</v>
      </c>
      <c r="K6" s="5">
        <v>3121514985</v>
      </c>
      <c r="L6" s="5">
        <v>287631133</v>
      </c>
      <c r="M6" s="5">
        <v>3121514985</v>
      </c>
      <c r="N6" s="5">
        <v>100</v>
      </c>
      <c r="O6" s="5">
        <v>316082033</v>
      </c>
      <c r="P6" s="5">
        <v>3101329193</v>
      </c>
      <c r="Q6" s="5">
        <v>99.353300000000004</v>
      </c>
      <c r="R6" s="5">
        <v>316082033</v>
      </c>
      <c r="S6" s="5">
        <v>3101329190</v>
      </c>
      <c r="T6" s="5">
        <v>3</v>
      </c>
      <c r="V6" t="s">
        <v>1676</v>
      </c>
      <c r="W6" t="s">
        <v>1677</v>
      </c>
      <c r="X6" t="s">
        <v>1678</v>
      </c>
    </row>
    <row r="7" spans="2:29">
      <c r="B7" t="s">
        <v>1679</v>
      </c>
      <c r="C7" t="s">
        <v>1680</v>
      </c>
      <c r="D7" s="5">
        <v>3675692000</v>
      </c>
      <c r="E7" s="5">
        <v>-294177015</v>
      </c>
      <c r="F7" s="5">
        <v>-554177015</v>
      </c>
      <c r="G7" s="5">
        <v>3121514985</v>
      </c>
      <c r="H7" s="5">
        <v>0</v>
      </c>
      <c r="I7" s="5">
        <v>3121514985</v>
      </c>
      <c r="J7" s="5">
        <v>-294177015</v>
      </c>
      <c r="K7" s="5">
        <v>3121514985</v>
      </c>
      <c r="L7" s="5">
        <v>287631133</v>
      </c>
      <c r="M7" s="5">
        <v>3121514985</v>
      </c>
      <c r="N7" s="5">
        <v>100</v>
      </c>
      <c r="O7" s="5">
        <v>316082033</v>
      </c>
      <c r="P7" s="5">
        <v>3101329193</v>
      </c>
      <c r="Q7" s="5">
        <v>99.353300000000004</v>
      </c>
      <c r="R7" s="5">
        <v>316082033</v>
      </c>
      <c r="S7" s="5">
        <v>3101329190</v>
      </c>
      <c r="T7" s="5">
        <v>3</v>
      </c>
      <c r="V7" t="s">
        <v>1679</v>
      </c>
      <c r="W7" t="s">
        <v>1681</v>
      </c>
      <c r="X7" t="s">
        <v>1682</v>
      </c>
    </row>
    <row r="8" spans="2:29">
      <c r="B8" t="s">
        <v>1683</v>
      </c>
      <c r="C8" t="s">
        <v>1684</v>
      </c>
      <c r="D8" s="5">
        <v>64366000</v>
      </c>
      <c r="E8" s="5">
        <v>-21606236</v>
      </c>
      <c r="F8" s="5">
        <v>-21606236</v>
      </c>
      <c r="G8" s="5">
        <v>42759764</v>
      </c>
      <c r="H8" s="5">
        <v>0</v>
      </c>
      <c r="I8" s="5">
        <v>42759764</v>
      </c>
      <c r="J8" s="5">
        <v>-13606236</v>
      </c>
      <c r="K8" s="5">
        <v>42759764</v>
      </c>
      <c r="L8" s="5">
        <v>1839705</v>
      </c>
      <c r="M8" s="5">
        <v>42759764</v>
      </c>
      <c r="N8" s="5">
        <v>100</v>
      </c>
      <c r="O8" s="5">
        <v>1839705</v>
      </c>
      <c r="P8" s="5">
        <v>42759764</v>
      </c>
      <c r="Q8" s="5">
        <v>100</v>
      </c>
      <c r="R8" s="5">
        <v>1839705</v>
      </c>
      <c r="S8" s="5">
        <v>42759767</v>
      </c>
      <c r="T8" s="5">
        <v>-3</v>
      </c>
      <c r="V8" t="s">
        <v>1683</v>
      </c>
      <c r="W8" t="s">
        <v>1685</v>
      </c>
      <c r="X8" t="s">
        <v>1686</v>
      </c>
      <c r="Y8" t="s">
        <v>1687</v>
      </c>
      <c r="Z8" t="s">
        <v>1688</v>
      </c>
      <c r="AA8" t="s">
        <v>1689</v>
      </c>
      <c r="AB8" t="s">
        <v>1690</v>
      </c>
    </row>
    <row r="9" spans="2:29">
      <c r="B9" t="s">
        <v>1679</v>
      </c>
      <c r="C9" t="s">
        <v>1680</v>
      </c>
      <c r="D9" s="5">
        <v>64366000</v>
      </c>
      <c r="E9" s="5">
        <v>-21606236</v>
      </c>
      <c r="F9" s="5">
        <v>-21606236</v>
      </c>
      <c r="G9" s="5">
        <v>42759764</v>
      </c>
      <c r="H9" s="5">
        <v>0</v>
      </c>
      <c r="I9" s="5">
        <v>42759764</v>
      </c>
      <c r="J9" s="5">
        <v>-13606236</v>
      </c>
      <c r="K9" s="5">
        <v>42759764</v>
      </c>
      <c r="L9" s="5">
        <v>1839705</v>
      </c>
      <c r="M9" s="5">
        <v>42759764</v>
      </c>
      <c r="N9" s="5">
        <v>100</v>
      </c>
      <c r="O9" s="5">
        <v>1839705</v>
      </c>
      <c r="P9" s="5">
        <v>42759764</v>
      </c>
      <c r="Q9" s="5">
        <v>100</v>
      </c>
      <c r="R9" s="5">
        <v>1839705</v>
      </c>
      <c r="S9" s="5">
        <v>42759767</v>
      </c>
      <c r="T9" s="5">
        <v>-3</v>
      </c>
      <c r="V9" t="s">
        <v>1679</v>
      </c>
      <c r="W9" t="s">
        <v>1681</v>
      </c>
      <c r="X9" t="s">
        <v>1682</v>
      </c>
    </row>
    <row r="10" spans="2:29">
      <c r="B10" t="s">
        <v>1691</v>
      </c>
      <c r="C10" t="s">
        <v>1692</v>
      </c>
      <c r="D10" s="5">
        <v>394557000</v>
      </c>
      <c r="E10" s="5">
        <v>-30634436</v>
      </c>
      <c r="F10" s="5">
        <v>-60634436</v>
      </c>
      <c r="G10" s="5">
        <v>333922564</v>
      </c>
      <c r="H10" s="5">
        <v>0</v>
      </c>
      <c r="I10" s="5">
        <v>333922564</v>
      </c>
      <c r="J10" s="5">
        <v>-30634436</v>
      </c>
      <c r="K10" s="5">
        <v>333922564</v>
      </c>
      <c r="L10" s="5">
        <v>27133880</v>
      </c>
      <c r="M10" s="5">
        <v>333922564</v>
      </c>
      <c r="N10" s="5">
        <v>100</v>
      </c>
      <c r="O10" s="5">
        <v>27133880</v>
      </c>
      <c r="P10" s="5">
        <v>333922564</v>
      </c>
      <c r="Q10" s="5">
        <v>100</v>
      </c>
      <c r="R10" s="5">
        <v>27133880</v>
      </c>
      <c r="S10" s="5">
        <v>333922558</v>
      </c>
      <c r="T10" s="5">
        <v>6</v>
      </c>
      <c r="V10" t="s">
        <v>1691</v>
      </c>
      <c r="W10" t="s">
        <v>1693</v>
      </c>
      <c r="X10" t="s">
        <v>1694</v>
      </c>
      <c r="Y10" t="s">
        <v>1695</v>
      </c>
    </row>
    <row r="11" spans="2:29">
      <c r="B11" t="s">
        <v>1679</v>
      </c>
      <c r="C11" t="s">
        <v>1680</v>
      </c>
      <c r="D11" s="5">
        <v>394557000</v>
      </c>
      <c r="E11" s="5">
        <v>-30634436</v>
      </c>
      <c r="F11" s="5">
        <v>-60634436</v>
      </c>
      <c r="G11" s="5">
        <v>333922564</v>
      </c>
      <c r="H11" s="5">
        <v>0</v>
      </c>
      <c r="I11" s="5">
        <v>333922564</v>
      </c>
      <c r="J11" s="5">
        <v>-30634436</v>
      </c>
      <c r="K11" s="5">
        <v>333922564</v>
      </c>
      <c r="L11" s="5">
        <v>27133880</v>
      </c>
      <c r="M11" s="5">
        <v>333922564</v>
      </c>
      <c r="N11" s="5">
        <v>100</v>
      </c>
      <c r="O11" s="5">
        <v>27133880</v>
      </c>
      <c r="P11" s="5">
        <v>333922564</v>
      </c>
      <c r="Q11" s="5">
        <v>100</v>
      </c>
      <c r="R11" s="5">
        <v>27133880</v>
      </c>
      <c r="S11" s="5">
        <v>333922558</v>
      </c>
      <c r="T11" s="5">
        <v>6</v>
      </c>
      <c r="V11" t="s">
        <v>1679</v>
      </c>
      <c r="W11" t="s">
        <v>1681</v>
      </c>
      <c r="X11" t="s">
        <v>1682</v>
      </c>
    </row>
    <row r="12" spans="2:29">
      <c r="B12" t="s">
        <v>1696</v>
      </c>
      <c r="C12" t="s">
        <v>1697</v>
      </c>
      <c r="D12" s="5">
        <v>4986000</v>
      </c>
      <c r="E12" s="5">
        <v>-2443688</v>
      </c>
      <c r="F12" s="5">
        <v>-2443688</v>
      </c>
      <c r="G12" s="5">
        <v>2542312</v>
      </c>
      <c r="H12" s="5">
        <v>0</v>
      </c>
      <c r="I12" s="5">
        <v>2542312</v>
      </c>
      <c r="J12" s="5">
        <v>-2443688</v>
      </c>
      <c r="K12" s="5">
        <v>2542312</v>
      </c>
      <c r="L12" s="5">
        <v>290996</v>
      </c>
      <c r="M12" s="5">
        <v>2542312</v>
      </c>
      <c r="N12" s="5">
        <v>100</v>
      </c>
      <c r="O12" s="5">
        <v>290996</v>
      </c>
      <c r="P12" s="5">
        <v>2542312</v>
      </c>
      <c r="Q12" s="5">
        <v>100</v>
      </c>
      <c r="R12" s="5">
        <v>290996</v>
      </c>
      <c r="S12" s="5">
        <v>2542340</v>
      </c>
      <c r="T12" s="5">
        <v>-28</v>
      </c>
      <c r="V12" t="s">
        <v>1696</v>
      </c>
      <c r="W12" t="s">
        <v>1698</v>
      </c>
      <c r="X12" t="s">
        <v>1694</v>
      </c>
      <c r="Y12" t="s">
        <v>1699</v>
      </c>
    </row>
    <row r="13" spans="2:29">
      <c r="B13" t="s">
        <v>1679</v>
      </c>
      <c r="C13" t="s">
        <v>1680</v>
      </c>
      <c r="D13" s="5">
        <v>4986000</v>
      </c>
      <c r="E13" s="5">
        <v>-2443688</v>
      </c>
      <c r="F13" s="5">
        <v>-2443688</v>
      </c>
      <c r="G13" s="5">
        <v>2542312</v>
      </c>
      <c r="H13" s="5">
        <v>0</v>
      </c>
      <c r="I13" s="5">
        <v>2542312</v>
      </c>
      <c r="J13" s="5">
        <v>-2443688</v>
      </c>
      <c r="K13" s="5">
        <v>2542312</v>
      </c>
      <c r="L13" s="5">
        <v>290996</v>
      </c>
      <c r="M13" s="5">
        <v>2542312</v>
      </c>
      <c r="N13" s="5">
        <v>100</v>
      </c>
      <c r="O13" s="5">
        <v>290996</v>
      </c>
      <c r="P13" s="5">
        <v>2542312</v>
      </c>
      <c r="Q13" s="5">
        <v>100</v>
      </c>
      <c r="R13" s="5">
        <v>290996</v>
      </c>
      <c r="S13" s="5">
        <v>2542340</v>
      </c>
      <c r="T13" s="5">
        <v>-28</v>
      </c>
      <c r="V13" t="s">
        <v>1679</v>
      </c>
      <c r="W13" t="s">
        <v>1681</v>
      </c>
      <c r="X13" t="s">
        <v>1682</v>
      </c>
    </row>
    <row r="14" spans="2:29">
      <c r="B14" t="s">
        <v>1700</v>
      </c>
      <c r="C14" t="s">
        <v>1400</v>
      </c>
      <c r="D14" s="5">
        <v>8028000</v>
      </c>
      <c r="E14" s="5">
        <v>-1930886</v>
      </c>
      <c r="F14" s="5">
        <v>-3930886</v>
      </c>
      <c r="G14" s="5">
        <v>4097114</v>
      </c>
      <c r="H14" s="5">
        <v>0</v>
      </c>
      <c r="I14" s="5">
        <v>4097114</v>
      </c>
      <c r="J14" s="5">
        <v>-1930886</v>
      </c>
      <c r="K14" s="5">
        <v>4097114</v>
      </c>
      <c r="L14" s="5">
        <v>468688</v>
      </c>
      <c r="M14" s="5">
        <v>4097114</v>
      </c>
      <c r="N14" s="5">
        <v>100</v>
      </c>
      <c r="O14" s="5">
        <v>468688</v>
      </c>
      <c r="P14" s="5">
        <v>4097114</v>
      </c>
      <c r="Q14" s="5">
        <v>100</v>
      </c>
      <c r="R14" s="5">
        <v>468688</v>
      </c>
      <c r="S14" s="5">
        <v>4097114</v>
      </c>
      <c r="T14" s="5">
        <v>0</v>
      </c>
      <c r="V14" t="s">
        <v>1700</v>
      </c>
      <c r="W14" t="s">
        <v>1701</v>
      </c>
      <c r="X14" t="s">
        <v>1694</v>
      </c>
      <c r="Y14" t="s">
        <v>1702</v>
      </c>
    </row>
    <row r="15" spans="2:29">
      <c r="B15" t="s">
        <v>1679</v>
      </c>
      <c r="C15" t="s">
        <v>1680</v>
      </c>
      <c r="D15" s="5">
        <v>8028000</v>
      </c>
      <c r="E15" s="5">
        <v>-1930886</v>
      </c>
      <c r="F15" s="5">
        <v>-3930886</v>
      </c>
      <c r="G15" s="5">
        <v>4097114</v>
      </c>
      <c r="H15" s="5">
        <v>0</v>
      </c>
      <c r="I15" s="5">
        <v>4097114</v>
      </c>
      <c r="J15" s="5">
        <v>-1930886</v>
      </c>
      <c r="K15" s="5">
        <v>4097114</v>
      </c>
      <c r="L15" s="5">
        <v>468688</v>
      </c>
      <c r="M15" s="5">
        <v>4097114</v>
      </c>
      <c r="N15" s="5">
        <v>100</v>
      </c>
      <c r="O15" s="5">
        <v>468688</v>
      </c>
      <c r="P15" s="5">
        <v>4097114</v>
      </c>
      <c r="Q15" s="5">
        <v>100</v>
      </c>
      <c r="R15" s="5">
        <v>468688</v>
      </c>
      <c r="S15" s="5">
        <v>4097114</v>
      </c>
      <c r="T15" s="5">
        <v>0</v>
      </c>
      <c r="V15" t="s">
        <v>1679</v>
      </c>
      <c r="W15" t="s">
        <v>1681</v>
      </c>
      <c r="X15" t="s">
        <v>1682</v>
      </c>
    </row>
    <row r="16" spans="2:29">
      <c r="B16" t="s">
        <v>1703</v>
      </c>
      <c r="C16" t="s">
        <v>1704</v>
      </c>
      <c r="D16" s="5">
        <v>124933000</v>
      </c>
      <c r="E16" s="5">
        <v>-27609991</v>
      </c>
      <c r="F16" s="5">
        <v>-42609991</v>
      </c>
      <c r="G16" s="5">
        <v>82323009</v>
      </c>
      <c r="H16" s="5">
        <v>0</v>
      </c>
      <c r="I16" s="5">
        <v>82323009</v>
      </c>
      <c r="J16" s="5">
        <v>-27609991</v>
      </c>
      <c r="K16" s="5">
        <v>82323009</v>
      </c>
      <c r="L16" s="5">
        <v>6781226</v>
      </c>
      <c r="M16" s="5">
        <v>82323009</v>
      </c>
      <c r="N16" s="5">
        <v>100</v>
      </c>
      <c r="O16" s="5">
        <v>6781226</v>
      </c>
      <c r="P16" s="5">
        <v>82323009</v>
      </c>
      <c r="Q16" s="5">
        <v>100</v>
      </c>
      <c r="R16" s="5">
        <v>6781226</v>
      </c>
      <c r="S16" s="5">
        <v>82323006</v>
      </c>
      <c r="T16" s="5">
        <v>3</v>
      </c>
      <c r="V16" t="s">
        <v>1703</v>
      </c>
      <c r="W16" t="s">
        <v>1705</v>
      </c>
      <c r="X16" t="s">
        <v>1706</v>
      </c>
      <c r="Y16" t="s">
        <v>1707</v>
      </c>
      <c r="Z16" t="s">
        <v>1708</v>
      </c>
    </row>
    <row r="17" spans="2:30">
      <c r="B17" t="s">
        <v>1679</v>
      </c>
      <c r="C17" t="s">
        <v>1680</v>
      </c>
      <c r="D17" s="5">
        <v>124933000</v>
      </c>
      <c r="E17" s="5">
        <v>-27609991</v>
      </c>
      <c r="F17" s="5">
        <v>-42609991</v>
      </c>
      <c r="G17" s="5">
        <v>82323009</v>
      </c>
      <c r="H17" s="5">
        <v>0</v>
      </c>
      <c r="I17" s="5">
        <v>82323009</v>
      </c>
      <c r="J17" s="5">
        <v>-27609991</v>
      </c>
      <c r="K17" s="5">
        <v>82323009</v>
      </c>
      <c r="L17" s="5">
        <v>6781226</v>
      </c>
      <c r="M17" s="5">
        <v>82323009</v>
      </c>
      <c r="N17" s="5">
        <v>100</v>
      </c>
      <c r="O17" s="5">
        <v>6781226</v>
      </c>
      <c r="P17" s="5">
        <v>82323009</v>
      </c>
      <c r="Q17" s="5">
        <v>100</v>
      </c>
      <c r="R17" s="5">
        <v>6781226</v>
      </c>
      <c r="S17" s="5">
        <v>82323006</v>
      </c>
      <c r="T17" s="5">
        <v>3</v>
      </c>
      <c r="V17" t="s">
        <v>1679</v>
      </c>
      <c r="W17" t="s">
        <v>1681</v>
      </c>
      <c r="X17" t="s">
        <v>1682</v>
      </c>
    </row>
    <row r="18" spans="2:30">
      <c r="B18" t="s">
        <v>1709</v>
      </c>
      <c r="C18" t="s">
        <v>1402</v>
      </c>
      <c r="D18" s="5">
        <v>511245000</v>
      </c>
      <c r="E18" s="5">
        <v>-47803503</v>
      </c>
      <c r="F18" s="5">
        <v>-102778337</v>
      </c>
      <c r="G18" s="5">
        <v>408466663</v>
      </c>
      <c r="H18" s="5">
        <v>0</v>
      </c>
      <c r="I18" s="5">
        <v>408466663</v>
      </c>
      <c r="J18" s="5">
        <v>-47803503</v>
      </c>
      <c r="K18" s="5">
        <v>408466663</v>
      </c>
      <c r="L18" s="5">
        <v>400749113</v>
      </c>
      <c r="M18" s="5">
        <v>408466663</v>
      </c>
      <c r="N18" s="5">
        <v>100</v>
      </c>
      <c r="O18" s="5">
        <v>400749113</v>
      </c>
      <c r="P18" s="5">
        <v>408466663</v>
      </c>
      <c r="Q18" s="5">
        <v>100</v>
      </c>
      <c r="R18" s="5">
        <v>400749113</v>
      </c>
      <c r="S18" s="5">
        <v>408466669</v>
      </c>
      <c r="T18" s="5">
        <v>-6</v>
      </c>
      <c r="V18" t="s">
        <v>1709</v>
      </c>
      <c r="W18" t="s">
        <v>1710</v>
      </c>
      <c r="X18" t="s">
        <v>1694</v>
      </c>
      <c r="Y18" t="s">
        <v>1711</v>
      </c>
    </row>
    <row r="19" spans="2:30">
      <c r="B19" t="s">
        <v>1679</v>
      </c>
      <c r="C19" t="s">
        <v>1680</v>
      </c>
      <c r="D19" s="5">
        <v>511245000</v>
      </c>
      <c r="E19" s="5">
        <v>-47803503</v>
      </c>
      <c r="F19" s="5">
        <v>-102778337</v>
      </c>
      <c r="G19" s="5">
        <v>408466663</v>
      </c>
      <c r="H19" s="5">
        <v>0</v>
      </c>
      <c r="I19" s="5">
        <v>408466663</v>
      </c>
      <c r="J19" s="5">
        <v>-47803503</v>
      </c>
      <c r="K19" s="5">
        <v>408466663</v>
      </c>
      <c r="L19" s="5">
        <v>400749113</v>
      </c>
      <c r="M19" s="5">
        <v>408466663</v>
      </c>
      <c r="N19" s="5">
        <v>100</v>
      </c>
      <c r="O19" s="5">
        <v>400749113</v>
      </c>
      <c r="P19" s="5">
        <v>408466663</v>
      </c>
      <c r="Q19" s="5">
        <v>100</v>
      </c>
      <c r="R19" s="5">
        <v>400749113</v>
      </c>
      <c r="S19" s="5">
        <v>408466669</v>
      </c>
      <c r="T19" s="5">
        <v>-6</v>
      </c>
      <c r="V19" t="s">
        <v>1679</v>
      </c>
      <c r="W19" t="s">
        <v>1681</v>
      </c>
      <c r="X19" t="s">
        <v>1682</v>
      </c>
    </row>
    <row r="20" spans="2:30">
      <c r="B20" t="s">
        <v>1712</v>
      </c>
      <c r="C20" t="s">
        <v>1403</v>
      </c>
      <c r="D20" s="5">
        <v>244850000</v>
      </c>
      <c r="E20" s="5">
        <v>-48587747</v>
      </c>
      <c r="F20" s="5">
        <v>-48587747</v>
      </c>
      <c r="G20" s="5">
        <v>196262253</v>
      </c>
      <c r="H20" s="5">
        <v>0</v>
      </c>
      <c r="I20" s="5">
        <v>196262253</v>
      </c>
      <c r="J20" s="5">
        <v>-48587747</v>
      </c>
      <c r="K20" s="5">
        <v>196262253</v>
      </c>
      <c r="L20" s="5">
        <v>37002215</v>
      </c>
      <c r="M20" s="5">
        <v>196262253</v>
      </c>
      <c r="N20" s="5">
        <v>100</v>
      </c>
      <c r="O20" s="5">
        <v>37002215</v>
      </c>
      <c r="P20" s="5">
        <v>196262253</v>
      </c>
      <c r="Q20" s="5">
        <v>100</v>
      </c>
      <c r="R20" s="5">
        <v>37002215</v>
      </c>
      <c r="S20" s="5">
        <v>196262250</v>
      </c>
      <c r="T20" s="5">
        <v>3</v>
      </c>
      <c r="V20" t="s">
        <v>1712</v>
      </c>
      <c r="W20" t="s">
        <v>1710</v>
      </c>
      <c r="X20" t="s">
        <v>1694</v>
      </c>
      <c r="Y20" t="s">
        <v>1713</v>
      </c>
    </row>
    <row r="21" spans="2:30">
      <c r="B21" t="s">
        <v>1679</v>
      </c>
      <c r="C21" t="s">
        <v>1680</v>
      </c>
      <c r="D21" s="5">
        <v>244850000</v>
      </c>
      <c r="E21" s="5">
        <v>-48587747</v>
      </c>
      <c r="F21" s="5">
        <v>-48587747</v>
      </c>
      <c r="G21" s="5">
        <v>196262253</v>
      </c>
      <c r="H21" s="5">
        <v>0</v>
      </c>
      <c r="I21" s="5">
        <v>196262253</v>
      </c>
      <c r="J21" s="5">
        <v>-48587747</v>
      </c>
      <c r="K21" s="5">
        <v>196262253</v>
      </c>
      <c r="L21" s="5">
        <v>37002215</v>
      </c>
      <c r="M21" s="5">
        <v>196262253</v>
      </c>
      <c r="N21" s="5">
        <v>100</v>
      </c>
      <c r="O21" s="5">
        <v>37002215</v>
      </c>
      <c r="P21" s="5">
        <v>196262253</v>
      </c>
      <c r="Q21" s="5">
        <v>100</v>
      </c>
      <c r="R21" s="5">
        <v>37002215</v>
      </c>
      <c r="S21" s="5">
        <v>196262250</v>
      </c>
      <c r="T21" s="5">
        <v>3</v>
      </c>
      <c r="V21" t="s">
        <v>1679</v>
      </c>
      <c r="W21" t="s">
        <v>1681</v>
      </c>
      <c r="X21" t="s">
        <v>1682</v>
      </c>
    </row>
    <row r="22" spans="2:30">
      <c r="B22" t="s">
        <v>1714</v>
      </c>
      <c r="C22" t="s">
        <v>1715</v>
      </c>
      <c r="D22" s="5">
        <v>947121000</v>
      </c>
      <c r="E22" s="5">
        <v>-83275655</v>
      </c>
      <c r="F22" s="5">
        <v>-143275655</v>
      </c>
      <c r="G22" s="5">
        <v>803845345</v>
      </c>
      <c r="H22" s="5">
        <v>0</v>
      </c>
      <c r="I22" s="5">
        <v>803845345</v>
      </c>
      <c r="J22" s="5">
        <v>-53275655</v>
      </c>
      <c r="K22" s="5">
        <v>803845345</v>
      </c>
      <c r="L22" s="5">
        <v>69462331</v>
      </c>
      <c r="M22" s="5">
        <v>803845345</v>
      </c>
      <c r="N22" s="5">
        <v>100</v>
      </c>
      <c r="O22" s="5">
        <v>69462331</v>
      </c>
      <c r="P22" s="5">
        <v>803845345</v>
      </c>
      <c r="Q22" s="5">
        <v>100</v>
      </c>
      <c r="R22" s="5">
        <v>69462331</v>
      </c>
      <c r="S22" s="5">
        <v>803845341</v>
      </c>
      <c r="T22" s="5">
        <v>4</v>
      </c>
      <c r="V22" t="s">
        <v>1714</v>
      </c>
      <c r="W22" t="s">
        <v>1710</v>
      </c>
      <c r="X22" t="s">
        <v>1716</v>
      </c>
      <c r="Y22" t="s">
        <v>1717</v>
      </c>
    </row>
    <row r="23" spans="2:30">
      <c r="B23" t="s">
        <v>1679</v>
      </c>
      <c r="C23" t="s">
        <v>1680</v>
      </c>
      <c r="D23" s="5">
        <v>947121000</v>
      </c>
      <c r="E23" s="5">
        <v>-83275655</v>
      </c>
      <c r="F23" s="5">
        <v>-143275655</v>
      </c>
      <c r="G23" s="5">
        <v>803845345</v>
      </c>
      <c r="H23" s="5">
        <v>0</v>
      </c>
      <c r="I23" s="5">
        <v>803845345</v>
      </c>
      <c r="J23" s="5">
        <v>-53275655</v>
      </c>
      <c r="K23" s="5">
        <v>803845345</v>
      </c>
      <c r="L23" s="5">
        <v>69462331</v>
      </c>
      <c r="M23" s="5">
        <v>803845345</v>
      </c>
      <c r="N23" s="5">
        <v>100</v>
      </c>
      <c r="O23" s="5">
        <v>69462331</v>
      </c>
      <c r="P23" s="5">
        <v>803845345</v>
      </c>
      <c r="Q23" s="5">
        <v>100</v>
      </c>
      <c r="R23" s="5">
        <v>69462331</v>
      </c>
      <c r="S23" s="5">
        <v>803845341</v>
      </c>
      <c r="T23" s="5">
        <v>4</v>
      </c>
      <c r="V23" t="s">
        <v>1679</v>
      </c>
      <c r="W23" t="s">
        <v>1681</v>
      </c>
      <c r="X23" t="s">
        <v>1682</v>
      </c>
    </row>
    <row r="24" spans="2:30">
      <c r="B24" t="s">
        <v>1718</v>
      </c>
      <c r="C24" t="s">
        <v>1405</v>
      </c>
      <c r="D24" s="5">
        <v>567323000</v>
      </c>
      <c r="E24" s="5">
        <v>0</v>
      </c>
      <c r="F24" s="5">
        <v>-75737900</v>
      </c>
      <c r="G24" s="5">
        <v>491585100</v>
      </c>
      <c r="H24" s="5">
        <v>0</v>
      </c>
      <c r="I24" s="5">
        <v>491585100</v>
      </c>
      <c r="J24" s="5">
        <v>-2000000</v>
      </c>
      <c r="K24" s="5">
        <v>489585100</v>
      </c>
      <c r="L24" s="5">
        <v>0</v>
      </c>
      <c r="M24" s="5">
        <v>489585100</v>
      </c>
      <c r="N24" s="5">
        <v>99.593199999999996</v>
      </c>
      <c r="O24" s="5">
        <v>0</v>
      </c>
      <c r="P24" s="5">
        <v>489585100</v>
      </c>
      <c r="Q24" s="5">
        <v>99.593199999999996</v>
      </c>
      <c r="R24" s="5">
        <v>0</v>
      </c>
      <c r="S24" s="5">
        <v>489585100</v>
      </c>
      <c r="T24" s="5">
        <v>0</v>
      </c>
      <c r="V24" t="s">
        <v>1718</v>
      </c>
      <c r="W24" t="s">
        <v>1710</v>
      </c>
      <c r="X24" t="s">
        <v>1719</v>
      </c>
    </row>
    <row r="25" spans="2:30">
      <c r="B25" t="s">
        <v>1679</v>
      </c>
      <c r="C25" t="s">
        <v>1680</v>
      </c>
      <c r="D25" s="5">
        <v>567323000</v>
      </c>
      <c r="E25" s="5">
        <v>0</v>
      </c>
      <c r="F25" s="5">
        <v>-75737900</v>
      </c>
      <c r="G25" s="5">
        <v>491585100</v>
      </c>
      <c r="H25" s="5">
        <v>0</v>
      </c>
      <c r="I25" s="5">
        <v>491585100</v>
      </c>
      <c r="J25" s="5">
        <v>-2000000</v>
      </c>
      <c r="K25" s="5">
        <v>489585100</v>
      </c>
      <c r="L25" s="5">
        <v>0</v>
      </c>
      <c r="M25" s="5">
        <v>489585100</v>
      </c>
      <c r="N25" s="5">
        <v>99.593199999999996</v>
      </c>
      <c r="O25" s="5">
        <v>0</v>
      </c>
      <c r="P25" s="5">
        <v>489585100</v>
      </c>
      <c r="Q25" s="5">
        <v>99.593199999999996</v>
      </c>
      <c r="R25" s="5">
        <v>0</v>
      </c>
      <c r="S25" s="5">
        <v>489585100</v>
      </c>
      <c r="T25" s="5">
        <v>0</v>
      </c>
      <c r="V25" t="s">
        <v>1679</v>
      </c>
      <c r="W25" t="s">
        <v>1681</v>
      </c>
      <c r="X25" t="s">
        <v>1682</v>
      </c>
    </row>
    <row r="26" spans="2:30">
      <c r="B26" t="s">
        <v>1720</v>
      </c>
      <c r="C26" t="s">
        <v>1721</v>
      </c>
      <c r="D26" s="5">
        <v>153700000</v>
      </c>
      <c r="E26" s="5">
        <v>-28699103</v>
      </c>
      <c r="F26" s="5">
        <v>-44112300</v>
      </c>
      <c r="G26" s="5">
        <v>109587700</v>
      </c>
      <c r="H26" s="5">
        <v>0</v>
      </c>
      <c r="I26" s="5">
        <v>109587700</v>
      </c>
      <c r="J26" s="5">
        <v>-22112300</v>
      </c>
      <c r="K26" s="5">
        <v>109587700</v>
      </c>
      <c r="L26" s="5">
        <v>9216623</v>
      </c>
      <c r="M26" s="5">
        <v>109587700</v>
      </c>
      <c r="N26" s="5">
        <v>100</v>
      </c>
      <c r="O26" s="5">
        <v>9216623</v>
      </c>
      <c r="P26" s="5">
        <v>109587700</v>
      </c>
      <c r="Q26" s="5">
        <v>100</v>
      </c>
      <c r="R26" s="5">
        <v>9216623</v>
      </c>
      <c r="S26" s="5">
        <v>109587700</v>
      </c>
      <c r="T26" s="5">
        <v>0</v>
      </c>
      <c r="V26" t="s">
        <v>1720</v>
      </c>
      <c r="W26" t="s">
        <v>1722</v>
      </c>
      <c r="X26" t="s">
        <v>1723</v>
      </c>
      <c r="Y26" t="s">
        <v>1724</v>
      </c>
      <c r="Z26" t="s">
        <v>1725</v>
      </c>
      <c r="AA26" t="s">
        <v>1723</v>
      </c>
      <c r="AB26" t="s">
        <v>1726</v>
      </c>
      <c r="AC26" t="s">
        <v>1727</v>
      </c>
    </row>
    <row r="27" spans="2:30">
      <c r="B27" t="s">
        <v>1679</v>
      </c>
      <c r="C27" t="s">
        <v>1680</v>
      </c>
      <c r="D27" s="5">
        <v>153700000</v>
      </c>
      <c r="E27" s="5">
        <v>-28699103</v>
      </c>
      <c r="F27" s="5">
        <v>-44112300</v>
      </c>
      <c r="G27" s="5">
        <v>109587700</v>
      </c>
      <c r="H27" s="5">
        <v>0</v>
      </c>
      <c r="I27" s="5">
        <v>109587700</v>
      </c>
      <c r="J27" s="5">
        <v>-22112300</v>
      </c>
      <c r="K27" s="5">
        <v>109587700</v>
      </c>
      <c r="L27" s="5">
        <v>9216623</v>
      </c>
      <c r="M27" s="5">
        <v>109587700</v>
      </c>
      <c r="N27" s="5">
        <v>100</v>
      </c>
      <c r="O27" s="5">
        <v>9216623</v>
      </c>
      <c r="P27" s="5">
        <v>109587700</v>
      </c>
      <c r="Q27" s="5">
        <v>100</v>
      </c>
      <c r="R27" s="5">
        <v>9216623</v>
      </c>
      <c r="S27" s="5">
        <v>109587700</v>
      </c>
      <c r="T27" s="5">
        <v>0</v>
      </c>
      <c r="V27" t="s">
        <v>1679</v>
      </c>
      <c r="W27" t="s">
        <v>1681</v>
      </c>
      <c r="X27" t="s">
        <v>1682</v>
      </c>
    </row>
    <row r="28" spans="2:30">
      <c r="B28" t="s">
        <v>1728</v>
      </c>
      <c r="C28" t="s">
        <v>1729</v>
      </c>
      <c r="D28" s="5">
        <v>403221000</v>
      </c>
      <c r="E28" s="5">
        <v>-13761918</v>
      </c>
      <c r="F28" s="5">
        <v>-3761918</v>
      </c>
      <c r="G28" s="5">
        <v>399459082</v>
      </c>
      <c r="H28" s="5">
        <v>0</v>
      </c>
      <c r="I28" s="5">
        <v>399459082</v>
      </c>
      <c r="J28" s="5">
        <v>-13761918</v>
      </c>
      <c r="K28" s="5">
        <v>399459082</v>
      </c>
      <c r="L28" s="5">
        <v>33038500</v>
      </c>
      <c r="M28" s="5">
        <v>399459082</v>
      </c>
      <c r="N28" s="5">
        <v>100</v>
      </c>
      <c r="O28" s="5">
        <v>66460200</v>
      </c>
      <c r="P28" s="5">
        <v>399459082</v>
      </c>
      <c r="Q28" s="5">
        <v>100</v>
      </c>
      <c r="R28" s="5">
        <v>66460200</v>
      </c>
      <c r="S28" s="5">
        <v>399459082</v>
      </c>
      <c r="T28" s="5">
        <v>0</v>
      </c>
      <c r="V28" t="s">
        <v>1728</v>
      </c>
      <c r="W28" t="s">
        <v>1730</v>
      </c>
      <c r="X28" t="s">
        <v>1723</v>
      </c>
      <c r="Y28" t="s">
        <v>1731</v>
      </c>
      <c r="Z28" t="s">
        <v>1732</v>
      </c>
      <c r="AA28" t="s">
        <v>1733</v>
      </c>
      <c r="AB28" t="s">
        <v>1659</v>
      </c>
      <c r="AC28" t="s">
        <v>1734</v>
      </c>
      <c r="AD28" t="s">
        <v>1735</v>
      </c>
    </row>
    <row r="29" spans="2:30">
      <c r="B29" t="s">
        <v>1679</v>
      </c>
      <c r="C29" t="s">
        <v>1680</v>
      </c>
      <c r="D29" s="5">
        <v>403221000</v>
      </c>
      <c r="E29" s="5">
        <v>-13761918</v>
      </c>
      <c r="F29" s="5">
        <v>-3761918</v>
      </c>
      <c r="G29" s="5">
        <v>399459082</v>
      </c>
      <c r="H29" s="5">
        <v>0</v>
      </c>
      <c r="I29" s="5">
        <v>399459082</v>
      </c>
      <c r="J29" s="5">
        <v>-13761918</v>
      </c>
      <c r="K29" s="5">
        <v>399459082</v>
      </c>
      <c r="L29" s="5">
        <v>33038500</v>
      </c>
      <c r="M29" s="5">
        <v>399459082</v>
      </c>
      <c r="N29" s="5">
        <v>100</v>
      </c>
      <c r="O29" s="5">
        <v>66460200</v>
      </c>
      <c r="P29" s="5">
        <v>399459082</v>
      </c>
      <c r="Q29" s="5">
        <v>100</v>
      </c>
      <c r="R29" s="5">
        <v>66460200</v>
      </c>
      <c r="S29" s="5">
        <v>399459082</v>
      </c>
      <c r="T29" s="5">
        <v>0</v>
      </c>
      <c r="V29" t="s">
        <v>1679</v>
      </c>
      <c r="W29" t="s">
        <v>1681</v>
      </c>
      <c r="X29" t="s">
        <v>1682</v>
      </c>
    </row>
    <row r="30" spans="2:30">
      <c r="B30" t="s">
        <v>1736</v>
      </c>
      <c r="C30" t="s">
        <v>1737</v>
      </c>
      <c r="D30" s="5">
        <v>241613000</v>
      </c>
      <c r="E30" s="5">
        <v>-37314512</v>
      </c>
      <c r="F30" s="5">
        <v>-85314512</v>
      </c>
      <c r="G30" s="5">
        <v>156298488</v>
      </c>
      <c r="H30" s="5">
        <v>0</v>
      </c>
      <c r="I30" s="5">
        <v>156298488</v>
      </c>
      <c r="J30" s="5">
        <v>-37314512</v>
      </c>
      <c r="K30" s="5">
        <v>144298488</v>
      </c>
      <c r="L30" s="5">
        <v>10478500</v>
      </c>
      <c r="M30" s="5">
        <v>144298488</v>
      </c>
      <c r="N30" s="5">
        <v>92.322400000000002</v>
      </c>
      <c r="O30" s="5">
        <v>20965000</v>
      </c>
      <c r="P30" s="5">
        <v>144298488</v>
      </c>
      <c r="Q30" s="5">
        <v>92.322400000000002</v>
      </c>
      <c r="R30" s="5">
        <v>20965000</v>
      </c>
      <c r="S30" s="5">
        <v>144298488</v>
      </c>
      <c r="T30" s="5">
        <v>0</v>
      </c>
      <c r="V30" t="s">
        <v>1736</v>
      </c>
      <c r="W30" t="s">
        <v>1730</v>
      </c>
      <c r="X30" t="s">
        <v>1723</v>
      </c>
      <c r="Y30" t="s">
        <v>1731</v>
      </c>
      <c r="Z30" t="s">
        <v>1732</v>
      </c>
      <c r="AA30" t="s">
        <v>1733</v>
      </c>
      <c r="AB30" t="s">
        <v>1659</v>
      </c>
      <c r="AC30" t="s">
        <v>1734</v>
      </c>
      <c r="AD30" t="s">
        <v>1738</v>
      </c>
    </row>
    <row r="31" spans="2:30">
      <c r="B31" t="s">
        <v>1679</v>
      </c>
      <c r="C31" t="s">
        <v>1680</v>
      </c>
      <c r="D31" s="5">
        <v>241613000</v>
      </c>
      <c r="E31" s="5">
        <v>-37314512</v>
      </c>
      <c r="F31" s="5">
        <v>-85314512</v>
      </c>
      <c r="G31" s="5">
        <v>156298488</v>
      </c>
      <c r="H31" s="5">
        <v>0</v>
      </c>
      <c r="I31" s="5">
        <v>156298488</v>
      </c>
      <c r="J31" s="5">
        <v>-37314512</v>
      </c>
      <c r="K31" s="5">
        <v>144298488</v>
      </c>
      <c r="L31" s="5">
        <v>10478500</v>
      </c>
      <c r="M31" s="5">
        <v>144298488</v>
      </c>
      <c r="N31" s="5">
        <v>92.322400000000002</v>
      </c>
      <c r="O31" s="5">
        <v>20965000</v>
      </c>
      <c r="P31" s="5">
        <v>144298488</v>
      </c>
      <c r="Q31" s="5">
        <v>92.322400000000002</v>
      </c>
      <c r="R31" s="5">
        <v>20965000</v>
      </c>
      <c r="S31" s="5">
        <v>144298488</v>
      </c>
      <c r="T31" s="5">
        <v>0</v>
      </c>
      <c r="V31" t="s">
        <v>1679</v>
      </c>
      <c r="W31" t="s">
        <v>1681</v>
      </c>
      <c r="X31" t="s">
        <v>1682</v>
      </c>
    </row>
    <row r="32" spans="2:30">
      <c r="B32" t="s">
        <v>1739</v>
      </c>
      <c r="C32" t="s">
        <v>1740</v>
      </c>
      <c r="D32" s="5">
        <v>6279000</v>
      </c>
      <c r="E32" s="5">
        <v>-3224832</v>
      </c>
      <c r="F32" s="5">
        <v>275168</v>
      </c>
      <c r="G32" s="5">
        <v>6554168</v>
      </c>
      <c r="H32" s="5">
        <v>0</v>
      </c>
      <c r="I32" s="5">
        <v>6554168</v>
      </c>
      <c r="J32" s="5">
        <v>-3224832</v>
      </c>
      <c r="K32" s="5">
        <v>6554168</v>
      </c>
      <c r="L32" s="5">
        <v>515700</v>
      </c>
      <c r="M32" s="5">
        <v>6554168</v>
      </c>
      <c r="N32" s="5">
        <v>100</v>
      </c>
      <c r="O32" s="5">
        <v>1031500</v>
      </c>
      <c r="P32" s="5">
        <v>6554168</v>
      </c>
      <c r="Q32" s="5">
        <v>100</v>
      </c>
      <c r="R32" s="5">
        <v>1031500</v>
      </c>
      <c r="S32" s="5">
        <v>6554173</v>
      </c>
      <c r="T32" s="5">
        <v>-5</v>
      </c>
      <c r="V32" t="s">
        <v>1739</v>
      </c>
      <c r="W32" t="s">
        <v>1730</v>
      </c>
      <c r="X32" t="s">
        <v>1723</v>
      </c>
      <c r="Y32" t="s">
        <v>1731</v>
      </c>
      <c r="Z32" t="s">
        <v>1732</v>
      </c>
      <c r="AA32" t="s">
        <v>1733</v>
      </c>
      <c r="AB32" t="s">
        <v>1659</v>
      </c>
      <c r="AC32" t="s">
        <v>1741</v>
      </c>
      <c r="AD32" t="s">
        <v>1735</v>
      </c>
    </row>
    <row r="33" spans="2:30">
      <c r="B33" t="s">
        <v>1679</v>
      </c>
      <c r="C33" t="s">
        <v>1680</v>
      </c>
      <c r="D33" s="5">
        <v>6279000</v>
      </c>
      <c r="E33" s="5">
        <v>-3224832</v>
      </c>
      <c r="F33" s="5">
        <v>275168</v>
      </c>
      <c r="G33" s="5">
        <v>6554168</v>
      </c>
      <c r="H33" s="5">
        <v>0</v>
      </c>
      <c r="I33" s="5">
        <v>6554168</v>
      </c>
      <c r="J33" s="5">
        <v>-3224832</v>
      </c>
      <c r="K33" s="5">
        <v>6554168</v>
      </c>
      <c r="L33" s="5">
        <v>515700</v>
      </c>
      <c r="M33" s="5">
        <v>6554168</v>
      </c>
      <c r="N33" s="5">
        <v>100</v>
      </c>
      <c r="O33" s="5">
        <v>1031500</v>
      </c>
      <c r="P33" s="5">
        <v>6554168</v>
      </c>
      <c r="Q33" s="5">
        <v>100</v>
      </c>
      <c r="R33" s="5">
        <v>1031500</v>
      </c>
      <c r="S33" s="5">
        <v>6554173</v>
      </c>
      <c r="T33" s="5">
        <v>-5</v>
      </c>
      <c r="V33" t="s">
        <v>1679</v>
      </c>
      <c r="W33" t="s">
        <v>1681</v>
      </c>
      <c r="X33" t="s">
        <v>1682</v>
      </c>
    </row>
    <row r="34" spans="2:30">
      <c r="B34" t="s">
        <v>1742</v>
      </c>
      <c r="C34" t="s">
        <v>1743</v>
      </c>
      <c r="D34" s="5">
        <v>450470000</v>
      </c>
      <c r="E34" s="5">
        <v>-40173798</v>
      </c>
      <c r="F34" s="5">
        <v>-70173798</v>
      </c>
      <c r="G34" s="5">
        <v>380296202</v>
      </c>
      <c r="H34" s="5">
        <v>0</v>
      </c>
      <c r="I34" s="5">
        <v>380296202</v>
      </c>
      <c r="J34" s="5">
        <v>-40173798</v>
      </c>
      <c r="K34" s="5">
        <v>380296202</v>
      </c>
      <c r="L34" s="5">
        <v>30308600</v>
      </c>
      <c r="M34" s="5">
        <v>380296202</v>
      </c>
      <c r="N34" s="5">
        <v>100</v>
      </c>
      <c r="O34" s="5">
        <v>60894700</v>
      </c>
      <c r="P34" s="5">
        <v>380296202</v>
      </c>
      <c r="Q34" s="5">
        <v>100</v>
      </c>
      <c r="R34" s="5">
        <v>60894700</v>
      </c>
      <c r="S34" s="5">
        <v>380296200</v>
      </c>
      <c r="T34" s="5">
        <v>2</v>
      </c>
      <c r="V34" t="s">
        <v>1742</v>
      </c>
      <c r="W34" t="s">
        <v>1730</v>
      </c>
      <c r="X34" t="s">
        <v>1723</v>
      </c>
      <c r="Y34" t="s">
        <v>1731</v>
      </c>
      <c r="Z34" t="s">
        <v>1732</v>
      </c>
      <c r="AA34" t="s">
        <v>1733</v>
      </c>
      <c r="AB34" t="s">
        <v>1659</v>
      </c>
      <c r="AC34" t="s">
        <v>1741</v>
      </c>
      <c r="AD34" t="s">
        <v>1738</v>
      </c>
    </row>
    <row r="35" spans="2:30">
      <c r="B35" t="s">
        <v>1679</v>
      </c>
      <c r="C35" t="s">
        <v>1680</v>
      </c>
      <c r="D35" s="5">
        <v>450470000</v>
      </c>
      <c r="E35" s="5">
        <v>-40173798</v>
      </c>
      <c r="F35" s="5">
        <v>-70173798</v>
      </c>
      <c r="G35" s="5">
        <v>380296202</v>
      </c>
      <c r="H35" s="5">
        <v>0</v>
      </c>
      <c r="I35" s="5">
        <v>380296202</v>
      </c>
      <c r="J35" s="5">
        <v>-40173798</v>
      </c>
      <c r="K35" s="5">
        <v>380296202</v>
      </c>
      <c r="L35" s="5">
        <v>30308600</v>
      </c>
      <c r="M35" s="5">
        <v>380296202</v>
      </c>
      <c r="N35" s="5">
        <v>100</v>
      </c>
      <c r="O35" s="5">
        <v>60894700</v>
      </c>
      <c r="P35" s="5">
        <v>380296202</v>
      </c>
      <c r="Q35" s="5">
        <v>100</v>
      </c>
      <c r="R35" s="5">
        <v>60894700</v>
      </c>
      <c r="S35" s="5">
        <v>380296200</v>
      </c>
      <c r="T35" s="5">
        <v>2</v>
      </c>
      <c r="V35" t="s">
        <v>1679</v>
      </c>
      <c r="W35" t="s">
        <v>1681</v>
      </c>
      <c r="X35" t="s">
        <v>1682</v>
      </c>
    </row>
    <row r="36" spans="2:30">
      <c r="B36" t="s">
        <v>1744</v>
      </c>
      <c r="C36" t="s">
        <v>1745</v>
      </c>
      <c r="D36" s="5">
        <v>429120000</v>
      </c>
      <c r="E36" s="5">
        <v>835926719</v>
      </c>
      <c r="F36" s="5">
        <v>835926719</v>
      </c>
      <c r="G36" s="5">
        <v>1265046719</v>
      </c>
      <c r="H36" s="5">
        <v>0</v>
      </c>
      <c r="I36" s="5">
        <v>1265046719</v>
      </c>
      <c r="J36" s="5">
        <v>826839147</v>
      </c>
      <c r="K36" s="5">
        <v>1255959147</v>
      </c>
      <c r="L36" s="5">
        <v>1185980256</v>
      </c>
      <c r="M36" s="5">
        <v>1255959147</v>
      </c>
      <c r="N36" s="5">
        <v>99.281599999999997</v>
      </c>
      <c r="O36" s="5">
        <v>1192563794</v>
      </c>
      <c r="P36" s="5">
        <v>1255959147</v>
      </c>
      <c r="Q36" s="5">
        <v>99.281599999999997</v>
      </c>
      <c r="R36" s="5">
        <v>1192563794</v>
      </c>
      <c r="S36" s="5">
        <v>1255959141</v>
      </c>
      <c r="T36" s="5">
        <v>6</v>
      </c>
      <c r="V36" t="s">
        <v>1744</v>
      </c>
      <c r="W36" t="s">
        <v>1730</v>
      </c>
      <c r="X36" t="s">
        <v>1694</v>
      </c>
      <c r="Y36" t="s">
        <v>1746</v>
      </c>
      <c r="Z36" t="s">
        <v>1723</v>
      </c>
      <c r="AA36" t="s">
        <v>1747</v>
      </c>
      <c r="AB36" t="s">
        <v>1748</v>
      </c>
    </row>
    <row r="37" spans="2:30">
      <c r="B37" t="s">
        <v>1679</v>
      </c>
      <c r="C37" t="s">
        <v>1680</v>
      </c>
      <c r="D37" s="5">
        <v>429120000</v>
      </c>
      <c r="E37" s="5">
        <v>835926719</v>
      </c>
      <c r="F37" s="5">
        <v>835926719</v>
      </c>
      <c r="G37" s="5">
        <v>1265046719</v>
      </c>
      <c r="H37" s="5">
        <v>0</v>
      </c>
      <c r="I37" s="5">
        <v>1265046719</v>
      </c>
      <c r="J37" s="5">
        <v>826839147</v>
      </c>
      <c r="K37" s="5">
        <v>1255959147</v>
      </c>
      <c r="L37" s="5">
        <v>1185980256</v>
      </c>
      <c r="M37" s="5">
        <v>1255959147</v>
      </c>
      <c r="N37" s="5">
        <v>99.281599999999997</v>
      </c>
      <c r="O37" s="5">
        <v>1192563794</v>
      </c>
      <c r="P37" s="5">
        <v>1255959147</v>
      </c>
      <c r="Q37" s="5">
        <v>99.281599999999997</v>
      </c>
      <c r="R37" s="5">
        <v>1192563794</v>
      </c>
      <c r="S37" s="5">
        <v>1255959141</v>
      </c>
      <c r="T37" s="5">
        <v>6</v>
      </c>
      <c r="V37" t="s">
        <v>1679</v>
      </c>
      <c r="W37" t="s">
        <v>1681</v>
      </c>
      <c r="X37" t="s">
        <v>1682</v>
      </c>
    </row>
    <row r="38" spans="2:30">
      <c r="B38" t="s">
        <v>1749</v>
      </c>
      <c r="C38" t="s">
        <v>1750</v>
      </c>
      <c r="D38" s="5">
        <v>193376000</v>
      </c>
      <c r="E38" s="5">
        <v>-66189944</v>
      </c>
      <c r="F38" s="5">
        <v>-81189944</v>
      </c>
      <c r="G38" s="5">
        <v>112186056</v>
      </c>
      <c r="H38" s="5">
        <v>0</v>
      </c>
      <c r="I38" s="5">
        <v>112186056</v>
      </c>
      <c r="J38" s="5">
        <v>-66189944</v>
      </c>
      <c r="K38" s="5">
        <v>112186056</v>
      </c>
      <c r="L38" s="5">
        <v>112167698</v>
      </c>
      <c r="M38" s="5">
        <v>112186056</v>
      </c>
      <c r="N38" s="5">
        <v>100</v>
      </c>
      <c r="O38" s="5">
        <v>112167698</v>
      </c>
      <c r="P38" s="5">
        <v>112186056</v>
      </c>
      <c r="Q38" s="5">
        <v>100</v>
      </c>
      <c r="R38" s="5">
        <v>112167698</v>
      </c>
      <c r="S38" s="5">
        <v>112186056</v>
      </c>
      <c r="T38" s="5">
        <v>0</v>
      </c>
      <c r="V38" t="s">
        <v>1749</v>
      </c>
      <c r="W38" t="s">
        <v>1730</v>
      </c>
      <c r="X38" t="s">
        <v>1694</v>
      </c>
      <c r="Y38" t="s">
        <v>1746</v>
      </c>
      <c r="Z38" t="s">
        <v>1723</v>
      </c>
      <c r="AA38" t="s">
        <v>1747</v>
      </c>
      <c r="AB38" t="s">
        <v>1751</v>
      </c>
    </row>
    <row r="39" spans="2:30">
      <c r="B39" t="s">
        <v>1679</v>
      </c>
      <c r="C39" t="s">
        <v>1680</v>
      </c>
      <c r="D39" s="5">
        <v>193376000</v>
      </c>
      <c r="E39" s="5">
        <v>-66189944</v>
      </c>
      <c r="F39" s="5">
        <v>-81189944</v>
      </c>
      <c r="G39" s="5">
        <v>112186056</v>
      </c>
      <c r="H39" s="5">
        <v>0</v>
      </c>
      <c r="I39" s="5">
        <v>112186056</v>
      </c>
      <c r="J39" s="5">
        <v>-66189944</v>
      </c>
      <c r="K39" s="5">
        <v>112186056</v>
      </c>
      <c r="L39" s="5">
        <v>112167698</v>
      </c>
      <c r="M39" s="5">
        <v>112186056</v>
      </c>
      <c r="N39" s="5">
        <v>100</v>
      </c>
      <c r="O39" s="5">
        <v>112167698</v>
      </c>
      <c r="P39" s="5">
        <v>112186056</v>
      </c>
      <c r="Q39" s="5">
        <v>100</v>
      </c>
      <c r="R39" s="5">
        <v>112167698</v>
      </c>
      <c r="S39" s="5">
        <v>112186056</v>
      </c>
      <c r="T39" s="5">
        <v>0</v>
      </c>
      <c r="V39" t="s">
        <v>1679</v>
      </c>
      <c r="W39" t="s">
        <v>1681</v>
      </c>
      <c r="X39" t="s">
        <v>1682</v>
      </c>
    </row>
    <row r="40" spans="2:30">
      <c r="B40" t="s">
        <v>1752</v>
      </c>
      <c r="C40" t="s">
        <v>1413</v>
      </c>
      <c r="D40" s="5">
        <v>247648000</v>
      </c>
      <c r="E40" s="5">
        <v>-32973000</v>
      </c>
      <c r="F40" s="5">
        <v>-42973000</v>
      </c>
      <c r="G40" s="5">
        <v>204675000</v>
      </c>
      <c r="H40" s="5">
        <v>0</v>
      </c>
      <c r="I40" s="5">
        <v>204675000</v>
      </c>
      <c r="J40" s="5">
        <v>-32973000</v>
      </c>
      <c r="K40" s="5">
        <v>204675000</v>
      </c>
      <c r="L40" s="5">
        <v>17568900</v>
      </c>
      <c r="M40" s="5">
        <v>204675000</v>
      </c>
      <c r="N40" s="5">
        <v>100</v>
      </c>
      <c r="O40" s="5">
        <v>33154200</v>
      </c>
      <c r="P40" s="5">
        <v>204675000</v>
      </c>
      <c r="Q40" s="5">
        <v>100</v>
      </c>
      <c r="R40" s="5">
        <v>33154200</v>
      </c>
      <c r="S40" s="5">
        <v>204675000</v>
      </c>
      <c r="T40" s="5">
        <v>0</v>
      </c>
      <c r="V40" t="s">
        <v>1752</v>
      </c>
      <c r="W40" t="s">
        <v>1753</v>
      </c>
    </row>
    <row r="41" spans="2:30">
      <c r="B41" t="s">
        <v>1679</v>
      </c>
      <c r="C41" t="s">
        <v>1680</v>
      </c>
      <c r="D41" s="5">
        <v>247648000</v>
      </c>
      <c r="E41" s="5">
        <v>-32973000</v>
      </c>
      <c r="F41" s="5">
        <v>-42973000</v>
      </c>
      <c r="G41" s="5">
        <v>204675000</v>
      </c>
      <c r="H41" s="5">
        <v>0</v>
      </c>
      <c r="I41" s="5">
        <v>204675000</v>
      </c>
      <c r="J41" s="5">
        <v>-32973000</v>
      </c>
      <c r="K41" s="5">
        <v>204675000</v>
      </c>
      <c r="L41" s="5">
        <v>17568900</v>
      </c>
      <c r="M41" s="5">
        <v>204675000</v>
      </c>
      <c r="N41" s="5">
        <v>100</v>
      </c>
      <c r="O41" s="5">
        <v>33154200</v>
      </c>
      <c r="P41" s="5">
        <v>204675000</v>
      </c>
      <c r="Q41" s="5">
        <v>100</v>
      </c>
      <c r="R41" s="5">
        <v>33154200</v>
      </c>
      <c r="S41" s="5">
        <v>204675000</v>
      </c>
      <c r="T41" s="5">
        <v>0</v>
      </c>
      <c r="V41" t="s">
        <v>1679</v>
      </c>
      <c r="W41" t="s">
        <v>1681</v>
      </c>
      <c r="X41" t="s">
        <v>1682</v>
      </c>
    </row>
    <row r="42" spans="2:30">
      <c r="B42" t="s">
        <v>1754</v>
      </c>
      <c r="C42" t="s">
        <v>1755</v>
      </c>
      <c r="D42" s="5">
        <v>28046000</v>
      </c>
      <c r="E42" s="5">
        <v>-4208700</v>
      </c>
      <c r="F42" s="5">
        <v>15686900</v>
      </c>
      <c r="G42" s="5">
        <v>43732900</v>
      </c>
      <c r="H42" s="5">
        <v>0</v>
      </c>
      <c r="I42" s="5">
        <v>43732900</v>
      </c>
      <c r="J42" s="5">
        <v>-4208700</v>
      </c>
      <c r="K42" s="5">
        <v>43732900</v>
      </c>
      <c r="L42" s="5">
        <v>4755800</v>
      </c>
      <c r="M42" s="5">
        <v>43732900</v>
      </c>
      <c r="N42" s="5">
        <v>100</v>
      </c>
      <c r="O42" s="5">
        <v>9618300</v>
      </c>
      <c r="P42" s="5">
        <v>43732900</v>
      </c>
      <c r="Q42" s="5">
        <v>100</v>
      </c>
      <c r="R42" s="5">
        <v>9618300</v>
      </c>
      <c r="S42" s="5">
        <v>43732901</v>
      </c>
      <c r="T42" s="5">
        <v>-1</v>
      </c>
      <c r="V42" t="s">
        <v>1754</v>
      </c>
      <c r="W42" t="s">
        <v>1730</v>
      </c>
      <c r="X42" t="s">
        <v>1756</v>
      </c>
      <c r="Y42" t="s">
        <v>1757</v>
      </c>
      <c r="Z42" t="s">
        <v>1758</v>
      </c>
      <c r="AA42" t="s">
        <v>1694</v>
      </c>
      <c r="AB42" t="s">
        <v>1759</v>
      </c>
      <c r="AC42" t="s">
        <v>1760</v>
      </c>
    </row>
    <row r="43" spans="2:30">
      <c r="B43" t="s">
        <v>1679</v>
      </c>
      <c r="C43" t="s">
        <v>1680</v>
      </c>
      <c r="D43" s="5">
        <v>28046000</v>
      </c>
      <c r="E43" s="5">
        <v>-4208700</v>
      </c>
      <c r="F43" s="5">
        <v>15686900</v>
      </c>
      <c r="G43" s="5">
        <v>43732900</v>
      </c>
      <c r="H43" s="5">
        <v>0</v>
      </c>
      <c r="I43" s="5">
        <v>43732900</v>
      </c>
      <c r="J43" s="5">
        <v>-4208700</v>
      </c>
      <c r="K43" s="5">
        <v>43732900</v>
      </c>
      <c r="L43" s="5">
        <v>4755800</v>
      </c>
      <c r="M43" s="5">
        <v>43732900</v>
      </c>
      <c r="N43" s="5">
        <v>100</v>
      </c>
      <c r="O43" s="5">
        <v>9618300</v>
      </c>
      <c r="P43" s="5">
        <v>43732900</v>
      </c>
      <c r="Q43" s="5">
        <v>100</v>
      </c>
      <c r="R43" s="5">
        <v>9618300</v>
      </c>
      <c r="S43" s="5">
        <v>43732901</v>
      </c>
      <c r="T43" s="5">
        <v>-1</v>
      </c>
      <c r="V43" t="s">
        <v>1679</v>
      </c>
      <c r="W43" t="s">
        <v>1681</v>
      </c>
      <c r="X43" t="s">
        <v>1682</v>
      </c>
    </row>
    <row r="44" spans="2:30">
      <c r="B44" t="s">
        <v>1761</v>
      </c>
      <c r="C44" t="s">
        <v>1415</v>
      </c>
      <c r="D44" s="5">
        <v>185741000</v>
      </c>
      <c r="E44" s="5">
        <v>-42224600</v>
      </c>
      <c r="F44" s="5">
        <v>-32224600</v>
      </c>
      <c r="G44" s="5">
        <v>153516400</v>
      </c>
      <c r="H44" s="5">
        <v>0</v>
      </c>
      <c r="I44" s="5">
        <v>153516400</v>
      </c>
      <c r="J44" s="5">
        <v>-42224600</v>
      </c>
      <c r="K44" s="5">
        <v>153516400</v>
      </c>
      <c r="L44" s="5">
        <v>13177400</v>
      </c>
      <c r="M44" s="5">
        <v>153516400</v>
      </c>
      <c r="N44" s="5">
        <v>100</v>
      </c>
      <c r="O44" s="5">
        <v>24867800</v>
      </c>
      <c r="P44" s="5">
        <v>153516400</v>
      </c>
      <c r="Q44" s="5">
        <v>100</v>
      </c>
      <c r="R44" s="5">
        <v>24867800</v>
      </c>
      <c r="S44" s="5">
        <v>153516400</v>
      </c>
      <c r="T44" s="5">
        <v>0</v>
      </c>
      <c r="V44" t="s">
        <v>1761</v>
      </c>
      <c r="W44" t="s">
        <v>1730</v>
      </c>
      <c r="X44" t="s">
        <v>1757</v>
      </c>
      <c r="Y44" t="s">
        <v>1762</v>
      </c>
    </row>
    <row r="45" spans="2:30">
      <c r="B45" t="s">
        <v>1679</v>
      </c>
      <c r="C45" t="s">
        <v>1680</v>
      </c>
      <c r="D45" s="5">
        <v>185741000</v>
      </c>
      <c r="E45" s="5">
        <v>-42224600</v>
      </c>
      <c r="F45" s="5">
        <v>-32224600</v>
      </c>
      <c r="G45" s="5">
        <v>153516400</v>
      </c>
      <c r="H45" s="5">
        <v>0</v>
      </c>
      <c r="I45" s="5">
        <v>153516400</v>
      </c>
      <c r="J45" s="5">
        <v>-42224600</v>
      </c>
      <c r="K45" s="5">
        <v>153516400</v>
      </c>
      <c r="L45" s="5">
        <v>13177400</v>
      </c>
      <c r="M45" s="5">
        <v>153516400</v>
      </c>
      <c r="N45" s="5">
        <v>100</v>
      </c>
      <c r="O45" s="5">
        <v>24867800</v>
      </c>
      <c r="P45" s="5">
        <v>153516400</v>
      </c>
      <c r="Q45" s="5">
        <v>100</v>
      </c>
      <c r="R45" s="5">
        <v>24867800</v>
      </c>
      <c r="S45" s="5">
        <v>153516400</v>
      </c>
      <c r="T45" s="5">
        <v>0</v>
      </c>
      <c r="V45" t="s">
        <v>1679</v>
      </c>
      <c r="W45" t="s">
        <v>1681</v>
      </c>
      <c r="X45" t="s">
        <v>1682</v>
      </c>
    </row>
    <row r="46" spans="2:30">
      <c r="B46" t="s">
        <v>1763</v>
      </c>
      <c r="C46" t="s">
        <v>1416</v>
      </c>
      <c r="D46" s="5">
        <v>30961000</v>
      </c>
      <c r="E46" s="5">
        <v>-5342500</v>
      </c>
      <c r="F46" s="5">
        <v>-5342500</v>
      </c>
      <c r="G46" s="5">
        <v>25618500</v>
      </c>
      <c r="H46" s="5">
        <v>0</v>
      </c>
      <c r="I46" s="5">
        <v>25618500</v>
      </c>
      <c r="J46" s="5">
        <v>-5342500</v>
      </c>
      <c r="K46" s="5">
        <v>25618500</v>
      </c>
      <c r="L46" s="5">
        <v>2198700</v>
      </c>
      <c r="M46" s="5">
        <v>25618500</v>
      </c>
      <c r="N46" s="5">
        <v>100</v>
      </c>
      <c r="O46" s="5">
        <v>4149700</v>
      </c>
      <c r="P46" s="5">
        <v>25618500</v>
      </c>
      <c r="Q46" s="5">
        <v>100</v>
      </c>
      <c r="R46" s="5">
        <v>4149700</v>
      </c>
      <c r="S46" s="5">
        <v>25618499</v>
      </c>
      <c r="T46" s="5">
        <v>1</v>
      </c>
      <c r="V46" t="s">
        <v>1763</v>
      </c>
      <c r="W46" t="s">
        <v>1730</v>
      </c>
      <c r="X46" t="s">
        <v>1757</v>
      </c>
      <c r="Y46" t="s">
        <v>1764</v>
      </c>
    </row>
    <row r="47" spans="2:30">
      <c r="B47" t="s">
        <v>1679</v>
      </c>
      <c r="C47" t="s">
        <v>1680</v>
      </c>
      <c r="D47" s="5">
        <v>30961000</v>
      </c>
      <c r="E47" s="5">
        <v>-5342500</v>
      </c>
      <c r="F47" s="5">
        <v>-5342500</v>
      </c>
      <c r="G47" s="5">
        <v>25618500</v>
      </c>
      <c r="H47" s="5">
        <v>0</v>
      </c>
      <c r="I47" s="5">
        <v>25618500</v>
      </c>
      <c r="J47" s="5">
        <v>-5342500</v>
      </c>
      <c r="K47" s="5">
        <v>25618500</v>
      </c>
      <c r="L47" s="5">
        <v>2198700</v>
      </c>
      <c r="M47" s="5">
        <v>25618500</v>
      </c>
      <c r="N47" s="5">
        <v>100</v>
      </c>
      <c r="O47" s="5">
        <v>4149700</v>
      </c>
      <c r="P47" s="5">
        <v>25618500</v>
      </c>
      <c r="Q47" s="5">
        <v>100</v>
      </c>
      <c r="R47" s="5">
        <v>4149700</v>
      </c>
      <c r="S47" s="5">
        <v>25618499</v>
      </c>
      <c r="T47" s="5">
        <v>1</v>
      </c>
      <c r="V47" t="s">
        <v>1679</v>
      </c>
      <c r="W47" t="s">
        <v>1681</v>
      </c>
      <c r="X47" t="s">
        <v>1682</v>
      </c>
    </row>
    <row r="48" spans="2:30">
      <c r="B48" t="s">
        <v>1765</v>
      </c>
      <c r="C48" t="s">
        <v>1417</v>
      </c>
      <c r="D48" s="5">
        <v>30961000</v>
      </c>
      <c r="E48" s="5">
        <v>-5342500</v>
      </c>
      <c r="F48" s="5">
        <v>-5342500</v>
      </c>
      <c r="G48" s="5">
        <v>25618500</v>
      </c>
      <c r="H48" s="5">
        <v>0</v>
      </c>
      <c r="I48" s="5">
        <v>25618500</v>
      </c>
      <c r="J48" s="5">
        <v>-5342500</v>
      </c>
      <c r="K48" s="5">
        <v>25618500</v>
      </c>
      <c r="L48" s="5">
        <v>2198700</v>
      </c>
      <c r="M48" s="5">
        <v>25618500</v>
      </c>
      <c r="N48" s="5">
        <v>100</v>
      </c>
      <c r="O48" s="5">
        <v>4149700</v>
      </c>
      <c r="P48" s="5">
        <v>25618500</v>
      </c>
      <c r="Q48" s="5">
        <v>100</v>
      </c>
      <c r="R48" s="5">
        <v>4149700</v>
      </c>
      <c r="S48" s="5">
        <v>25618499</v>
      </c>
      <c r="T48" s="5">
        <v>1</v>
      </c>
      <c r="V48" t="s">
        <v>1765</v>
      </c>
      <c r="W48" t="s">
        <v>1730</v>
      </c>
      <c r="X48" t="s">
        <v>1723</v>
      </c>
      <c r="Y48" t="s">
        <v>1731</v>
      </c>
      <c r="Z48" t="s">
        <v>1766</v>
      </c>
    </row>
    <row r="49" spans="2:31">
      <c r="B49" t="s">
        <v>1679</v>
      </c>
      <c r="C49" t="s">
        <v>1680</v>
      </c>
      <c r="D49" s="5">
        <v>30961000</v>
      </c>
      <c r="E49" s="5">
        <v>-5342500</v>
      </c>
      <c r="F49" s="5">
        <v>-5342500</v>
      </c>
      <c r="G49" s="5">
        <v>25618500</v>
      </c>
      <c r="H49" s="5">
        <v>0</v>
      </c>
      <c r="I49" s="5">
        <v>25618500</v>
      </c>
      <c r="J49" s="5">
        <v>-5342500</v>
      </c>
      <c r="K49" s="5">
        <v>25618500</v>
      </c>
      <c r="L49" s="5">
        <v>2198700</v>
      </c>
      <c r="M49" s="5">
        <v>25618500</v>
      </c>
      <c r="N49" s="5">
        <v>100</v>
      </c>
      <c r="O49" s="5">
        <v>4149700</v>
      </c>
      <c r="P49" s="5">
        <v>25618500</v>
      </c>
      <c r="Q49" s="5">
        <v>100</v>
      </c>
      <c r="R49" s="5">
        <v>4149700</v>
      </c>
      <c r="S49" s="5">
        <v>25618499</v>
      </c>
      <c r="T49" s="5">
        <v>1</v>
      </c>
      <c r="V49" t="s">
        <v>1679</v>
      </c>
      <c r="W49" t="s">
        <v>1681</v>
      </c>
      <c r="X49" t="s">
        <v>1682</v>
      </c>
    </row>
    <row r="50" spans="2:31">
      <c r="B50" t="s">
        <v>1767</v>
      </c>
      <c r="C50" t="s">
        <v>1768</v>
      </c>
      <c r="D50" s="5">
        <v>59409000</v>
      </c>
      <c r="E50" s="5">
        <v>-4205558</v>
      </c>
      <c r="F50" s="5">
        <v>3794442</v>
      </c>
      <c r="G50" s="5">
        <v>63203442</v>
      </c>
      <c r="H50" s="5">
        <v>0</v>
      </c>
      <c r="I50" s="5">
        <v>63203442</v>
      </c>
      <c r="J50" s="5">
        <v>-16208600</v>
      </c>
      <c r="K50" s="5">
        <v>51200400</v>
      </c>
      <c r="L50" s="5">
        <v>-7608142</v>
      </c>
      <c r="M50" s="5">
        <v>51200400</v>
      </c>
      <c r="N50" s="5">
        <v>81.008899999999997</v>
      </c>
      <c r="O50" s="5">
        <v>8294200</v>
      </c>
      <c r="P50" s="5">
        <v>51200400</v>
      </c>
      <c r="Q50" s="5">
        <v>81.008899999999997</v>
      </c>
      <c r="R50" s="5">
        <v>8294200</v>
      </c>
      <c r="S50" s="5">
        <v>51200400</v>
      </c>
      <c r="T50" s="5">
        <v>0</v>
      </c>
      <c r="V50" t="s">
        <v>1767</v>
      </c>
      <c r="W50" t="s">
        <v>1730</v>
      </c>
      <c r="X50" t="s">
        <v>1723</v>
      </c>
      <c r="Y50" t="s">
        <v>1769</v>
      </c>
      <c r="Z50" t="s">
        <v>1770</v>
      </c>
      <c r="AA50" t="s">
        <v>1771</v>
      </c>
      <c r="AB50" t="s">
        <v>1772</v>
      </c>
      <c r="AC50" t="s">
        <v>1773</v>
      </c>
    </row>
    <row r="51" spans="2:31">
      <c r="B51" t="s">
        <v>1679</v>
      </c>
      <c r="C51" t="s">
        <v>1680</v>
      </c>
      <c r="D51" s="5">
        <v>59409000</v>
      </c>
      <c r="E51" s="5">
        <v>-4205558</v>
      </c>
      <c r="F51" s="5">
        <v>3794442</v>
      </c>
      <c r="G51" s="5">
        <v>63203442</v>
      </c>
      <c r="H51" s="5">
        <v>0</v>
      </c>
      <c r="I51" s="5">
        <v>63203442</v>
      </c>
      <c r="J51" s="5">
        <v>-16208600</v>
      </c>
      <c r="K51" s="5">
        <v>51200400</v>
      </c>
      <c r="L51" s="5">
        <v>-7608142</v>
      </c>
      <c r="M51" s="5">
        <v>51200400</v>
      </c>
      <c r="N51" s="5">
        <v>81.008899999999997</v>
      </c>
      <c r="O51" s="5">
        <v>8294200</v>
      </c>
      <c r="P51" s="5">
        <v>51200400</v>
      </c>
      <c r="Q51" s="5">
        <v>81.008899999999997</v>
      </c>
      <c r="R51" s="5">
        <v>8294200</v>
      </c>
      <c r="S51" s="5">
        <v>51200400</v>
      </c>
      <c r="T51" s="5">
        <v>0</v>
      </c>
      <c r="V51" t="s">
        <v>1679</v>
      </c>
      <c r="W51" t="s">
        <v>1681</v>
      </c>
      <c r="X51" t="s">
        <v>1682</v>
      </c>
    </row>
    <row r="52" spans="2:31" s="287" customFormat="1">
      <c r="B52" t="s">
        <v>1774</v>
      </c>
      <c r="C52" t="s">
        <v>1775</v>
      </c>
      <c r="D52" s="5">
        <v>0</v>
      </c>
      <c r="E52" s="5">
        <v>0</v>
      </c>
      <c r="F52" s="5">
        <v>93518997</v>
      </c>
      <c r="G52" s="5">
        <v>93518997</v>
      </c>
      <c r="H52" s="5">
        <v>0</v>
      </c>
      <c r="I52" s="5">
        <v>93518997</v>
      </c>
      <c r="J52" s="5">
        <v>0</v>
      </c>
      <c r="K52" s="5">
        <v>93518997</v>
      </c>
      <c r="L52" s="5">
        <v>0</v>
      </c>
      <c r="M52" s="5">
        <v>93518997</v>
      </c>
      <c r="N52" s="5">
        <v>100</v>
      </c>
      <c r="O52" s="5">
        <v>0</v>
      </c>
      <c r="P52" s="5">
        <v>93518997</v>
      </c>
      <c r="Q52" s="5">
        <v>100</v>
      </c>
      <c r="R52" s="5">
        <v>0</v>
      </c>
      <c r="S52" s="5">
        <v>93518997</v>
      </c>
      <c r="T52" s="5">
        <v>0</v>
      </c>
      <c r="V52" t="s">
        <v>1774</v>
      </c>
      <c r="W52" s="287" t="s">
        <v>1776</v>
      </c>
      <c r="X52" s="287" t="s">
        <v>1706</v>
      </c>
      <c r="Y52" s="287" t="s">
        <v>1713</v>
      </c>
    </row>
    <row r="53" spans="2:31" s="287" customFormat="1">
      <c r="B53" t="s">
        <v>1679</v>
      </c>
      <c r="C53" t="s">
        <v>1680</v>
      </c>
      <c r="D53" s="5">
        <v>0</v>
      </c>
      <c r="E53" s="5">
        <v>0</v>
      </c>
      <c r="F53" s="5">
        <v>93518997</v>
      </c>
      <c r="G53" s="5">
        <v>93518997</v>
      </c>
      <c r="H53" s="5">
        <v>0</v>
      </c>
      <c r="I53" s="5">
        <v>93518997</v>
      </c>
      <c r="J53" s="5">
        <v>0</v>
      </c>
      <c r="K53" s="5">
        <v>93518997</v>
      </c>
      <c r="L53" s="5">
        <v>0</v>
      </c>
      <c r="M53" s="5">
        <v>93518997</v>
      </c>
      <c r="N53" s="5">
        <v>100</v>
      </c>
      <c r="O53" s="5">
        <v>0</v>
      </c>
      <c r="P53" s="5">
        <v>93518997</v>
      </c>
      <c r="Q53" s="5">
        <v>100</v>
      </c>
      <c r="R53" s="5">
        <v>0</v>
      </c>
      <c r="S53" s="5">
        <v>93518997</v>
      </c>
      <c r="T53" s="5">
        <v>0</v>
      </c>
      <c r="V53" t="s">
        <v>1679</v>
      </c>
      <c r="W53" s="287" t="s">
        <v>1681</v>
      </c>
      <c r="X53" s="287" t="s">
        <v>1682</v>
      </c>
    </row>
    <row r="54" spans="2:31">
      <c r="B54" t="s">
        <v>1777</v>
      </c>
      <c r="C54" t="s">
        <v>1778</v>
      </c>
      <c r="D54" s="5">
        <v>20424000</v>
      </c>
      <c r="E54" s="5">
        <v>-3623118</v>
      </c>
      <c r="F54" s="5">
        <v>-3623118</v>
      </c>
      <c r="G54" s="5">
        <v>16800882</v>
      </c>
      <c r="H54" s="5">
        <v>0</v>
      </c>
      <c r="I54" s="5">
        <v>16800882</v>
      </c>
      <c r="J54" s="5">
        <v>-3623118</v>
      </c>
      <c r="K54" s="5">
        <v>16800882</v>
      </c>
      <c r="L54" s="5">
        <v>3403817</v>
      </c>
      <c r="M54" s="5">
        <v>16800882</v>
      </c>
      <c r="N54" s="5">
        <v>100</v>
      </c>
      <c r="O54" s="5">
        <v>3403817</v>
      </c>
      <c r="P54" s="5">
        <v>16800882</v>
      </c>
      <c r="Q54" s="5">
        <v>100</v>
      </c>
      <c r="R54" s="5">
        <v>3403817</v>
      </c>
      <c r="S54" s="5">
        <v>16800876</v>
      </c>
      <c r="T54" s="5">
        <v>6</v>
      </c>
      <c r="V54" t="s">
        <v>1777</v>
      </c>
      <c r="W54" t="s">
        <v>1705</v>
      </c>
      <c r="X54" t="s">
        <v>1779</v>
      </c>
      <c r="Y54" t="s">
        <v>1694</v>
      </c>
      <c r="Z54" t="s">
        <v>1780</v>
      </c>
    </row>
    <row r="55" spans="2:31">
      <c r="B55" t="s">
        <v>1679</v>
      </c>
      <c r="C55" t="s">
        <v>1680</v>
      </c>
      <c r="D55" s="5">
        <v>20424000</v>
      </c>
      <c r="E55" s="5">
        <v>-3623118</v>
      </c>
      <c r="F55" s="5">
        <v>-3623118</v>
      </c>
      <c r="G55" s="5">
        <v>16800882</v>
      </c>
      <c r="H55" s="5">
        <v>0</v>
      </c>
      <c r="I55" s="5">
        <v>16800882</v>
      </c>
      <c r="J55" s="5">
        <v>-3623118</v>
      </c>
      <c r="K55" s="5">
        <v>16800882</v>
      </c>
      <c r="L55" s="5">
        <v>3403817</v>
      </c>
      <c r="M55" s="5">
        <v>16800882</v>
      </c>
      <c r="N55" s="5">
        <v>100</v>
      </c>
      <c r="O55" s="5">
        <v>3403817</v>
      </c>
      <c r="P55" s="5">
        <v>16800882</v>
      </c>
      <c r="Q55" s="5">
        <v>100</v>
      </c>
      <c r="R55" s="5">
        <v>3403817</v>
      </c>
      <c r="S55" s="5">
        <v>16800876</v>
      </c>
      <c r="T55" s="5">
        <v>6</v>
      </c>
      <c r="V55" t="s">
        <v>1679</v>
      </c>
      <c r="W55" t="s">
        <v>1681</v>
      </c>
      <c r="X55" t="s">
        <v>1682</v>
      </c>
    </row>
    <row r="56" spans="2:31">
      <c r="B56" t="s">
        <v>1781</v>
      </c>
      <c r="C56" t="s">
        <v>1782</v>
      </c>
      <c r="D56" s="5">
        <v>84960000</v>
      </c>
      <c r="E56" s="5">
        <v>0</v>
      </c>
      <c r="F56" s="5">
        <v>21455837</v>
      </c>
      <c r="G56" s="5">
        <v>106415837</v>
      </c>
      <c r="H56" s="5">
        <v>0</v>
      </c>
      <c r="I56" s="5">
        <v>106415837</v>
      </c>
      <c r="J56" s="5">
        <v>0</v>
      </c>
      <c r="K56" s="5">
        <v>106415837</v>
      </c>
      <c r="L56" s="5">
        <v>0</v>
      </c>
      <c r="M56" s="5">
        <v>106415837</v>
      </c>
      <c r="N56" s="5">
        <v>100</v>
      </c>
      <c r="O56" s="5">
        <v>0</v>
      </c>
      <c r="P56" s="5">
        <v>106415837</v>
      </c>
      <c r="Q56" s="5">
        <v>100</v>
      </c>
      <c r="R56" s="5">
        <v>0</v>
      </c>
      <c r="S56" s="5">
        <v>106415832</v>
      </c>
      <c r="T56" s="5">
        <v>5</v>
      </c>
      <c r="V56" t="s">
        <v>1781</v>
      </c>
      <c r="W56" t="s">
        <v>1783</v>
      </c>
      <c r="X56" t="s">
        <v>1706</v>
      </c>
      <c r="Y56" t="s">
        <v>1784</v>
      </c>
      <c r="Z56" t="s">
        <v>1659</v>
      </c>
      <c r="AA56" t="s">
        <v>1785</v>
      </c>
      <c r="AB56" t="s">
        <v>1786</v>
      </c>
      <c r="AC56" t="s">
        <v>1787</v>
      </c>
    </row>
    <row r="57" spans="2:31">
      <c r="B57" t="s">
        <v>1679</v>
      </c>
      <c r="C57" t="s">
        <v>1680</v>
      </c>
      <c r="D57" s="5">
        <v>84960000</v>
      </c>
      <c r="E57" s="5">
        <v>0</v>
      </c>
      <c r="F57" s="5">
        <v>21455837</v>
      </c>
      <c r="G57" s="5">
        <v>106415837</v>
      </c>
      <c r="H57" s="5">
        <v>0</v>
      </c>
      <c r="I57" s="5">
        <v>106415837</v>
      </c>
      <c r="J57" s="5">
        <v>0</v>
      </c>
      <c r="K57" s="5">
        <v>106415837</v>
      </c>
      <c r="L57" s="5">
        <v>0</v>
      </c>
      <c r="M57" s="5">
        <v>106415837</v>
      </c>
      <c r="N57" s="5">
        <v>100</v>
      </c>
      <c r="O57" s="5">
        <v>0</v>
      </c>
      <c r="P57" s="5">
        <v>106415837</v>
      </c>
      <c r="Q57" s="5">
        <v>100</v>
      </c>
      <c r="R57" s="5">
        <v>0</v>
      </c>
      <c r="S57" s="5">
        <v>106415832</v>
      </c>
      <c r="T57" s="5">
        <v>5</v>
      </c>
      <c r="V57" t="s">
        <v>1679</v>
      </c>
      <c r="W57" t="s">
        <v>1681</v>
      </c>
      <c r="X57" t="s">
        <v>1682</v>
      </c>
    </row>
    <row r="58" spans="2:31">
      <c r="B58" t="s">
        <v>1788</v>
      </c>
      <c r="C58" t="s">
        <v>1422</v>
      </c>
      <c r="D58" s="5">
        <v>13196000</v>
      </c>
      <c r="E58" s="5">
        <v>-2192776</v>
      </c>
      <c r="F58" s="5">
        <v>-5192776</v>
      </c>
      <c r="G58" s="5">
        <v>8003224</v>
      </c>
      <c r="H58" s="5">
        <v>0</v>
      </c>
      <c r="I58" s="5">
        <v>8003224</v>
      </c>
      <c r="J58" s="5">
        <v>-2192776</v>
      </c>
      <c r="K58" s="5">
        <v>8003224</v>
      </c>
      <c r="L58" s="5">
        <v>681824</v>
      </c>
      <c r="M58" s="5">
        <v>8003224</v>
      </c>
      <c r="N58" s="5">
        <v>100</v>
      </c>
      <c r="O58" s="5">
        <v>681824</v>
      </c>
      <c r="P58" s="5">
        <v>8003224</v>
      </c>
      <c r="Q58" s="5">
        <v>100</v>
      </c>
      <c r="R58" s="5">
        <v>681824</v>
      </c>
      <c r="S58" s="5">
        <v>8003223</v>
      </c>
      <c r="T58" s="5">
        <v>1</v>
      </c>
      <c r="V58" t="s">
        <v>1788</v>
      </c>
      <c r="W58" t="s">
        <v>1710</v>
      </c>
      <c r="X58" t="s">
        <v>1789</v>
      </c>
    </row>
    <row r="59" spans="2:31">
      <c r="B59" t="s">
        <v>1679</v>
      </c>
      <c r="C59" t="s">
        <v>1680</v>
      </c>
      <c r="D59" s="5">
        <v>13196000</v>
      </c>
      <c r="E59" s="5">
        <v>-2192776</v>
      </c>
      <c r="F59" s="5">
        <v>-5192776</v>
      </c>
      <c r="G59" s="5">
        <v>8003224</v>
      </c>
      <c r="H59" s="5">
        <v>0</v>
      </c>
      <c r="I59" s="5">
        <v>8003224</v>
      </c>
      <c r="J59" s="5">
        <v>-2192776</v>
      </c>
      <c r="K59" s="5">
        <v>8003224</v>
      </c>
      <c r="L59" s="5">
        <v>681824</v>
      </c>
      <c r="M59" s="5">
        <v>8003224</v>
      </c>
      <c r="N59" s="5">
        <v>100</v>
      </c>
      <c r="O59" s="5">
        <v>681824</v>
      </c>
      <c r="P59" s="5">
        <v>8003224</v>
      </c>
      <c r="Q59" s="5">
        <v>100</v>
      </c>
      <c r="R59" s="5">
        <v>681824</v>
      </c>
      <c r="S59" s="5">
        <v>8003223</v>
      </c>
      <c r="T59" s="5">
        <v>1</v>
      </c>
      <c r="V59" t="s">
        <v>1679</v>
      </c>
      <c r="W59" t="s">
        <v>1681</v>
      </c>
      <c r="X59" t="s">
        <v>1682</v>
      </c>
    </row>
    <row r="60" spans="2:31">
      <c r="B60" t="s">
        <v>1790</v>
      </c>
      <c r="C60" t="s">
        <v>1791</v>
      </c>
      <c r="D60" s="5">
        <v>200000000</v>
      </c>
      <c r="E60" s="5">
        <v>0</v>
      </c>
      <c r="F60" s="5">
        <v>-200000000</v>
      </c>
      <c r="G60" s="5">
        <v>0</v>
      </c>
      <c r="H60" s="5">
        <v>0</v>
      </c>
      <c r="I60" s="5">
        <v>0</v>
      </c>
      <c r="J60" s="5">
        <v>0</v>
      </c>
      <c r="K60" s="5">
        <v>0</v>
      </c>
      <c r="L60" s="5">
        <v>0</v>
      </c>
      <c r="M60" s="5">
        <v>0</v>
      </c>
      <c r="N60" s="5">
        <v>0</v>
      </c>
      <c r="O60" s="5">
        <v>0</v>
      </c>
      <c r="P60" s="5">
        <v>0</v>
      </c>
      <c r="Q60" s="5">
        <v>0</v>
      </c>
      <c r="R60" s="5">
        <v>0</v>
      </c>
      <c r="S60" s="5">
        <v>0</v>
      </c>
      <c r="T60" s="5">
        <v>0</v>
      </c>
      <c r="V60" t="s">
        <v>1790</v>
      </c>
      <c r="W60" t="s">
        <v>1792</v>
      </c>
      <c r="X60" t="s">
        <v>1694</v>
      </c>
      <c r="Y60" t="s">
        <v>1793</v>
      </c>
      <c r="Z60" t="s">
        <v>1689</v>
      </c>
      <c r="AA60" t="s">
        <v>1794</v>
      </c>
      <c r="AB60" t="s">
        <v>1795</v>
      </c>
      <c r="AC60" t="s">
        <v>1796</v>
      </c>
      <c r="AD60" t="s">
        <v>1689</v>
      </c>
      <c r="AE60" t="s">
        <v>1723</v>
      </c>
    </row>
    <row r="61" spans="2:31">
      <c r="B61" t="s">
        <v>1679</v>
      </c>
      <c r="C61" t="s">
        <v>1680</v>
      </c>
      <c r="D61" s="5">
        <v>200000000</v>
      </c>
      <c r="E61" s="5">
        <v>0</v>
      </c>
      <c r="F61" s="5">
        <v>-200000000</v>
      </c>
      <c r="G61" s="5">
        <v>0</v>
      </c>
      <c r="H61" s="5">
        <v>0</v>
      </c>
      <c r="I61" s="5">
        <v>0</v>
      </c>
      <c r="J61" s="5">
        <v>0</v>
      </c>
      <c r="K61" s="5">
        <v>0</v>
      </c>
      <c r="L61" s="5">
        <v>0</v>
      </c>
      <c r="M61" s="5">
        <v>0</v>
      </c>
      <c r="N61" s="5">
        <v>0</v>
      </c>
      <c r="O61" s="5">
        <v>0</v>
      </c>
      <c r="P61" s="5">
        <v>0</v>
      </c>
      <c r="Q61" s="5">
        <v>0</v>
      </c>
      <c r="R61" s="5">
        <v>0</v>
      </c>
      <c r="S61" s="5">
        <v>0</v>
      </c>
      <c r="T61" s="5">
        <v>0</v>
      </c>
      <c r="V61" t="s">
        <v>1679</v>
      </c>
      <c r="W61" t="s">
        <v>1681</v>
      </c>
      <c r="X61" t="s">
        <v>1682</v>
      </c>
    </row>
    <row r="62" spans="2:31">
      <c r="B62" t="s">
        <v>1797</v>
      </c>
      <c r="C62" t="s">
        <v>1798</v>
      </c>
      <c r="D62" s="5">
        <v>22915000</v>
      </c>
      <c r="E62" s="5">
        <v>0</v>
      </c>
      <c r="F62" s="5">
        <v>-22915000</v>
      </c>
      <c r="G62" s="5">
        <v>0</v>
      </c>
      <c r="H62" s="5">
        <v>0</v>
      </c>
      <c r="I62" s="5">
        <v>0</v>
      </c>
      <c r="J62" s="5">
        <v>0</v>
      </c>
      <c r="K62" s="5">
        <v>0</v>
      </c>
      <c r="L62" s="5">
        <v>0</v>
      </c>
      <c r="M62" s="5">
        <v>0</v>
      </c>
      <c r="N62" s="5">
        <v>0</v>
      </c>
      <c r="O62" s="5">
        <v>0</v>
      </c>
      <c r="P62" s="5">
        <v>0</v>
      </c>
      <c r="Q62" s="5">
        <v>0</v>
      </c>
      <c r="R62" s="5">
        <v>0</v>
      </c>
      <c r="S62" s="5">
        <v>0</v>
      </c>
      <c r="T62" s="5">
        <v>0</v>
      </c>
      <c r="V62" t="s">
        <v>1797</v>
      </c>
      <c r="W62" t="s">
        <v>1799</v>
      </c>
      <c r="X62" t="s">
        <v>1689</v>
      </c>
      <c r="Y62" t="s">
        <v>1800</v>
      </c>
      <c r="Z62" t="s">
        <v>1694</v>
      </c>
      <c r="AA62" t="s">
        <v>1801</v>
      </c>
      <c r="AB62" t="s">
        <v>1802</v>
      </c>
    </row>
    <row r="63" spans="2:31">
      <c r="B63" t="s">
        <v>1679</v>
      </c>
      <c r="C63" t="s">
        <v>1680</v>
      </c>
      <c r="D63" s="5">
        <v>22915000</v>
      </c>
      <c r="E63" s="5">
        <v>0</v>
      </c>
      <c r="F63" s="5">
        <v>-22915000</v>
      </c>
      <c r="G63" s="5">
        <v>0</v>
      </c>
      <c r="H63" s="5">
        <v>0</v>
      </c>
      <c r="I63" s="5">
        <v>0</v>
      </c>
      <c r="J63" s="5">
        <v>0</v>
      </c>
      <c r="K63" s="5">
        <v>0</v>
      </c>
      <c r="L63" s="5">
        <v>0</v>
      </c>
      <c r="M63" s="5">
        <v>0</v>
      </c>
      <c r="N63" s="5">
        <v>0</v>
      </c>
      <c r="O63" s="5">
        <v>0</v>
      </c>
      <c r="P63" s="5">
        <v>0</v>
      </c>
      <c r="Q63" s="5">
        <v>0</v>
      </c>
      <c r="R63" s="5">
        <v>0</v>
      </c>
      <c r="S63" s="5">
        <v>0</v>
      </c>
      <c r="T63" s="5">
        <v>0</v>
      </c>
      <c r="V63" t="s">
        <v>1679</v>
      </c>
      <c r="W63" t="s">
        <v>1681</v>
      </c>
      <c r="X63" t="s">
        <v>1682</v>
      </c>
    </row>
    <row r="64" spans="2:31" s="288" customFormat="1">
      <c r="B64" t="s">
        <v>1803</v>
      </c>
      <c r="C64" t="s">
        <v>1425</v>
      </c>
      <c r="D64" s="5">
        <v>0</v>
      </c>
      <c r="E64" s="5">
        <v>0</v>
      </c>
      <c r="F64" s="5">
        <v>1523169000</v>
      </c>
      <c r="G64" s="5">
        <v>1523169000</v>
      </c>
      <c r="H64" s="5">
        <v>0</v>
      </c>
      <c r="I64" s="5">
        <v>1523169000</v>
      </c>
      <c r="J64" s="5">
        <v>-44705882</v>
      </c>
      <c r="K64" s="5">
        <v>1478463118</v>
      </c>
      <c r="L64" s="5">
        <v>235294118</v>
      </c>
      <c r="M64" s="5">
        <v>1478463118</v>
      </c>
      <c r="N64" s="5">
        <v>97.064899999999994</v>
      </c>
      <c r="O64" s="5">
        <v>235294118</v>
      </c>
      <c r="P64" s="5">
        <v>1478463118</v>
      </c>
      <c r="Q64" s="5">
        <v>97.064899999999994</v>
      </c>
      <c r="R64" s="5">
        <v>0</v>
      </c>
      <c r="S64" s="5">
        <v>1243169000</v>
      </c>
      <c r="T64" s="5">
        <v>235294118</v>
      </c>
      <c r="V64" t="s">
        <v>1803</v>
      </c>
      <c r="W64" s="288" t="s">
        <v>1804</v>
      </c>
      <c r="X64" s="288" t="s">
        <v>1694</v>
      </c>
      <c r="Y64" s="288" t="s">
        <v>1805</v>
      </c>
    </row>
    <row r="65" spans="2:29" s="288" customFormat="1">
      <c r="B65" t="s">
        <v>1679</v>
      </c>
      <c r="C65" t="s">
        <v>1680</v>
      </c>
      <c r="D65" s="5">
        <v>0</v>
      </c>
      <c r="E65" s="5">
        <v>0</v>
      </c>
      <c r="F65" s="5">
        <v>1523169000</v>
      </c>
      <c r="G65" s="5">
        <v>1523169000</v>
      </c>
      <c r="H65" s="5">
        <v>0</v>
      </c>
      <c r="I65" s="5">
        <v>1523169000</v>
      </c>
      <c r="J65" s="5">
        <v>-44705882</v>
      </c>
      <c r="K65" s="5">
        <v>1478463118</v>
      </c>
      <c r="L65" s="5">
        <v>235294118</v>
      </c>
      <c r="M65" s="5">
        <v>1478463118</v>
      </c>
      <c r="N65" s="5">
        <v>97.064899999999994</v>
      </c>
      <c r="O65" s="5">
        <v>235294118</v>
      </c>
      <c r="P65" s="5">
        <v>1478463118</v>
      </c>
      <c r="Q65" s="5">
        <v>97.064899999999994</v>
      </c>
      <c r="R65" s="5">
        <v>0</v>
      </c>
      <c r="S65" s="5">
        <v>1243169000</v>
      </c>
      <c r="T65" s="5">
        <v>235294118</v>
      </c>
      <c r="V65" t="s">
        <v>1679</v>
      </c>
      <c r="W65" s="288" t="s">
        <v>1681</v>
      </c>
      <c r="X65" s="288" t="s">
        <v>1682</v>
      </c>
    </row>
    <row r="66" spans="2:29">
      <c r="B66" t="s">
        <v>1806</v>
      </c>
      <c r="C66" t="s">
        <v>1426</v>
      </c>
      <c r="D66" s="5">
        <v>423237000</v>
      </c>
      <c r="E66" s="5">
        <v>0</v>
      </c>
      <c r="F66" s="5">
        <v>-112723055</v>
      </c>
      <c r="G66" s="5">
        <v>310513945</v>
      </c>
      <c r="H66" s="5">
        <v>0</v>
      </c>
      <c r="I66" s="5">
        <v>310513945</v>
      </c>
      <c r="J66" s="5">
        <v>12685391</v>
      </c>
      <c r="K66" s="5">
        <v>309153565</v>
      </c>
      <c r="L66" s="5">
        <v>13007625</v>
      </c>
      <c r="M66" s="5">
        <v>309153565</v>
      </c>
      <c r="N66" s="5">
        <v>99.561899999999994</v>
      </c>
      <c r="O66" s="5">
        <v>113847203</v>
      </c>
      <c r="P66" s="5">
        <v>278650445</v>
      </c>
      <c r="Q66" s="5">
        <v>89.738500000000002</v>
      </c>
      <c r="R66" s="5">
        <v>97999638</v>
      </c>
      <c r="S66" s="5">
        <v>262802880</v>
      </c>
      <c r="T66" s="5">
        <v>15847565</v>
      </c>
      <c r="V66" t="s">
        <v>1806</v>
      </c>
      <c r="W66" t="s">
        <v>1807</v>
      </c>
      <c r="X66" t="s">
        <v>1694</v>
      </c>
      <c r="Y66" t="s">
        <v>1808</v>
      </c>
    </row>
    <row r="67" spans="2:29">
      <c r="B67" t="s">
        <v>1679</v>
      </c>
      <c r="C67" t="s">
        <v>1680</v>
      </c>
      <c r="D67" s="5">
        <v>423237000</v>
      </c>
      <c r="E67" s="5">
        <v>0</v>
      </c>
      <c r="F67" s="5">
        <v>-125408455</v>
      </c>
      <c r="G67" s="5">
        <v>297828545</v>
      </c>
      <c r="H67" s="5">
        <v>0</v>
      </c>
      <c r="I67" s="5">
        <v>297828545</v>
      </c>
      <c r="J67" s="5">
        <v>-9</v>
      </c>
      <c r="K67" s="5">
        <v>296468165</v>
      </c>
      <c r="L67" s="5">
        <v>322225</v>
      </c>
      <c r="M67" s="5">
        <v>296468165</v>
      </c>
      <c r="N67" s="5">
        <v>99.543199999999999</v>
      </c>
      <c r="O67" s="5">
        <v>101161803</v>
      </c>
      <c r="P67" s="5">
        <v>265965045</v>
      </c>
      <c r="Q67" s="5">
        <v>89.301400000000001</v>
      </c>
      <c r="R67" s="5">
        <v>85314238</v>
      </c>
      <c r="S67" s="5">
        <v>250117480</v>
      </c>
      <c r="T67" s="5">
        <v>15847565</v>
      </c>
      <c r="V67" t="s">
        <v>1679</v>
      </c>
      <c r="W67" t="s">
        <v>1681</v>
      </c>
      <c r="X67" t="s">
        <v>1682</v>
      </c>
    </row>
    <row r="68" spans="2:29">
      <c r="B68" t="s">
        <v>1809</v>
      </c>
      <c r="C68" t="s">
        <v>1810</v>
      </c>
      <c r="D68" s="5">
        <v>0</v>
      </c>
      <c r="E68" s="5">
        <v>0</v>
      </c>
      <c r="F68" s="5">
        <v>12685400</v>
      </c>
      <c r="G68" s="5">
        <v>12685400</v>
      </c>
      <c r="H68" s="5">
        <v>0</v>
      </c>
      <c r="I68" s="5">
        <v>12685400</v>
      </c>
      <c r="J68" s="5">
        <v>12685400</v>
      </c>
      <c r="K68" s="5">
        <v>12685400</v>
      </c>
      <c r="L68" s="5">
        <v>12685400</v>
      </c>
      <c r="M68" s="5">
        <v>12685400</v>
      </c>
      <c r="N68" s="5">
        <v>100</v>
      </c>
      <c r="O68" s="5">
        <v>12685400</v>
      </c>
      <c r="P68" s="5">
        <v>12685400</v>
      </c>
      <c r="Q68" s="5">
        <v>100</v>
      </c>
      <c r="R68" s="5">
        <v>12685400</v>
      </c>
      <c r="S68" s="5">
        <v>12685400</v>
      </c>
      <c r="T68" s="5">
        <v>0</v>
      </c>
      <c r="V68" t="s">
        <v>1809</v>
      </c>
      <c r="W68" t="s">
        <v>1811</v>
      </c>
      <c r="X68" t="s">
        <v>1682</v>
      </c>
    </row>
    <row r="69" spans="2:29">
      <c r="B69" t="s">
        <v>1812</v>
      </c>
      <c r="C69" t="s">
        <v>1813</v>
      </c>
      <c r="D69" s="5">
        <v>31172000</v>
      </c>
      <c r="E69" s="5">
        <v>0</v>
      </c>
      <c r="F69" s="5">
        <v>241830000</v>
      </c>
      <c r="G69" s="5">
        <v>273002000</v>
      </c>
      <c r="H69" s="5">
        <v>0</v>
      </c>
      <c r="I69" s="5">
        <v>273002000</v>
      </c>
      <c r="J69" s="5">
        <v>0</v>
      </c>
      <c r="K69" s="5">
        <v>273002000</v>
      </c>
      <c r="L69" s="5">
        <v>0</v>
      </c>
      <c r="M69" s="5">
        <v>273002000</v>
      </c>
      <c r="N69" s="5">
        <v>100</v>
      </c>
      <c r="O69" s="5">
        <v>251559286</v>
      </c>
      <c r="P69" s="5">
        <v>251559286</v>
      </c>
      <c r="Q69" s="5">
        <v>92.145600000000002</v>
      </c>
      <c r="R69" s="5">
        <v>218174976</v>
      </c>
      <c r="S69" s="5">
        <v>218174976</v>
      </c>
      <c r="T69" s="5">
        <v>33384310</v>
      </c>
      <c r="V69" t="s">
        <v>1812</v>
      </c>
      <c r="W69" t="s">
        <v>1814</v>
      </c>
      <c r="X69" t="s">
        <v>1815</v>
      </c>
      <c r="Y69" t="s">
        <v>1816</v>
      </c>
      <c r="Z69" t="s">
        <v>1817</v>
      </c>
      <c r="AA69" t="s">
        <v>1818</v>
      </c>
    </row>
    <row r="70" spans="2:29" s="288" customFormat="1">
      <c r="B70" t="s">
        <v>1679</v>
      </c>
      <c r="C70" t="s">
        <v>1680</v>
      </c>
      <c r="D70" s="5">
        <v>31172000</v>
      </c>
      <c r="E70" s="5">
        <v>0</v>
      </c>
      <c r="F70" s="5">
        <v>241830000</v>
      </c>
      <c r="G70" s="5">
        <v>273002000</v>
      </c>
      <c r="H70" s="5">
        <v>0</v>
      </c>
      <c r="I70" s="5">
        <v>273002000</v>
      </c>
      <c r="J70" s="5">
        <v>0</v>
      </c>
      <c r="K70" s="5">
        <v>273002000</v>
      </c>
      <c r="L70" s="5">
        <v>0</v>
      </c>
      <c r="M70" s="5">
        <v>273002000</v>
      </c>
      <c r="N70" s="5">
        <v>100</v>
      </c>
      <c r="O70" s="5">
        <v>251559286</v>
      </c>
      <c r="P70" s="5">
        <v>251559286</v>
      </c>
      <c r="Q70" s="5">
        <v>92.145600000000002</v>
      </c>
      <c r="R70" s="5">
        <v>218174976</v>
      </c>
      <c r="S70" s="5">
        <v>218174976</v>
      </c>
      <c r="T70" s="5">
        <v>33384310</v>
      </c>
      <c r="V70" t="s">
        <v>1679</v>
      </c>
      <c r="W70" s="288" t="s">
        <v>1681</v>
      </c>
      <c r="X70" s="288" t="s">
        <v>1682</v>
      </c>
    </row>
    <row r="71" spans="2:29" s="288" customFormat="1">
      <c r="B71" t="s">
        <v>1819</v>
      </c>
      <c r="C71" t="s">
        <v>1820</v>
      </c>
      <c r="D71" s="5">
        <v>0</v>
      </c>
      <c r="E71" s="5">
        <v>0</v>
      </c>
      <c r="F71" s="5">
        <v>118750000</v>
      </c>
      <c r="G71" s="5">
        <v>118750000</v>
      </c>
      <c r="H71" s="5">
        <v>0</v>
      </c>
      <c r="I71" s="5">
        <v>118750000</v>
      </c>
      <c r="J71" s="5">
        <v>0</v>
      </c>
      <c r="K71" s="5">
        <v>118750000</v>
      </c>
      <c r="L71" s="5">
        <v>118750000</v>
      </c>
      <c r="M71" s="5">
        <v>118750000</v>
      </c>
      <c r="N71" s="5">
        <v>100</v>
      </c>
      <c r="O71" s="5">
        <v>0</v>
      </c>
      <c r="P71" s="5">
        <v>0</v>
      </c>
      <c r="Q71" s="5">
        <v>0</v>
      </c>
      <c r="R71" s="5">
        <v>0</v>
      </c>
      <c r="S71" s="5">
        <v>0</v>
      </c>
      <c r="T71" s="5">
        <v>0</v>
      </c>
      <c r="V71" t="s">
        <v>1819</v>
      </c>
      <c r="W71" s="288" t="s">
        <v>1821</v>
      </c>
      <c r="X71" s="288" t="s">
        <v>1694</v>
      </c>
      <c r="Y71" s="288" t="s">
        <v>1822</v>
      </c>
      <c r="Z71" s="288" t="s">
        <v>1823</v>
      </c>
    </row>
    <row r="72" spans="2:29" s="288" customFormat="1">
      <c r="B72" t="s">
        <v>1679</v>
      </c>
      <c r="C72" t="s">
        <v>1680</v>
      </c>
      <c r="D72" s="5">
        <v>0</v>
      </c>
      <c r="E72" s="5">
        <v>0</v>
      </c>
      <c r="F72" s="5">
        <v>118750000</v>
      </c>
      <c r="G72" s="5">
        <v>118750000</v>
      </c>
      <c r="H72" s="5">
        <v>0</v>
      </c>
      <c r="I72" s="5">
        <v>118750000</v>
      </c>
      <c r="J72" s="5">
        <v>0</v>
      </c>
      <c r="K72" s="5">
        <v>118750000</v>
      </c>
      <c r="L72" s="5">
        <v>118750000</v>
      </c>
      <c r="M72" s="5">
        <v>118750000</v>
      </c>
      <c r="N72" s="5">
        <v>100</v>
      </c>
      <c r="O72" s="5">
        <v>0</v>
      </c>
      <c r="P72" s="5">
        <v>0</v>
      </c>
      <c r="Q72" s="5">
        <v>0</v>
      </c>
      <c r="R72" s="5">
        <v>0</v>
      </c>
      <c r="S72" s="5">
        <v>0</v>
      </c>
      <c r="T72" s="5">
        <v>0</v>
      </c>
      <c r="V72" t="s">
        <v>1679</v>
      </c>
      <c r="W72" s="288" t="s">
        <v>1681</v>
      </c>
      <c r="X72" s="288" t="s">
        <v>1682</v>
      </c>
    </row>
    <row r="73" spans="2:29" s="288" customFormat="1">
      <c r="B73" t="s">
        <v>1824</v>
      </c>
      <c r="C73" t="s">
        <v>1825</v>
      </c>
      <c r="D73" s="5">
        <v>0</v>
      </c>
      <c r="E73" s="5">
        <v>0</v>
      </c>
      <c r="F73" s="5">
        <v>239000000</v>
      </c>
      <c r="G73" s="5">
        <v>239000000</v>
      </c>
      <c r="H73" s="5">
        <v>0</v>
      </c>
      <c r="I73" s="5">
        <v>239000000</v>
      </c>
      <c r="J73" s="5">
        <v>0</v>
      </c>
      <c r="K73" s="5">
        <v>239000000</v>
      </c>
      <c r="L73" s="5">
        <v>239000000</v>
      </c>
      <c r="M73" s="5">
        <v>239000000</v>
      </c>
      <c r="N73" s="5">
        <v>100</v>
      </c>
      <c r="O73" s="5">
        <v>0</v>
      </c>
      <c r="P73" s="5">
        <v>0</v>
      </c>
      <c r="Q73" s="5">
        <v>0</v>
      </c>
      <c r="R73" s="5">
        <v>0</v>
      </c>
      <c r="S73" s="5">
        <v>0</v>
      </c>
      <c r="T73" s="5">
        <v>0</v>
      </c>
      <c r="V73" t="s">
        <v>1824</v>
      </c>
      <c r="W73" s="288" t="s">
        <v>1826</v>
      </c>
      <c r="X73" s="288" t="s">
        <v>1827</v>
      </c>
      <c r="Y73" s="288" t="s">
        <v>1694</v>
      </c>
      <c r="Z73" s="288" t="s">
        <v>1822</v>
      </c>
      <c r="AA73" s="288" t="s">
        <v>1689</v>
      </c>
      <c r="AB73" s="288" t="s">
        <v>1828</v>
      </c>
    </row>
    <row r="74" spans="2:29">
      <c r="B74" t="s">
        <v>1679</v>
      </c>
      <c r="C74" t="s">
        <v>1680</v>
      </c>
      <c r="D74" s="5">
        <v>0</v>
      </c>
      <c r="E74" s="5">
        <v>0</v>
      </c>
      <c r="F74" s="5">
        <v>239000000</v>
      </c>
      <c r="G74" s="5">
        <v>239000000</v>
      </c>
      <c r="H74" s="5">
        <v>0</v>
      </c>
      <c r="I74" s="5">
        <v>239000000</v>
      </c>
      <c r="J74" s="5">
        <v>0</v>
      </c>
      <c r="K74" s="5">
        <v>239000000</v>
      </c>
      <c r="L74" s="5">
        <v>239000000</v>
      </c>
      <c r="M74" s="5">
        <v>239000000</v>
      </c>
      <c r="N74" s="5">
        <v>100</v>
      </c>
      <c r="O74" s="5">
        <v>0</v>
      </c>
      <c r="P74" s="5">
        <v>0</v>
      </c>
      <c r="Q74" s="5">
        <v>0</v>
      </c>
      <c r="R74" s="5">
        <v>0</v>
      </c>
      <c r="S74" s="5">
        <v>0</v>
      </c>
      <c r="T74" s="5">
        <v>0</v>
      </c>
      <c r="V74" t="s">
        <v>1679</v>
      </c>
      <c r="W74" t="s">
        <v>1681</v>
      </c>
      <c r="X74" t="s">
        <v>1682</v>
      </c>
    </row>
    <row r="75" spans="2:29">
      <c r="B75" t="s">
        <v>1829</v>
      </c>
      <c r="C75" t="s">
        <v>1830</v>
      </c>
      <c r="D75" s="5">
        <v>0</v>
      </c>
      <c r="E75" s="5">
        <v>0</v>
      </c>
      <c r="F75" s="5">
        <v>0</v>
      </c>
      <c r="G75" s="5">
        <v>0</v>
      </c>
      <c r="H75" s="5">
        <v>0</v>
      </c>
      <c r="I75" s="5">
        <v>0</v>
      </c>
      <c r="J75" s="5">
        <v>0</v>
      </c>
      <c r="K75" s="5">
        <v>0</v>
      </c>
      <c r="L75" s="5">
        <v>0</v>
      </c>
      <c r="M75" s="5">
        <v>0</v>
      </c>
      <c r="N75" s="5">
        <v>0</v>
      </c>
      <c r="O75" s="5">
        <v>0</v>
      </c>
      <c r="P75" s="5">
        <v>0</v>
      </c>
      <c r="Q75" s="5">
        <v>0</v>
      </c>
      <c r="R75" s="5">
        <v>0</v>
      </c>
      <c r="S75" s="5">
        <v>0</v>
      </c>
      <c r="T75" s="5">
        <v>0</v>
      </c>
      <c r="V75" t="s">
        <v>1829</v>
      </c>
      <c r="W75" t="s">
        <v>1831</v>
      </c>
      <c r="X75" t="s">
        <v>1815</v>
      </c>
      <c r="Y75" t="s">
        <v>1832</v>
      </c>
      <c r="Z75" t="s">
        <v>1833</v>
      </c>
      <c r="AA75" t="s">
        <v>1834</v>
      </c>
      <c r="AB75" t="s">
        <v>1689</v>
      </c>
      <c r="AC75" t="s">
        <v>1835</v>
      </c>
    </row>
    <row r="76" spans="2:29">
      <c r="B76" t="s">
        <v>1679</v>
      </c>
      <c r="C76" t="s">
        <v>1680</v>
      </c>
      <c r="D76" s="5">
        <v>0</v>
      </c>
      <c r="E76" s="5">
        <v>0</v>
      </c>
      <c r="F76" s="5">
        <v>0</v>
      </c>
      <c r="G76" s="5">
        <v>0</v>
      </c>
      <c r="H76" s="5">
        <v>0</v>
      </c>
      <c r="I76" s="5">
        <v>0</v>
      </c>
      <c r="J76" s="5">
        <v>0</v>
      </c>
      <c r="K76" s="5">
        <v>0</v>
      </c>
      <c r="L76" s="5">
        <v>0</v>
      </c>
      <c r="M76" s="5">
        <v>0</v>
      </c>
      <c r="N76" s="5">
        <v>0</v>
      </c>
      <c r="O76" s="5">
        <v>0</v>
      </c>
      <c r="P76" s="5">
        <v>0</v>
      </c>
      <c r="Q76" s="5">
        <v>0</v>
      </c>
      <c r="R76" s="5">
        <v>0</v>
      </c>
      <c r="S76" s="5">
        <v>0</v>
      </c>
      <c r="T76" s="5">
        <v>0</v>
      </c>
      <c r="V76" t="s">
        <v>1679</v>
      </c>
      <c r="W76" t="s">
        <v>1681</v>
      </c>
      <c r="X76" t="s">
        <v>1682</v>
      </c>
    </row>
    <row r="77" spans="2:29">
      <c r="B77" t="s">
        <v>1836</v>
      </c>
      <c r="C77" t="s">
        <v>1837</v>
      </c>
      <c r="D77" s="5">
        <v>0</v>
      </c>
      <c r="E77" s="5">
        <v>0</v>
      </c>
      <c r="F77" s="5">
        <v>47500000</v>
      </c>
      <c r="G77" s="5">
        <v>47500000</v>
      </c>
      <c r="H77" s="5">
        <v>0</v>
      </c>
      <c r="I77" s="5">
        <v>47500000</v>
      </c>
      <c r="J77" s="5">
        <v>0</v>
      </c>
      <c r="K77" s="5">
        <v>47500000</v>
      </c>
      <c r="L77" s="5">
        <v>0</v>
      </c>
      <c r="M77" s="5">
        <v>47500000</v>
      </c>
      <c r="N77" s="5">
        <v>100</v>
      </c>
      <c r="O77" s="5">
        <v>47499040</v>
      </c>
      <c r="P77" s="5">
        <v>47499040</v>
      </c>
      <c r="Q77" s="5">
        <v>99.998000000000005</v>
      </c>
      <c r="R77" s="5">
        <v>47499040</v>
      </c>
      <c r="S77" s="5">
        <v>47499040</v>
      </c>
      <c r="T77" s="5">
        <v>0</v>
      </c>
      <c r="V77" t="s">
        <v>1836</v>
      </c>
      <c r="W77" t="s">
        <v>1838</v>
      </c>
      <c r="X77" t="s">
        <v>1694</v>
      </c>
      <c r="Y77" t="s">
        <v>1839</v>
      </c>
      <c r="Z77" t="s">
        <v>1840</v>
      </c>
      <c r="AA77" t="s">
        <v>1815</v>
      </c>
      <c r="AB77" t="s">
        <v>1731</v>
      </c>
      <c r="AC77" t="s">
        <v>1841</v>
      </c>
    </row>
    <row r="78" spans="2:29">
      <c r="B78" t="s">
        <v>1679</v>
      </c>
      <c r="C78" t="s">
        <v>1680</v>
      </c>
      <c r="D78" s="5">
        <v>0</v>
      </c>
      <c r="E78" s="5">
        <v>0</v>
      </c>
      <c r="F78" s="5">
        <v>47500000</v>
      </c>
      <c r="G78" s="5">
        <v>47500000</v>
      </c>
      <c r="H78" s="5">
        <v>0</v>
      </c>
      <c r="I78" s="5">
        <v>47500000</v>
      </c>
      <c r="J78" s="5">
        <v>0</v>
      </c>
      <c r="K78" s="5">
        <v>47500000</v>
      </c>
      <c r="L78" s="5">
        <v>0</v>
      </c>
      <c r="M78" s="5">
        <v>47500000</v>
      </c>
      <c r="N78" s="5">
        <v>100</v>
      </c>
      <c r="O78" s="5">
        <v>47499040</v>
      </c>
      <c r="P78" s="5">
        <v>47499040</v>
      </c>
      <c r="Q78" s="5">
        <v>99.998000000000005</v>
      </c>
      <c r="R78" s="5">
        <v>47499040</v>
      </c>
      <c r="S78" s="5">
        <v>47499040</v>
      </c>
      <c r="T78" s="5">
        <v>0</v>
      </c>
      <c r="V78" t="s">
        <v>1679</v>
      </c>
      <c r="W78" t="s">
        <v>1681</v>
      </c>
      <c r="X78" t="s">
        <v>1682</v>
      </c>
    </row>
    <row r="79" spans="2:29">
      <c r="B79" t="s">
        <v>1842</v>
      </c>
      <c r="C79" t="s">
        <v>1843</v>
      </c>
      <c r="D79" s="5">
        <v>0</v>
      </c>
      <c r="E79" s="5">
        <v>0</v>
      </c>
      <c r="F79" s="5">
        <v>59750000</v>
      </c>
      <c r="G79" s="5">
        <v>59750000</v>
      </c>
      <c r="H79" s="5">
        <v>0</v>
      </c>
      <c r="I79" s="5">
        <v>59750000</v>
      </c>
      <c r="J79" s="5">
        <v>0</v>
      </c>
      <c r="K79" s="5">
        <v>59750000</v>
      </c>
      <c r="L79" s="5">
        <v>59750000</v>
      </c>
      <c r="M79" s="5">
        <v>59750000</v>
      </c>
      <c r="N79" s="5">
        <v>100</v>
      </c>
      <c r="O79" s="5">
        <v>0</v>
      </c>
      <c r="P79" s="5">
        <v>0</v>
      </c>
      <c r="Q79" s="5">
        <v>0</v>
      </c>
      <c r="R79" s="5">
        <v>0</v>
      </c>
      <c r="S79" s="5">
        <v>0</v>
      </c>
      <c r="T79" s="5">
        <v>0</v>
      </c>
      <c r="V79" t="s">
        <v>1842</v>
      </c>
      <c r="W79" t="s">
        <v>1844</v>
      </c>
      <c r="X79" t="s">
        <v>1845</v>
      </c>
      <c r="Y79" t="s">
        <v>1846</v>
      </c>
    </row>
    <row r="80" spans="2:29">
      <c r="B80" t="s">
        <v>1679</v>
      </c>
      <c r="C80" t="s">
        <v>1680</v>
      </c>
      <c r="D80" s="5">
        <v>0</v>
      </c>
      <c r="E80" s="5">
        <v>0</v>
      </c>
      <c r="F80" s="5">
        <v>59750000</v>
      </c>
      <c r="G80" s="5">
        <v>59750000</v>
      </c>
      <c r="H80" s="5">
        <v>0</v>
      </c>
      <c r="I80" s="5">
        <v>59750000</v>
      </c>
      <c r="J80" s="5">
        <v>0</v>
      </c>
      <c r="K80" s="5">
        <v>59750000</v>
      </c>
      <c r="L80" s="5">
        <v>59750000</v>
      </c>
      <c r="M80" s="5">
        <v>59750000</v>
      </c>
      <c r="N80" s="5">
        <v>100</v>
      </c>
      <c r="O80" s="5">
        <v>0</v>
      </c>
      <c r="P80" s="5">
        <v>0</v>
      </c>
      <c r="Q80" s="5">
        <v>0</v>
      </c>
      <c r="R80" s="5">
        <v>0</v>
      </c>
      <c r="S80" s="5">
        <v>0</v>
      </c>
      <c r="T80" s="5">
        <v>0</v>
      </c>
      <c r="V80" t="s">
        <v>1679</v>
      </c>
      <c r="W80" t="s">
        <v>1681</v>
      </c>
      <c r="X80" t="s">
        <v>1682</v>
      </c>
    </row>
    <row r="81" spans="2:31">
      <c r="B81" t="s">
        <v>1847</v>
      </c>
      <c r="C81" t="s">
        <v>1848</v>
      </c>
      <c r="D81" s="5">
        <v>107151000</v>
      </c>
      <c r="E81" s="5">
        <v>0</v>
      </c>
      <c r="F81" s="5">
        <v>-107151000</v>
      </c>
      <c r="G81" s="5">
        <v>0</v>
      </c>
      <c r="H81" s="5">
        <v>0</v>
      </c>
      <c r="I81" s="5">
        <v>0</v>
      </c>
      <c r="J81" s="5">
        <v>0</v>
      </c>
      <c r="K81" s="5">
        <v>0</v>
      </c>
      <c r="L81" s="5">
        <v>0</v>
      </c>
      <c r="M81" s="5">
        <v>0</v>
      </c>
      <c r="N81" s="5">
        <v>0</v>
      </c>
      <c r="O81" s="5">
        <v>0</v>
      </c>
      <c r="P81" s="5">
        <v>0</v>
      </c>
      <c r="Q81" s="5">
        <v>0</v>
      </c>
      <c r="R81" s="5">
        <v>0</v>
      </c>
      <c r="S81" s="5">
        <v>0</v>
      </c>
      <c r="T81" s="5">
        <v>0</v>
      </c>
      <c r="V81" t="s">
        <v>1847</v>
      </c>
      <c r="W81" t="s">
        <v>1849</v>
      </c>
      <c r="X81" t="s">
        <v>1694</v>
      </c>
      <c r="Y81" t="s">
        <v>1850</v>
      </c>
      <c r="Z81" t="s">
        <v>1815</v>
      </c>
      <c r="AA81" t="s">
        <v>1851</v>
      </c>
    </row>
    <row r="82" spans="2:31">
      <c r="B82" t="s">
        <v>1679</v>
      </c>
      <c r="C82" t="s">
        <v>1680</v>
      </c>
      <c r="D82" s="5">
        <v>107151000</v>
      </c>
      <c r="E82" s="5">
        <v>0</v>
      </c>
      <c r="F82" s="5">
        <v>-107151000</v>
      </c>
      <c r="G82" s="5">
        <v>0</v>
      </c>
      <c r="H82" s="5">
        <v>0</v>
      </c>
      <c r="I82" s="5">
        <v>0</v>
      </c>
      <c r="J82" s="5">
        <v>0</v>
      </c>
      <c r="K82" s="5">
        <v>0</v>
      </c>
      <c r="L82" s="5">
        <v>0</v>
      </c>
      <c r="M82" s="5">
        <v>0</v>
      </c>
      <c r="N82" s="5">
        <v>0</v>
      </c>
      <c r="O82" s="5">
        <v>0</v>
      </c>
      <c r="P82" s="5">
        <v>0</v>
      </c>
      <c r="Q82" s="5">
        <v>0</v>
      </c>
      <c r="R82" s="5">
        <v>0</v>
      </c>
      <c r="S82" s="5">
        <v>0</v>
      </c>
      <c r="T82" s="5">
        <v>0</v>
      </c>
      <c r="V82" t="s">
        <v>1679</v>
      </c>
      <c r="W82" t="s">
        <v>1681</v>
      </c>
      <c r="X82" t="s">
        <v>1682</v>
      </c>
    </row>
    <row r="83" spans="2:31">
      <c r="B83" t="s">
        <v>1852</v>
      </c>
      <c r="C83" t="s">
        <v>1853</v>
      </c>
      <c r="D83" s="5">
        <v>0</v>
      </c>
      <c r="E83" s="5">
        <v>-470000</v>
      </c>
      <c r="F83" s="5">
        <v>30000</v>
      </c>
      <c r="G83" s="5">
        <v>30000</v>
      </c>
      <c r="H83" s="5">
        <v>0</v>
      </c>
      <c r="I83" s="5">
        <v>30000</v>
      </c>
      <c r="J83" s="5">
        <v>-470000</v>
      </c>
      <c r="K83" s="5">
        <v>30000</v>
      </c>
      <c r="L83" s="5">
        <v>0</v>
      </c>
      <c r="M83" s="5">
        <v>30000</v>
      </c>
      <c r="N83" s="5">
        <v>100</v>
      </c>
      <c r="O83" s="5">
        <v>0</v>
      </c>
      <c r="P83" s="5">
        <v>30000</v>
      </c>
      <c r="Q83" s="5">
        <v>100</v>
      </c>
      <c r="R83" s="5">
        <v>0</v>
      </c>
      <c r="S83" s="5">
        <v>30000</v>
      </c>
      <c r="T83" s="5">
        <v>0</v>
      </c>
      <c r="V83" t="s">
        <v>1852</v>
      </c>
      <c r="W83" t="s">
        <v>1849</v>
      </c>
      <c r="X83" t="s">
        <v>1694</v>
      </c>
      <c r="Y83" t="s">
        <v>1702</v>
      </c>
      <c r="Z83" t="s">
        <v>1854</v>
      </c>
      <c r="AA83" t="s">
        <v>1694</v>
      </c>
      <c r="AB83" t="s">
        <v>1855</v>
      </c>
      <c r="AC83" t="s">
        <v>1856</v>
      </c>
    </row>
    <row r="84" spans="2:31">
      <c r="B84" t="s">
        <v>1679</v>
      </c>
      <c r="C84" t="s">
        <v>1680</v>
      </c>
      <c r="D84" s="5">
        <v>0</v>
      </c>
      <c r="E84" s="5">
        <v>-470000</v>
      </c>
      <c r="F84" s="5">
        <v>30000</v>
      </c>
      <c r="G84" s="5">
        <v>30000</v>
      </c>
      <c r="H84" s="5">
        <v>0</v>
      </c>
      <c r="I84" s="5">
        <v>30000</v>
      </c>
      <c r="J84" s="5">
        <v>-470000</v>
      </c>
      <c r="K84" s="5">
        <v>30000</v>
      </c>
      <c r="L84" s="5">
        <v>0</v>
      </c>
      <c r="M84" s="5">
        <v>30000</v>
      </c>
      <c r="N84" s="5">
        <v>100</v>
      </c>
      <c r="O84" s="5">
        <v>0</v>
      </c>
      <c r="P84" s="5">
        <v>30000</v>
      </c>
      <c r="Q84" s="5">
        <v>100</v>
      </c>
      <c r="R84" s="5">
        <v>0</v>
      </c>
      <c r="S84" s="5">
        <v>30000</v>
      </c>
      <c r="T84" s="5">
        <v>0</v>
      </c>
      <c r="V84" t="s">
        <v>1679</v>
      </c>
      <c r="W84" t="s">
        <v>1681</v>
      </c>
      <c r="X84" t="s">
        <v>1682</v>
      </c>
    </row>
    <row r="85" spans="2:31">
      <c r="B85" t="s">
        <v>1857</v>
      </c>
      <c r="C85" t="s">
        <v>1858</v>
      </c>
      <c r="D85" s="5">
        <v>0</v>
      </c>
      <c r="E85" s="5">
        <v>-784900</v>
      </c>
      <c r="F85" s="5">
        <v>2215100</v>
      </c>
      <c r="G85" s="5">
        <v>2215100</v>
      </c>
      <c r="H85" s="5">
        <v>0</v>
      </c>
      <c r="I85" s="5">
        <v>2215100</v>
      </c>
      <c r="J85" s="5">
        <v>-784900</v>
      </c>
      <c r="K85" s="5">
        <v>2215100</v>
      </c>
      <c r="L85" s="5">
        <v>0</v>
      </c>
      <c r="M85" s="5">
        <v>2215100</v>
      </c>
      <c r="N85" s="5">
        <v>100</v>
      </c>
      <c r="O85" s="5">
        <v>0</v>
      </c>
      <c r="P85" s="5">
        <v>2215100</v>
      </c>
      <c r="Q85" s="5">
        <v>100</v>
      </c>
      <c r="R85" s="5">
        <v>0</v>
      </c>
      <c r="S85" s="5">
        <v>2215100</v>
      </c>
      <c r="T85" s="5">
        <v>0</v>
      </c>
      <c r="V85" t="s">
        <v>1857</v>
      </c>
      <c r="W85" t="s">
        <v>1849</v>
      </c>
      <c r="X85" t="s">
        <v>1694</v>
      </c>
      <c r="Y85" t="s">
        <v>1702</v>
      </c>
      <c r="Z85" t="s">
        <v>1859</v>
      </c>
      <c r="AA85" t="s">
        <v>1694</v>
      </c>
      <c r="AB85" t="s">
        <v>1855</v>
      </c>
      <c r="AC85" t="s">
        <v>1860</v>
      </c>
    </row>
    <row r="86" spans="2:31" s="288" customFormat="1">
      <c r="B86" t="s">
        <v>1679</v>
      </c>
      <c r="C86" t="s">
        <v>1680</v>
      </c>
      <c r="D86" s="5">
        <v>0</v>
      </c>
      <c r="E86" s="5">
        <v>-784900</v>
      </c>
      <c r="F86" s="5">
        <v>2215100</v>
      </c>
      <c r="G86" s="5">
        <v>2215100</v>
      </c>
      <c r="H86" s="5">
        <v>0</v>
      </c>
      <c r="I86" s="5">
        <v>2215100</v>
      </c>
      <c r="J86" s="5">
        <v>-784900</v>
      </c>
      <c r="K86" s="5">
        <v>2215100</v>
      </c>
      <c r="L86" s="5">
        <v>0</v>
      </c>
      <c r="M86" s="5">
        <v>2215100</v>
      </c>
      <c r="N86" s="5">
        <v>100</v>
      </c>
      <c r="O86" s="5">
        <v>0</v>
      </c>
      <c r="P86" s="5">
        <v>2215100</v>
      </c>
      <c r="Q86" s="5">
        <v>100</v>
      </c>
      <c r="R86" s="5">
        <v>0</v>
      </c>
      <c r="S86" s="5">
        <v>2215100</v>
      </c>
      <c r="T86" s="5">
        <v>0</v>
      </c>
      <c r="V86" t="s">
        <v>1679</v>
      </c>
      <c r="W86" s="288" t="s">
        <v>1681</v>
      </c>
      <c r="X86" s="288" t="s">
        <v>1682</v>
      </c>
    </row>
    <row r="87" spans="2:31" s="288" customFormat="1">
      <c r="B87" t="s">
        <v>1861</v>
      </c>
      <c r="C87" t="s">
        <v>1862</v>
      </c>
      <c r="D87" s="5">
        <v>166502000</v>
      </c>
      <c r="E87" s="5">
        <v>0</v>
      </c>
      <c r="F87" s="5">
        <v>81278216</v>
      </c>
      <c r="G87" s="5">
        <v>247780216</v>
      </c>
      <c r="H87" s="5">
        <v>0</v>
      </c>
      <c r="I87" s="5">
        <v>247780216</v>
      </c>
      <c r="J87" s="5">
        <v>0</v>
      </c>
      <c r="K87" s="5">
        <v>247780216</v>
      </c>
      <c r="L87" s="5">
        <v>0</v>
      </c>
      <c r="M87" s="5">
        <v>247780216</v>
      </c>
      <c r="N87" s="5">
        <v>100</v>
      </c>
      <c r="O87" s="5">
        <v>100248494</v>
      </c>
      <c r="P87" s="5">
        <v>246560576</v>
      </c>
      <c r="Q87" s="5">
        <v>99.507800000000003</v>
      </c>
      <c r="R87" s="5">
        <v>23098484</v>
      </c>
      <c r="S87" s="5">
        <v>169410566</v>
      </c>
      <c r="T87" s="5">
        <v>77150010</v>
      </c>
      <c r="V87" t="s">
        <v>1861</v>
      </c>
      <c r="W87" s="288" t="s">
        <v>1849</v>
      </c>
      <c r="X87" s="288" t="s">
        <v>1694</v>
      </c>
      <c r="Y87" s="288" t="s">
        <v>1863</v>
      </c>
      <c r="Z87" s="288" t="s">
        <v>1694</v>
      </c>
      <c r="AA87" s="288" t="s">
        <v>1864</v>
      </c>
      <c r="AB87" s="288" t="s">
        <v>1865</v>
      </c>
      <c r="AC87" s="288" t="s">
        <v>1689</v>
      </c>
      <c r="AD87" s="288" t="s">
        <v>1694</v>
      </c>
      <c r="AE87" s="288" t="s">
        <v>1866</v>
      </c>
    </row>
    <row r="88" spans="2:31">
      <c r="B88" t="s">
        <v>1679</v>
      </c>
      <c r="C88" t="s">
        <v>1680</v>
      </c>
      <c r="D88" s="5">
        <v>166502000</v>
      </c>
      <c r="E88" s="5">
        <v>0</v>
      </c>
      <c r="F88" s="5">
        <v>81278216</v>
      </c>
      <c r="G88" s="5">
        <v>247780216</v>
      </c>
      <c r="H88" s="5">
        <v>0</v>
      </c>
      <c r="I88" s="5">
        <v>247780216</v>
      </c>
      <c r="J88" s="5">
        <v>0</v>
      </c>
      <c r="K88" s="5">
        <v>247780216</v>
      </c>
      <c r="L88" s="5">
        <v>0</v>
      </c>
      <c r="M88" s="5">
        <v>247780216</v>
      </c>
      <c r="N88" s="5">
        <v>100</v>
      </c>
      <c r="O88" s="5">
        <v>100248494</v>
      </c>
      <c r="P88" s="5">
        <v>246560576</v>
      </c>
      <c r="Q88" s="5">
        <v>99.507800000000003</v>
      </c>
      <c r="R88" s="5">
        <v>23098484</v>
      </c>
      <c r="S88" s="5">
        <v>169410566</v>
      </c>
      <c r="T88" s="5">
        <v>77150010</v>
      </c>
      <c r="V88" t="s">
        <v>1679</v>
      </c>
      <c r="W88" t="s">
        <v>1681</v>
      </c>
      <c r="X88" t="s">
        <v>1682</v>
      </c>
    </row>
    <row r="89" spans="2:31">
      <c r="B89" t="s">
        <v>1867</v>
      </c>
      <c r="C89" t="s">
        <v>1868</v>
      </c>
      <c r="D89" s="5">
        <v>530244000</v>
      </c>
      <c r="E89" s="5">
        <v>0</v>
      </c>
      <c r="F89" s="5">
        <v>-180244000</v>
      </c>
      <c r="G89" s="5">
        <v>350000000</v>
      </c>
      <c r="H89" s="5">
        <v>0</v>
      </c>
      <c r="I89" s="5">
        <v>350000000</v>
      </c>
      <c r="J89" s="5">
        <v>0</v>
      </c>
      <c r="K89" s="5">
        <v>350000000</v>
      </c>
      <c r="L89" s="5">
        <v>0</v>
      </c>
      <c r="M89" s="5">
        <v>350000000</v>
      </c>
      <c r="N89" s="5">
        <v>100</v>
      </c>
      <c r="O89" s="5">
        <v>153135355</v>
      </c>
      <c r="P89" s="5">
        <v>325999188</v>
      </c>
      <c r="Q89" s="5">
        <v>93.142600000000002</v>
      </c>
      <c r="R89" s="5">
        <v>78307794</v>
      </c>
      <c r="S89" s="5">
        <v>251171627</v>
      </c>
      <c r="T89" s="5">
        <v>74827561</v>
      </c>
      <c r="V89" t="s">
        <v>1867</v>
      </c>
      <c r="W89" t="s">
        <v>1849</v>
      </c>
      <c r="X89" t="s">
        <v>1869</v>
      </c>
      <c r="Y89" t="s">
        <v>1694</v>
      </c>
      <c r="Z89" t="s">
        <v>1870</v>
      </c>
      <c r="AA89" t="s">
        <v>1871</v>
      </c>
    </row>
    <row r="90" spans="2:31" s="288" customFormat="1">
      <c r="B90" t="s">
        <v>1679</v>
      </c>
      <c r="C90" t="s">
        <v>1680</v>
      </c>
      <c r="D90" s="5">
        <v>530244000</v>
      </c>
      <c r="E90" s="5">
        <v>0</v>
      </c>
      <c r="F90" s="5">
        <v>-180244000</v>
      </c>
      <c r="G90" s="5">
        <v>350000000</v>
      </c>
      <c r="H90" s="5">
        <v>0</v>
      </c>
      <c r="I90" s="5">
        <v>350000000</v>
      </c>
      <c r="J90" s="5">
        <v>0</v>
      </c>
      <c r="K90" s="5">
        <v>350000000</v>
      </c>
      <c r="L90" s="5">
        <v>0</v>
      </c>
      <c r="M90" s="5">
        <v>350000000</v>
      </c>
      <c r="N90" s="5">
        <v>100</v>
      </c>
      <c r="O90" s="5">
        <v>153135355</v>
      </c>
      <c r="P90" s="5">
        <v>325999188</v>
      </c>
      <c r="Q90" s="5">
        <v>93.142600000000002</v>
      </c>
      <c r="R90" s="5">
        <v>78307794</v>
      </c>
      <c r="S90" s="5">
        <v>251171627</v>
      </c>
      <c r="T90" s="5">
        <v>74827561</v>
      </c>
      <c r="V90" t="s">
        <v>1679</v>
      </c>
      <c r="W90" s="288" t="s">
        <v>1681</v>
      </c>
      <c r="X90" s="288" t="s">
        <v>1682</v>
      </c>
    </row>
    <row r="91" spans="2:31" s="288" customFormat="1">
      <c r="B91" t="s">
        <v>1872</v>
      </c>
      <c r="C91" t="s">
        <v>1873</v>
      </c>
      <c r="D91" s="5">
        <v>480155000</v>
      </c>
      <c r="E91" s="5">
        <v>0</v>
      </c>
      <c r="F91" s="5">
        <v>-98010008</v>
      </c>
      <c r="G91" s="5">
        <v>382144992</v>
      </c>
      <c r="H91" s="5">
        <v>0</v>
      </c>
      <c r="I91" s="5">
        <v>382144992</v>
      </c>
      <c r="J91" s="5">
        <v>-10632864</v>
      </c>
      <c r="K91" s="5">
        <v>371512128</v>
      </c>
      <c r="L91" s="5">
        <v>39367136</v>
      </c>
      <c r="M91" s="5">
        <v>371512128</v>
      </c>
      <c r="N91" s="5">
        <v>97.217600000000004</v>
      </c>
      <c r="O91" s="5">
        <v>173894346</v>
      </c>
      <c r="P91" s="5">
        <v>248061470</v>
      </c>
      <c r="Q91" s="5">
        <v>64.912899999999993</v>
      </c>
      <c r="R91" s="5">
        <v>157286346</v>
      </c>
      <c r="S91" s="5">
        <v>231453470</v>
      </c>
      <c r="T91" s="5">
        <v>16608000</v>
      </c>
      <c r="V91" t="s">
        <v>1872</v>
      </c>
      <c r="W91" s="288" t="s">
        <v>1849</v>
      </c>
      <c r="X91" s="288" t="s">
        <v>1694</v>
      </c>
      <c r="Y91" s="288" t="s">
        <v>1874</v>
      </c>
      <c r="Z91" s="288" t="s">
        <v>1875</v>
      </c>
      <c r="AA91" s="288" t="s">
        <v>1694</v>
      </c>
      <c r="AB91" s="288" t="s">
        <v>1759</v>
      </c>
      <c r="AC91" s="288" t="s">
        <v>1760</v>
      </c>
    </row>
    <row r="92" spans="2:31" s="288" customFormat="1">
      <c r="B92" t="s">
        <v>1679</v>
      </c>
      <c r="C92" t="s">
        <v>1680</v>
      </c>
      <c r="D92" s="5">
        <v>480155000</v>
      </c>
      <c r="E92" s="5">
        <v>0</v>
      </c>
      <c r="F92" s="5">
        <v>-98010008</v>
      </c>
      <c r="G92" s="5">
        <v>382144992</v>
      </c>
      <c r="H92" s="5">
        <v>0</v>
      </c>
      <c r="I92" s="5">
        <v>382144992</v>
      </c>
      <c r="J92" s="5">
        <v>-10632864</v>
      </c>
      <c r="K92" s="5">
        <v>371512128</v>
      </c>
      <c r="L92" s="5">
        <v>39367136</v>
      </c>
      <c r="M92" s="5">
        <v>371512128</v>
      </c>
      <c r="N92" s="5">
        <v>97.217600000000004</v>
      </c>
      <c r="O92" s="5">
        <v>173894346</v>
      </c>
      <c r="P92" s="5">
        <v>248061470</v>
      </c>
      <c r="Q92" s="5">
        <v>64.912899999999993</v>
      </c>
      <c r="R92" s="5">
        <v>157286346</v>
      </c>
      <c r="S92" s="5">
        <v>231453470</v>
      </c>
      <c r="T92" s="5">
        <v>16608000</v>
      </c>
      <c r="V92" t="s">
        <v>1679</v>
      </c>
      <c r="W92" s="288" t="s">
        <v>1681</v>
      </c>
      <c r="X92" s="288" t="s">
        <v>1682</v>
      </c>
    </row>
    <row r="93" spans="2:31" s="288" customFormat="1">
      <c r="B93" t="s">
        <v>1876</v>
      </c>
      <c r="C93" t="s">
        <v>1877</v>
      </c>
      <c r="D93" s="5">
        <v>1906513000</v>
      </c>
      <c r="E93" s="5">
        <v>-1397859</v>
      </c>
      <c r="F93" s="5">
        <v>-914834141</v>
      </c>
      <c r="G93" s="5">
        <v>991678859</v>
      </c>
      <c r="H93" s="5">
        <v>0</v>
      </c>
      <c r="I93" s="5">
        <v>991678859</v>
      </c>
      <c r="J93" s="5">
        <v>-1397859</v>
      </c>
      <c r="K93" s="5">
        <v>991678859</v>
      </c>
      <c r="L93" s="5">
        <v>798949699</v>
      </c>
      <c r="M93" s="5">
        <v>991678859</v>
      </c>
      <c r="N93" s="5">
        <v>100</v>
      </c>
      <c r="O93" s="5">
        <v>798949699</v>
      </c>
      <c r="P93" s="5">
        <v>991678858</v>
      </c>
      <c r="Q93" s="5">
        <v>100</v>
      </c>
      <c r="R93" s="5">
        <v>798949699</v>
      </c>
      <c r="S93" s="5">
        <v>991678858</v>
      </c>
      <c r="T93" s="5">
        <v>0</v>
      </c>
      <c r="V93" t="s">
        <v>1876</v>
      </c>
      <c r="W93" s="288" t="s">
        <v>1849</v>
      </c>
      <c r="X93" s="288" t="s">
        <v>1694</v>
      </c>
      <c r="Y93" s="288" t="s">
        <v>1874</v>
      </c>
      <c r="Z93" s="288" t="s">
        <v>1878</v>
      </c>
      <c r="AA93" s="288" t="s">
        <v>1879</v>
      </c>
      <c r="AB93" s="288" t="s">
        <v>1880</v>
      </c>
      <c r="AC93" s="288" t="s">
        <v>1881</v>
      </c>
    </row>
    <row r="94" spans="2:31">
      <c r="B94" t="s">
        <v>1679</v>
      </c>
      <c r="C94" t="s">
        <v>1680</v>
      </c>
      <c r="D94" s="5">
        <v>1906513000</v>
      </c>
      <c r="E94" s="5">
        <v>-1397859</v>
      </c>
      <c r="F94" s="5">
        <v>-914834141</v>
      </c>
      <c r="G94" s="5">
        <v>991678859</v>
      </c>
      <c r="H94" s="5">
        <v>0</v>
      </c>
      <c r="I94" s="5">
        <v>991678859</v>
      </c>
      <c r="J94" s="5">
        <v>-1397859</v>
      </c>
      <c r="K94" s="5">
        <v>991678859</v>
      </c>
      <c r="L94" s="5">
        <v>798949699</v>
      </c>
      <c r="M94" s="5">
        <v>991678859</v>
      </c>
      <c r="N94" s="5">
        <v>100</v>
      </c>
      <c r="O94" s="5">
        <v>798949699</v>
      </c>
      <c r="P94" s="5">
        <v>991678858</v>
      </c>
      <c r="Q94" s="5">
        <v>100</v>
      </c>
      <c r="R94" s="5">
        <v>798949699</v>
      </c>
      <c r="S94" s="5">
        <v>991678858</v>
      </c>
      <c r="T94" s="5">
        <v>0</v>
      </c>
      <c r="V94" t="s">
        <v>1679</v>
      </c>
      <c r="W94" t="s">
        <v>1681</v>
      </c>
      <c r="X94" t="s">
        <v>1682</v>
      </c>
    </row>
    <row r="95" spans="2:31">
      <c r="B95" t="s">
        <v>1882</v>
      </c>
      <c r="C95" t="s">
        <v>1883</v>
      </c>
      <c r="D95" s="5">
        <v>640839000</v>
      </c>
      <c r="E95" s="5">
        <v>80110081</v>
      </c>
      <c r="F95" s="5">
        <v>-310728919</v>
      </c>
      <c r="G95" s="5">
        <v>330110081</v>
      </c>
      <c r="H95" s="5">
        <v>0</v>
      </c>
      <c r="I95" s="5">
        <v>330110081</v>
      </c>
      <c r="J95" s="5">
        <v>80110081</v>
      </c>
      <c r="K95" s="5">
        <v>330110081</v>
      </c>
      <c r="L95" s="5">
        <v>330110081</v>
      </c>
      <c r="M95" s="5">
        <v>330110081</v>
      </c>
      <c r="N95" s="5">
        <v>100</v>
      </c>
      <c r="O95" s="5">
        <v>330110081</v>
      </c>
      <c r="P95" s="5">
        <v>330110081</v>
      </c>
      <c r="Q95" s="5">
        <v>100</v>
      </c>
      <c r="R95" s="5">
        <v>330110081</v>
      </c>
      <c r="S95" s="5">
        <v>330110081</v>
      </c>
      <c r="T95" s="5">
        <v>0</v>
      </c>
      <c r="V95" t="s">
        <v>1882</v>
      </c>
      <c r="W95" t="s">
        <v>1849</v>
      </c>
      <c r="X95" t="s">
        <v>1694</v>
      </c>
      <c r="Y95" t="s">
        <v>1874</v>
      </c>
      <c r="Z95" t="s">
        <v>1756</v>
      </c>
      <c r="AA95" t="s">
        <v>1694</v>
      </c>
      <c r="AB95" t="s">
        <v>1884</v>
      </c>
    </row>
    <row r="96" spans="2:31">
      <c r="B96" t="s">
        <v>1679</v>
      </c>
      <c r="C96" t="s">
        <v>1680</v>
      </c>
      <c r="D96" s="5">
        <v>640839000</v>
      </c>
      <c r="E96" s="5">
        <v>80110081</v>
      </c>
      <c r="F96" s="5">
        <v>-310728919</v>
      </c>
      <c r="G96" s="5">
        <v>330110081</v>
      </c>
      <c r="H96" s="5">
        <v>0</v>
      </c>
      <c r="I96" s="5">
        <v>330110081</v>
      </c>
      <c r="J96" s="5">
        <v>80110081</v>
      </c>
      <c r="K96" s="5">
        <v>330110081</v>
      </c>
      <c r="L96" s="5">
        <v>330110081</v>
      </c>
      <c r="M96" s="5">
        <v>330110081</v>
      </c>
      <c r="N96" s="5">
        <v>100</v>
      </c>
      <c r="O96" s="5">
        <v>330110081</v>
      </c>
      <c r="P96" s="5">
        <v>330110081</v>
      </c>
      <c r="Q96" s="5">
        <v>100</v>
      </c>
      <c r="R96" s="5">
        <v>330110081</v>
      </c>
      <c r="S96" s="5">
        <v>330110081</v>
      </c>
      <c r="T96" s="5">
        <v>0</v>
      </c>
      <c r="V96" t="s">
        <v>1679</v>
      </c>
      <c r="W96" t="s">
        <v>1681</v>
      </c>
      <c r="X96" t="s">
        <v>1682</v>
      </c>
    </row>
    <row r="97" spans="2:30">
      <c r="B97" t="s">
        <v>1885</v>
      </c>
      <c r="C97" t="s">
        <v>1886</v>
      </c>
      <c r="D97" s="5">
        <v>0</v>
      </c>
      <c r="E97" s="5">
        <v>0</v>
      </c>
      <c r="F97" s="5">
        <v>550000</v>
      </c>
      <c r="G97" s="5">
        <v>550000</v>
      </c>
      <c r="H97" s="5">
        <v>0</v>
      </c>
      <c r="I97" s="5">
        <v>550000</v>
      </c>
      <c r="J97" s="5">
        <v>-189205</v>
      </c>
      <c r="K97" s="5">
        <v>360795</v>
      </c>
      <c r="L97" s="5">
        <v>19832</v>
      </c>
      <c r="M97" s="5">
        <v>360795</v>
      </c>
      <c r="N97" s="5">
        <v>65.599100000000007</v>
      </c>
      <c r="O97" s="5">
        <v>19832</v>
      </c>
      <c r="P97" s="5">
        <v>360795</v>
      </c>
      <c r="Q97" s="5">
        <v>65.599100000000007</v>
      </c>
      <c r="R97" s="5">
        <v>19832</v>
      </c>
      <c r="S97" s="5">
        <v>360795</v>
      </c>
      <c r="T97" s="5">
        <v>0</v>
      </c>
      <c r="V97" t="s">
        <v>1885</v>
      </c>
      <c r="W97" t="s">
        <v>1887</v>
      </c>
      <c r="X97" t="s">
        <v>1707</v>
      </c>
      <c r="Y97" t="s">
        <v>1694</v>
      </c>
      <c r="Z97" t="s">
        <v>1888</v>
      </c>
      <c r="AA97" t="s">
        <v>1694</v>
      </c>
      <c r="AB97" t="s">
        <v>1724</v>
      </c>
      <c r="AC97" t="s">
        <v>1889</v>
      </c>
    </row>
    <row r="98" spans="2:30">
      <c r="B98" t="s">
        <v>1679</v>
      </c>
      <c r="C98" t="s">
        <v>1680</v>
      </c>
      <c r="D98" s="5">
        <v>0</v>
      </c>
      <c r="E98" s="5">
        <v>0</v>
      </c>
      <c r="F98" s="5">
        <v>550000</v>
      </c>
      <c r="G98" s="5">
        <v>550000</v>
      </c>
      <c r="H98" s="5">
        <v>0</v>
      </c>
      <c r="I98" s="5">
        <v>550000</v>
      </c>
      <c r="J98" s="5">
        <v>-189205</v>
      </c>
      <c r="K98" s="5">
        <v>360795</v>
      </c>
      <c r="L98" s="5">
        <v>19832</v>
      </c>
      <c r="M98" s="5">
        <v>360795</v>
      </c>
      <c r="N98" s="5">
        <v>65.599100000000007</v>
      </c>
      <c r="O98" s="5">
        <v>19832</v>
      </c>
      <c r="P98" s="5">
        <v>360795</v>
      </c>
      <c r="Q98" s="5">
        <v>65.599100000000007</v>
      </c>
      <c r="R98" s="5">
        <v>19832</v>
      </c>
      <c r="S98" s="5">
        <v>360795</v>
      </c>
      <c r="T98" s="5">
        <v>0</v>
      </c>
      <c r="V98" t="s">
        <v>1679</v>
      </c>
      <c r="W98" t="s">
        <v>1681</v>
      </c>
      <c r="X98" t="s">
        <v>1682</v>
      </c>
    </row>
    <row r="99" spans="2:30">
      <c r="B99" t="s">
        <v>1890</v>
      </c>
      <c r="C99" t="s">
        <v>1891</v>
      </c>
      <c r="D99" s="5">
        <v>2526000</v>
      </c>
      <c r="E99" s="5">
        <v>11619297</v>
      </c>
      <c r="F99" s="5">
        <v>11619297</v>
      </c>
      <c r="G99" s="5">
        <v>14145297</v>
      </c>
      <c r="H99" s="5">
        <v>0</v>
      </c>
      <c r="I99" s="5">
        <v>14145297</v>
      </c>
      <c r="J99" s="5">
        <v>11619297</v>
      </c>
      <c r="K99" s="5">
        <v>14145297</v>
      </c>
      <c r="L99" s="5">
        <v>12865584</v>
      </c>
      <c r="M99" s="5">
        <v>14145297</v>
      </c>
      <c r="N99" s="5">
        <v>100</v>
      </c>
      <c r="O99" s="5">
        <v>12997255</v>
      </c>
      <c r="P99" s="5">
        <v>14145297</v>
      </c>
      <c r="Q99" s="5">
        <v>100</v>
      </c>
      <c r="R99" s="5">
        <v>12997255</v>
      </c>
      <c r="S99" s="5">
        <v>14145297</v>
      </c>
      <c r="T99" s="5">
        <v>0</v>
      </c>
      <c r="V99" t="s">
        <v>1890</v>
      </c>
      <c r="W99" t="s">
        <v>1849</v>
      </c>
      <c r="X99" t="s">
        <v>1694</v>
      </c>
      <c r="Y99" t="s">
        <v>1888</v>
      </c>
      <c r="Z99" t="s">
        <v>1694</v>
      </c>
      <c r="AA99" t="s">
        <v>1747</v>
      </c>
      <c r="AB99" t="s">
        <v>1694</v>
      </c>
      <c r="AC99" t="s">
        <v>1734</v>
      </c>
    </row>
    <row r="100" spans="2:30">
      <c r="B100" t="s">
        <v>1679</v>
      </c>
      <c r="C100" t="s">
        <v>1680</v>
      </c>
      <c r="D100" s="5">
        <v>2526000</v>
      </c>
      <c r="E100" s="5">
        <v>11619297</v>
      </c>
      <c r="F100" s="5">
        <v>11619297</v>
      </c>
      <c r="G100" s="5">
        <v>14145297</v>
      </c>
      <c r="H100" s="5">
        <v>0</v>
      </c>
      <c r="I100" s="5">
        <v>14145297</v>
      </c>
      <c r="J100" s="5">
        <v>11619297</v>
      </c>
      <c r="K100" s="5">
        <v>14145297</v>
      </c>
      <c r="L100" s="5">
        <v>12865584</v>
      </c>
      <c r="M100" s="5">
        <v>14145297</v>
      </c>
      <c r="N100" s="5">
        <v>100</v>
      </c>
      <c r="O100" s="5">
        <v>12997255</v>
      </c>
      <c r="P100" s="5">
        <v>14145297</v>
      </c>
      <c r="Q100" s="5">
        <v>100</v>
      </c>
      <c r="R100" s="5">
        <v>12997255</v>
      </c>
      <c r="S100" s="5">
        <v>14145297</v>
      </c>
      <c r="T100" s="5">
        <v>0</v>
      </c>
      <c r="V100" t="s">
        <v>1679</v>
      </c>
      <c r="W100" t="s">
        <v>1681</v>
      </c>
      <c r="X100" t="s">
        <v>1682</v>
      </c>
    </row>
    <row r="101" spans="2:30">
      <c r="B101" t="s">
        <v>1892</v>
      </c>
      <c r="C101" t="s">
        <v>1893</v>
      </c>
      <c r="D101" s="5">
        <v>0</v>
      </c>
      <c r="E101" s="5">
        <v>-1825792</v>
      </c>
      <c r="F101" s="5">
        <v>454083100</v>
      </c>
      <c r="G101" s="5">
        <v>454083100</v>
      </c>
      <c r="H101" s="5">
        <v>0</v>
      </c>
      <c r="I101" s="5">
        <v>454083100</v>
      </c>
      <c r="J101" s="5">
        <v>-1825792</v>
      </c>
      <c r="K101" s="5">
        <v>454083100</v>
      </c>
      <c r="L101" s="5">
        <v>0</v>
      </c>
      <c r="M101" s="5">
        <v>454083100</v>
      </c>
      <c r="N101" s="5">
        <v>100</v>
      </c>
      <c r="O101" s="5">
        <v>50142186</v>
      </c>
      <c r="P101" s="5">
        <v>261598671</v>
      </c>
      <c r="Q101" s="5">
        <v>57.610300000000002</v>
      </c>
      <c r="R101" s="5">
        <v>50142186</v>
      </c>
      <c r="S101" s="5">
        <v>261598671</v>
      </c>
      <c r="T101" s="5">
        <v>0</v>
      </c>
      <c r="V101" t="s">
        <v>1892</v>
      </c>
      <c r="W101" t="s">
        <v>1849</v>
      </c>
      <c r="X101" t="s">
        <v>1694</v>
      </c>
      <c r="Y101" t="s">
        <v>1894</v>
      </c>
      <c r="Z101" t="s">
        <v>1817</v>
      </c>
      <c r="AA101" t="s">
        <v>1895</v>
      </c>
      <c r="AB101" t="s">
        <v>1694</v>
      </c>
      <c r="AC101" t="s">
        <v>1896</v>
      </c>
      <c r="AD101" t="s">
        <v>1694</v>
      </c>
    </row>
    <row r="102" spans="2:30">
      <c r="B102" t="s">
        <v>1679</v>
      </c>
      <c r="C102" t="s">
        <v>1680</v>
      </c>
      <c r="D102" s="5">
        <v>0</v>
      </c>
      <c r="E102" s="5">
        <v>-1825792</v>
      </c>
      <c r="F102" s="5">
        <v>454083100</v>
      </c>
      <c r="G102" s="5">
        <v>454083100</v>
      </c>
      <c r="H102" s="5">
        <v>0</v>
      </c>
      <c r="I102" s="5">
        <v>454083100</v>
      </c>
      <c r="J102" s="5">
        <v>-1825792</v>
      </c>
      <c r="K102" s="5">
        <v>454083100</v>
      </c>
      <c r="L102" s="5">
        <v>0</v>
      </c>
      <c r="M102" s="5">
        <v>454083100</v>
      </c>
      <c r="N102" s="5">
        <v>100</v>
      </c>
      <c r="O102" s="5">
        <v>50142186</v>
      </c>
      <c r="P102" s="5">
        <v>261598671</v>
      </c>
      <c r="Q102" s="5">
        <v>57.610300000000002</v>
      </c>
      <c r="R102" s="5">
        <v>50142186</v>
      </c>
      <c r="S102" s="5">
        <v>261598671</v>
      </c>
      <c r="T102" s="5">
        <v>0</v>
      </c>
      <c r="V102" t="s">
        <v>1679</v>
      </c>
      <c r="W102" t="s">
        <v>1681</v>
      </c>
      <c r="X102" t="s">
        <v>1682</v>
      </c>
    </row>
    <row r="103" spans="2:30">
      <c r="B103" t="s">
        <v>1897</v>
      </c>
      <c r="C103" t="s">
        <v>1898</v>
      </c>
      <c r="D103" s="5">
        <v>0</v>
      </c>
      <c r="E103" s="5">
        <v>0</v>
      </c>
      <c r="F103" s="5">
        <v>21091101</v>
      </c>
      <c r="G103" s="5">
        <v>21091101</v>
      </c>
      <c r="H103" s="5">
        <v>0</v>
      </c>
      <c r="I103" s="5">
        <v>21091101</v>
      </c>
      <c r="J103" s="5">
        <v>-400146</v>
      </c>
      <c r="K103" s="5">
        <v>20690955</v>
      </c>
      <c r="L103" s="5">
        <v>-400146</v>
      </c>
      <c r="M103" s="5">
        <v>20690955</v>
      </c>
      <c r="N103" s="5">
        <v>98.102800000000002</v>
      </c>
      <c r="O103" s="5">
        <v>0</v>
      </c>
      <c r="P103" s="5">
        <v>20690955</v>
      </c>
      <c r="Q103" s="5">
        <v>98.102800000000002</v>
      </c>
      <c r="R103" s="5">
        <v>0</v>
      </c>
      <c r="S103" s="5">
        <v>20690955</v>
      </c>
      <c r="T103" s="5">
        <v>0</v>
      </c>
      <c r="V103" t="s">
        <v>1897</v>
      </c>
      <c r="W103" t="s">
        <v>1849</v>
      </c>
      <c r="X103" t="s">
        <v>1694</v>
      </c>
      <c r="Y103" t="s">
        <v>1894</v>
      </c>
      <c r="Z103" t="s">
        <v>1881</v>
      </c>
      <c r="AA103" t="s">
        <v>1899</v>
      </c>
      <c r="AB103" t="s">
        <v>1694</v>
      </c>
      <c r="AC103" t="s">
        <v>1900</v>
      </c>
      <c r="AD103" t="s">
        <v>1901</v>
      </c>
    </row>
    <row r="104" spans="2:30">
      <c r="B104" t="s">
        <v>1679</v>
      </c>
      <c r="C104" t="s">
        <v>1680</v>
      </c>
      <c r="D104" s="5">
        <v>0</v>
      </c>
      <c r="E104" s="5">
        <v>0</v>
      </c>
      <c r="F104" s="5">
        <v>21091101</v>
      </c>
      <c r="G104" s="5">
        <v>21091101</v>
      </c>
      <c r="H104" s="5">
        <v>0</v>
      </c>
      <c r="I104" s="5">
        <v>21091101</v>
      </c>
      <c r="J104" s="5">
        <v>-400146</v>
      </c>
      <c r="K104" s="5">
        <v>20690955</v>
      </c>
      <c r="L104" s="5">
        <v>-400146</v>
      </c>
      <c r="M104" s="5">
        <v>20690955</v>
      </c>
      <c r="N104" s="5">
        <v>98.102800000000002</v>
      </c>
      <c r="O104" s="5">
        <v>0</v>
      </c>
      <c r="P104" s="5">
        <v>20690955</v>
      </c>
      <c r="Q104" s="5">
        <v>98.102800000000002</v>
      </c>
      <c r="R104" s="5">
        <v>0</v>
      </c>
      <c r="S104" s="5">
        <v>20690955</v>
      </c>
      <c r="T104" s="5">
        <v>0</v>
      </c>
      <c r="V104" t="s">
        <v>1679</v>
      </c>
      <c r="W104" t="s">
        <v>1681</v>
      </c>
      <c r="X104" t="s">
        <v>1682</v>
      </c>
    </row>
    <row r="105" spans="2:30">
      <c r="B105" t="s">
        <v>1902</v>
      </c>
      <c r="C105" t="s">
        <v>1903</v>
      </c>
      <c r="D105" s="5">
        <v>0</v>
      </c>
      <c r="E105" s="5">
        <v>145884</v>
      </c>
      <c r="F105" s="5">
        <v>145884</v>
      </c>
      <c r="G105" s="5">
        <v>145884</v>
      </c>
      <c r="H105" s="5">
        <v>0</v>
      </c>
      <c r="I105" s="5">
        <v>145884</v>
      </c>
      <c r="J105" s="5">
        <v>145884</v>
      </c>
      <c r="K105" s="5">
        <v>145884</v>
      </c>
      <c r="L105" s="5">
        <v>145884</v>
      </c>
      <c r="M105" s="5">
        <v>145884</v>
      </c>
      <c r="N105" s="5">
        <v>100</v>
      </c>
      <c r="O105" s="5">
        <v>145884</v>
      </c>
      <c r="P105" s="5">
        <v>145884</v>
      </c>
      <c r="Q105" s="5">
        <v>100</v>
      </c>
      <c r="R105" s="5">
        <v>145884</v>
      </c>
      <c r="S105" s="5">
        <v>145884</v>
      </c>
      <c r="T105" s="5">
        <v>0</v>
      </c>
      <c r="V105" t="s">
        <v>1902</v>
      </c>
      <c r="W105" t="s">
        <v>1849</v>
      </c>
      <c r="X105" t="s">
        <v>1694</v>
      </c>
      <c r="Y105" t="s">
        <v>1904</v>
      </c>
      <c r="Z105" t="s">
        <v>1689</v>
      </c>
      <c r="AA105" t="s">
        <v>1905</v>
      </c>
      <c r="AB105" t="s">
        <v>1906</v>
      </c>
    </row>
    <row r="106" spans="2:30">
      <c r="B106" t="s">
        <v>1679</v>
      </c>
      <c r="C106" t="s">
        <v>1680</v>
      </c>
      <c r="D106" s="5">
        <v>0</v>
      </c>
      <c r="E106" s="5">
        <v>145884</v>
      </c>
      <c r="F106" s="5">
        <v>145884</v>
      </c>
      <c r="G106" s="5">
        <v>145884</v>
      </c>
      <c r="H106" s="5">
        <v>0</v>
      </c>
      <c r="I106" s="5">
        <v>145884</v>
      </c>
      <c r="J106" s="5">
        <v>145884</v>
      </c>
      <c r="K106" s="5">
        <v>145884</v>
      </c>
      <c r="L106" s="5">
        <v>145884</v>
      </c>
      <c r="M106" s="5">
        <v>145884</v>
      </c>
      <c r="N106" s="5">
        <v>100</v>
      </c>
      <c r="O106" s="5">
        <v>145884</v>
      </c>
      <c r="P106" s="5">
        <v>145884</v>
      </c>
      <c r="Q106" s="5">
        <v>100</v>
      </c>
      <c r="R106" s="5">
        <v>145884</v>
      </c>
      <c r="S106" s="5">
        <v>145884</v>
      </c>
      <c r="T106" s="5">
        <v>0</v>
      </c>
      <c r="V106" t="s">
        <v>1679</v>
      </c>
      <c r="W106" t="s">
        <v>1681</v>
      </c>
      <c r="X106" t="s">
        <v>1682</v>
      </c>
    </row>
    <row r="107" spans="2:30">
      <c r="B107" t="s">
        <v>1907</v>
      </c>
      <c r="C107" t="s">
        <v>1908</v>
      </c>
      <c r="D107" s="5">
        <v>0</v>
      </c>
      <c r="E107" s="5">
        <v>-10889167</v>
      </c>
      <c r="F107" s="5">
        <v>209010033</v>
      </c>
      <c r="G107" s="5">
        <v>209010033</v>
      </c>
      <c r="H107" s="5">
        <v>0</v>
      </c>
      <c r="I107" s="5">
        <v>209010033</v>
      </c>
      <c r="J107" s="5">
        <v>0</v>
      </c>
      <c r="K107" s="5">
        <v>189456033</v>
      </c>
      <c r="L107" s="5">
        <v>0</v>
      </c>
      <c r="M107" s="5">
        <v>189456033</v>
      </c>
      <c r="N107" s="5">
        <v>90.644499999999994</v>
      </c>
      <c r="O107" s="5">
        <v>52573033</v>
      </c>
      <c r="P107" s="5">
        <v>189456033</v>
      </c>
      <c r="Q107" s="5">
        <v>90.644499999999994</v>
      </c>
      <c r="R107" s="5">
        <v>28679000</v>
      </c>
      <c r="S107" s="5">
        <v>165562000</v>
      </c>
      <c r="T107" s="5">
        <v>23894033</v>
      </c>
      <c r="V107" t="s">
        <v>1907</v>
      </c>
      <c r="W107" t="s">
        <v>1887</v>
      </c>
      <c r="X107" t="s">
        <v>1707</v>
      </c>
      <c r="Y107" t="s">
        <v>1909</v>
      </c>
      <c r="Z107" t="s">
        <v>1827</v>
      </c>
    </row>
    <row r="108" spans="2:30">
      <c r="B108" t="s">
        <v>1679</v>
      </c>
      <c r="C108" t="s">
        <v>1680</v>
      </c>
      <c r="D108" s="5">
        <v>0</v>
      </c>
      <c r="E108" s="5">
        <v>-10889167</v>
      </c>
      <c r="F108" s="5">
        <v>209010033</v>
      </c>
      <c r="G108" s="5">
        <v>209010033</v>
      </c>
      <c r="H108" s="5">
        <v>0</v>
      </c>
      <c r="I108" s="5">
        <v>209010033</v>
      </c>
      <c r="J108" s="5">
        <v>0</v>
      </c>
      <c r="K108" s="5">
        <v>189456033</v>
      </c>
      <c r="L108" s="5">
        <v>0</v>
      </c>
      <c r="M108" s="5">
        <v>189456033</v>
      </c>
      <c r="N108" s="5">
        <v>90.644499999999994</v>
      </c>
      <c r="O108" s="5">
        <v>52573033</v>
      </c>
      <c r="P108" s="5">
        <v>189456033</v>
      </c>
      <c r="Q108" s="5">
        <v>90.644499999999994</v>
      </c>
      <c r="R108" s="5">
        <v>28679000</v>
      </c>
      <c r="S108" s="5">
        <v>165562000</v>
      </c>
      <c r="T108" s="5">
        <v>23894033</v>
      </c>
      <c r="V108" t="s">
        <v>1679</v>
      </c>
      <c r="W108" t="s">
        <v>1681</v>
      </c>
      <c r="X108" t="s">
        <v>1682</v>
      </c>
    </row>
    <row r="109" spans="2:30">
      <c r="B109" t="s">
        <v>1910</v>
      </c>
      <c r="C109" t="s">
        <v>1911</v>
      </c>
      <c r="D109" s="5">
        <v>0</v>
      </c>
      <c r="E109" s="5">
        <v>-7172001</v>
      </c>
      <c r="F109" s="5">
        <v>478363499</v>
      </c>
      <c r="G109" s="5">
        <v>478363499</v>
      </c>
      <c r="H109" s="5">
        <v>0</v>
      </c>
      <c r="I109" s="5">
        <v>478363499</v>
      </c>
      <c r="J109" s="5">
        <v>-164232</v>
      </c>
      <c r="K109" s="5">
        <v>478199267</v>
      </c>
      <c r="L109" s="5">
        <v>121446267</v>
      </c>
      <c r="M109" s="5">
        <v>478199267</v>
      </c>
      <c r="N109" s="5">
        <v>99.965699999999998</v>
      </c>
      <c r="O109" s="5">
        <v>118694133</v>
      </c>
      <c r="P109" s="5">
        <v>346695600</v>
      </c>
      <c r="Q109" s="5">
        <v>72.475300000000004</v>
      </c>
      <c r="R109" s="5">
        <v>62289000</v>
      </c>
      <c r="S109" s="5">
        <v>290290467</v>
      </c>
      <c r="T109" s="5">
        <v>56405133</v>
      </c>
      <c r="V109" t="s">
        <v>1910</v>
      </c>
      <c r="W109" t="s">
        <v>1849</v>
      </c>
      <c r="X109" t="s">
        <v>1694</v>
      </c>
      <c r="Y109" t="s">
        <v>1912</v>
      </c>
    </row>
    <row r="110" spans="2:30">
      <c r="B110" t="s">
        <v>1679</v>
      </c>
      <c r="C110" t="s">
        <v>1680</v>
      </c>
      <c r="D110" s="5">
        <v>0</v>
      </c>
      <c r="E110" s="5">
        <v>-7172001</v>
      </c>
      <c r="F110" s="5">
        <v>478363499</v>
      </c>
      <c r="G110" s="5">
        <v>478363499</v>
      </c>
      <c r="H110" s="5">
        <v>0</v>
      </c>
      <c r="I110" s="5">
        <v>478363499</v>
      </c>
      <c r="J110" s="5">
        <v>-164232</v>
      </c>
      <c r="K110" s="5">
        <v>478199267</v>
      </c>
      <c r="L110" s="5">
        <v>121446267</v>
      </c>
      <c r="M110" s="5">
        <v>478199267</v>
      </c>
      <c r="N110" s="5">
        <v>99.965699999999998</v>
      </c>
      <c r="O110" s="5">
        <v>118694133</v>
      </c>
      <c r="P110" s="5">
        <v>346695600</v>
      </c>
      <c r="Q110" s="5">
        <v>72.475300000000004</v>
      </c>
      <c r="R110" s="5">
        <v>62289000</v>
      </c>
      <c r="S110" s="5">
        <v>290290467</v>
      </c>
      <c r="T110" s="5">
        <v>56405133</v>
      </c>
      <c r="V110" t="s">
        <v>1679</v>
      </c>
      <c r="W110" t="s">
        <v>1681</v>
      </c>
      <c r="X110" t="s">
        <v>1682</v>
      </c>
    </row>
    <row r="111" spans="2:30">
      <c r="B111" t="s">
        <v>1913</v>
      </c>
      <c r="C111" t="s">
        <v>1914</v>
      </c>
      <c r="D111" s="5">
        <v>0</v>
      </c>
      <c r="E111" s="5">
        <v>-457271</v>
      </c>
      <c r="F111" s="5">
        <v>226080000</v>
      </c>
      <c r="G111" s="5">
        <v>226080000</v>
      </c>
      <c r="H111" s="5">
        <v>0</v>
      </c>
      <c r="I111" s="5">
        <v>226080000</v>
      </c>
      <c r="J111" s="5">
        <v>0</v>
      </c>
      <c r="K111" s="5">
        <v>208800000</v>
      </c>
      <c r="L111" s="5">
        <v>21600000</v>
      </c>
      <c r="M111" s="5">
        <v>208800000</v>
      </c>
      <c r="N111" s="5">
        <v>92.356700000000004</v>
      </c>
      <c r="O111" s="5">
        <v>62400000</v>
      </c>
      <c r="P111" s="5">
        <v>156720000</v>
      </c>
      <c r="Q111" s="5">
        <v>69.320599999999999</v>
      </c>
      <c r="R111" s="5">
        <v>31200000</v>
      </c>
      <c r="S111" s="5">
        <v>125520000</v>
      </c>
      <c r="T111" s="5">
        <v>31200000</v>
      </c>
      <c r="V111" t="s">
        <v>1913</v>
      </c>
      <c r="W111" t="s">
        <v>1849</v>
      </c>
      <c r="X111" t="s">
        <v>1694</v>
      </c>
      <c r="Y111" t="s">
        <v>1915</v>
      </c>
      <c r="Z111" t="s">
        <v>1659</v>
      </c>
      <c r="AA111" t="s">
        <v>1888</v>
      </c>
      <c r="AB111" t="s">
        <v>1916</v>
      </c>
      <c r="AC111" t="s">
        <v>1917</v>
      </c>
    </row>
    <row r="112" spans="2:30">
      <c r="B112" t="s">
        <v>1679</v>
      </c>
      <c r="C112" t="s">
        <v>1680</v>
      </c>
      <c r="D112" s="5">
        <v>0</v>
      </c>
      <c r="E112" s="5">
        <v>-457271</v>
      </c>
      <c r="F112" s="5">
        <v>226080000</v>
      </c>
      <c r="G112" s="5">
        <v>226080000</v>
      </c>
      <c r="H112" s="5">
        <v>0</v>
      </c>
      <c r="I112" s="5">
        <v>226080000</v>
      </c>
      <c r="J112" s="5">
        <v>0</v>
      </c>
      <c r="K112" s="5">
        <v>208800000</v>
      </c>
      <c r="L112" s="5">
        <v>21600000</v>
      </c>
      <c r="M112" s="5">
        <v>208800000</v>
      </c>
      <c r="N112" s="5">
        <v>92.356700000000004</v>
      </c>
      <c r="O112" s="5">
        <v>62400000</v>
      </c>
      <c r="P112" s="5">
        <v>156720000</v>
      </c>
      <c r="Q112" s="5">
        <v>69.320599999999999</v>
      </c>
      <c r="R112" s="5">
        <v>31200000</v>
      </c>
      <c r="S112" s="5">
        <v>125520000</v>
      </c>
      <c r="T112" s="5">
        <v>31200000</v>
      </c>
      <c r="V112" t="s">
        <v>1679</v>
      </c>
      <c r="W112" t="s">
        <v>1681</v>
      </c>
      <c r="X112" t="s">
        <v>1682</v>
      </c>
    </row>
    <row r="113" spans="2:30">
      <c r="B113" t="s">
        <v>1918</v>
      </c>
      <c r="C113" t="s">
        <v>1919</v>
      </c>
      <c r="D113" s="5">
        <v>0</v>
      </c>
      <c r="E113" s="5">
        <v>0</v>
      </c>
      <c r="F113" s="5">
        <v>482759000</v>
      </c>
      <c r="G113" s="5">
        <v>482759000</v>
      </c>
      <c r="H113" s="5">
        <v>0</v>
      </c>
      <c r="I113" s="5">
        <v>482759000</v>
      </c>
      <c r="J113" s="5">
        <v>0</v>
      </c>
      <c r="K113" s="5">
        <v>482759000</v>
      </c>
      <c r="L113" s="5">
        <v>0</v>
      </c>
      <c r="M113" s="5">
        <v>482759000</v>
      </c>
      <c r="N113" s="5">
        <v>100</v>
      </c>
      <c r="O113" s="5">
        <v>55120000</v>
      </c>
      <c r="P113" s="5">
        <v>478876569</v>
      </c>
      <c r="Q113" s="5">
        <v>99.195800000000006</v>
      </c>
      <c r="R113" s="5">
        <v>55120000</v>
      </c>
      <c r="S113" s="5">
        <v>478876569</v>
      </c>
      <c r="T113" s="5">
        <v>0</v>
      </c>
      <c r="V113" t="s">
        <v>1918</v>
      </c>
      <c r="W113" t="s">
        <v>1849</v>
      </c>
      <c r="X113" t="s">
        <v>1694</v>
      </c>
      <c r="Y113" t="s">
        <v>1920</v>
      </c>
      <c r="Z113" t="s">
        <v>1659</v>
      </c>
      <c r="AA113" t="s">
        <v>1921</v>
      </c>
      <c r="AB113" t="s">
        <v>1694</v>
      </c>
      <c r="AC113" t="s">
        <v>1731</v>
      </c>
      <c r="AD113" t="s">
        <v>1922</v>
      </c>
    </row>
    <row r="114" spans="2:30" s="288" customFormat="1">
      <c r="B114" t="s">
        <v>1679</v>
      </c>
      <c r="C114" t="s">
        <v>1680</v>
      </c>
      <c r="D114" s="5">
        <v>0</v>
      </c>
      <c r="E114" s="5">
        <v>0</v>
      </c>
      <c r="F114" s="5">
        <v>482759000</v>
      </c>
      <c r="G114" s="5">
        <v>482759000</v>
      </c>
      <c r="H114" s="5">
        <v>0</v>
      </c>
      <c r="I114" s="5">
        <v>482759000</v>
      </c>
      <c r="J114" s="5">
        <v>0</v>
      </c>
      <c r="K114" s="5">
        <v>482759000</v>
      </c>
      <c r="L114" s="5">
        <v>0</v>
      </c>
      <c r="M114" s="5">
        <v>482759000</v>
      </c>
      <c r="N114" s="5">
        <v>100</v>
      </c>
      <c r="O114" s="5">
        <v>55120000</v>
      </c>
      <c r="P114" s="5">
        <v>478876569</v>
      </c>
      <c r="Q114" s="5">
        <v>99.195800000000006</v>
      </c>
      <c r="R114" s="5">
        <v>55120000</v>
      </c>
      <c r="S114" s="5">
        <v>478876569</v>
      </c>
      <c r="T114" s="5">
        <v>0</v>
      </c>
      <c r="V114" t="s">
        <v>1679</v>
      </c>
      <c r="W114" s="288" t="s">
        <v>1681</v>
      </c>
      <c r="X114" s="288" t="s">
        <v>1682</v>
      </c>
    </row>
    <row r="115" spans="2:30" s="288" customFormat="1">
      <c r="B115" t="s">
        <v>1923</v>
      </c>
      <c r="C115" t="s">
        <v>1924</v>
      </c>
      <c r="D115" s="5">
        <v>1817928000</v>
      </c>
      <c r="E115" s="5">
        <v>0</v>
      </c>
      <c r="F115" s="5">
        <v>-1817928000</v>
      </c>
      <c r="G115" s="5">
        <v>0</v>
      </c>
      <c r="H115" s="5">
        <v>0</v>
      </c>
      <c r="I115" s="5">
        <v>0</v>
      </c>
      <c r="J115" s="5">
        <v>0</v>
      </c>
      <c r="K115" s="5">
        <v>0</v>
      </c>
      <c r="L115" s="5">
        <v>0</v>
      </c>
      <c r="M115" s="5">
        <v>0</v>
      </c>
      <c r="N115" s="5">
        <v>0</v>
      </c>
      <c r="O115" s="5">
        <v>0</v>
      </c>
      <c r="P115" s="5">
        <v>0</v>
      </c>
      <c r="Q115" s="5">
        <v>0</v>
      </c>
      <c r="R115" s="5">
        <v>0</v>
      </c>
      <c r="S115" s="5">
        <v>0</v>
      </c>
      <c r="T115" s="5">
        <v>0</v>
      </c>
      <c r="V115" t="s">
        <v>1923</v>
      </c>
      <c r="W115" s="288" t="s">
        <v>1849</v>
      </c>
      <c r="X115" s="288" t="s">
        <v>1694</v>
      </c>
      <c r="Y115" s="288" t="s">
        <v>1925</v>
      </c>
      <c r="Z115" s="288" t="s">
        <v>1689</v>
      </c>
      <c r="AA115" s="288" t="s">
        <v>1926</v>
      </c>
      <c r="AB115" s="288" t="s">
        <v>1694</v>
      </c>
      <c r="AC115" s="288" t="s">
        <v>1927</v>
      </c>
      <c r="AD115" s="288" t="s">
        <v>1771</v>
      </c>
    </row>
    <row r="116" spans="2:30">
      <c r="B116" t="s">
        <v>1679</v>
      </c>
      <c r="C116" t="s">
        <v>1680</v>
      </c>
      <c r="D116" s="5">
        <v>1817928000</v>
      </c>
      <c r="E116" s="5">
        <v>0</v>
      </c>
      <c r="F116" s="5">
        <v>-1817928000</v>
      </c>
      <c r="G116" s="5">
        <v>0</v>
      </c>
      <c r="H116" s="5">
        <v>0</v>
      </c>
      <c r="I116" s="5">
        <v>0</v>
      </c>
      <c r="J116" s="5">
        <v>0</v>
      </c>
      <c r="K116" s="5">
        <v>0</v>
      </c>
      <c r="L116" s="5">
        <v>0</v>
      </c>
      <c r="M116" s="5">
        <v>0</v>
      </c>
      <c r="N116" s="5">
        <v>0</v>
      </c>
      <c r="O116" s="5">
        <v>0</v>
      </c>
      <c r="P116" s="5">
        <v>0</v>
      </c>
      <c r="Q116" s="5">
        <v>0</v>
      </c>
      <c r="R116" s="5">
        <v>0</v>
      </c>
      <c r="S116" s="5">
        <v>0</v>
      </c>
      <c r="T116" s="5">
        <v>0</v>
      </c>
      <c r="V116" t="s">
        <v>1679</v>
      </c>
      <c r="W116" t="s">
        <v>1681</v>
      </c>
      <c r="X116" t="s">
        <v>1682</v>
      </c>
    </row>
    <row r="117" spans="2:30">
      <c r="B117" t="s">
        <v>1928</v>
      </c>
      <c r="C117" t="s">
        <v>1929</v>
      </c>
      <c r="D117" s="5">
        <v>1222000</v>
      </c>
      <c r="E117" s="5">
        <v>0</v>
      </c>
      <c r="F117" s="5">
        <v>-1222000</v>
      </c>
      <c r="G117" s="5">
        <v>0</v>
      </c>
      <c r="H117" s="5">
        <v>0</v>
      </c>
      <c r="I117" s="5">
        <v>0</v>
      </c>
      <c r="J117" s="5">
        <v>0</v>
      </c>
      <c r="K117" s="5">
        <v>0</v>
      </c>
      <c r="L117" s="5">
        <v>0</v>
      </c>
      <c r="M117" s="5">
        <v>0</v>
      </c>
      <c r="N117" s="5">
        <v>0</v>
      </c>
      <c r="O117" s="5">
        <v>0</v>
      </c>
      <c r="P117" s="5">
        <v>0</v>
      </c>
      <c r="Q117" s="5">
        <v>0</v>
      </c>
      <c r="R117" s="5">
        <v>0</v>
      </c>
      <c r="S117" s="5">
        <v>0</v>
      </c>
      <c r="T117" s="5">
        <v>0</v>
      </c>
      <c r="V117" t="s">
        <v>1928</v>
      </c>
      <c r="W117" t="s">
        <v>1887</v>
      </c>
      <c r="X117" t="s">
        <v>1707</v>
      </c>
      <c r="Y117" t="s">
        <v>1694</v>
      </c>
      <c r="Z117" t="s">
        <v>1930</v>
      </c>
      <c r="AA117" t="s">
        <v>1689</v>
      </c>
      <c r="AB117" t="s">
        <v>1931</v>
      </c>
      <c r="AC117" t="s">
        <v>1694</v>
      </c>
      <c r="AD117" t="s">
        <v>1932</v>
      </c>
    </row>
    <row r="118" spans="2:30" s="288" customFormat="1">
      <c r="B118" t="s">
        <v>1679</v>
      </c>
      <c r="C118" t="s">
        <v>1680</v>
      </c>
      <c r="D118" s="5">
        <v>1222000</v>
      </c>
      <c r="E118" s="5">
        <v>0</v>
      </c>
      <c r="F118" s="5">
        <v>-1222000</v>
      </c>
      <c r="G118" s="5">
        <v>0</v>
      </c>
      <c r="H118" s="5">
        <v>0</v>
      </c>
      <c r="I118" s="5">
        <v>0</v>
      </c>
      <c r="J118" s="5">
        <v>0</v>
      </c>
      <c r="K118" s="5">
        <v>0</v>
      </c>
      <c r="L118" s="5">
        <v>0</v>
      </c>
      <c r="M118" s="5">
        <v>0</v>
      </c>
      <c r="N118" s="5">
        <v>0</v>
      </c>
      <c r="O118" s="5">
        <v>0</v>
      </c>
      <c r="P118" s="5">
        <v>0</v>
      </c>
      <c r="Q118" s="5">
        <v>0</v>
      </c>
      <c r="R118" s="5">
        <v>0</v>
      </c>
      <c r="S118" s="5">
        <v>0</v>
      </c>
      <c r="T118" s="5">
        <v>0</v>
      </c>
      <c r="V118" t="s">
        <v>1679</v>
      </c>
      <c r="W118" s="288" t="s">
        <v>1681</v>
      </c>
      <c r="X118" s="288" t="s">
        <v>1682</v>
      </c>
    </row>
    <row r="119" spans="2:30" s="288" customFormat="1">
      <c r="B119" t="s">
        <v>1933</v>
      </c>
      <c r="C119" t="s">
        <v>1934</v>
      </c>
      <c r="D119" s="5">
        <v>27435000</v>
      </c>
      <c r="E119" s="5">
        <v>0</v>
      </c>
      <c r="F119" s="5">
        <v>-26667100</v>
      </c>
      <c r="G119" s="5">
        <v>767900</v>
      </c>
      <c r="H119" s="5">
        <v>0</v>
      </c>
      <c r="I119" s="5">
        <v>767900</v>
      </c>
      <c r="J119" s="5">
        <v>0</v>
      </c>
      <c r="K119" s="5">
        <v>767900</v>
      </c>
      <c r="L119" s="5">
        <v>0</v>
      </c>
      <c r="M119" s="5">
        <v>767900</v>
      </c>
      <c r="N119" s="5">
        <v>100</v>
      </c>
      <c r="O119" s="5">
        <v>0</v>
      </c>
      <c r="P119" s="5">
        <v>767900</v>
      </c>
      <c r="Q119" s="5">
        <v>100</v>
      </c>
      <c r="R119" s="5">
        <v>0</v>
      </c>
      <c r="S119" s="5">
        <v>767900</v>
      </c>
      <c r="T119" s="5">
        <v>0</v>
      </c>
      <c r="V119" t="s">
        <v>1933</v>
      </c>
      <c r="W119" s="288" t="s">
        <v>1849</v>
      </c>
      <c r="X119" s="288" t="s">
        <v>1935</v>
      </c>
      <c r="Y119" s="288" t="s">
        <v>1694</v>
      </c>
      <c r="Z119" s="288" t="s">
        <v>1936</v>
      </c>
    </row>
    <row r="120" spans="2:30">
      <c r="B120" t="s">
        <v>1679</v>
      </c>
      <c r="C120" t="s">
        <v>1680</v>
      </c>
      <c r="D120" s="5">
        <v>27435000</v>
      </c>
      <c r="E120" s="5">
        <v>0</v>
      </c>
      <c r="F120" s="5">
        <v>-26667100</v>
      </c>
      <c r="G120" s="5">
        <v>767900</v>
      </c>
      <c r="H120" s="5">
        <v>0</v>
      </c>
      <c r="I120" s="5">
        <v>767900</v>
      </c>
      <c r="J120" s="5">
        <v>0</v>
      </c>
      <c r="K120" s="5">
        <v>767900</v>
      </c>
      <c r="L120" s="5">
        <v>0</v>
      </c>
      <c r="M120" s="5">
        <v>767900</v>
      </c>
      <c r="N120" s="5">
        <v>100</v>
      </c>
      <c r="O120" s="5">
        <v>0</v>
      </c>
      <c r="P120" s="5">
        <v>767900</v>
      </c>
      <c r="Q120" s="5">
        <v>100</v>
      </c>
      <c r="R120" s="5">
        <v>0</v>
      </c>
      <c r="S120" s="5">
        <v>767900</v>
      </c>
      <c r="T120" s="5">
        <v>0</v>
      </c>
      <c r="V120" t="s">
        <v>1679</v>
      </c>
      <c r="W120" t="s">
        <v>1681</v>
      </c>
      <c r="X120" t="s">
        <v>1682</v>
      </c>
    </row>
    <row r="121" spans="2:30">
      <c r="B121" t="s">
        <v>1937</v>
      </c>
      <c r="C121" t="s">
        <v>1938</v>
      </c>
      <c r="D121" s="5">
        <v>1124760000</v>
      </c>
      <c r="E121" s="5">
        <v>-17389650</v>
      </c>
      <c r="F121" s="5">
        <v>-307110840</v>
      </c>
      <c r="G121" s="5">
        <v>817649160</v>
      </c>
      <c r="H121" s="5">
        <v>0</v>
      </c>
      <c r="I121" s="5">
        <v>817649160</v>
      </c>
      <c r="J121" s="5">
        <v>-19852977</v>
      </c>
      <c r="K121" s="5">
        <v>815185833</v>
      </c>
      <c r="L121" s="5">
        <v>67045057</v>
      </c>
      <c r="M121" s="5">
        <v>815185833</v>
      </c>
      <c r="N121" s="5">
        <v>99.698700000000002</v>
      </c>
      <c r="O121" s="5">
        <v>67045057</v>
      </c>
      <c r="P121" s="5">
        <v>815185833</v>
      </c>
      <c r="Q121" s="5">
        <v>99.698700000000002</v>
      </c>
      <c r="R121" s="5">
        <v>67045057</v>
      </c>
      <c r="S121" s="5">
        <v>815185833</v>
      </c>
      <c r="T121" s="5">
        <v>0</v>
      </c>
      <c r="V121" t="s">
        <v>1937</v>
      </c>
      <c r="W121" t="s">
        <v>1849</v>
      </c>
      <c r="X121" t="s">
        <v>1694</v>
      </c>
      <c r="Y121" t="s">
        <v>1939</v>
      </c>
      <c r="Z121" t="s">
        <v>1940</v>
      </c>
      <c r="AA121" t="s">
        <v>1941</v>
      </c>
    </row>
    <row r="122" spans="2:30">
      <c r="B122" t="s">
        <v>1679</v>
      </c>
      <c r="C122" t="s">
        <v>1680</v>
      </c>
      <c r="D122" s="5">
        <v>1124760000</v>
      </c>
      <c r="E122" s="5">
        <v>-17389650</v>
      </c>
      <c r="F122" s="5">
        <v>-307110840</v>
      </c>
      <c r="G122" s="5">
        <v>817649160</v>
      </c>
      <c r="H122" s="5">
        <v>0</v>
      </c>
      <c r="I122" s="5">
        <v>817649160</v>
      </c>
      <c r="J122" s="5">
        <v>-19852977</v>
      </c>
      <c r="K122" s="5">
        <v>815185833</v>
      </c>
      <c r="L122" s="5">
        <v>67045057</v>
      </c>
      <c r="M122" s="5">
        <v>815185833</v>
      </c>
      <c r="N122" s="5">
        <v>99.698700000000002</v>
      </c>
      <c r="O122" s="5">
        <v>67045057</v>
      </c>
      <c r="P122" s="5">
        <v>815185833</v>
      </c>
      <c r="Q122" s="5">
        <v>99.698700000000002</v>
      </c>
      <c r="R122" s="5">
        <v>67045057</v>
      </c>
      <c r="S122" s="5">
        <v>815185833</v>
      </c>
      <c r="T122" s="5">
        <v>0</v>
      </c>
      <c r="V122" t="s">
        <v>1679</v>
      </c>
      <c r="W122" t="s">
        <v>1681</v>
      </c>
      <c r="X122" t="s">
        <v>1682</v>
      </c>
    </row>
    <row r="123" spans="2:30">
      <c r="B123" t="s">
        <v>1942</v>
      </c>
      <c r="C123" t="s">
        <v>1943</v>
      </c>
      <c r="D123" s="5">
        <v>168747000</v>
      </c>
      <c r="E123" s="5">
        <v>-20003910</v>
      </c>
      <c r="F123" s="5">
        <v>-33903910</v>
      </c>
      <c r="G123" s="5">
        <v>134843090</v>
      </c>
      <c r="H123" s="5">
        <v>0</v>
      </c>
      <c r="I123" s="5">
        <v>134843090</v>
      </c>
      <c r="J123" s="5">
        <v>-20007294</v>
      </c>
      <c r="K123" s="5">
        <v>134839706</v>
      </c>
      <c r="L123" s="5">
        <v>8696616</v>
      </c>
      <c r="M123" s="5">
        <v>134839706</v>
      </c>
      <c r="N123" s="5">
        <v>99.997500000000002</v>
      </c>
      <c r="O123" s="5">
        <v>8696616</v>
      </c>
      <c r="P123" s="5">
        <v>134839706</v>
      </c>
      <c r="Q123" s="5">
        <v>99.997500000000002</v>
      </c>
      <c r="R123" s="5">
        <v>8696616</v>
      </c>
      <c r="S123" s="5">
        <v>134839706</v>
      </c>
      <c r="T123" s="5">
        <v>0</v>
      </c>
      <c r="V123" t="s">
        <v>1942</v>
      </c>
      <c r="W123" t="s">
        <v>1849</v>
      </c>
      <c r="X123" t="s">
        <v>1944</v>
      </c>
      <c r="Y123" t="s">
        <v>1694</v>
      </c>
      <c r="Z123" t="s">
        <v>1945</v>
      </c>
    </row>
    <row r="124" spans="2:30">
      <c r="B124" t="s">
        <v>1679</v>
      </c>
      <c r="C124" t="s">
        <v>1680</v>
      </c>
      <c r="D124" s="5">
        <v>168747000</v>
      </c>
      <c r="E124" s="5">
        <v>-20003910</v>
      </c>
      <c r="F124" s="5">
        <v>-33903910</v>
      </c>
      <c r="G124" s="5">
        <v>134843090</v>
      </c>
      <c r="H124" s="5">
        <v>0</v>
      </c>
      <c r="I124" s="5">
        <v>134843090</v>
      </c>
      <c r="J124" s="5">
        <v>-20007294</v>
      </c>
      <c r="K124" s="5">
        <v>134839706</v>
      </c>
      <c r="L124" s="5">
        <v>8696616</v>
      </c>
      <c r="M124" s="5">
        <v>134839706</v>
      </c>
      <c r="N124" s="5">
        <v>99.997500000000002</v>
      </c>
      <c r="O124" s="5">
        <v>8696616</v>
      </c>
      <c r="P124" s="5">
        <v>134839706</v>
      </c>
      <c r="Q124" s="5">
        <v>99.997500000000002</v>
      </c>
      <c r="R124" s="5">
        <v>8696616</v>
      </c>
      <c r="S124" s="5">
        <v>134839706</v>
      </c>
      <c r="T124" s="5">
        <v>0</v>
      </c>
      <c r="V124" t="s">
        <v>1679</v>
      </c>
      <c r="W124" t="s">
        <v>1681</v>
      </c>
      <c r="X124" t="s">
        <v>1682</v>
      </c>
    </row>
    <row r="125" spans="2:30">
      <c r="B125" t="s">
        <v>1946</v>
      </c>
      <c r="C125" t="s">
        <v>1947</v>
      </c>
      <c r="D125" s="5">
        <v>184656000</v>
      </c>
      <c r="E125" s="5">
        <v>-28819690</v>
      </c>
      <c r="F125" s="5">
        <v>-127312690</v>
      </c>
      <c r="G125" s="5">
        <v>57343310</v>
      </c>
      <c r="H125" s="5">
        <v>0</v>
      </c>
      <c r="I125" s="5">
        <v>57343310</v>
      </c>
      <c r="J125" s="5">
        <v>-28820323</v>
      </c>
      <c r="K125" s="5">
        <v>57342677</v>
      </c>
      <c r="L125" s="5">
        <v>4603179</v>
      </c>
      <c r="M125" s="5">
        <v>57342677</v>
      </c>
      <c r="N125" s="5">
        <v>99.998900000000006</v>
      </c>
      <c r="O125" s="5">
        <v>4603179</v>
      </c>
      <c r="P125" s="5">
        <v>57342677</v>
      </c>
      <c r="Q125" s="5">
        <v>99.998900000000006</v>
      </c>
      <c r="R125" s="5">
        <v>4603179</v>
      </c>
      <c r="S125" s="5">
        <v>57342677</v>
      </c>
      <c r="T125" s="5">
        <v>0</v>
      </c>
      <c r="V125" t="s">
        <v>1946</v>
      </c>
      <c r="W125" t="s">
        <v>1849</v>
      </c>
      <c r="X125" t="s">
        <v>1948</v>
      </c>
      <c r="Y125" t="s">
        <v>1694</v>
      </c>
      <c r="Z125" t="s">
        <v>1949</v>
      </c>
    </row>
    <row r="126" spans="2:30">
      <c r="B126" t="s">
        <v>1679</v>
      </c>
      <c r="C126" t="s">
        <v>1680</v>
      </c>
      <c r="D126" s="5">
        <v>184656000</v>
      </c>
      <c r="E126" s="5">
        <v>-28819690</v>
      </c>
      <c r="F126" s="5">
        <v>-127312690</v>
      </c>
      <c r="G126" s="5">
        <v>57343310</v>
      </c>
      <c r="H126" s="5">
        <v>0</v>
      </c>
      <c r="I126" s="5">
        <v>57343310</v>
      </c>
      <c r="J126" s="5">
        <v>-28820323</v>
      </c>
      <c r="K126" s="5">
        <v>57342677</v>
      </c>
      <c r="L126" s="5">
        <v>4603179</v>
      </c>
      <c r="M126" s="5">
        <v>57342677</v>
      </c>
      <c r="N126" s="5">
        <v>99.998900000000006</v>
      </c>
      <c r="O126" s="5">
        <v>4603179</v>
      </c>
      <c r="P126" s="5">
        <v>57342677</v>
      </c>
      <c r="Q126" s="5">
        <v>99.998900000000006</v>
      </c>
      <c r="R126" s="5">
        <v>4603179</v>
      </c>
      <c r="S126" s="5">
        <v>57342677</v>
      </c>
      <c r="T126" s="5">
        <v>0</v>
      </c>
      <c r="V126" t="s">
        <v>1679</v>
      </c>
      <c r="W126" t="s">
        <v>1681</v>
      </c>
      <c r="X126" t="s">
        <v>1682</v>
      </c>
    </row>
    <row r="127" spans="2:30">
      <c r="B127" t="s">
        <v>1950</v>
      </c>
      <c r="C127" t="s">
        <v>1951</v>
      </c>
      <c r="D127" s="5">
        <v>23966000</v>
      </c>
      <c r="E127" s="5">
        <v>-6525857</v>
      </c>
      <c r="F127" s="5">
        <v>-6525857</v>
      </c>
      <c r="G127" s="5">
        <v>17440143</v>
      </c>
      <c r="H127" s="5">
        <v>0</v>
      </c>
      <c r="I127" s="5">
        <v>17440143</v>
      </c>
      <c r="J127" s="5">
        <v>-6527097</v>
      </c>
      <c r="K127" s="5">
        <v>17438903</v>
      </c>
      <c r="L127" s="5">
        <v>1608760</v>
      </c>
      <c r="M127" s="5">
        <v>17438903</v>
      </c>
      <c r="N127" s="5">
        <v>99.992900000000006</v>
      </c>
      <c r="O127" s="5">
        <v>1608760</v>
      </c>
      <c r="P127" s="5">
        <v>17438903</v>
      </c>
      <c r="Q127" s="5">
        <v>99.992900000000006</v>
      </c>
      <c r="R127" s="5">
        <v>1608760</v>
      </c>
      <c r="S127" s="5">
        <v>17438903</v>
      </c>
      <c r="T127" s="5">
        <v>0</v>
      </c>
      <c r="V127" t="s">
        <v>1950</v>
      </c>
      <c r="W127" t="s">
        <v>1849</v>
      </c>
      <c r="X127" t="s">
        <v>1694</v>
      </c>
      <c r="Y127" t="s">
        <v>1952</v>
      </c>
      <c r="Z127" t="s">
        <v>1694</v>
      </c>
      <c r="AA127" t="s">
        <v>1953</v>
      </c>
      <c r="AB127" t="s">
        <v>1694</v>
      </c>
      <c r="AC127" t="s">
        <v>1954</v>
      </c>
    </row>
    <row r="128" spans="2:30">
      <c r="B128" t="s">
        <v>1679</v>
      </c>
      <c r="C128" t="s">
        <v>1680</v>
      </c>
      <c r="D128" s="5">
        <v>23966000</v>
      </c>
      <c r="E128" s="5">
        <v>-6525857</v>
      </c>
      <c r="F128" s="5">
        <v>-6525857</v>
      </c>
      <c r="G128" s="5">
        <v>17440143</v>
      </c>
      <c r="H128" s="5">
        <v>0</v>
      </c>
      <c r="I128" s="5">
        <v>17440143</v>
      </c>
      <c r="J128" s="5">
        <v>-6527097</v>
      </c>
      <c r="K128" s="5">
        <v>17438903</v>
      </c>
      <c r="L128" s="5">
        <v>1608760</v>
      </c>
      <c r="M128" s="5">
        <v>17438903</v>
      </c>
      <c r="N128" s="5">
        <v>99.992900000000006</v>
      </c>
      <c r="O128" s="5">
        <v>1608760</v>
      </c>
      <c r="P128" s="5">
        <v>17438903</v>
      </c>
      <c r="Q128" s="5">
        <v>99.992900000000006</v>
      </c>
      <c r="R128" s="5">
        <v>1608760</v>
      </c>
      <c r="S128" s="5">
        <v>17438903</v>
      </c>
      <c r="T128" s="5">
        <v>0</v>
      </c>
      <c r="V128" t="s">
        <v>1679</v>
      </c>
      <c r="W128" t="s">
        <v>1681</v>
      </c>
      <c r="X128" t="s">
        <v>1682</v>
      </c>
    </row>
    <row r="129" spans="2:31">
      <c r="B129" t="s">
        <v>1955</v>
      </c>
      <c r="C129" t="s">
        <v>1956</v>
      </c>
      <c r="D129" s="5">
        <v>0</v>
      </c>
      <c r="E129" s="5">
        <v>0</v>
      </c>
      <c r="F129" s="5">
        <v>250018299</v>
      </c>
      <c r="G129" s="5">
        <v>250018299</v>
      </c>
      <c r="H129" s="5">
        <v>0</v>
      </c>
      <c r="I129" s="5">
        <v>250018299</v>
      </c>
      <c r="J129" s="5">
        <v>0</v>
      </c>
      <c r="K129" s="5">
        <v>250018299</v>
      </c>
      <c r="L129" s="5">
        <v>0</v>
      </c>
      <c r="M129" s="5">
        <v>250018299</v>
      </c>
      <c r="N129" s="5">
        <v>100</v>
      </c>
      <c r="O129" s="5">
        <v>100693973</v>
      </c>
      <c r="P129" s="5">
        <v>100693973</v>
      </c>
      <c r="Q129" s="5">
        <v>40.2746</v>
      </c>
      <c r="R129" s="5">
        <v>0</v>
      </c>
      <c r="S129" s="5">
        <v>0</v>
      </c>
      <c r="T129" s="5">
        <v>100693973</v>
      </c>
      <c r="V129" t="s">
        <v>1955</v>
      </c>
      <c r="W129" t="s">
        <v>1849</v>
      </c>
      <c r="X129" t="s">
        <v>1694</v>
      </c>
      <c r="Y129" t="s">
        <v>1957</v>
      </c>
      <c r="Z129" t="s">
        <v>1689</v>
      </c>
      <c r="AA129" t="s">
        <v>1958</v>
      </c>
    </row>
    <row r="130" spans="2:31">
      <c r="B130" t="s">
        <v>1679</v>
      </c>
      <c r="C130" t="s">
        <v>1680</v>
      </c>
      <c r="D130" s="5">
        <v>0</v>
      </c>
      <c r="E130" s="5">
        <v>0</v>
      </c>
      <c r="F130" s="5">
        <v>250018299</v>
      </c>
      <c r="G130" s="5">
        <v>250018299</v>
      </c>
      <c r="H130" s="5">
        <v>0</v>
      </c>
      <c r="I130" s="5">
        <v>250018299</v>
      </c>
      <c r="J130" s="5">
        <v>0</v>
      </c>
      <c r="K130" s="5">
        <v>250018299</v>
      </c>
      <c r="L130" s="5">
        <v>0</v>
      </c>
      <c r="M130" s="5">
        <v>250018299</v>
      </c>
      <c r="N130" s="5">
        <v>100</v>
      </c>
      <c r="O130" s="5">
        <v>100693973</v>
      </c>
      <c r="P130" s="5">
        <v>100693973</v>
      </c>
      <c r="Q130" s="5">
        <v>40.2746</v>
      </c>
      <c r="R130" s="5">
        <v>0</v>
      </c>
      <c r="S130" s="5">
        <v>0</v>
      </c>
      <c r="T130" s="5">
        <v>100693973</v>
      </c>
      <c r="V130" t="s">
        <v>1679</v>
      </c>
      <c r="W130" t="s">
        <v>1681</v>
      </c>
      <c r="X130" t="s">
        <v>1682</v>
      </c>
    </row>
    <row r="131" spans="2:31">
      <c r="B131" t="s">
        <v>1959</v>
      </c>
      <c r="C131" t="s">
        <v>1960</v>
      </c>
      <c r="D131" s="5">
        <v>0</v>
      </c>
      <c r="E131" s="5">
        <v>0</v>
      </c>
      <c r="F131" s="5">
        <v>35000000</v>
      </c>
      <c r="G131" s="5">
        <v>35000000</v>
      </c>
      <c r="H131" s="5">
        <v>0</v>
      </c>
      <c r="I131" s="5">
        <v>35000000</v>
      </c>
      <c r="J131" s="5">
        <v>0</v>
      </c>
      <c r="K131" s="5">
        <v>35000000</v>
      </c>
      <c r="L131" s="5">
        <v>35000000</v>
      </c>
      <c r="M131" s="5">
        <v>35000000</v>
      </c>
      <c r="N131" s="5">
        <v>100</v>
      </c>
      <c r="O131" s="5">
        <v>0</v>
      </c>
      <c r="P131" s="5">
        <v>0</v>
      </c>
      <c r="Q131" s="5">
        <v>0</v>
      </c>
      <c r="R131" s="5">
        <v>0</v>
      </c>
      <c r="S131" s="5">
        <v>0</v>
      </c>
      <c r="T131" s="5">
        <v>0</v>
      </c>
      <c r="V131" t="s">
        <v>1959</v>
      </c>
      <c r="W131" t="s">
        <v>1849</v>
      </c>
      <c r="X131" t="s">
        <v>1694</v>
      </c>
      <c r="Y131" t="s">
        <v>1961</v>
      </c>
      <c r="Z131" t="s">
        <v>1689</v>
      </c>
      <c r="AA131" t="s">
        <v>1962</v>
      </c>
      <c r="AB131" t="s">
        <v>1916</v>
      </c>
      <c r="AC131" t="s">
        <v>1963</v>
      </c>
    </row>
    <row r="132" spans="2:31">
      <c r="B132" t="s">
        <v>1679</v>
      </c>
      <c r="C132" t="s">
        <v>1680</v>
      </c>
      <c r="D132" s="5">
        <v>0</v>
      </c>
      <c r="E132" s="5">
        <v>0</v>
      </c>
      <c r="F132" s="5">
        <v>35000000</v>
      </c>
      <c r="G132" s="5">
        <v>35000000</v>
      </c>
      <c r="H132" s="5">
        <v>0</v>
      </c>
      <c r="I132" s="5">
        <v>35000000</v>
      </c>
      <c r="J132" s="5">
        <v>0</v>
      </c>
      <c r="K132" s="5">
        <v>35000000</v>
      </c>
      <c r="L132" s="5">
        <v>35000000</v>
      </c>
      <c r="M132" s="5">
        <v>35000000</v>
      </c>
      <c r="N132" s="5">
        <v>100</v>
      </c>
      <c r="O132" s="5">
        <v>0</v>
      </c>
      <c r="P132" s="5">
        <v>0</v>
      </c>
      <c r="Q132" s="5">
        <v>0</v>
      </c>
      <c r="R132" s="5">
        <v>0</v>
      </c>
      <c r="S132" s="5">
        <v>0</v>
      </c>
      <c r="T132" s="5">
        <v>0</v>
      </c>
      <c r="V132" t="s">
        <v>1679</v>
      </c>
      <c r="W132" t="s">
        <v>1681</v>
      </c>
      <c r="X132" t="s">
        <v>1682</v>
      </c>
    </row>
    <row r="133" spans="2:31">
      <c r="B133" t="s">
        <v>1964</v>
      </c>
      <c r="C133" t="s">
        <v>1965</v>
      </c>
      <c r="D133" s="5">
        <v>4270895000</v>
      </c>
      <c r="E133" s="5">
        <v>27658373</v>
      </c>
      <c r="F133" s="5">
        <v>795023770</v>
      </c>
      <c r="G133" s="5">
        <v>5065918770</v>
      </c>
      <c r="H133" s="5">
        <v>0</v>
      </c>
      <c r="I133" s="5">
        <v>5065918770</v>
      </c>
      <c r="J133" s="5">
        <v>-7078553</v>
      </c>
      <c r="K133" s="5">
        <v>5031181844</v>
      </c>
      <c r="L133" s="5">
        <v>476612027</v>
      </c>
      <c r="M133" s="5">
        <v>5031181844</v>
      </c>
      <c r="N133" s="5">
        <v>99.314300000000003</v>
      </c>
      <c r="O133" s="5">
        <v>476612027</v>
      </c>
      <c r="P133" s="5">
        <v>5031181844</v>
      </c>
      <c r="Q133" s="5">
        <v>99.314300000000003</v>
      </c>
      <c r="R133" s="5">
        <v>476612027</v>
      </c>
      <c r="S133" s="5">
        <v>5031181844</v>
      </c>
      <c r="T133" s="5">
        <v>0</v>
      </c>
      <c r="V133" t="s">
        <v>1964</v>
      </c>
      <c r="W133" t="s">
        <v>1849</v>
      </c>
      <c r="X133" t="s">
        <v>1694</v>
      </c>
      <c r="Y133" t="s">
        <v>1966</v>
      </c>
      <c r="Z133" t="s">
        <v>1694</v>
      </c>
      <c r="AA133" t="s">
        <v>1967</v>
      </c>
      <c r="AB133" t="s">
        <v>1968</v>
      </c>
      <c r="AC133" t="s">
        <v>1969</v>
      </c>
    </row>
    <row r="134" spans="2:31">
      <c r="B134" t="s">
        <v>1679</v>
      </c>
      <c r="C134" t="s">
        <v>1680</v>
      </c>
      <c r="D134" s="5">
        <v>4270895000</v>
      </c>
      <c r="E134" s="5">
        <v>27658373</v>
      </c>
      <c r="F134" s="5">
        <v>795023770</v>
      </c>
      <c r="G134" s="5">
        <v>5065918770</v>
      </c>
      <c r="H134" s="5">
        <v>0</v>
      </c>
      <c r="I134" s="5">
        <v>5065918770</v>
      </c>
      <c r="J134" s="5">
        <v>-7078553</v>
      </c>
      <c r="K134" s="5">
        <v>5031181844</v>
      </c>
      <c r="L134" s="5">
        <v>476612027</v>
      </c>
      <c r="M134" s="5">
        <v>5031181844</v>
      </c>
      <c r="N134" s="5">
        <v>99.314300000000003</v>
      </c>
      <c r="O134" s="5">
        <v>476612027</v>
      </c>
      <c r="P134" s="5">
        <v>5031181844</v>
      </c>
      <c r="Q134" s="5">
        <v>99.314300000000003</v>
      </c>
      <c r="R134" s="5">
        <v>476612027</v>
      </c>
      <c r="S134" s="5">
        <v>5031181844</v>
      </c>
      <c r="T134" s="5">
        <v>0</v>
      </c>
      <c r="V134" t="s">
        <v>1679</v>
      </c>
      <c r="W134" t="s">
        <v>1681</v>
      </c>
      <c r="X134" t="s">
        <v>1682</v>
      </c>
    </row>
    <row r="135" spans="2:31">
      <c r="B135" t="s">
        <v>1970</v>
      </c>
      <c r="C135" t="s">
        <v>1971</v>
      </c>
      <c r="D135" s="5">
        <v>2197386000</v>
      </c>
      <c r="E135" s="5">
        <v>55101595</v>
      </c>
      <c r="F135" s="5">
        <v>362884684</v>
      </c>
      <c r="G135" s="5">
        <v>2560270684</v>
      </c>
      <c r="H135" s="5">
        <v>0</v>
      </c>
      <c r="I135" s="5">
        <v>2560270684</v>
      </c>
      <c r="J135" s="5">
        <v>16707133</v>
      </c>
      <c r="K135" s="5">
        <v>2521876222</v>
      </c>
      <c r="L135" s="5">
        <v>225605538</v>
      </c>
      <c r="M135" s="5">
        <v>2521876222</v>
      </c>
      <c r="N135" s="5">
        <v>98.500399999999999</v>
      </c>
      <c r="O135" s="5">
        <v>225605538</v>
      </c>
      <c r="P135" s="5">
        <v>2521876222</v>
      </c>
      <c r="Q135" s="5">
        <v>98.500399999999999</v>
      </c>
      <c r="R135" s="5">
        <v>225605538</v>
      </c>
      <c r="S135" s="5">
        <v>2521876222</v>
      </c>
      <c r="T135" s="5">
        <v>0</v>
      </c>
      <c r="V135" t="s">
        <v>1970</v>
      </c>
      <c r="W135" t="s">
        <v>1849</v>
      </c>
      <c r="X135" t="s">
        <v>1694</v>
      </c>
      <c r="Y135" t="s">
        <v>1966</v>
      </c>
      <c r="Z135" t="s">
        <v>1694</v>
      </c>
      <c r="AA135" t="s">
        <v>1972</v>
      </c>
      <c r="AB135" t="s">
        <v>1706</v>
      </c>
      <c r="AC135" t="s">
        <v>1973</v>
      </c>
      <c r="AD135" t="s">
        <v>1968</v>
      </c>
      <c r="AE135" t="s">
        <v>1974</v>
      </c>
    </row>
    <row r="136" spans="2:31">
      <c r="B136" t="s">
        <v>1679</v>
      </c>
      <c r="C136" t="s">
        <v>1680</v>
      </c>
      <c r="D136" s="5">
        <v>2197386000</v>
      </c>
      <c r="E136" s="5">
        <v>55101595</v>
      </c>
      <c r="F136" s="5">
        <v>362884684</v>
      </c>
      <c r="G136" s="5">
        <v>2560270684</v>
      </c>
      <c r="H136" s="5">
        <v>0</v>
      </c>
      <c r="I136" s="5">
        <v>2560270684</v>
      </c>
      <c r="J136" s="5">
        <v>16707133</v>
      </c>
      <c r="K136" s="5">
        <v>2521876222</v>
      </c>
      <c r="L136" s="5">
        <v>225605538</v>
      </c>
      <c r="M136" s="5">
        <v>2521876222</v>
      </c>
      <c r="N136" s="5">
        <v>98.500399999999999</v>
      </c>
      <c r="O136" s="5">
        <v>225605538</v>
      </c>
      <c r="P136" s="5">
        <v>2521876222</v>
      </c>
      <c r="Q136" s="5">
        <v>98.500399999999999</v>
      </c>
      <c r="R136" s="5">
        <v>225605538</v>
      </c>
      <c r="S136" s="5">
        <v>2521876222</v>
      </c>
      <c r="T136" s="5">
        <v>0</v>
      </c>
      <c r="V136" t="s">
        <v>1679</v>
      </c>
      <c r="W136" t="s">
        <v>1681</v>
      </c>
      <c r="X136" t="s">
        <v>1682</v>
      </c>
    </row>
    <row r="137" spans="2:31">
      <c r="B137" t="s">
        <v>1975</v>
      </c>
      <c r="C137" t="s">
        <v>1976</v>
      </c>
      <c r="D137" s="5">
        <v>2007150000</v>
      </c>
      <c r="E137" s="5">
        <v>-17216237</v>
      </c>
      <c r="F137" s="5">
        <v>-311854444</v>
      </c>
      <c r="G137" s="5">
        <v>1695295556</v>
      </c>
      <c r="H137" s="5">
        <v>0</v>
      </c>
      <c r="I137" s="5">
        <v>1695295556</v>
      </c>
      <c r="J137" s="5">
        <v>-36830697</v>
      </c>
      <c r="K137" s="5">
        <v>1675681096</v>
      </c>
      <c r="L137" s="5">
        <v>146385540</v>
      </c>
      <c r="M137" s="5">
        <v>1675681096</v>
      </c>
      <c r="N137" s="5">
        <v>98.843000000000004</v>
      </c>
      <c r="O137" s="5">
        <v>146385540</v>
      </c>
      <c r="P137" s="5">
        <v>1675681096</v>
      </c>
      <c r="Q137" s="5">
        <v>98.843000000000004</v>
      </c>
      <c r="R137" s="5">
        <v>146385539</v>
      </c>
      <c r="S137" s="5">
        <v>1675681095</v>
      </c>
      <c r="T137" s="5">
        <v>1</v>
      </c>
      <c r="V137" t="s">
        <v>1975</v>
      </c>
      <c r="W137" t="s">
        <v>1849</v>
      </c>
      <c r="X137" t="s">
        <v>1694</v>
      </c>
      <c r="Y137" t="s">
        <v>1966</v>
      </c>
      <c r="Z137" t="s">
        <v>1694</v>
      </c>
      <c r="AA137" t="s">
        <v>1977</v>
      </c>
      <c r="AB137" t="s">
        <v>1706</v>
      </c>
      <c r="AC137" t="s">
        <v>1978</v>
      </c>
      <c r="AD137" t="s">
        <v>1968</v>
      </c>
      <c r="AE137" t="s">
        <v>1974</v>
      </c>
    </row>
    <row r="138" spans="2:31">
      <c r="B138" t="s">
        <v>1679</v>
      </c>
      <c r="C138" t="s">
        <v>1680</v>
      </c>
      <c r="D138" s="5">
        <v>2007150000</v>
      </c>
      <c r="E138" s="5">
        <v>-17216237</v>
      </c>
      <c r="F138" s="5">
        <v>-311854444</v>
      </c>
      <c r="G138" s="5">
        <v>1695295556</v>
      </c>
      <c r="H138" s="5">
        <v>0</v>
      </c>
      <c r="I138" s="5">
        <v>1695295556</v>
      </c>
      <c r="J138" s="5">
        <v>-36830697</v>
      </c>
      <c r="K138" s="5">
        <v>1675681096</v>
      </c>
      <c r="L138" s="5">
        <v>146385540</v>
      </c>
      <c r="M138" s="5">
        <v>1675681096</v>
      </c>
      <c r="N138" s="5">
        <v>98.843000000000004</v>
      </c>
      <c r="O138" s="5">
        <v>146385540</v>
      </c>
      <c r="P138" s="5">
        <v>1675681096</v>
      </c>
      <c r="Q138" s="5">
        <v>98.843000000000004</v>
      </c>
      <c r="R138" s="5">
        <v>146385539</v>
      </c>
      <c r="S138" s="5">
        <v>1675681095</v>
      </c>
      <c r="T138" s="5">
        <v>1</v>
      </c>
      <c r="V138" t="s">
        <v>1679</v>
      </c>
      <c r="W138" t="s">
        <v>1681</v>
      </c>
      <c r="X138" t="s">
        <v>1682</v>
      </c>
    </row>
    <row r="139" spans="2:31">
      <c r="B139" t="s">
        <v>1979</v>
      </c>
      <c r="C139" t="s">
        <v>1980</v>
      </c>
      <c r="D139" s="5">
        <v>0</v>
      </c>
      <c r="E139" s="5">
        <v>-6678000</v>
      </c>
      <c r="F139" s="5">
        <v>284000000</v>
      </c>
      <c r="G139" s="5">
        <v>284000000</v>
      </c>
      <c r="H139" s="5">
        <v>0</v>
      </c>
      <c r="I139" s="5">
        <v>284000000</v>
      </c>
      <c r="J139" s="5">
        <v>-11678000</v>
      </c>
      <c r="K139" s="5">
        <v>279000000</v>
      </c>
      <c r="L139" s="5">
        <v>0</v>
      </c>
      <c r="M139" s="5">
        <v>279000000</v>
      </c>
      <c r="N139" s="5">
        <v>98.239400000000003</v>
      </c>
      <c r="O139" s="5">
        <v>117814027</v>
      </c>
      <c r="P139" s="5">
        <v>117814027</v>
      </c>
      <c r="Q139" s="5">
        <v>41.483800000000002</v>
      </c>
      <c r="R139" s="5">
        <v>19000000</v>
      </c>
      <c r="S139" s="5">
        <v>19000000</v>
      </c>
      <c r="T139" s="5">
        <v>98814027</v>
      </c>
      <c r="V139" t="s">
        <v>1979</v>
      </c>
      <c r="W139" t="s">
        <v>1981</v>
      </c>
      <c r="X139" t="s">
        <v>1694</v>
      </c>
      <c r="Y139" t="s">
        <v>1961</v>
      </c>
      <c r="Z139" t="s">
        <v>1689</v>
      </c>
      <c r="AA139" t="s">
        <v>1982</v>
      </c>
      <c r="AB139" t="s">
        <v>1694</v>
      </c>
      <c r="AC139" t="s">
        <v>1983</v>
      </c>
    </row>
    <row r="140" spans="2:31">
      <c r="B140" t="s">
        <v>1679</v>
      </c>
      <c r="C140" t="s">
        <v>1680</v>
      </c>
      <c r="D140" s="5">
        <v>0</v>
      </c>
      <c r="E140" s="5">
        <v>-6678000</v>
      </c>
      <c r="F140" s="5">
        <v>284000000</v>
      </c>
      <c r="G140" s="5">
        <v>284000000</v>
      </c>
      <c r="H140" s="5">
        <v>0</v>
      </c>
      <c r="I140" s="5">
        <v>284000000</v>
      </c>
      <c r="J140" s="5">
        <v>-11678000</v>
      </c>
      <c r="K140" s="5">
        <v>279000000</v>
      </c>
      <c r="L140" s="5">
        <v>0</v>
      </c>
      <c r="M140" s="5">
        <v>279000000</v>
      </c>
      <c r="N140" s="5">
        <v>98.239400000000003</v>
      </c>
      <c r="O140" s="5">
        <v>117814027</v>
      </c>
      <c r="P140" s="5">
        <v>117814027</v>
      </c>
      <c r="Q140" s="5">
        <v>41.483800000000002</v>
      </c>
      <c r="R140" s="5">
        <v>19000000</v>
      </c>
      <c r="S140" s="5">
        <v>19000000</v>
      </c>
      <c r="T140" s="5">
        <v>98814027</v>
      </c>
      <c r="V140" t="s">
        <v>1679</v>
      </c>
      <c r="W140" t="s">
        <v>1681</v>
      </c>
      <c r="X140" t="s">
        <v>1682</v>
      </c>
    </row>
    <row r="141" spans="2:31">
      <c r="B141" t="s">
        <v>1984</v>
      </c>
      <c r="C141" t="s">
        <v>1985</v>
      </c>
      <c r="D141" s="5">
        <v>60075000</v>
      </c>
      <c r="E141" s="5">
        <v>0</v>
      </c>
      <c r="F141" s="5">
        <v>-60075000</v>
      </c>
      <c r="G141" s="5">
        <v>0</v>
      </c>
      <c r="H141" s="5">
        <v>0</v>
      </c>
      <c r="I141" s="5">
        <v>0</v>
      </c>
      <c r="J141" s="5">
        <v>0</v>
      </c>
      <c r="K141" s="5">
        <v>0</v>
      </c>
      <c r="L141" s="5">
        <v>0</v>
      </c>
      <c r="M141" s="5">
        <v>0</v>
      </c>
      <c r="N141" s="5">
        <v>0</v>
      </c>
      <c r="O141" s="5">
        <v>0</v>
      </c>
      <c r="P141" s="5">
        <v>0</v>
      </c>
      <c r="Q141" s="5">
        <v>0</v>
      </c>
      <c r="R141" s="5">
        <v>0</v>
      </c>
      <c r="S141" s="5">
        <v>0</v>
      </c>
      <c r="T141" s="5">
        <v>0</v>
      </c>
      <c r="V141" t="s">
        <v>1984</v>
      </c>
      <c r="W141" t="s">
        <v>1981</v>
      </c>
      <c r="X141" t="s">
        <v>1694</v>
      </c>
      <c r="Y141" t="s">
        <v>1961</v>
      </c>
      <c r="Z141" t="s">
        <v>1689</v>
      </c>
      <c r="AA141" t="s">
        <v>1982</v>
      </c>
      <c r="AB141" t="s">
        <v>1694</v>
      </c>
      <c r="AC141" t="s">
        <v>1986</v>
      </c>
    </row>
    <row r="142" spans="2:31">
      <c r="B142" t="s">
        <v>1679</v>
      </c>
      <c r="C142" t="s">
        <v>1680</v>
      </c>
      <c r="D142" s="5">
        <v>60075000</v>
      </c>
      <c r="E142" s="5">
        <v>0</v>
      </c>
      <c r="F142" s="5">
        <v>-60075000</v>
      </c>
      <c r="G142" s="5">
        <v>0</v>
      </c>
      <c r="H142" s="5">
        <v>0</v>
      </c>
      <c r="I142" s="5">
        <v>0</v>
      </c>
      <c r="J142" s="5">
        <v>0</v>
      </c>
      <c r="K142" s="5">
        <v>0</v>
      </c>
      <c r="L142" s="5">
        <v>0</v>
      </c>
      <c r="M142" s="5">
        <v>0</v>
      </c>
      <c r="N142" s="5">
        <v>0</v>
      </c>
      <c r="O142" s="5">
        <v>0</v>
      </c>
      <c r="P142" s="5">
        <v>0</v>
      </c>
      <c r="Q142" s="5">
        <v>0</v>
      </c>
      <c r="R142" s="5">
        <v>0</v>
      </c>
      <c r="S142" s="5">
        <v>0</v>
      </c>
      <c r="T142" s="5">
        <v>0</v>
      </c>
      <c r="V142" t="s">
        <v>1679</v>
      </c>
      <c r="W142" t="s">
        <v>1681</v>
      </c>
      <c r="X142" t="s">
        <v>1682</v>
      </c>
    </row>
    <row r="143" spans="2:31">
      <c r="B143" t="s">
        <v>1987</v>
      </c>
      <c r="C143" t="s">
        <v>1988</v>
      </c>
      <c r="D143" s="5">
        <v>0</v>
      </c>
      <c r="E143" s="5">
        <v>-40000000</v>
      </c>
      <c r="F143" s="5">
        <v>0</v>
      </c>
      <c r="G143" s="5">
        <v>0</v>
      </c>
      <c r="H143" s="5">
        <v>0</v>
      </c>
      <c r="I143" s="5">
        <v>0</v>
      </c>
      <c r="J143" s="5">
        <v>-40000000</v>
      </c>
      <c r="K143" s="5">
        <v>0</v>
      </c>
      <c r="L143" s="5">
        <v>0</v>
      </c>
      <c r="M143" s="5">
        <v>0</v>
      </c>
      <c r="N143" s="5">
        <v>0</v>
      </c>
      <c r="O143" s="5">
        <v>0</v>
      </c>
      <c r="P143" s="5">
        <v>0</v>
      </c>
      <c r="Q143" s="5">
        <v>0</v>
      </c>
      <c r="R143" s="5">
        <v>0</v>
      </c>
      <c r="S143" s="5">
        <v>0</v>
      </c>
      <c r="T143" s="5">
        <v>0</v>
      </c>
      <c r="V143" t="s">
        <v>1987</v>
      </c>
      <c r="W143" t="s">
        <v>1981</v>
      </c>
      <c r="X143" t="s">
        <v>1694</v>
      </c>
      <c r="Y143" t="s">
        <v>1961</v>
      </c>
      <c r="Z143" t="s">
        <v>1689</v>
      </c>
      <c r="AA143" t="s">
        <v>1982</v>
      </c>
      <c r="AB143" t="s">
        <v>1694</v>
      </c>
      <c r="AC143" t="s">
        <v>1989</v>
      </c>
    </row>
    <row r="144" spans="2:31">
      <c r="B144" t="s">
        <v>1679</v>
      </c>
      <c r="C144" t="s">
        <v>1680</v>
      </c>
      <c r="D144" s="5">
        <v>0</v>
      </c>
      <c r="E144" s="5">
        <v>-40000000</v>
      </c>
      <c r="F144" s="5">
        <v>0</v>
      </c>
      <c r="G144" s="5">
        <v>0</v>
      </c>
      <c r="H144" s="5">
        <v>0</v>
      </c>
      <c r="I144" s="5">
        <v>0</v>
      </c>
      <c r="J144" s="5">
        <v>-40000000</v>
      </c>
      <c r="K144" s="5">
        <v>0</v>
      </c>
      <c r="L144" s="5">
        <v>0</v>
      </c>
      <c r="M144" s="5">
        <v>0</v>
      </c>
      <c r="N144" s="5">
        <v>0</v>
      </c>
      <c r="O144" s="5">
        <v>0</v>
      </c>
      <c r="P144" s="5">
        <v>0</v>
      </c>
      <c r="Q144" s="5">
        <v>0</v>
      </c>
      <c r="R144" s="5">
        <v>0</v>
      </c>
      <c r="S144" s="5">
        <v>0</v>
      </c>
      <c r="T144" s="5">
        <v>0</v>
      </c>
      <c r="V144" t="s">
        <v>1679</v>
      </c>
      <c r="W144" t="s">
        <v>1681</v>
      </c>
      <c r="X144" t="s">
        <v>1682</v>
      </c>
    </row>
    <row r="145" spans="2:31">
      <c r="B145" t="s">
        <v>1990</v>
      </c>
      <c r="C145" t="s">
        <v>1991</v>
      </c>
      <c r="D145" s="5">
        <v>463500000</v>
      </c>
      <c r="E145" s="5">
        <v>0</v>
      </c>
      <c r="F145" s="5">
        <v>-200000000</v>
      </c>
      <c r="G145" s="5">
        <v>263500000</v>
      </c>
      <c r="H145" s="5">
        <v>0</v>
      </c>
      <c r="I145" s="5">
        <v>263500000</v>
      </c>
      <c r="J145" s="5">
        <v>0</v>
      </c>
      <c r="K145" s="5">
        <v>263500000</v>
      </c>
      <c r="L145" s="5">
        <v>0</v>
      </c>
      <c r="M145" s="5">
        <v>263500000</v>
      </c>
      <c r="N145" s="5">
        <v>100</v>
      </c>
      <c r="O145" s="5">
        <v>154227722</v>
      </c>
      <c r="P145" s="5">
        <v>170407252</v>
      </c>
      <c r="Q145" s="5">
        <v>64.670699999999997</v>
      </c>
      <c r="R145" s="5">
        <v>148809557</v>
      </c>
      <c r="S145" s="5">
        <v>164989087</v>
      </c>
      <c r="T145" s="5">
        <v>5418165</v>
      </c>
      <c r="V145" t="s">
        <v>1990</v>
      </c>
      <c r="W145" t="s">
        <v>1849</v>
      </c>
      <c r="X145" t="s">
        <v>1694</v>
      </c>
      <c r="Y145" t="s">
        <v>1992</v>
      </c>
      <c r="Z145" t="s">
        <v>1815</v>
      </c>
      <c r="AA145" t="s">
        <v>1731</v>
      </c>
      <c r="AB145" t="s">
        <v>1993</v>
      </c>
      <c r="AC145" t="s">
        <v>1689</v>
      </c>
      <c r="AD145" t="s">
        <v>1785</v>
      </c>
      <c r="AE145" t="s">
        <v>1994</v>
      </c>
    </row>
    <row r="146" spans="2:31">
      <c r="B146" t="s">
        <v>1679</v>
      </c>
      <c r="C146" t="s">
        <v>1680</v>
      </c>
      <c r="D146" s="5">
        <v>463500000</v>
      </c>
      <c r="E146" s="5">
        <v>0</v>
      </c>
      <c r="F146" s="5">
        <v>-200000000</v>
      </c>
      <c r="G146" s="5">
        <v>263500000</v>
      </c>
      <c r="H146" s="5">
        <v>0</v>
      </c>
      <c r="I146" s="5">
        <v>263500000</v>
      </c>
      <c r="J146" s="5">
        <v>0</v>
      </c>
      <c r="K146" s="5">
        <v>263500000</v>
      </c>
      <c r="L146" s="5">
        <v>0</v>
      </c>
      <c r="M146" s="5">
        <v>263500000</v>
      </c>
      <c r="N146" s="5">
        <v>100</v>
      </c>
      <c r="O146" s="5">
        <v>154227722</v>
      </c>
      <c r="P146" s="5">
        <v>170407252</v>
      </c>
      <c r="Q146" s="5">
        <v>64.670699999999997</v>
      </c>
      <c r="R146" s="5">
        <v>148809557</v>
      </c>
      <c r="S146" s="5">
        <v>164989087</v>
      </c>
      <c r="T146" s="5">
        <v>5418165</v>
      </c>
      <c r="V146" t="s">
        <v>1679</v>
      </c>
      <c r="W146" t="s">
        <v>1681</v>
      </c>
      <c r="X146" t="s">
        <v>1682</v>
      </c>
    </row>
    <row r="147" spans="2:31">
      <c r="B147" t="s">
        <v>1995</v>
      </c>
      <c r="C147" t="s">
        <v>1996</v>
      </c>
      <c r="D147" s="5">
        <v>1709795000</v>
      </c>
      <c r="E147" s="5">
        <v>-12980189</v>
      </c>
      <c r="F147" s="5">
        <v>-95980189</v>
      </c>
      <c r="G147" s="5">
        <v>1613814811</v>
      </c>
      <c r="H147" s="5">
        <v>0</v>
      </c>
      <c r="I147" s="5">
        <v>1613814811</v>
      </c>
      <c r="J147" s="5">
        <v>25960120</v>
      </c>
      <c r="K147" s="5">
        <v>1613472413</v>
      </c>
      <c r="L147" s="5">
        <v>156849958</v>
      </c>
      <c r="M147" s="5">
        <v>1613472413</v>
      </c>
      <c r="N147" s="5">
        <v>99.978800000000007</v>
      </c>
      <c r="O147" s="5">
        <v>156849958</v>
      </c>
      <c r="P147" s="5">
        <v>1613472413</v>
      </c>
      <c r="Q147" s="5">
        <v>99.978800000000007</v>
      </c>
      <c r="R147" s="5">
        <v>156849959</v>
      </c>
      <c r="S147" s="5">
        <v>1613472414</v>
      </c>
      <c r="T147" s="5">
        <v>-1</v>
      </c>
      <c r="V147" t="s">
        <v>1995</v>
      </c>
      <c r="W147" t="s">
        <v>1849</v>
      </c>
      <c r="X147" t="s">
        <v>1694</v>
      </c>
      <c r="Y147" t="s">
        <v>1997</v>
      </c>
      <c r="Z147" t="s">
        <v>1689</v>
      </c>
      <c r="AA147" t="s">
        <v>1998</v>
      </c>
      <c r="AB147" t="s">
        <v>1694</v>
      </c>
      <c r="AC147" t="s">
        <v>1999</v>
      </c>
    </row>
    <row r="148" spans="2:31">
      <c r="B148" t="s">
        <v>1679</v>
      </c>
      <c r="C148" t="s">
        <v>1680</v>
      </c>
      <c r="D148" s="5">
        <v>1709795000</v>
      </c>
      <c r="E148" s="5">
        <v>-12980189</v>
      </c>
      <c r="F148" s="5">
        <v>-95980189</v>
      </c>
      <c r="G148" s="5">
        <v>1613814811</v>
      </c>
      <c r="H148" s="5">
        <v>0</v>
      </c>
      <c r="I148" s="5">
        <v>1613814811</v>
      </c>
      <c r="J148" s="5">
        <v>25960120</v>
      </c>
      <c r="K148" s="5">
        <v>1613472413</v>
      </c>
      <c r="L148" s="5">
        <v>156849958</v>
      </c>
      <c r="M148" s="5">
        <v>1613472413</v>
      </c>
      <c r="N148" s="5">
        <v>99.978800000000007</v>
      </c>
      <c r="O148" s="5">
        <v>156849958</v>
      </c>
      <c r="P148" s="5">
        <v>1613472413</v>
      </c>
      <c r="Q148" s="5">
        <v>99.978800000000007</v>
      </c>
      <c r="R148" s="5">
        <v>156849959</v>
      </c>
      <c r="S148" s="5">
        <v>1613472414</v>
      </c>
      <c r="T148" s="5">
        <v>-1</v>
      </c>
      <c r="V148" t="s">
        <v>1679</v>
      </c>
      <c r="W148" t="s">
        <v>1681</v>
      </c>
      <c r="X148" t="s">
        <v>1682</v>
      </c>
    </row>
    <row r="149" spans="2:31">
      <c r="B149" t="s">
        <v>2000</v>
      </c>
      <c r="C149" t="s">
        <v>2001</v>
      </c>
      <c r="D149" s="5">
        <v>0</v>
      </c>
      <c r="E149" s="5">
        <v>-1350406</v>
      </c>
      <c r="F149" s="5">
        <v>2049594</v>
      </c>
      <c r="G149" s="5">
        <v>2049594</v>
      </c>
      <c r="H149" s="5">
        <v>0</v>
      </c>
      <c r="I149" s="5">
        <v>2049594</v>
      </c>
      <c r="J149" s="5">
        <v>-1916406</v>
      </c>
      <c r="K149" s="5">
        <v>1483594</v>
      </c>
      <c r="L149" s="5">
        <v>0</v>
      </c>
      <c r="M149" s="5">
        <v>1483594</v>
      </c>
      <c r="N149" s="5">
        <v>72.384799999999998</v>
      </c>
      <c r="O149" s="5">
        <v>0</v>
      </c>
      <c r="P149" s="5">
        <v>1483594</v>
      </c>
      <c r="Q149" s="5">
        <v>72.384799999999998</v>
      </c>
      <c r="R149" s="5">
        <v>0</v>
      </c>
      <c r="S149" s="5">
        <v>1483594</v>
      </c>
      <c r="T149" s="5">
        <v>0</v>
      </c>
      <c r="V149" t="s">
        <v>2000</v>
      </c>
      <c r="W149" t="s">
        <v>1849</v>
      </c>
      <c r="X149" t="s">
        <v>1694</v>
      </c>
      <c r="Y149" t="s">
        <v>2002</v>
      </c>
      <c r="Z149" t="s">
        <v>1694</v>
      </c>
      <c r="AA149" t="s">
        <v>2003</v>
      </c>
      <c r="AB149" t="s">
        <v>2004</v>
      </c>
    </row>
    <row r="150" spans="2:31">
      <c r="B150" t="s">
        <v>1679</v>
      </c>
      <c r="C150" t="s">
        <v>1680</v>
      </c>
      <c r="D150" s="5">
        <v>0</v>
      </c>
      <c r="E150" s="5">
        <v>-1350406</v>
      </c>
      <c r="F150" s="5">
        <v>2049594</v>
      </c>
      <c r="G150" s="5">
        <v>2049594</v>
      </c>
      <c r="H150" s="5">
        <v>0</v>
      </c>
      <c r="I150" s="5">
        <v>2049594</v>
      </c>
      <c r="J150" s="5">
        <v>-1916406</v>
      </c>
      <c r="K150" s="5">
        <v>1483594</v>
      </c>
      <c r="L150" s="5">
        <v>0</v>
      </c>
      <c r="M150" s="5">
        <v>1483594</v>
      </c>
      <c r="N150" s="5">
        <v>72.384799999999998</v>
      </c>
      <c r="O150" s="5">
        <v>0</v>
      </c>
      <c r="P150" s="5">
        <v>1483594</v>
      </c>
      <c r="Q150" s="5">
        <v>72.384799999999998</v>
      </c>
      <c r="R150" s="5">
        <v>0</v>
      </c>
      <c r="S150" s="5">
        <v>1483594</v>
      </c>
      <c r="T150" s="5">
        <v>0</v>
      </c>
      <c r="V150" t="s">
        <v>1679</v>
      </c>
      <c r="W150" t="s">
        <v>1681</v>
      </c>
      <c r="X150" t="s">
        <v>1682</v>
      </c>
    </row>
    <row r="151" spans="2:31">
      <c r="B151" t="s">
        <v>2005</v>
      </c>
      <c r="C151" t="s">
        <v>2006</v>
      </c>
      <c r="D151" s="5">
        <v>576804000</v>
      </c>
      <c r="E151" s="5">
        <v>11296500</v>
      </c>
      <c r="F151" s="5">
        <v>89214874</v>
      </c>
      <c r="G151" s="5">
        <v>666018874</v>
      </c>
      <c r="H151" s="5">
        <v>0</v>
      </c>
      <c r="I151" s="5">
        <v>666018874</v>
      </c>
      <c r="J151" s="5">
        <v>9217845</v>
      </c>
      <c r="K151" s="5">
        <v>663940219</v>
      </c>
      <c r="L151" s="5">
        <v>95842311</v>
      </c>
      <c r="M151" s="5">
        <v>663940219</v>
      </c>
      <c r="N151" s="5">
        <v>99.687899999999999</v>
      </c>
      <c r="O151" s="5">
        <v>95842311</v>
      </c>
      <c r="P151" s="5">
        <v>663861185</v>
      </c>
      <c r="Q151" s="5">
        <v>99.676000000000002</v>
      </c>
      <c r="R151" s="5">
        <v>95842311</v>
      </c>
      <c r="S151" s="5">
        <v>663861185</v>
      </c>
      <c r="T151" s="5">
        <v>0</v>
      </c>
      <c r="V151" t="s">
        <v>2005</v>
      </c>
      <c r="W151" t="s">
        <v>1849</v>
      </c>
      <c r="X151" t="s">
        <v>1756</v>
      </c>
      <c r="Y151" t="s">
        <v>1694</v>
      </c>
      <c r="Z151" t="s">
        <v>2002</v>
      </c>
      <c r="AA151" t="s">
        <v>1694</v>
      </c>
      <c r="AB151" t="s">
        <v>1900</v>
      </c>
      <c r="AC151" t="s">
        <v>2007</v>
      </c>
    </row>
    <row r="152" spans="2:31">
      <c r="B152" t="s">
        <v>1679</v>
      </c>
      <c r="C152" t="s">
        <v>1680</v>
      </c>
      <c r="D152" s="5">
        <v>576804000</v>
      </c>
      <c r="E152" s="5">
        <v>11296500</v>
      </c>
      <c r="F152" s="5">
        <v>89214874</v>
      </c>
      <c r="G152" s="5">
        <v>666018874</v>
      </c>
      <c r="H152" s="5">
        <v>0</v>
      </c>
      <c r="I152" s="5">
        <v>666018874</v>
      </c>
      <c r="J152" s="5">
        <v>9217845</v>
      </c>
      <c r="K152" s="5">
        <v>663940219</v>
      </c>
      <c r="L152" s="5">
        <v>95842311</v>
      </c>
      <c r="M152" s="5">
        <v>663940219</v>
      </c>
      <c r="N152" s="5">
        <v>99.687899999999999</v>
      </c>
      <c r="O152" s="5">
        <v>95842311</v>
      </c>
      <c r="P152" s="5">
        <v>663861185</v>
      </c>
      <c r="Q152" s="5">
        <v>99.676000000000002</v>
      </c>
      <c r="R152" s="5">
        <v>95842311</v>
      </c>
      <c r="S152" s="5">
        <v>663861185</v>
      </c>
      <c r="T152" s="5">
        <v>0</v>
      </c>
      <c r="V152" t="s">
        <v>1679</v>
      </c>
      <c r="W152" t="s">
        <v>1681</v>
      </c>
      <c r="X152" t="s">
        <v>1682</v>
      </c>
    </row>
    <row r="153" spans="2:31">
      <c r="B153" t="s">
        <v>2008</v>
      </c>
      <c r="C153" t="s">
        <v>2009</v>
      </c>
      <c r="D153" s="5">
        <v>1218103000</v>
      </c>
      <c r="E153" s="5">
        <v>0</v>
      </c>
      <c r="F153" s="5">
        <v>-618503000</v>
      </c>
      <c r="G153" s="5">
        <v>599600000</v>
      </c>
      <c r="H153" s="5">
        <v>0</v>
      </c>
      <c r="I153" s="5">
        <v>599600000</v>
      </c>
      <c r="J153" s="5">
        <v>0</v>
      </c>
      <c r="K153" s="5">
        <v>599600000</v>
      </c>
      <c r="L153" s="5">
        <v>201600000</v>
      </c>
      <c r="M153" s="5">
        <v>599600000</v>
      </c>
      <c r="N153" s="5">
        <v>100</v>
      </c>
      <c r="O153" s="5">
        <v>311914424</v>
      </c>
      <c r="P153" s="5">
        <v>457667428</v>
      </c>
      <c r="Q153" s="5">
        <v>76.328800000000001</v>
      </c>
      <c r="R153" s="5">
        <v>240964506</v>
      </c>
      <c r="S153" s="5">
        <v>386717510</v>
      </c>
      <c r="T153" s="5">
        <v>70949918</v>
      </c>
      <c r="V153" t="s">
        <v>2008</v>
      </c>
      <c r="W153" t="s">
        <v>1849</v>
      </c>
      <c r="X153" t="s">
        <v>1694</v>
      </c>
      <c r="Y153" t="s">
        <v>2010</v>
      </c>
      <c r="Z153" t="s">
        <v>1694</v>
      </c>
      <c r="AA153" t="s">
        <v>1851</v>
      </c>
      <c r="AB153" t="s">
        <v>2011</v>
      </c>
      <c r="AC153" t="s">
        <v>1689</v>
      </c>
      <c r="AD153" t="s">
        <v>1917</v>
      </c>
    </row>
    <row r="154" spans="2:31">
      <c r="B154" t="s">
        <v>1679</v>
      </c>
      <c r="C154" t="s">
        <v>1680</v>
      </c>
      <c r="D154" s="5">
        <v>1218103000</v>
      </c>
      <c r="E154" s="5">
        <v>0</v>
      </c>
      <c r="F154" s="5">
        <v>-622303000</v>
      </c>
      <c r="G154" s="5">
        <v>595800000</v>
      </c>
      <c r="H154" s="5">
        <v>0</v>
      </c>
      <c r="I154" s="5">
        <v>595800000</v>
      </c>
      <c r="J154" s="5">
        <v>0</v>
      </c>
      <c r="K154" s="5">
        <v>595800000</v>
      </c>
      <c r="L154" s="5">
        <v>201600000</v>
      </c>
      <c r="M154" s="5">
        <v>595800000</v>
      </c>
      <c r="N154" s="5">
        <v>100</v>
      </c>
      <c r="O154" s="5">
        <v>311914424</v>
      </c>
      <c r="P154" s="5">
        <v>453867428</v>
      </c>
      <c r="Q154" s="5">
        <v>76.177800000000005</v>
      </c>
      <c r="R154" s="5">
        <v>240964506</v>
      </c>
      <c r="S154" s="5">
        <v>382917510</v>
      </c>
      <c r="T154" s="5">
        <v>70949918</v>
      </c>
      <c r="V154" t="s">
        <v>1679</v>
      </c>
      <c r="W154" t="s">
        <v>1681</v>
      </c>
      <c r="X154" t="s">
        <v>1682</v>
      </c>
    </row>
    <row r="155" spans="2:31">
      <c r="B155" t="s">
        <v>1809</v>
      </c>
      <c r="C155" t="s">
        <v>1810</v>
      </c>
      <c r="D155" s="5">
        <v>0</v>
      </c>
      <c r="E155" s="5">
        <v>0</v>
      </c>
      <c r="F155" s="5">
        <v>3800000</v>
      </c>
      <c r="G155" s="5">
        <v>3800000</v>
      </c>
      <c r="H155" s="5">
        <v>0</v>
      </c>
      <c r="I155" s="5">
        <v>3800000</v>
      </c>
      <c r="J155" s="5">
        <v>0</v>
      </c>
      <c r="K155" s="5">
        <v>3800000</v>
      </c>
      <c r="L155" s="5">
        <v>0</v>
      </c>
      <c r="M155" s="5">
        <v>3800000</v>
      </c>
      <c r="N155" s="5">
        <v>100</v>
      </c>
      <c r="O155" s="5">
        <v>0</v>
      </c>
      <c r="P155" s="5">
        <v>3800000</v>
      </c>
      <c r="Q155" s="5">
        <v>100</v>
      </c>
      <c r="R155" s="5">
        <v>0</v>
      </c>
      <c r="S155" s="5">
        <v>3800000</v>
      </c>
      <c r="T155" s="5">
        <v>0</v>
      </c>
      <c r="V155" t="s">
        <v>1809</v>
      </c>
      <c r="W155" t="s">
        <v>1811</v>
      </c>
      <c r="X155" t="s">
        <v>1682</v>
      </c>
    </row>
    <row r="156" spans="2:31" s="288" customFormat="1">
      <c r="B156" t="s">
        <v>2012</v>
      </c>
      <c r="C156" t="s">
        <v>2013</v>
      </c>
      <c r="D156" s="5">
        <v>0</v>
      </c>
      <c r="E156" s="5">
        <v>-351504</v>
      </c>
      <c r="F156" s="5">
        <v>2648496</v>
      </c>
      <c r="G156" s="5">
        <v>2648496</v>
      </c>
      <c r="H156" s="5">
        <v>0</v>
      </c>
      <c r="I156" s="5">
        <v>2648496</v>
      </c>
      <c r="J156" s="5">
        <v>-351504</v>
      </c>
      <c r="K156" s="5">
        <v>2648496</v>
      </c>
      <c r="L156" s="5">
        <v>0</v>
      </c>
      <c r="M156" s="5">
        <v>2648496</v>
      </c>
      <c r="N156" s="5">
        <v>100</v>
      </c>
      <c r="O156" s="5">
        <v>0</v>
      </c>
      <c r="P156" s="5">
        <v>2648496</v>
      </c>
      <c r="Q156" s="5">
        <v>100</v>
      </c>
      <c r="R156" s="5">
        <v>0</v>
      </c>
      <c r="S156" s="5">
        <v>2648496</v>
      </c>
      <c r="T156" s="5">
        <v>0</v>
      </c>
      <c r="V156" t="s">
        <v>2012</v>
      </c>
      <c r="W156" s="288" t="s">
        <v>2014</v>
      </c>
      <c r="X156" s="288" t="s">
        <v>1694</v>
      </c>
      <c r="Y156" s="288" t="s">
        <v>1724</v>
      </c>
      <c r="Z156" s="288" t="s">
        <v>2015</v>
      </c>
      <c r="AA156" s="288" t="s">
        <v>1659</v>
      </c>
      <c r="AB156" s="288" t="s">
        <v>2016</v>
      </c>
    </row>
    <row r="157" spans="2:31" s="288" customFormat="1">
      <c r="B157" t="s">
        <v>1679</v>
      </c>
      <c r="C157" t="s">
        <v>1680</v>
      </c>
      <c r="D157" s="5">
        <v>0</v>
      </c>
      <c r="E157" s="5">
        <v>-351504</v>
      </c>
      <c r="F157" s="5">
        <v>2648496</v>
      </c>
      <c r="G157" s="5">
        <v>2648496</v>
      </c>
      <c r="H157" s="5">
        <v>0</v>
      </c>
      <c r="I157" s="5">
        <v>2648496</v>
      </c>
      <c r="J157" s="5">
        <v>-351504</v>
      </c>
      <c r="K157" s="5">
        <v>2648496</v>
      </c>
      <c r="L157" s="5">
        <v>0</v>
      </c>
      <c r="M157" s="5">
        <v>2648496</v>
      </c>
      <c r="N157" s="5">
        <v>100</v>
      </c>
      <c r="O157" s="5">
        <v>0</v>
      </c>
      <c r="P157" s="5">
        <v>2648496</v>
      </c>
      <c r="Q157" s="5">
        <v>100</v>
      </c>
      <c r="R157" s="5">
        <v>0</v>
      </c>
      <c r="S157" s="5">
        <v>2648496</v>
      </c>
      <c r="T157" s="5">
        <v>0</v>
      </c>
      <c r="V157" t="s">
        <v>1679</v>
      </c>
      <c r="W157" s="288" t="s">
        <v>1681</v>
      </c>
      <c r="X157" s="288" t="s">
        <v>1682</v>
      </c>
    </row>
    <row r="158" spans="2:31" s="288" customFormat="1">
      <c r="B158" t="s">
        <v>2017</v>
      </c>
      <c r="C158" t="s">
        <v>2018</v>
      </c>
      <c r="D158" s="5">
        <v>42243952000</v>
      </c>
      <c r="E158" s="5">
        <v>0</v>
      </c>
      <c r="F158" s="5">
        <v>1400000000</v>
      </c>
      <c r="G158" s="5">
        <v>43643952000</v>
      </c>
      <c r="H158" s="5">
        <v>0</v>
      </c>
      <c r="I158" s="5">
        <v>43643952000</v>
      </c>
      <c r="J158" s="5">
        <v>-648732833</v>
      </c>
      <c r="K158" s="5">
        <v>42916628090</v>
      </c>
      <c r="L158" s="5">
        <v>775188148</v>
      </c>
      <c r="M158" s="5">
        <v>42916628090</v>
      </c>
      <c r="N158" s="5">
        <v>98.333500000000001</v>
      </c>
      <c r="O158" s="5">
        <v>5911555794</v>
      </c>
      <c r="P158" s="5">
        <v>37490389455</v>
      </c>
      <c r="Q158" s="5">
        <v>85.900499999999994</v>
      </c>
      <c r="R158" s="5">
        <v>3936413241</v>
      </c>
      <c r="S158" s="5">
        <v>35515246902</v>
      </c>
      <c r="T158" s="5">
        <v>1975142553</v>
      </c>
      <c r="V158" t="s">
        <v>2017</v>
      </c>
      <c r="W158" s="288" t="s">
        <v>2019</v>
      </c>
      <c r="X158" s="288" t="s">
        <v>1694</v>
      </c>
      <c r="Y158" s="288" t="s">
        <v>2020</v>
      </c>
      <c r="Z158" s="288" t="s">
        <v>1689</v>
      </c>
      <c r="AA158" s="288" t="s">
        <v>1707</v>
      </c>
      <c r="AB158" s="288" t="s">
        <v>2021</v>
      </c>
    </row>
    <row r="159" spans="2:31" s="288" customFormat="1">
      <c r="B159" t="s">
        <v>2022</v>
      </c>
      <c r="C159" t="s">
        <v>2023</v>
      </c>
      <c r="D159" s="5">
        <v>0</v>
      </c>
      <c r="E159" s="5">
        <v>0</v>
      </c>
      <c r="F159" s="5">
        <v>51096920</v>
      </c>
      <c r="G159" s="5">
        <v>51096920</v>
      </c>
      <c r="H159" s="5">
        <v>0</v>
      </c>
      <c r="I159" s="5">
        <v>51096920</v>
      </c>
      <c r="J159" s="5">
        <v>0</v>
      </c>
      <c r="K159" s="5">
        <v>51096920</v>
      </c>
      <c r="L159" s="5">
        <v>0</v>
      </c>
      <c r="M159" s="5">
        <v>51096920</v>
      </c>
      <c r="N159" s="5">
        <v>100</v>
      </c>
      <c r="O159" s="5">
        <v>51096920</v>
      </c>
      <c r="P159" s="5">
        <v>51096920</v>
      </c>
      <c r="Q159" s="5">
        <v>100</v>
      </c>
      <c r="R159" s="5">
        <v>0</v>
      </c>
      <c r="S159" s="5">
        <v>0</v>
      </c>
      <c r="T159" s="5">
        <v>51096920</v>
      </c>
      <c r="V159" t="s">
        <v>2022</v>
      </c>
      <c r="W159" s="288" t="s">
        <v>2024</v>
      </c>
      <c r="X159" s="288" t="s">
        <v>1694</v>
      </c>
      <c r="Y159" s="288" t="s">
        <v>2025</v>
      </c>
      <c r="Z159" s="288" t="s">
        <v>2026</v>
      </c>
      <c r="AA159" s="288" t="s">
        <v>1689</v>
      </c>
      <c r="AB159" s="288" t="s">
        <v>1794</v>
      </c>
      <c r="AC159" s="288" t="s">
        <v>2027</v>
      </c>
      <c r="AD159" s="288" t="s">
        <v>1689</v>
      </c>
      <c r="AE159" s="288" t="s">
        <v>1796</v>
      </c>
    </row>
    <row r="160" spans="2:31">
      <c r="B160" t="s">
        <v>2028</v>
      </c>
      <c r="C160" t="s">
        <v>2029</v>
      </c>
      <c r="D160" s="5">
        <v>0</v>
      </c>
      <c r="E160" s="5">
        <v>0</v>
      </c>
      <c r="F160" s="5">
        <v>51096920</v>
      </c>
      <c r="G160" s="5">
        <v>51096920</v>
      </c>
      <c r="H160" s="5">
        <v>0</v>
      </c>
      <c r="I160" s="5">
        <v>51096920</v>
      </c>
      <c r="J160" s="5">
        <v>0</v>
      </c>
      <c r="K160" s="5">
        <v>51096920</v>
      </c>
      <c r="L160" s="5">
        <v>0</v>
      </c>
      <c r="M160" s="5">
        <v>51096920</v>
      </c>
      <c r="N160" s="5">
        <v>100</v>
      </c>
      <c r="O160" s="5">
        <v>51096920</v>
      </c>
      <c r="P160" s="5">
        <v>51096920</v>
      </c>
      <c r="Q160" s="5">
        <v>100</v>
      </c>
      <c r="R160" s="5">
        <v>0</v>
      </c>
      <c r="S160" s="5">
        <v>0</v>
      </c>
      <c r="T160" s="5">
        <v>51096920</v>
      </c>
      <c r="V160" t="s">
        <v>2028</v>
      </c>
      <c r="W160" t="s">
        <v>2030</v>
      </c>
      <c r="X160" t="s">
        <v>1694</v>
      </c>
      <c r="Y160" t="s">
        <v>2031</v>
      </c>
      <c r="Z160" t="s">
        <v>1689</v>
      </c>
      <c r="AA160" t="s">
        <v>2032</v>
      </c>
      <c r="AB160" t="s">
        <v>2033</v>
      </c>
    </row>
    <row r="161" spans="2:31">
      <c r="B161" t="s">
        <v>2034</v>
      </c>
      <c r="C161" t="s">
        <v>2035</v>
      </c>
      <c r="D161" s="5">
        <v>158077000</v>
      </c>
      <c r="E161" s="5">
        <v>0</v>
      </c>
      <c r="F161" s="5">
        <v>-158077000</v>
      </c>
      <c r="G161" s="5">
        <v>0</v>
      </c>
      <c r="H161" s="5">
        <v>0</v>
      </c>
      <c r="I161" s="5">
        <v>0</v>
      </c>
      <c r="J161" s="5">
        <v>0</v>
      </c>
      <c r="K161" s="5">
        <v>0</v>
      </c>
      <c r="L161" s="5">
        <v>0</v>
      </c>
      <c r="M161" s="5">
        <v>0</v>
      </c>
      <c r="N161" s="5">
        <v>0</v>
      </c>
      <c r="O161" s="5">
        <v>0</v>
      </c>
      <c r="P161" s="5">
        <v>0</v>
      </c>
      <c r="Q161" s="5">
        <v>0</v>
      </c>
      <c r="R161" s="5">
        <v>0</v>
      </c>
      <c r="S161" s="5">
        <v>0</v>
      </c>
      <c r="T161" s="5">
        <v>0</v>
      </c>
      <c r="V161" t="s">
        <v>2034</v>
      </c>
      <c r="W161" t="s">
        <v>2036</v>
      </c>
      <c r="X161" t="s">
        <v>2037</v>
      </c>
      <c r="Y161" t="s">
        <v>1815</v>
      </c>
      <c r="Z161" t="s">
        <v>2038</v>
      </c>
      <c r="AA161" t="s">
        <v>2039</v>
      </c>
      <c r="AB161" t="s">
        <v>1689</v>
      </c>
      <c r="AC161" t="s">
        <v>1794</v>
      </c>
      <c r="AD161" t="s">
        <v>2027</v>
      </c>
    </row>
    <row r="162" spans="2:31">
      <c r="B162" t="s">
        <v>2028</v>
      </c>
      <c r="C162" t="s">
        <v>2029</v>
      </c>
      <c r="D162" s="5">
        <v>158077000</v>
      </c>
      <c r="E162" s="5">
        <v>0</v>
      </c>
      <c r="F162" s="5">
        <v>-158077000</v>
      </c>
      <c r="G162" s="5">
        <v>0</v>
      </c>
      <c r="H162" s="5">
        <v>0</v>
      </c>
      <c r="I162" s="5">
        <v>0</v>
      </c>
      <c r="J162" s="5">
        <v>0</v>
      </c>
      <c r="K162" s="5">
        <v>0</v>
      </c>
      <c r="L162" s="5">
        <v>0</v>
      </c>
      <c r="M162" s="5">
        <v>0</v>
      </c>
      <c r="N162" s="5">
        <v>0</v>
      </c>
      <c r="O162" s="5">
        <v>0</v>
      </c>
      <c r="P162" s="5">
        <v>0</v>
      </c>
      <c r="Q162" s="5">
        <v>0</v>
      </c>
      <c r="R162" s="5">
        <v>0</v>
      </c>
      <c r="S162" s="5">
        <v>0</v>
      </c>
      <c r="T162" s="5">
        <v>0</v>
      </c>
      <c r="V162" t="s">
        <v>2028</v>
      </c>
      <c r="W162" t="s">
        <v>2030</v>
      </c>
      <c r="X162" t="s">
        <v>1694</v>
      </c>
      <c r="Y162" t="s">
        <v>2031</v>
      </c>
      <c r="Z162" t="s">
        <v>1689</v>
      </c>
      <c r="AA162" t="s">
        <v>2032</v>
      </c>
      <c r="AB162" t="s">
        <v>2033</v>
      </c>
    </row>
    <row r="163" spans="2:31">
      <c r="B163" t="s">
        <v>2040</v>
      </c>
      <c r="C163" t="s">
        <v>2041</v>
      </c>
      <c r="D163" s="5">
        <v>56264000</v>
      </c>
      <c r="E163" s="5">
        <v>0</v>
      </c>
      <c r="F163" s="5">
        <v>-56264000</v>
      </c>
      <c r="G163" s="5">
        <v>0</v>
      </c>
      <c r="H163" s="5">
        <v>0</v>
      </c>
      <c r="I163" s="5">
        <v>0</v>
      </c>
      <c r="J163" s="5">
        <v>0</v>
      </c>
      <c r="K163" s="5">
        <v>0</v>
      </c>
      <c r="L163" s="5">
        <v>0</v>
      </c>
      <c r="M163" s="5">
        <v>0</v>
      </c>
      <c r="N163" s="5">
        <v>0</v>
      </c>
      <c r="O163" s="5">
        <v>0</v>
      </c>
      <c r="P163" s="5">
        <v>0</v>
      </c>
      <c r="Q163" s="5">
        <v>0</v>
      </c>
      <c r="R163" s="5">
        <v>0</v>
      </c>
      <c r="S163" s="5">
        <v>0</v>
      </c>
      <c r="T163" s="5">
        <v>0</v>
      </c>
      <c r="V163" t="s">
        <v>2040</v>
      </c>
      <c r="W163" t="s">
        <v>1792</v>
      </c>
      <c r="X163" t="s">
        <v>1694</v>
      </c>
      <c r="Y163" t="s">
        <v>1793</v>
      </c>
      <c r="Z163" t="s">
        <v>1689</v>
      </c>
      <c r="AA163" t="s">
        <v>1794</v>
      </c>
      <c r="AB163" t="s">
        <v>1795</v>
      </c>
      <c r="AC163" t="s">
        <v>1796</v>
      </c>
      <c r="AD163" t="s">
        <v>1689</v>
      </c>
      <c r="AE163" t="s">
        <v>1723</v>
      </c>
    </row>
    <row r="164" spans="2:31">
      <c r="B164" t="s">
        <v>2042</v>
      </c>
      <c r="C164" t="s">
        <v>2043</v>
      </c>
      <c r="D164" s="5">
        <v>56264000</v>
      </c>
      <c r="E164" s="5">
        <v>0</v>
      </c>
      <c r="F164" s="5">
        <v>-56264000</v>
      </c>
      <c r="G164" s="5">
        <v>0</v>
      </c>
      <c r="H164" s="5">
        <v>0</v>
      </c>
      <c r="I164" s="5">
        <v>0</v>
      </c>
      <c r="J164" s="5">
        <v>0</v>
      </c>
      <c r="K164" s="5">
        <v>0</v>
      </c>
      <c r="L164" s="5">
        <v>0</v>
      </c>
      <c r="M164" s="5">
        <v>0</v>
      </c>
      <c r="N164" s="5">
        <v>0</v>
      </c>
      <c r="O164" s="5">
        <v>0</v>
      </c>
      <c r="P164" s="5">
        <v>0</v>
      </c>
      <c r="Q164" s="5">
        <v>0</v>
      </c>
      <c r="R164" s="5">
        <v>0</v>
      </c>
      <c r="S164" s="5">
        <v>0</v>
      </c>
      <c r="T164" s="5">
        <v>0</v>
      </c>
      <c r="V164" t="s">
        <v>2042</v>
      </c>
      <c r="W164" t="s">
        <v>2044</v>
      </c>
      <c r="X164" t="s">
        <v>2045</v>
      </c>
      <c r="Y164" t="s">
        <v>2046</v>
      </c>
    </row>
    <row r="165" spans="2:31">
      <c r="B165" t="s">
        <v>2047</v>
      </c>
      <c r="C165" t="s">
        <v>2048</v>
      </c>
      <c r="D165" s="5">
        <v>15283000</v>
      </c>
      <c r="E165" s="5">
        <v>0</v>
      </c>
      <c r="F165" s="5">
        <v>-15283000</v>
      </c>
      <c r="G165" s="5">
        <v>0</v>
      </c>
      <c r="H165" s="5">
        <v>0</v>
      </c>
      <c r="I165" s="5">
        <v>0</v>
      </c>
      <c r="J165" s="5">
        <v>0</v>
      </c>
      <c r="K165" s="5">
        <v>0</v>
      </c>
      <c r="L165" s="5">
        <v>0</v>
      </c>
      <c r="M165" s="5">
        <v>0</v>
      </c>
      <c r="N165" s="5">
        <v>0</v>
      </c>
      <c r="O165" s="5">
        <v>0</v>
      </c>
      <c r="P165" s="5">
        <v>0</v>
      </c>
      <c r="Q165" s="5">
        <v>0</v>
      </c>
      <c r="R165" s="5">
        <v>0</v>
      </c>
      <c r="S165" s="5">
        <v>0</v>
      </c>
      <c r="T165" s="5">
        <v>0</v>
      </c>
      <c r="V165" t="s">
        <v>2047</v>
      </c>
      <c r="W165" t="s">
        <v>2049</v>
      </c>
      <c r="X165" t="s">
        <v>1916</v>
      </c>
      <c r="Y165" t="s">
        <v>2050</v>
      </c>
      <c r="Z165" t="s">
        <v>2051</v>
      </c>
      <c r="AA165" t="s">
        <v>1659</v>
      </c>
      <c r="AB165" t="s">
        <v>1731</v>
      </c>
      <c r="AC165" t="s">
        <v>2052</v>
      </c>
    </row>
    <row r="166" spans="2:31">
      <c r="B166" t="s">
        <v>2042</v>
      </c>
      <c r="C166" t="s">
        <v>2043</v>
      </c>
      <c r="D166" s="5">
        <v>15283000</v>
      </c>
      <c r="E166" s="5">
        <v>0</v>
      </c>
      <c r="F166" s="5">
        <v>-15283000</v>
      </c>
      <c r="G166" s="5">
        <v>0</v>
      </c>
      <c r="H166" s="5">
        <v>0</v>
      </c>
      <c r="I166" s="5">
        <v>0</v>
      </c>
      <c r="J166" s="5">
        <v>0</v>
      </c>
      <c r="K166" s="5">
        <v>0</v>
      </c>
      <c r="L166" s="5">
        <v>0</v>
      </c>
      <c r="M166" s="5">
        <v>0</v>
      </c>
      <c r="N166" s="5">
        <v>0</v>
      </c>
      <c r="O166" s="5">
        <v>0</v>
      </c>
      <c r="P166" s="5">
        <v>0</v>
      </c>
      <c r="Q166" s="5">
        <v>0</v>
      </c>
      <c r="R166" s="5">
        <v>0</v>
      </c>
      <c r="S166" s="5">
        <v>0</v>
      </c>
      <c r="T166" s="5">
        <v>0</v>
      </c>
      <c r="V166" t="s">
        <v>2042</v>
      </c>
      <c r="W166" t="s">
        <v>2044</v>
      </c>
      <c r="X166" t="s">
        <v>2045</v>
      </c>
      <c r="Y166" t="s">
        <v>2046</v>
      </c>
    </row>
    <row r="167" spans="2:31">
      <c r="B167" t="s">
        <v>2053</v>
      </c>
      <c r="C167" t="s">
        <v>2054</v>
      </c>
      <c r="D167" s="5">
        <v>309976000</v>
      </c>
      <c r="E167" s="5">
        <v>0</v>
      </c>
      <c r="F167" s="5">
        <v>-281841000</v>
      </c>
      <c r="G167" s="5">
        <v>28135000</v>
      </c>
      <c r="H167" s="5">
        <v>0</v>
      </c>
      <c r="I167" s="5">
        <v>28135000</v>
      </c>
      <c r="J167" s="5">
        <v>0</v>
      </c>
      <c r="K167" s="5">
        <v>28100770</v>
      </c>
      <c r="L167" s="5">
        <v>0</v>
      </c>
      <c r="M167" s="5">
        <v>28100770</v>
      </c>
      <c r="N167" s="5">
        <v>99.878299999999996</v>
      </c>
      <c r="O167" s="5">
        <v>0</v>
      </c>
      <c r="P167" s="5">
        <v>28100770</v>
      </c>
      <c r="Q167" s="5">
        <v>99.878299999999996</v>
      </c>
      <c r="R167" s="5">
        <v>0</v>
      </c>
      <c r="S167" s="5">
        <v>28100770</v>
      </c>
      <c r="T167" s="5">
        <v>0</v>
      </c>
      <c r="V167" t="s">
        <v>2053</v>
      </c>
      <c r="W167" t="s">
        <v>2055</v>
      </c>
      <c r="X167" t="s">
        <v>1689</v>
      </c>
      <c r="Y167" t="s">
        <v>2056</v>
      </c>
      <c r="Z167" t="s">
        <v>1694</v>
      </c>
      <c r="AA167" t="s">
        <v>2057</v>
      </c>
      <c r="AB167" t="s">
        <v>2058</v>
      </c>
      <c r="AC167" t="s">
        <v>1689</v>
      </c>
      <c r="AD167" t="s">
        <v>2059</v>
      </c>
    </row>
    <row r="168" spans="2:31">
      <c r="B168" t="s">
        <v>2028</v>
      </c>
      <c r="C168" t="s">
        <v>2029</v>
      </c>
      <c r="D168" s="5">
        <v>155014000</v>
      </c>
      <c r="E168" s="5">
        <v>0</v>
      </c>
      <c r="F168" s="5">
        <v>-155014000</v>
      </c>
      <c r="G168" s="5">
        <v>0</v>
      </c>
      <c r="H168" s="5">
        <v>0</v>
      </c>
      <c r="I168" s="5">
        <v>0</v>
      </c>
      <c r="J168" s="5">
        <v>0</v>
      </c>
      <c r="K168" s="5">
        <v>0</v>
      </c>
      <c r="L168" s="5">
        <v>0</v>
      </c>
      <c r="M168" s="5">
        <v>0</v>
      </c>
      <c r="N168" s="5">
        <v>0</v>
      </c>
      <c r="O168" s="5">
        <v>0</v>
      </c>
      <c r="P168" s="5">
        <v>0</v>
      </c>
      <c r="Q168" s="5">
        <v>0</v>
      </c>
      <c r="R168" s="5">
        <v>0</v>
      </c>
      <c r="S168" s="5">
        <v>0</v>
      </c>
      <c r="T168" s="5">
        <v>0</v>
      </c>
      <c r="V168" t="s">
        <v>2028</v>
      </c>
      <c r="W168" t="s">
        <v>2030</v>
      </c>
      <c r="X168" t="s">
        <v>1694</v>
      </c>
      <c r="Y168" t="s">
        <v>2031</v>
      </c>
      <c r="Z168" t="s">
        <v>1689</v>
      </c>
      <c r="AA168" t="s">
        <v>2032</v>
      </c>
      <c r="AB168" t="s">
        <v>2033</v>
      </c>
    </row>
    <row r="169" spans="2:31">
      <c r="B169" t="s">
        <v>2060</v>
      </c>
      <c r="C169" t="s">
        <v>2061</v>
      </c>
      <c r="D169" s="5">
        <v>28135000</v>
      </c>
      <c r="E169" s="5">
        <v>0</v>
      </c>
      <c r="F169" s="5">
        <v>0</v>
      </c>
      <c r="G169" s="5">
        <v>28135000</v>
      </c>
      <c r="H169" s="5">
        <v>0</v>
      </c>
      <c r="I169" s="5">
        <v>28135000</v>
      </c>
      <c r="J169" s="5">
        <v>0</v>
      </c>
      <c r="K169" s="5">
        <v>28100770</v>
      </c>
      <c r="L169" s="5">
        <v>0</v>
      </c>
      <c r="M169" s="5">
        <v>28100770</v>
      </c>
      <c r="N169" s="5">
        <v>99.878299999999996</v>
      </c>
      <c r="O169" s="5">
        <v>0</v>
      </c>
      <c r="P169" s="5">
        <v>28100770</v>
      </c>
      <c r="Q169" s="5">
        <v>99.878299999999996</v>
      </c>
      <c r="R169" s="5">
        <v>0</v>
      </c>
      <c r="S169" s="5">
        <v>28100770</v>
      </c>
      <c r="T169" s="5">
        <v>0</v>
      </c>
      <c r="V169" t="s">
        <v>2060</v>
      </c>
      <c r="W169" t="s">
        <v>2062</v>
      </c>
      <c r="X169" t="s">
        <v>2045</v>
      </c>
      <c r="Y169" t="s">
        <v>2046</v>
      </c>
    </row>
    <row r="170" spans="2:31" s="288" customFormat="1">
      <c r="B170" t="s">
        <v>2042</v>
      </c>
      <c r="C170" t="s">
        <v>2043</v>
      </c>
      <c r="D170" s="5">
        <v>126827000</v>
      </c>
      <c r="E170" s="5">
        <v>0</v>
      </c>
      <c r="F170" s="5">
        <v>-126827000</v>
      </c>
      <c r="G170" s="5">
        <v>0</v>
      </c>
      <c r="H170" s="5">
        <v>0</v>
      </c>
      <c r="I170" s="5">
        <v>0</v>
      </c>
      <c r="J170" s="5">
        <v>0</v>
      </c>
      <c r="K170" s="5">
        <v>0</v>
      </c>
      <c r="L170" s="5">
        <v>0</v>
      </c>
      <c r="M170" s="5">
        <v>0</v>
      </c>
      <c r="N170" s="5">
        <v>0</v>
      </c>
      <c r="O170" s="5">
        <v>0</v>
      </c>
      <c r="P170" s="5">
        <v>0</v>
      </c>
      <c r="Q170" s="5">
        <v>0</v>
      </c>
      <c r="R170" s="5">
        <v>0</v>
      </c>
      <c r="S170" s="5">
        <v>0</v>
      </c>
      <c r="T170" s="5">
        <v>0</v>
      </c>
      <c r="V170" t="s">
        <v>2042</v>
      </c>
      <c r="W170" s="288" t="s">
        <v>2044</v>
      </c>
      <c r="X170" s="288" t="s">
        <v>2045</v>
      </c>
      <c r="Y170" s="288" t="s">
        <v>2046</v>
      </c>
    </row>
    <row r="171" spans="2:31" s="288" customFormat="1">
      <c r="B171" t="s">
        <v>2063</v>
      </c>
      <c r="C171" t="s">
        <v>2064</v>
      </c>
      <c r="D171" s="5">
        <v>0</v>
      </c>
      <c r="E171" s="5">
        <v>0</v>
      </c>
      <c r="F171" s="5">
        <v>88920645</v>
      </c>
      <c r="G171" s="5">
        <v>88920645</v>
      </c>
      <c r="H171" s="5">
        <v>0</v>
      </c>
      <c r="I171" s="5">
        <v>88920645</v>
      </c>
      <c r="J171" s="5">
        <v>0</v>
      </c>
      <c r="K171" s="5">
        <v>88920645</v>
      </c>
      <c r="L171" s="5">
        <v>3094000</v>
      </c>
      <c r="M171" s="5">
        <v>88920645</v>
      </c>
      <c r="N171" s="5">
        <v>100</v>
      </c>
      <c r="O171" s="5">
        <v>3094000</v>
      </c>
      <c r="P171" s="5">
        <v>88920645</v>
      </c>
      <c r="Q171" s="5">
        <v>100</v>
      </c>
      <c r="R171" s="5">
        <v>0</v>
      </c>
      <c r="S171" s="5">
        <v>85826645</v>
      </c>
      <c r="T171" s="5">
        <v>3094000</v>
      </c>
      <c r="V171" t="s">
        <v>2063</v>
      </c>
      <c r="W171" s="288" t="s">
        <v>2065</v>
      </c>
      <c r="X171" s="288" t="s">
        <v>1689</v>
      </c>
      <c r="Y171" s="288" t="s">
        <v>2066</v>
      </c>
      <c r="Z171" s="288" t="s">
        <v>2067</v>
      </c>
      <c r="AA171" s="288" t="s">
        <v>1694</v>
      </c>
      <c r="AB171" s="288" t="s">
        <v>2068</v>
      </c>
      <c r="AC171" s="288" t="s">
        <v>2069</v>
      </c>
    </row>
    <row r="172" spans="2:31" s="288" customFormat="1">
      <c r="B172" t="s">
        <v>2028</v>
      </c>
      <c r="C172" t="s">
        <v>2029</v>
      </c>
      <c r="D172" s="5">
        <v>0</v>
      </c>
      <c r="E172" s="5">
        <v>0</v>
      </c>
      <c r="F172" s="5">
        <v>88920645</v>
      </c>
      <c r="G172" s="5">
        <v>88920645</v>
      </c>
      <c r="H172" s="5">
        <v>0</v>
      </c>
      <c r="I172" s="5">
        <v>88920645</v>
      </c>
      <c r="J172" s="5">
        <v>0</v>
      </c>
      <c r="K172" s="5">
        <v>88920645</v>
      </c>
      <c r="L172" s="5">
        <v>3094000</v>
      </c>
      <c r="M172" s="5">
        <v>88920645</v>
      </c>
      <c r="N172" s="5">
        <v>100</v>
      </c>
      <c r="O172" s="5">
        <v>3094000</v>
      </c>
      <c r="P172" s="5">
        <v>88920645</v>
      </c>
      <c r="Q172" s="5">
        <v>100</v>
      </c>
      <c r="R172" s="5">
        <v>0</v>
      </c>
      <c r="S172" s="5">
        <v>85826645</v>
      </c>
      <c r="T172" s="5">
        <v>3094000</v>
      </c>
      <c r="V172" t="s">
        <v>2028</v>
      </c>
      <c r="W172" s="288" t="s">
        <v>2030</v>
      </c>
      <c r="X172" s="288" t="s">
        <v>1694</v>
      </c>
      <c r="Y172" s="288" t="s">
        <v>2031</v>
      </c>
      <c r="Z172" s="288" t="s">
        <v>1689</v>
      </c>
      <c r="AA172" s="288" t="s">
        <v>2032</v>
      </c>
      <c r="AB172" s="288" t="s">
        <v>2033</v>
      </c>
    </row>
    <row r="173" spans="2:31">
      <c r="B173" t="s">
        <v>2070</v>
      </c>
      <c r="C173" t="s">
        <v>1473</v>
      </c>
      <c r="D173" s="5">
        <v>200000000</v>
      </c>
      <c r="E173" s="5">
        <v>0</v>
      </c>
      <c r="F173" s="5">
        <v>-200000000</v>
      </c>
      <c r="G173" s="5">
        <v>0</v>
      </c>
      <c r="H173" s="5">
        <v>0</v>
      </c>
      <c r="I173" s="5">
        <v>0</v>
      </c>
      <c r="J173" s="5">
        <v>0</v>
      </c>
      <c r="K173" s="5">
        <v>0</v>
      </c>
      <c r="L173" s="5">
        <v>0</v>
      </c>
      <c r="M173" s="5">
        <v>0</v>
      </c>
      <c r="N173" s="5">
        <v>0</v>
      </c>
      <c r="O173" s="5">
        <v>0</v>
      </c>
      <c r="P173" s="5">
        <v>0</v>
      </c>
      <c r="Q173" s="5">
        <v>0</v>
      </c>
      <c r="R173" s="5">
        <v>0</v>
      </c>
      <c r="S173" s="5">
        <v>0</v>
      </c>
      <c r="T173" s="5">
        <v>0</v>
      </c>
      <c r="V173" t="s">
        <v>2070</v>
      </c>
      <c r="W173" t="s">
        <v>2071</v>
      </c>
    </row>
    <row r="174" spans="2:31">
      <c r="B174" t="s">
        <v>2028</v>
      </c>
      <c r="C174" t="s">
        <v>2029</v>
      </c>
      <c r="D174" s="5">
        <v>127860000</v>
      </c>
      <c r="E174" s="5">
        <v>0</v>
      </c>
      <c r="F174" s="5">
        <v>-127860000</v>
      </c>
      <c r="G174" s="5">
        <v>0</v>
      </c>
      <c r="H174" s="5">
        <v>0</v>
      </c>
      <c r="I174" s="5">
        <v>0</v>
      </c>
      <c r="J174" s="5">
        <v>0</v>
      </c>
      <c r="K174" s="5">
        <v>0</v>
      </c>
      <c r="L174" s="5">
        <v>0</v>
      </c>
      <c r="M174" s="5">
        <v>0</v>
      </c>
      <c r="N174" s="5">
        <v>0</v>
      </c>
      <c r="O174" s="5">
        <v>0</v>
      </c>
      <c r="P174" s="5">
        <v>0</v>
      </c>
      <c r="Q174" s="5">
        <v>0</v>
      </c>
      <c r="R174" s="5">
        <v>0</v>
      </c>
      <c r="S174" s="5">
        <v>0</v>
      </c>
      <c r="T174" s="5">
        <v>0</v>
      </c>
      <c r="V174" t="s">
        <v>2028</v>
      </c>
      <c r="W174" t="s">
        <v>2030</v>
      </c>
      <c r="X174" t="s">
        <v>1694</v>
      </c>
      <c r="Y174" t="s">
        <v>2031</v>
      </c>
      <c r="Z174" t="s">
        <v>1689</v>
      </c>
      <c r="AA174" t="s">
        <v>2032</v>
      </c>
      <c r="AB174" t="s">
        <v>2033</v>
      </c>
    </row>
    <row r="175" spans="2:31">
      <c r="B175" t="s">
        <v>2042</v>
      </c>
      <c r="C175" t="s">
        <v>2043</v>
      </c>
      <c r="D175" s="5">
        <v>72140000</v>
      </c>
      <c r="E175" s="5">
        <v>0</v>
      </c>
      <c r="F175" s="5">
        <v>-72140000</v>
      </c>
      <c r="G175" s="5">
        <v>0</v>
      </c>
      <c r="H175" s="5">
        <v>0</v>
      </c>
      <c r="I175" s="5">
        <v>0</v>
      </c>
      <c r="J175" s="5">
        <v>0</v>
      </c>
      <c r="K175" s="5">
        <v>0</v>
      </c>
      <c r="L175" s="5">
        <v>0</v>
      </c>
      <c r="M175" s="5">
        <v>0</v>
      </c>
      <c r="N175" s="5">
        <v>0</v>
      </c>
      <c r="O175" s="5">
        <v>0</v>
      </c>
      <c r="P175" s="5">
        <v>0</v>
      </c>
      <c r="Q175" s="5">
        <v>0</v>
      </c>
      <c r="R175" s="5">
        <v>0</v>
      </c>
      <c r="S175" s="5">
        <v>0</v>
      </c>
      <c r="T175" s="5">
        <v>0</v>
      </c>
      <c r="V175" t="s">
        <v>2042</v>
      </c>
      <c r="W175" t="s">
        <v>2044</v>
      </c>
      <c r="X175" t="s">
        <v>2045</v>
      </c>
      <c r="Y175" t="s">
        <v>2046</v>
      </c>
    </row>
    <row r="176" spans="2:31">
      <c r="B176" t="s">
        <v>2072</v>
      </c>
      <c r="C176" t="s">
        <v>1474</v>
      </c>
      <c r="D176" s="5">
        <v>31159000</v>
      </c>
      <c r="E176" s="5">
        <v>0</v>
      </c>
      <c r="F176" s="5">
        <v>-31159000</v>
      </c>
      <c r="G176" s="5">
        <v>0</v>
      </c>
      <c r="H176" s="5">
        <v>0</v>
      </c>
      <c r="I176" s="5">
        <v>0</v>
      </c>
      <c r="J176" s="5">
        <v>0</v>
      </c>
      <c r="K176" s="5">
        <v>0</v>
      </c>
      <c r="L176" s="5">
        <v>0</v>
      </c>
      <c r="M176" s="5">
        <v>0</v>
      </c>
      <c r="N176" s="5">
        <v>0</v>
      </c>
      <c r="O176" s="5">
        <v>0</v>
      </c>
      <c r="P176" s="5">
        <v>0</v>
      </c>
      <c r="Q176" s="5">
        <v>0</v>
      </c>
      <c r="R176" s="5">
        <v>0</v>
      </c>
      <c r="S176" s="5">
        <v>0</v>
      </c>
      <c r="T176" s="5">
        <v>0</v>
      </c>
      <c r="V176" t="s">
        <v>2072</v>
      </c>
      <c r="W176" t="s">
        <v>2073</v>
      </c>
    </row>
    <row r="177" spans="2:28">
      <c r="B177" t="s">
        <v>2028</v>
      </c>
      <c r="C177" t="s">
        <v>2029</v>
      </c>
      <c r="D177" s="5">
        <v>21038000</v>
      </c>
      <c r="E177" s="5">
        <v>0</v>
      </c>
      <c r="F177" s="5">
        <v>-21038000</v>
      </c>
      <c r="G177" s="5">
        <v>0</v>
      </c>
      <c r="H177" s="5">
        <v>0</v>
      </c>
      <c r="I177" s="5">
        <v>0</v>
      </c>
      <c r="J177" s="5">
        <v>0</v>
      </c>
      <c r="K177" s="5">
        <v>0</v>
      </c>
      <c r="L177" s="5">
        <v>0</v>
      </c>
      <c r="M177" s="5">
        <v>0</v>
      </c>
      <c r="N177" s="5">
        <v>0</v>
      </c>
      <c r="O177" s="5">
        <v>0</v>
      </c>
      <c r="P177" s="5">
        <v>0</v>
      </c>
      <c r="Q177" s="5">
        <v>0</v>
      </c>
      <c r="R177" s="5">
        <v>0</v>
      </c>
      <c r="S177" s="5">
        <v>0</v>
      </c>
      <c r="T177" s="5">
        <v>0</v>
      </c>
      <c r="V177" t="s">
        <v>2028</v>
      </c>
      <c r="W177" t="s">
        <v>2030</v>
      </c>
      <c r="X177" t="s">
        <v>1694</v>
      </c>
      <c r="Y177" t="s">
        <v>2031</v>
      </c>
      <c r="Z177" t="s">
        <v>1689</v>
      </c>
      <c r="AA177" t="s">
        <v>2032</v>
      </c>
      <c r="AB177" t="s">
        <v>2033</v>
      </c>
    </row>
    <row r="178" spans="2:28">
      <c r="B178" t="s">
        <v>2042</v>
      </c>
      <c r="C178" t="s">
        <v>2043</v>
      </c>
      <c r="D178" s="5">
        <v>10121000</v>
      </c>
      <c r="E178" s="5">
        <v>0</v>
      </c>
      <c r="F178" s="5">
        <v>-10121000</v>
      </c>
      <c r="G178" s="5">
        <v>0</v>
      </c>
      <c r="H178" s="5">
        <v>0</v>
      </c>
      <c r="I178" s="5">
        <v>0</v>
      </c>
      <c r="J178" s="5">
        <v>0</v>
      </c>
      <c r="K178" s="5">
        <v>0</v>
      </c>
      <c r="L178" s="5">
        <v>0</v>
      </c>
      <c r="M178" s="5">
        <v>0</v>
      </c>
      <c r="N178" s="5">
        <v>0</v>
      </c>
      <c r="O178" s="5">
        <v>0</v>
      </c>
      <c r="P178" s="5">
        <v>0</v>
      </c>
      <c r="Q178" s="5">
        <v>0</v>
      </c>
      <c r="R178" s="5">
        <v>0</v>
      </c>
      <c r="S178" s="5">
        <v>0</v>
      </c>
      <c r="T178" s="5">
        <v>0</v>
      </c>
      <c r="V178" t="s">
        <v>2042</v>
      </c>
      <c r="W178" t="s">
        <v>2044</v>
      </c>
      <c r="X178" t="s">
        <v>2045</v>
      </c>
      <c r="Y178" t="s">
        <v>2046</v>
      </c>
    </row>
    <row r="179" spans="2:28">
      <c r="B179" t="s">
        <v>2074</v>
      </c>
      <c r="C179" t="s">
        <v>2075</v>
      </c>
      <c r="D179" s="5">
        <v>0</v>
      </c>
      <c r="E179" s="5">
        <v>0</v>
      </c>
      <c r="F179" s="5">
        <v>34860460</v>
      </c>
      <c r="G179" s="5">
        <v>34860460</v>
      </c>
      <c r="H179" s="5">
        <v>0</v>
      </c>
      <c r="I179" s="5">
        <v>34860460</v>
      </c>
      <c r="J179" s="5">
        <v>0</v>
      </c>
      <c r="K179" s="5">
        <v>34860460</v>
      </c>
      <c r="L179" s="5">
        <v>5810460</v>
      </c>
      <c r="M179" s="5">
        <v>34860460</v>
      </c>
      <c r="N179" s="5">
        <v>100</v>
      </c>
      <c r="O179" s="5">
        <v>5810460</v>
      </c>
      <c r="P179" s="5">
        <v>34860460</v>
      </c>
      <c r="Q179" s="5">
        <v>100</v>
      </c>
      <c r="R179" s="5">
        <v>0</v>
      </c>
      <c r="S179" s="5">
        <v>29050000</v>
      </c>
      <c r="T179" s="5">
        <v>5810460</v>
      </c>
      <c r="V179" t="s">
        <v>2074</v>
      </c>
      <c r="W179" t="s">
        <v>1814</v>
      </c>
      <c r="X179" t="s">
        <v>2076</v>
      </c>
      <c r="Y179" t="s">
        <v>2077</v>
      </c>
    </row>
    <row r="180" spans="2:28">
      <c r="B180" t="s">
        <v>1679</v>
      </c>
      <c r="C180" t="s">
        <v>1680</v>
      </c>
      <c r="D180" s="5">
        <v>0</v>
      </c>
      <c r="E180" s="5">
        <v>0</v>
      </c>
      <c r="F180" s="5">
        <v>4150000</v>
      </c>
      <c r="G180" s="5">
        <v>4150000</v>
      </c>
      <c r="H180" s="5">
        <v>0</v>
      </c>
      <c r="I180" s="5">
        <v>4150000</v>
      </c>
      <c r="J180" s="5">
        <v>0</v>
      </c>
      <c r="K180" s="5">
        <v>4150000</v>
      </c>
      <c r="L180" s="5">
        <v>4150000</v>
      </c>
      <c r="M180" s="5">
        <v>4150000</v>
      </c>
      <c r="N180" s="5">
        <v>100</v>
      </c>
      <c r="O180" s="5">
        <v>4150000</v>
      </c>
      <c r="P180" s="5">
        <v>4150000</v>
      </c>
      <c r="Q180" s="5">
        <v>100</v>
      </c>
      <c r="R180" s="5">
        <v>0</v>
      </c>
      <c r="S180" s="5">
        <v>0</v>
      </c>
      <c r="T180" s="5">
        <v>4150000</v>
      </c>
      <c r="V180" t="s">
        <v>1679</v>
      </c>
      <c r="W180" t="s">
        <v>1681</v>
      </c>
      <c r="X180" t="s">
        <v>1682</v>
      </c>
    </row>
    <row r="181" spans="2:28">
      <c r="B181" t="s">
        <v>2028</v>
      </c>
      <c r="C181" t="s">
        <v>2029</v>
      </c>
      <c r="D181" s="5">
        <v>0</v>
      </c>
      <c r="E181" s="5">
        <v>0</v>
      </c>
      <c r="F181" s="5">
        <v>30710460</v>
      </c>
      <c r="G181" s="5">
        <v>30710460</v>
      </c>
      <c r="H181" s="5">
        <v>0</v>
      </c>
      <c r="I181" s="5">
        <v>30710460</v>
      </c>
      <c r="J181" s="5">
        <v>0</v>
      </c>
      <c r="K181" s="5">
        <v>30710460</v>
      </c>
      <c r="L181" s="5">
        <v>1660460</v>
      </c>
      <c r="M181" s="5">
        <v>30710460</v>
      </c>
      <c r="N181" s="5">
        <v>100</v>
      </c>
      <c r="O181" s="5">
        <v>1660460</v>
      </c>
      <c r="P181" s="5">
        <v>30710460</v>
      </c>
      <c r="Q181" s="5">
        <v>100</v>
      </c>
      <c r="R181" s="5">
        <v>0</v>
      </c>
      <c r="S181" s="5">
        <v>29050000</v>
      </c>
      <c r="T181" s="5">
        <v>1660460</v>
      </c>
      <c r="V181" t="s">
        <v>2028</v>
      </c>
      <c r="W181" t="s">
        <v>2030</v>
      </c>
      <c r="X181" t="s">
        <v>1694</v>
      </c>
      <c r="Y181" t="s">
        <v>2031</v>
      </c>
      <c r="Z181" t="s">
        <v>1689</v>
      </c>
      <c r="AA181" t="s">
        <v>2032</v>
      </c>
      <c r="AB181" t="s">
        <v>2033</v>
      </c>
    </row>
    <row r="182" spans="2:28">
      <c r="B182" t="s">
        <v>2078</v>
      </c>
      <c r="C182" t="s">
        <v>1476</v>
      </c>
      <c r="D182" s="5">
        <v>0</v>
      </c>
      <c r="E182" s="5">
        <v>0</v>
      </c>
      <c r="F182" s="5">
        <v>2400000</v>
      </c>
      <c r="G182" s="5">
        <v>2400000</v>
      </c>
      <c r="H182" s="5">
        <v>0</v>
      </c>
      <c r="I182" s="5">
        <v>2400000</v>
      </c>
      <c r="J182" s="5">
        <v>0</v>
      </c>
      <c r="K182" s="5">
        <v>2400000</v>
      </c>
      <c r="L182" s="5">
        <v>2400000</v>
      </c>
      <c r="M182" s="5">
        <v>2400000</v>
      </c>
      <c r="N182" s="5">
        <v>100</v>
      </c>
      <c r="O182" s="5">
        <v>2400000</v>
      </c>
      <c r="P182" s="5">
        <v>2400000</v>
      </c>
      <c r="Q182" s="5">
        <v>100</v>
      </c>
      <c r="R182" s="5">
        <v>0</v>
      </c>
      <c r="S182" s="5">
        <v>0</v>
      </c>
      <c r="T182" s="5">
        <v>2400000</v>
      </c>
      <c r="V182" t="s">
        <v>2078</v>
      </c>
      <c r="W182" t="s">
        <v>2079</v>
      </c>
      <c r="X182" t="s">
        <v>2080</v>
      </c>
    </row>
    <row r="183" spans="2:28">
      <c r="B183" t="s">
        <v>2028</v>
      </c>
      <c r="C183" t="s">
        <v>2029</v>
      </c>
      <c r="D183" s="5">
        <v>0</v>
      </c>
      <c r="E183" s="5">
        <v>0</v>
      </c>
      <c r="F183" s="5">
        <v>2400000</v>
      </c>
      <c r="G183" s="5">
        <v>2400000</v>
      </c>
      <c r="H183" s="5">
        <v>0</v>
      </c>
      <c r="I183" s="5">
        <v>2400000</v>
      </c>
      <c r="J183" s="5">
        <v>0</v>
      </c>
      <c r="K183" s="5">
        <v>2400000</v>
      </c>
      <c r="L183" s="5">
        <v>2400000</v>
      </c>
      <c r="M183" s="5">
        <v>2400000</v>
      </c>
      <c r="N183" s="5">
        <v>100</v>
      </c>
      <c r="O183" s="5">
        <v>2400000</v>
      </c>
      <c r="P183" s="5">
        <v>2400000</v>
      </c>
      <c r="Q183" s="5">
        <v>100</v>
      </c>
      <c r="R183" s="5">
        <v>0</v>
      </c>
      <c r="S183" s="5">
        <v>0</v>
      </c>
      <c r="T183" s="5">
        <v>2400000</v>
      </c>
      <c r="V183" t="s">
        <v>2028</v>
      </c>
      <c r="W183" t="s">
        <v>2030</v>
      </c>
      <c r="X183" t="s">
        <v>1694</v>
      </c>
      <c r="Y183" t="s">
        <v>2031</v>
      </c>
      <c r="Z183" t="s">
        <v>1689</v>
      </c>
      <c r="AA183" t="s">
        <v>2032</v>
      </c>
      <c r="AB183" t="s">
        <v>2033</v>
      </c>
    </row>
    <row r="184" spans="2:28">
      <c r="B184" t="s">
        <v>2081</v>
      </c>
      <c r="C184" t="s">
        <v>1477</v>
      </c>
      <c r="D184" s="5">
        <v>0</v>
      </c>
      <c r="E184" s="5">
        <v>0</v>
      </c>
      <c r="F184" s="5">
        <v>7648200</v>
      </c>
      <c r="G184" s="5">
        <v>7648200</v>
      </c>
      <c r="H184" s="5">
        <v>0</v>
      </c>
      <c r="I184" s="5">
        <v>7648200</v>
      </c>
      <c r="J184" s="5">
        <v>0</v>
      </c>
      <c r="K184" s="5">
        <v>7648200</v>
      </c>
      <c r="L184" s="5">
        <v>2079000</v>
      </c>
      <c r="M184" s="5">
        <v>7648200</v>
      </c>
      <c r="N184" s="5">
        <v>100</v>
      </c>
      <c r="O184" s="5">
        <v>2079000</v>
      </c>
      <c r="P184" s="5">
        <v>7648200</v>
      </c>
      <c r="Q184" s="5">
        <v>100</v>
      </c>
      <c r="R184" s="5">
        <v>0</v>
      </c>
      <c r="S184" s="5">
        <v>5569200</v>
      </c>
      <c r="T184" s="5">
        <v>2079000</v>
      </c>
      <c r="V184" t="s">
        <v>2081</v>
      </c>
      <c r="W184" t="s">
        <v>2082</v>
      </c>
      <c r="X184" t="s">
        <v>2083</v>
      </c>
    </row>
    <row r="185" spans="2:28">
      <c r="B185" t="s">
        <v>1679</v>
      </c>
      <c r="C185" t="s">
        <v>1680</v>
      </c>
      <c r="D185" s="5">
        <v>0</v>
      </c>
      <c r="E185" s="5">
        <v>0</v>
      </c>
      <c r="F185" s="5">
        <v>1134000</v>
      </c>
      <c r="G185" s="5">
        <v>1134000</v>
      </c>
      <c r="H185" s="5">
        <v>0</v>
      </c>
      <c r="I185" s="5">
        <v>1134000</v>
      </c>
      <c r="J185" s="5">
        <v>0</v>
      </c>
      <c r="K185" s="5">
        <v>1134000</v>
      </c>
      <c r="L185" s="5">
        <v>1134000</v>
      </c>
      <c r="M185" s="5">
        <v>1134000</v>
      </c>
      <c r="N185" s="5">
        <v>100</v>
      </c>
      <c r="O185" s="5">
        <v>1134000</v>
      </c>
      <c r="P185" s="5">
        <v>1134000</v>
      </c>
      <c r="Q185" s="5">
        <v>100</v>
      </c>
      <c r="R185" s="5">
        <v>0</v>
      </c>
      <c r="S185" s="5">
        <v>0</v>
      </c>
      <c r="T185" s="5">
        <v>1134000</v>
      </c>
      <c r="V185" t="s">
        <v>1679</v>
      </c>
      <c r="W185" t="s">
        <v>1681</v>
      </c>
      <c r="X185" t="s">
        <v>1682</v>
      </c>
    </row>
    <row r="186" spans="2:28">
      <c r="B186" t="s">
        <v>2028</v>
      </c>
      <c r="C186" t="s">
        <v>2029</v>
      </c>
      <c r="D186" s="5">
        <v>0</v>
      </c>
      <c r="E186" s="5">
        <v>0</v>
      </c>
      <c r="F186" s="5">
        <v>6514200</v>
      </c>
      <c r="G186" s="5">
        <v>6514200</v>
      </c>
      <c r="H186" s="5">
        <v>0</v>
      </c>
      <c r="I186" s="5">
        <v>6514200</v>
      </c>
      <c r="J186" s="5">
        <v>0</v>
      </c>
      <c r="K186" s="5">
        <v>6514200</v>
      </c>
      <c r="L186" s="5">
        <v>945000</v>
      </c>
      <c r="M186" s="5">
        <v>6514200</v>
      </c>
      <c r="N186" s="5">
        <v>100</v>
      </c>
      <c r="O186" s="5">
        <v>945000</v>
      </c>
      <c r="P186" s="5">
        <v>6514200</v>
      </c>
      <c r="Q186" s="5">
        <v>100</v>
      </c>
      <c r="R186" s="5">
        <v>0</v>
      </c>
      <c r="S186" s="5">
        <v>5569200</v>
      </c>
      <c r="T186" s="5">
        <v>945000</v>
      </c>
      <c r="V186" t="s">
        <v>2028</v>
      </c>
      <c r="W186" t="s">
        <v>2030</v>
      </c>
      <c r="X186" t="s">
        <v>1694</v>
      </c>
      <c r="Y186" t="s">
        <v>2031</v>
      </c>
      <c r="Z186" t="s">
        <v>1689</v>
      </c>
      <c r="AA186" t="s">
        <v>2032</v>
      </c>
      <c r="AB186" t="s">
        <v>2033</v>
      </c>
    </row>
    <row r="187" spans="2:28">
      <c r="B187" t="s">
        <v>2084</v>
      </c>
      <c r="C187" t="s">
        <v>1478</v>
      </c>
      <c r="D187" s="5">
        <v>11993000</v>
      </c>
      <c r="E187" s="5">
        <v>0</v>
      </c>
      <c r="F187" s="5">
        <v>-11993000</v>
      </c>
      <c r="G187" s="5">
        <v>0</v>
      </c>
      <c r="H187" s="5">
        <v>0</v>
      </c>
      <c r="I187" s="5">
        <v>0</v>
      </c>
      <c r="J187" s="5">
        <v>0</v>
      </c>
      <c r="K187" s="5">
        <v>0</v>
      </c>
      <c r="L187" s="5">
        <v>0</v>
      </c>
      <c r="M187" s="5">
        <v>0</v>
      </c>
      <c r="N187" s="5">
        <v>0</v>
      </c>
      <c r="O187" s="5">
        <v>0</v>
      </c>
      <c r="P187" s="5">
        <v>0</v>
      </c>
      <c r="Q187" s="5">
        <v>0</v>
      </c>
      <c r="R187" s="5">
        <v>0</v>
      </c>
      <c r="S187" s="5">
        <v>0</v>
      </c>
      <c r="T187" s="5">
        <v>0</v>
      </c>
      <c r="V187" t="s">
        <v>2084</v>
      </c>
      <c r="W187" t="s">
        <v>2085</v>
      </c>
      <c r="X187" t="s">
        <v>1659</v>
      </c>
      <c r="Y187" t="s">
        <v>2086</v>
      </c>
    </row>
    <row r="188" spans="2:28">
      <c r="B188" t="s">
        <v>2028</v>
      </c>
      <c r="C188" t="s">
        <v>2029</v>
      </c>
      <c r="D188" s="5">
        <v>11993000</v>
      </c>
      <c r="E188" s="5">
        <v>0</v>
      </c>
      <c r="F188" s="5">
        <v>-11993000</v>
      </c>
      <c r="G188" s="5">
        <v>0</v>
      </c>
      <c r="H188" s="5">
        <v>0</v>
      </c>
      <c r="I188" s="5">
        <v>0</v>
      </c>
      <c r="J188" s="5">
        <v>0</v>
      </c>
      <c r="K188" s="5">
        <v>0</v>
      </c>
      <c r="L188" s="5">
        <v>0</v>
      </c>
      <c r="M188" s="5">
        <v>0</v>
      </c>
      <c r="N188" s="5">
        <v>0</v>
      </c>
      <c r="O188" s="5">
        <v>0</v>
      </c>
      <c r="P188" s="5">
        <v>0</v>
      </c>
      <c r="Q188" s="5">
        <v>0</v>
      </c>
      <c r="R188" s="5">
        <v>0</v>
      </c>
      <c r="S188" s="5">
        <v>0</v>
      </c>
      <c r="T188" s="5">
        <v>0</v>
      </c>
      <c r="V188" t="s">
        <v>2028</v>
      </c>
      <c r="W188" t="s">
        <v>2030</v>
      </c>
      <c r="X188" t="s">
        <v>1694</v>
      </c>
      <c r="Y188" t="s">
        <v>2031</v>
      </c>
      <c r="Z188" t="s">
        <v>1689</v>
      </c>
      <c r="AA188" t="s">
        <v>2032</v>
      </c>
      <c r="AB188" t="s">
        <v>2033</v>
      </c>
    </row>
    <row r="189" spans="2:28">
      <c r="B189" t="s">
        <v>2087</v>
      </c>
      <c r="C189" t="s">
        <v>2088</v>
      </c>
      <c r="D189" s="5">
        <v>16454000</v>
      </c>
      <c r="E189" s="5">
        <v>0</v>
      </c>
      <c r="F189" s="5">
        <v>-16454000</v>
      </c>
      <c r="G189" s="5">
        <v>0</v>
      </c>
      <c r="H189" s="5">
        <v>0</v>
      </c>
      <c r="I189" s="5">
        <v>0</v>
      </c>
      <c r="J189" s="5">
        <v>0</v>
      </c>
      <c r="K189" s="5">
        <v>0</v>
      </c>
      <c r="L189" s="5">
        <v>0</v>
      </c>
      <c r="M189" s="5">
        <v>0</v>
      </c>
      <c r="N189" s="5">
        <v>0</v>
      </c>
      <c r="O189" s="5">
        <v>0</v>
      </c>
      <c r="P189" s="5">
        <v>0</v>
      </c>
      <c r="Q189" s="5">
        <v>0</v>
      </c>
      <c r="R189" s="5">
        <v>0</v>
      </c>
      <c r="S189" s="5">
        <v>0</v>
      </c>
      <c r="T189" s="5">
        <v>0</v>
      </c>
      <c r="V189" t="s">
        <v>2087</v>
      </c>
      <c r="W189" t="s">
        <v>2089</v>
      </c>
      <c r="X189" t="s">
        <v>1815</v>
      </c>
      <c r="Y189" t="s">
        <v>2090</v>
      </c>
    </row>
    <row r="190" spans="2:28">
      <c r="B190" t="s">
        <v>2028</v>
      </c>
      <c r="C190" t="s">
        <v>2029</v>
      </c>
      <c r="D190" s="5">
        <v>12280000</v>
      </c>
      <c r="E190" s="5">
        <v>0</v>
      </c>
      <c r="F190" s="5">
        <v>-12280000</v>
      </c>
      <c r="G190" s="5">
        <v>0</v>
      </c>
      <c r="H190" s="5">
        <v>0</v>
      </c>
      <c r="I190" s="5">
        <v>0</v>
      </c>
      <c r="J190" s="5">
        <v>0</v>
      </c>
      <c r="K190" s="5">
        <v>0</v>
      </c>
      <c r="L190" s="5">
        <v>0</v>
      </c>
      <c r="M190" s="5">
        <v>0</v>
      </c>
      <c r="N190" s="5">
        <v>0</v>
      </c>
      <c r="O190" s="5">
        <v>0</v>
      </c>
      <c r="P190" s="5">
        <v>0</v>
      </c>
      <c r="Q190" s="5">
        <v>0</v>
      </c>
      <c r="R190" s="5">
        <v>0</v>
      </c>
      <c r="S190" s="5">
        <v>0</v>
      </c>
      <c r="T190" s="5">
        <v>0</v>
      </c>
      <c r="V190" t="s">
        <v>2028</v>
      </c>
      <c r="W190" t="s">
        <v>2030</v>
      </c>
      <c r="X190" t="s">
        <v>1694</v>
      </c>
      <c r="Y190" t="s">
        <v>2031</v>
      </c>
      <c r="Z190" t="s">
        <v>1689</v>
      </c>
      <c r="AA190" t="s">
        <v>2032</v>
      </c>
      <c r="AB190" t="s">
        <v>2033</v>
      </c>
    </row>
    <row r="191" spans="2:28">
      <c r="B191" t="s">
        <v>2042</v>
      </c>
      <c r="C191" t="s">
        <v>2043</v>
      </c>
      <c r="D191" s="5">
        <v>4174000</v>
      </c>
      <c r="E191" s="5">
        <v>0</v>
      </c>
      <c r="F191" s="5">
        <v>-4174000</v>
      </c>
      <c r="G191" s="5">
        <v>0</v>
      </c>
      <c r="H191" s="5">
        <v>0</v>
      </c>
      <c r="I191" s="5">
        <v>0</v>
      </c>
      <c r="J191" s="5">
        <v>0</v>
      </c>
      <c r="K191" s="5">
        <v>0</v>
      </c>
      <c r="L191" s="5">
        <v>0</v>
      </c>
      <c r="M191" s="5">
        <v>0</v>
      </c>
      <c r="N191" s="5">
        <v>0</v>
      </c>
      <c r="O191" s="5">
        <v>0</v>
      </c>
      <c r="P191" s="5">
        <v>0</v>
      </c>
      <c r="Q191" s="5">
        <v>0</v>
      </c>
      <c r="R191" s="5">
        <v>0</v>
      </c>
      <c r="S191" s="5">
        <v>0</v>
      </c>
      <c r="T191" s="5">
        <v>0</v>
      </c>
      <c r="V191" t="s">
        <v>2042</v>
      </c>
      <c r="W191" t="s">
        <v>2044</v>
      </c>
      <c r="X191" t="s">
        <v>2045</v>
      </c>
      <c r="Y191" t="s">
        <v>2046</v>
      </c>
    </row>
    <row r="192" spans="2:28">
      <c r="B192" t="s">
        <v>2091</v>
      </c>
      <c r="C192" t="s">
        <v>1480</v>
      </c>
      <c r="D192" s="5">
        <v>0</v>
      </c>
      <c r="E192" s="5">
        <v>0</v>
      </c>
      <c r="F192" s="5">
        <v>166364383</v>
      </c>
      <c r="G192" s="5">
        <v>166364383</v>
      </c>
      <c r="H192" s="5">
        <v>0</v>
      </c>
      <c r="I192" s="5">
        <v>166364383</v>
      </c>
      <c r="J192" s="5">
        <v>0</v>
      </c>
      <c r="K192" s="5">
        <v>166364380</v>
      </c>
      <c r="L192" s="5">
        <v>24992380</v>
      </c>
      <c r="M192" s="5">
        <v>166364380</v>
      </c>
      <c r="N192" s="5">
        <v>100</v>
      </c>
      <c r="O192" s="5">
        <v>24992380</v>
      </c>
      <c r="P192" s="5">
        <v>166364380</v>
      </c>
      <c r="Q192" s="5">
        <v>100</v>
      </c>
      <c r="R192" s="5">
        <v>0</v>
      </c>
      <c r="S192" s="5">
        <v>141372000</v>
      </c>
      <c r="T192" s="5">
        <v>24992380</v>
      </c>
      <c r="V192" t="s">
        <v>2091</v>
      </c>
      <c r="W192" t="s">
        <v>2092</v>
      </c>
      <c r="X192" t="s">
        <v>1694</v>
      </c>
      <c r="Y192" t="s">
        <v>2093</v>
      </c>
    </row>
    <row r="193" spans="2:28">
      <c r="B193" t="s">
        <v>1679</v>
      </c>
      <c r="C193" t="s">
        <v>1680</v>
      </c>
      <c r="D193" s="5">
        <v>0</v>
      </c>
      <c r="E193" s="5">
        <v>0</v>
      </c>
      <c r="F193" s="5">
        <v>20420400</v>
      </c>
      <c r="G193" s="5">
        <v>20420400</v>
      </c>
      <c r="H193" s="5">
        <v>0</v>
      </c>
      <c r="I193" s="5">
        <v>20420400</v>
      </c>
      <c r="J193" s="5">
        <v>0</v>
      </c>
      <c r="K193" s="5">
        <v>20420400</v>
      </c>
      <c r="L193" s="5">
        <v>20420400</v>
      </c>
      <c r="M193" s="5">
        <v>20420400</v>
      </c>
      <c r="N193" s="5">
        <v>100</v>
      </c>
      <c r="O193" s="5">
        <v>20420400</v>
      </c>
      <c r="P193" s="5">
        <v>20420400</v>
      </c>
      <c r="Q193" s="5">
        <v>100</v>
      </c>
      <c r="R193" s="5">
        <v>0</v>
      </c>
      <c r="S193" s="5">
        <v>0</v>
      </c>
      <c r="T193" s="5">
        <v>20420400</v>
      </c>
      <c r="V193" t="s">
        <v>1679</v>
      </c>
      <c r="W193" t="s">
        <v>1681</v>
      </c>
      <c r="X193" t="s">
        <v>1682</v>
      </c>
    </row>
    <row r="194" spans="2:28">
      <c r="B194" t="s">
        <v>2028</v>
      </c>
      <c r="C194" t="s">
        <v>2029</v>
      </c>
      <c r="D194" s="5">
        <v>0</v>
      </c>
      <c r="E194" s="5">
        <v>0</v>
      </c>
      <c r="F194" s="5">
        <v>129503989</v>
      </c>
      <c r="G194" s="5">
        <v>129503989</v>
      </c>
      <c r="H194" s="5">
        <v>0</v>
      </c>
      <c r="I194" s="5">
        <v>129503989</v>
      </c>
      <c r="J194" s="5">
        <v>0</v>
      </c>
      <c r="K194" s="5">
        <v>129503987</v>
      </c>
      <c r="L194" s="5">
        <v>4571980</v>
      </c>
      <c r="M194" s="5">
        <v>129503987</v>
      </c>
      <c r="N194" s="5">
        <v>100</v>
      </c>
      <c r="O194" s="5">
        <v>4571980</v>
      </c>
      <c r="P194" s="5">
        <v>129503987</v>
      </c>
      <c r="Q194" s="5">
        <v>100</v>
      </c>
      <c r="R194" s="5">
        <v>0</v>
      </c>
      <c r="S194" s="5">
        <v>124932007</v>
      </c>
      <c r="T194" s="5">
        <v>4571980</v>
      </c>
      <c r="V194" t="s">
        <v>2028</v>
      </c>
      <c r="W194" t="s">
        <v>2030</v>
      </c>
      <c r="X194" t="s">
        <v>1694</v>
      </c>
      <c r="Y194" t="s">
        <v>2031</v>
      </c>
      <c r="Z194" t="s">
        <v>1689</v>
      </c>
      <c r="AA194" t="s">
        <v>2032</v>
      </c>
      <c r="AB194" t="s">
        <v>2033</v>
      </c>
    </row>
    <row r="195" spans="2:28">
      <c r="B195" t="s">
        <v>2042</v>
      </c>
      <c r="C195" t="s">
        <v>2043</v>
      </c>
      <c r="D195" s="5">
        <v>0</v>
      </c>
      <c r="E195" s="5">
        <v>0</v>
      </c>
      <c r="F195" s="5">
        <v>16439994</v>
      </c>
      <c r="G195" s="5">
        <v>16439994</v>
      </c>
      <c r="H195" s="5">
        <v>0</v>
      </c>
      <c r="I195" s="5">
        <v>16439994</v>
      </c>
      <c r="J195" s="5">
        <v>0</v>
      </c>
      <c r="K195" s="5">
        <v>16439993</v>
      </c>
      <c r="L195" s="5">
        <v>0</v>
      </c>
      <c r="M195" s="5">
        <v>16439993</v>
      </c>
      <c r="N195" s="5">
        <v>100</v>
      </c>
      <c r="O195" s="5">
        <v>0</v>
      </c>
      <c r="P195" s="5">
        <v>16439993</v>
      </c>
      <c r="Q195" s="5">
        <v>100</v>
      </c>
      <c r="R195" s="5">
        <v>0</v>
      </c>
      <c r="S195" s="5">
        <v>16439993</v>
      </c>
      <c r="T195" s="5">
        <v>0</v>
      </c>
      <c r="V195" t="s">
        <v>2042</v>
      </c>
      <c r="W195" t="s">
        <v>2044</v>
      </c>
      <c r="X195" t="s">
        <v>2045</v>
      </c>
      <c r="Y195" t="s">
        <v>2046</v>
      </c>
    </row>
    <row r="196" spans="2:28">
      <c r="B196" t="s">
        <v>2094</v>
      </c>
      <c r="C196" t="s">
        <v>1481</v>
      </c>
      <c r="D196" s="5">
        <v>0</v>
      </c>
      <c r="E196" s="5">
        <v>0</v>
      </c>
      <c r="F196" s="5">
        <v>53400000</v>
      </c>
      <c r="G196" s="5">
        <v>53400000</v>
      </c>
      <c r="H196" s="5">
        <v>0</v>
      </c>
      <c r="I196" s="5">
        <v>53400000</v>
      </c>
      <c r="J196" s="5">
        <v>0</v>
      </c>
      <c r="K196" s="5">
        <v>53400000</v>
      </c>
      <c r="L196" s="5">
        <v>23400000</v>
      </c>
      <c r="M196" s="5">
        <v>53400000</v>
      </c>
      <c r="N196" s="5">
        <v>100</v>
      </c>
      <c r="O196" s="5">
        <v>23400000</v>
      </c>
      <c r="P196" s="5">
        <v>53400000</v>
      </c>
      <c r="Q196" s="5">
        <v>100</v>
      </c>
      <c r="R196" s="5">
        <v>0</v>
      </c>
      <c r="S196" s="5">
        <v>30000000</v>
      </c>
      <c r="T196" s="5">
        <v>23400000</v>
      </c>
      <c r="V196" t="s">
        <v>2094</v>
      </c>
      <c r="W196" t="s">
        <v>2095</v>
      </c>
    </row>
    <row r="197" spans="2:28">
      <c r="B197" t="s">
        <v>1679</v>
      </c>
      <c r="C197" t="s">
        <v>1680</v>
      </c>
      <c r="D197" s="5">
        <v>0</v>
      </c>
      <c r="E197" s="5">
        <v>0</v>
      </c>
      <c r="F197" s="5">
        <v>6000000</v>
      </c>
      <c r="G197" s="5">
        <v>6000000</v>
      </c>
      <c r="H197" s="5">
        <v>0</v>
      </c>
      <c r="I197" s="5">
        <v>6000000</v>
      </c>
      <c r="J197" s="5">
        <v>0</v>
      </c>
      <c r="K197" s="5">
        <v>6000000</v>
      </c>
      <c r="L197" s="5">
        <v>6000000</v>
      </c>
      <c r="M197" s="5">
        <v>6000000</v>
      </c>
      <c r="N197" s="5">
        <v>100</v>
      </c>
      <c r="O197" s="5">
        <v>6000000</v>
      </c>
      <c r="P197" s="5">
        <v>6000000</v>
      </c>
      <c r="Q197" s="5">
        <v>100</v>
      </c>
      <c r="R197" s="5">
        <v>0</v>
      </c>
      <c r="S197" s="5">
        <v>0</v>
      </c>
      <c r="T197" s="5">
        <v>6000000</v>
      </c>
      <c r="V197" t="s">
        <v>1679</v>
      </c>
      <c r="W197" t="s">
        <v>1681</v>
      </c>
      <c r="X197" t="s">
        <v>1682</v>
      </c>
    </row>
    <row r="198" spans="2:28">
      <c r="B198" t="s">
        <v>2028</v>
      </c>
      <c r="C198" t="s">
        <v>2029</v>
      </c>
      <c r="D198" s="5">
        <v>0</v>
      </c>
      <c r="E198" s="5">
        <v>0</v>
      </c>
      <c r="F198" s="5">
        <v>47400000</v>
      </c>
      <c r="G198" s="5">
        <v>47400000</v>
      </c>
      <c r="H198" s="5">
        <v>0</v>
      </c>
      <c r="I198" s="5">
        <v>47400000</v>
      </c>
      <c r="J198" s="5">
        <v>0</v>
      </c>
      <c r="K198" s="5">
        <v>47400000</v>
      </c>
      <c r="L198" s="5">
        <v>17400000</v>
      </c>
      <c r="M198" s="5">
        <v>47400000</v>
      </c>
      <c r="N198" s="5">
        <v>100</v>
      </c>
      <c r="O198" s="5">
        <v>17400000</v>
      </c>
      <c r="P198" s="5">
        <v>47400000</v>
      </c>
      <c r="Q198" s="5">
        <v>100</v>
      </c>
      <c r="R198" s="5">
        <v>0</v>
      </c>
      <c r="S198" s="5">
        <v>30000000</v>
      </c>
      <c r="T198" s="5">
        <v>17400000</v>
      </c>
      <c r="V198" t="s">
        <v>2028</v>
      </c>
      <c r="W198" t="s">
        <v>2030</v>
      </c>
      <c r="X198" t="s">
        <v>1694</v>
      </c>
      <c r="Y198" t="s">
        <v>2031</v>
      </c>
      <c r="Z198" t="s">
        <v>1689</v>
      </c>
      <c r="AA198" t="s">
        <v>2032</v>
      </c>
      <c r="AB198" t="s">
        <v>2033</v>
      </c>
    </row>
    <row r="199" spans="2:28">
      <c r="B199" t="s">
        <v>2096</v>
      </c>
      <c r="C199" t="s">
        <v>1482</v>
      </c>
      <c r="D199" s="5">
        <v>0</v>
      </c>
      <c r="E199" s="5">
        <v>0</v>
      </c>
      <c r="F199" s="5">
        <v>69807280</v>
      </c>
      <c r="G199" s="5">
        <v>69807280</v>
      </c>
      <c r="H199" s="5">
        <v>0</v>
      </c>
      <c r="I199" s="5">
        <v>69807280</v>
      </c>
      <c r="J199" s="5">
        <v>0</v>
      </c>
      <c r="K199" s="5">
        <v>69807280</v>
      </c>
      <c r="L199" s="5">
        <v>1800000</v>
      </c>
      <c r="M199" s="5">
        <v>69807280</v>
      </c>
      <c r="N199" s="5">
        <v>100</v>
      </c>
      <c r="O199" s="5">
        <v>1800000</v>
      </c>
      <c r="P199" s="5">
        <v>69807280</v>
      </c>
      <c r="Q199" s="5">
        <v>100</v>
      </c>
      <c r="R199" s="5">
        <v>0</v>
      </c>
      <c r="S199" s="5">
        <v>68007280</v>
      </c>
      <c r="T199" s="5">
        <v>1800000</v>
      </c>
      <c r="V199" t="s">
        <v>2096</v>
      </c>
      <c r="W199" t="s">
        <v>2097</v>
      </c>
    </row>
    <row r="200" spans="2:28">
      <c r="B200" t="s">
        <v>1679</v>
      </c>
      <c r="C200" t="s">
        <v>1680</v>
      </c>
      <c r="D200" s="5">
        <v>0</v>
      </c>
      <c r="E200" s="5">
        <v>0</v>
      </c>
      <c r="F200" s="5">
        <v>1500000</v>
      </c>
      <c r="G200" s="5">
        <v>1500000</v>
      </c>
      <c r="H200" s="5">
        <v>0</v>
      </c>
      <c r="I200" s="5">
        <v>1500000</v>
      </c>
      <c r="J200" s="5">
        <v>0</v>
      </c>
      <c r="K200" s="5">
        <v>1500000</v>
      </c>
      <c r="L200" s="5">
        <v>1500000</v>
      </c>
      <c r="M200" s="5">
        <v>1500000</v>
      </c>
      <c r="N200" s="5">
        <v>100</v>
      </c>
      <c r="O200" s="5">
        <v>1500000</v>
      </c>
      <c r="P200" s="5">
        <v>1500000</v>
      </c>
      <c r="Q200" s="5">
        <v>100</v>
      </c>
      <c r="R200" s="5">
        <v>0</v>
      </c>
      <c r="S200" s="5">
        <v>0</v>
      </c>
      <c r="T200" s="5">
        <v>1500000</v>
      </c>
      <c r="V200" t="s">
        <v>1679</v>
      </c>
      <c r="W200" t="s">
        <v>1681</v>
      </c>
      <c r="X200" t="s">
        <v>1682</v>
      </c>
    </row>
    <row r="201" spans="2:28">
      <c r="B201" t="s">
        <v>2028</v>
      </c>
      <c r="C201" t="s">
        <v>2029</v>
      </c>
      <c r="D201" s="5">
        <v>0</v>
      </c>
      <c r="E201" s="5">
        <v>0</v>
      </c>
      <c r="F201" s="5">
        <v>14990148</v>
      </c>
      <c r="G201" s="5">
        <v>14990148</v>
      </c>
      <c r="H201" s="5">
        <v>0</v>
      </c>
      <c r="I201" s="5">
        <v>14990148</v>
      </c>
      <c r="J201" s="5">
        <v>0</v>
      </c>
      <c r="K201" s="5">
        <v>14990148</v>
      </c>
      <c r="L201" s="5">
        <v>300000</v>
      </c>
      <c r="M201" s="5">
        <v>14990148</v>
      </c>
      <c r="N201" s="5">
        <v>100</v>
      </c>
      <c r="O201" s="5">
        <v>300000</v>
      </c>
      <c r="P201" s="5">
        <v>14990148</v>
      </c>
      <c r="Q201" s="5">
        <v>100</v>
      </c>
      <c r="R201" s="5">
        <v>0</v>
      </c>
      <c r="S201" s="5">
        <v>14690148</v>
      </c>
      <c r="T201" s="5">
        <v>300000</v>
      </c>
      <c r="V201" t="s">
        <v>2028</v>
      </c>
      <c r="W201" t="s">
        <v>2030</v>
      </c>
      <c r="X201" t="s">
        <v>1694</v>
      </c>
      <c r="Y201" t="s">
        <v>2031</v>
      </c>
      <c r="Z201" t="s">
        <v>1689</v>
      </c>
      <c r="AA201" t="s">
        <v>2032</v>
      </c>
      <c r="AB201" t="s">
        <v>2033</v>
      </c>
    </row>
    <row r="202" spans="2:28">
      <c r="B202" t="s">
        <v>2042</v>
      </c>
      <c r="C202" t="s">
        <v>2043</v>
      </c>
      <c r="D202" s="5">
        <v>0</v>
      </c>
      <c r="E202" s="5">
        <v>0</v>
      </c>
      <c r="F202" s="5">
        <v>53317132</v>
      </c>
      <c r="G202" s="5">
        <v>53317132</v>
      </c>
      <c r="H202" s="5">
        <v>0</v>
      </c>
      <c r="I202" s="5">
        <v>53317132</v>
      </c>
      <c r="J202" s="5">
        <v>0</v>
      </c>
      <c r="K202" s="5">
        <v>53317132</v>
      </c>
      <c r="L202" s="5">
        <v>0</v>
      </c>
      <c r="M202" s="5">
        <v>53317132</v>
      </c>
      <c r="N202" s="5">
        <v>100</v>
      </c>
      <c r="O202" s="5">
        <v>0</v>
      </c>
      <c r="P202" s="5">
        <v>53317132</v>
      </c>
      <c r="Q202" s="5">
        <v>100</v>
      </c>
      <c r="R202" s="5">
        <v>0</v>
      </c>
      <c r="S202" s="5">
        <v>53317132</v>
      </c>
      <c r="T202" s="5">
        <v>0</v>
      </c>
      <c r="V202" t="s">
        <v>2042</v>
      </c>
      <c r="W202" t="s">
        <v>2044</v>
      </c>
      <c r="X202" t="s">
        <v>2045</v>
      </c>
      <c r="Y202" t="s">
        <v>2046</v>
      </c>
    </row>
    <row r="203" spans="2:28">
      <c r="B203" t="s">
        <v>2098</v>
      </c>
      <c r="C203" t="s">
        <v>1483</v>
      </c>
      <c r="D203" s="5">
        <v>0</v>
      </c>
      <c r="E203" s="5">
        <v>0</v>
      </c>
      <c r="F203" s="5">
        <v>5100000</v>
      </c>
      <c r="G203" s="5">
        <v>5100000</v>
      </c>
      <c r="H203" s="5">
        <v>0</v>
      </c>
      <c r="I203" s="5">
        <v>5100000</v>
      </c>
      <c r="J203" s="5">
        <v>0</v>
      </c>
      <c r="K203" s="5">
        <v>5100000</v>
      </c>
      <c r="L203" s="5">
        <v>5100000</v>
      </c>
      <c r="M203" s="5">
        <v>5100000</v>
      </c>
      <c r="N203" s="5">
        <v>100</v>
      </c>
      <c r="O203" s="5">
        <v>5100000</v>
      </c>
      <c r="P203" s="5">
        <v>5100000</v>
      </c>
      <c r="Q203" s="5">
        <v>100</v>
      </c>
      <c r="R203" s="5">
        <v>0</v>
      </c>
      <c r="S203" s="5">
        <v>0</v>
      </c>
      <c r="T203" s="5">
        <v>5100000</v>
      </c>
      <c r="V203" t="s">
        <v>2098</v>
      </c>
      <c r="W203" t="s">
        <v>2099</v>
      </c>
      <c r="X203" t="s">
        <v>1694</v>
      </c>
      <c r="Y203" t="s">
        <v>2100</v>
      </c>
    </row>
    <row r="204" spans="2:28">
      <c r="B204" t="s">
        <v>1679</v>
      </c>
      <c r="C204" t="s">
        <v>1680</v>
      </c>
      <c r="D204" s="5">
        <v>0</v>
      </c>
      <c r="E204" s="5">
        <v>0</v>
      </c>
      <c r="F204" s="5">
        <v>3000000</v>
      </c>
      <c r="G204" s="5">
        <v>3000000</v>
      </c>
      <c r="H204" s="5">
        <v>0</v>
      </c>
      <c r="I204" s="5">
        <v>3000000</v>
      </c>
      <c r="J204" s="5">
        <v>0</v>
      </c>
      <c r="K204" s="5">
        <v>3000000</v>
      </c>
      <c r="L204" s="5">
        <v>3000000</v>
      </c>
      <c r="M204" s="5">
        <v>3000000</v>
      </c>
      <c r="N204" s="5">
        <v>100</v>
      </c>
      <c r="O204" s="5">
        <v>3000000</v>
      </c>
      <c r="P204" s="5">
        <v>3000000</v>
      </c>
      <c r="Q204" s="5">
        <v>100</v>
      </c>
      <c r="R204" s="5">
        <v>0</v>
      </c>
      <c r="S204" s="5">
        <v>0</v>
      </c>
      <c r="T204" s="5">
        <v>3000000</v>
      </c>
      <c r="V204" t="s">
        <v>1679</v>
      </c>
      <c r="W204" t="s">
        <v>1681</v>
      </c>
      <c r="X204" t="s">
        <v>1682</v>
      </c>
    </row>
    <row r="205" spans="2:28">
      <c r="B205" t="s">
        <v>2028</v>
      </c>
      <c r="C205" t="s">
        <v>2029</v>
      </c>
      <c r="D205" s="5">
        <v>0</v>
      </c>
      <c r="E205" s="5">
        <v>0</v>
      </c>
      <c r="F205" s="5">
        <v>2100000</v>
      </c>
      <c r="G205" s="5">
        <v>2100000</v>
      </c>
      <c r="H205" s="5">
        <v>0</v>
      </c>
      <c r="I205" s="5">
        <v>2100000</v>
      </c>
      <c r="J205" s="5">
        <v>0</v>
      </c>
      <c r="K205" s="5">
        <v>2100000</v>
      </c>
      <c r="L205" s="5">
        <v>2100000</v>
      </c>
      <c r="M205" s="5">
        <v>2100000</v>
      </c>
      <c r="N205" s="5">
        <v>100</v>
      </c>
      <c r="O205" s="5">
        <v>2100000</v>
      </c>
      <c r="P205" s="5">
        <v>2100000</v>
      </c>
      <c r="Q205" s="5">
        <v>100</v>
      </c>
      <c r="R205" s="5">
        <v>0</v>
      </c>
      <c r="S205" s="5">
        <v>0</v>
      </c>
      <c r="T205" s="5">
        <v>2100000</v>
      </c>
      <c r="V205" t="s">
        <v>2028</v>
      </c>
      <c r="W205" t="s">
        <v>2030</v>
      </c>
      <c r="X205" t="s">
        <v>1694</v>
      </c>
      <c r="Y205" t="s">
        <v>2031</v>
      </c>
      <c r="Z205" t="s">
        <v>1689</v>
      </c>
      <c r="AA205" t="s">
        <v>2032</v>
      </c>
      <c r="AB205" t="s">
        <v>2033</v>
      </c>
    </row>
    <row r="206" spans="2:28">
      <c r="B206" t="s">
        <v>2101</v>
      </c>
      <c r="C206" t="s">
        <v>2102</v>
      </c>
      <c r="D206" s="5">
        <v>0</v>
      </c>
      <c r="E206" s="5">
        <v>0</v>
      </c>
      <c r="F206" s="5">
        <v>1287159</v>
      </c>
      <c r="G206" s="5">
        <v>1287159</v>
      </c>
      <c r="H206" s="5">
        <v>0</v>
      </c>
      <c r="I206" s="5">
        <v>1287159</v>
      </c>
      <c r="J206" s="5">
        <v>0</v>
      </c>
      <c r="K206" s="5">
        <v>1287159</v>
      </c>
      <c r="L206" s="5">
        <v>1287159</v>
      </c>
      <c r="M206" s="5">
        <v>1287159</v>
      </c>
      <c r="N206" s="5">
        <v>100</v>
      </c>
      <c r="O206" s="5">
        <v>1287159</v>
      </c>
      <c r="P206" s="5">
        <v>1287159</v>
      </c>
      <c r="Q206" s="5">
        <v>100</v>
      </c>
      <c r="R206" s="5">
        <v>0</v>
      </c>
      <c r="S206" s="5">
        <v>0</v>
      </c>
      <c r="T206" s="5">
        <v>1287159</v>
      </c>
      <c r="V206" t="s">
        <v>2101</v>
      </c>
      <c r="W206" t="s">
        <v>2103</v>
      </c>
      <c r="X206" t="s">
        <v>2104</v>
      </c>
      <c r="Y206" t="s">
        <v>1694</v>
      </c>
      <c r="Z206" t="s">
        <v>2093</v>
      </c>
    </row>
    <row r="207" spans="2:28">
      <c r="B207" t="s">
        <v>1679</v>
      </c>
      <c r="C207" t="s">
        <v>1680</v>
      </c>
      <c r="D207" s="5">
        <v>0</v>
      </c>
      <c r="E207" s="5">
        <v>0</v>
      </c>
      <c r="F207" s="5">
        <v>1125559</v>
      </c>
      <c r="G207" s="5">
        <v>1125559</v>
      </c>
      <c r="H207" s="5">
        <v>0</v>
      </c>
      <c r="I207" s="5">
        <v>1125559</v>
      </c>
      <c r="J207" s="5">
        <v>0</v>
      </c>
      <c r="K207" s="5">
        <v>1125559</v>
      </c>
      <c r="L207" s="5">
        <v>1125559</v>
      </c>
      <c r="M207" s="5">
        <v>1125559</v>
      </c>
      <c r="N207" s="5">
        <v>100</v>
      </c>
      <c r="O207" s="5">
        <v>1125559</v>
      </c>
      <c r="P207" s="5">
        <v>1125559</v>
      </c>
      <c r="Q207" s="5">
        <v>100</v>
      </c>
      <c r="R207" s="5">
        <v>0</v>
      </c>
      <c r="S207" s="5">
        <v>0</v>
      </c>
      <c r="T207" s="5">
        <v>1125559</v>
      </c>
      <c r="V207" t="s">
        <v>1679</v>
      </c>
      <c r="W207" t="s">
        <v>1681</v>
      </c>
      <c r="X207" t="s">
        <v>1682</v>
      </c>
    </row>
    <row r="208" spans="2:28" s="287" customFormat="1">
      <c r="B208" t="s">
        <v>2028</v>
      </c>
      <c r="C208" t="s">
        <v>2029</v>
      </c>
      <c r="D208" s="5">
        <v>0</v>
      </c>
      <c r="E208" s="5">
        <v>0</v>
      </c>
      <c r="F208" s="5">
        <v>161600</v>
      </c>
      <c r="G208" s="5">
        <v>161600</v>
      </c>
      <c r="H208" s="5">
        <v>0</v>
      </c>
      <c r="I208" s="5">
        <v>161600</v>
      </c>
      <c r="J208" s="5">
        <v>0</v>
      </c>
      <c r="K208" s="5">
        <v>161600</v>
      </c>
      <c r="L208" s="5">
        <v>161600</v>
      </c>
      <c r="M208" s="5">
        <v>161600</v>
      </c>
      <c r="N208" s="5">
        <v>100</v>
      </c>
      <c r="O208" s="5">
        <v>161600</v>
      </c>
      <c r="P208" s="5">
        <v>161600</v>
      </c>
      <c r="Q208" s="5">
        <v>100</v>
      </c>
      <c r="R208" s="5">
        <v>0</v>
      </c>
      <c r="S208" s="5">
        <v>0</v>
      </c>
      <c r="T208" s="5">
        <v>161600</v>
      </c>
      <c r="V208" t="s">
        <v>2028</v>
      </c>
      <c r="W208" s="287" t="s">
        <v>2030</v>
      </c>
      <c r="X208" s="287" t="s">
        <v>1694</v>
      </c>
      <c r="Y208" s="287" t="s">
        <v>2031</v>
      </c>
      <c r="Z208" s="287" t="s">
        <v>1689</v>
      </c>
      <c r="AA208" s="287" t="s">
        <v>2032</v>
      </c>
      <c r="AB208" s="287" t="s">
        <v>2033</v>
      </c>
    </row>
    <row r="209" spans="2:28" s="287" customFormat="1">
      <c r="B209" t="s">
        <v>2105</v>
      </c>
      <c r="C209" t="s">
        <v>2106</v>
      </c>
      <c r="D209" s="5">
        <v>0</v>
      </c>
      <c r="E209" s="5">
        <v>0</v>
      </c>
      <c r="F209" s="5">
        <v>2464000</v>
      </c>
      <c r="G209" s="5">
        <v>2464000</v>
      </c>
      <c r="H209" s="5">
        <v>0</v>
      </c>
      <c r="I209" s="5">
        <v>2464000</v>
      </c>
      <c r="J209" s="5">
        <v>0</v>
      </c>
      <c r="K209" s="5">
        <v>2464000</v>
      </c>
      <c r="L209" s="5">
        <v>2464000</v>
      </c>
      <c r="M209" s="5">
        <v>2464000</v>
      </c>
      <c r="N209" s="5">
        <v>100</v>
      </c>
      <c r="O209" s="5">
        <v>2464000</v>
      </c>
      <c r="P209" s="5">
        <v>2464000</v>
      </c>
      <c r="Q209" s="5">
        <v>100</v>
      </c>
      <c r="R209" s="5">
        <v>0</v>
      </c>
      <c r="S209" s="5">
        <v>0</v>
      </c>
      <c r="T209" s="5">
        <v>2464000</v>
      </c>
      <c r="V209" t="s">
        <v>2105</v>
      </c>
      <c r="W209" s="287" t="s">
        <v>2107</v>
      </c>
      <c r="X209" s="287" t="s">
        <v>1827</v>
      </c>
      <c r="Y209" s="287" t="s">
        <v>1815</v>
      </c>
      <c r="Z209" s="287" t="s">
        <v>2093</v>
      </c>
    </row>
    <row r="210" spans="2:28" s="287" customFormat="1">
      <c r="B210" t="s">
        <v>1679</v>
      </c>
      <c r="C210" t="s">
        <v>1680</v>
      </c>
      <c r="D210" s="5">
        <v>0</v>
      </c>
      <c r="E210" s="5">
        <v>0</v>
      </c>
      <c r="F210" s="5">
        <v>2144000</v>
      </c>
      <c r="G210" s="5">
        <v>2144000</v>
      </c>
      <c r="H210" s="5">
        <v>0</v>
      </c>
      <c r="I210" s="5">
        <v>2144000</v>
      </c>
      <c r="J210" s="5">
        <v>0</v>
      </c>
      <c r="K210" s="5">
        <v>2144000</v>
      </c>
      <c r="L210" s="5">
        <v>2144000</v>
      </c>
      <c r="M210" s="5">
        <v>2144000</v>
      </c>
      <c r="N210" s="5">
        <v>100</v>
      </c>
      <c r="O210" s="5">
        <v>2144000</v>
      </c>
      <c r="P210" s="5">
        <v>2144000</v>
      </c>
      <c r="Q210" s="5">
        <v>100</v>
      </c>
      <c r="R210" s="5">
        <v>0</v>
      </c>
      <c r="S210" s="5">
        <v>0</v>
      </c>
      <c r="T210" s="5">
        <v>2144000</v>
      </c>
      <c r="V210" t="s">
        <v>1679</v>
      </c>
      <c r="W210" s="287" t="s">
        <v>1681</v>
      </c>
      <c r="X210" s="287" t="s">
        <v>1682</v>
      </c>
    </row>
    <row r="211" spans="2:28" s="287" customFormat="1">
      <c r="B211" t="s">
        <v>2028</v>
      </c>
      <c r="C211" t="s">
        <v>2029</v>
      </c>
      <c r="D211" s="5">
        <v>0</v>
      </c>
      <c r="E211" s="5">
        <v>0</v>
      </c>
      <c r="F211" s="5">
        <v>320000</v>
      </c>
      <c r="G211" s="5">
        <v>320000</v>
      </c>
      <c r="H211" s="5">
        <v>0</v>
      </c>
      <c r="I211" s="5">
        <v>320000</v>
      </c>
      <c r="J211" s="5">
        <v>0</v>
      </c>
      <c r="K211" s="5">
        <v>320000</v>
      </c>
      <c r="L211" s="5">
        <v>320000</v>
      </c>
      <c r="M211" s="5">
        <v>320000</v>
      </c>
      <c r="N211" s="5">
        <v>100</v>
      </c>
      <c r="O211" s="5">
        <v>320000</v>
      </c>
      <c r="P211" s="5">
        <v>320000</v>
      </c>
      <c r="Q211" s="5">
        <v>100</v>
      </c>
      <c r="R211" s="5">
        <v>0</v>
      </c>
      <c r="S211" s="5">
        <v>0</v>
      </c>
      <c r="T211" s="5">
        <v>320000</v>
      </c>
      <c r="V211" t="s">
        <v>2028</v>
      </c>
      <c r="W211" s="287" t="s">
        <v>2030</v>
      </c>
      <c r="X211" s="287" t="s">
        <v>1694</v>
      </c>
      <c r="Y211" s="287" t="s">
        <v>2031</v>
      </c>
      <c r="Z211" s="287" t="s">
        <v>1689</v>
      </c>
      <c r="AA211" s="287" t="s">
        <v>2032</v>
      </c>
      <c r="AB211" s="287" t="s">
        <v>2033</v>
      </c>
    </row>
    <row r="212" spans="2:28" s="287" customFormat="1">
      <c r="B212" t="s">
        <v>2108</v>
      </c>
      <c r="C212" t="s">
        <v>1486</v>
      </c>
      <c r="D212" s="5">
        <v>0</v>
      </c>
      <c r="E212" s="5">
        <v>0</v>
      </c>
      <c r="F212" s="5">
        <v>10838960</v>
      </c>
      <c r="G212" s="5">
        <v>10838960</v>
      </c>
      <c r="H212" s="5">
        <v>0</v>
      </c>
      <c r="I212" s="5">
        <v>10838960</v>
      </c>
      <c r="J212" s="5">
        <v>0</v>
      </c>
      <c r="K212" s="5">
        <v>10838960</v>
      </c>
      <c r="L212" s="5">
        <v>10838960</v>
      </c>
      <c r="M212" s="5">
        <v>10838960</v>
      </c>
      <c r="N212" s="5">
        <v>100</v>
      </c>
      <c r="O212" s="5">
        <v>10838960</v>
      </c>
      <c r="P212" s="5">
        <v>10838960</v>
      </c>
      <c r="Q212" s="5">
        <v>100</v>
      </c>
      <c r="R212" s="5">
        <v>0</v>
      </c>
      <c r="S212" s="5">
        <v>0</v>
      </c>
      <c r="T212" s="5">
        <v>10838960</v>
      </c>
      <c r="V212" t="s">
        <v>2108</v>
      </c>
      <c r="W212" s="287" t="s">
        <v>2109</v>
      </c>
      <c r="X212" s="287" t="s">
        <v>1815</v>
      </c>
      <c r="Y212" s="287" t="s">
        <v>2110</v>
      </c>
    </row>
    <row r="213" spans="2:28" s="287" customFormat="1">
      <c r="B213" t="s">
        <v>1679</v>
      </c>
      <c r="C213" t="s">
        <v>1680</v>
      </c>
      <c r="D213" s="5">
        <v>0</v>
      </c>
      <c r="E213" s="5">
        <v>0</v>
      </c>
      <c r="F213" s="5">
        <v>9592000</v>
      </c>
      <c r="G213" s="5">
        <v>9592000</v>
      </c>
      <c r="H213" s="5">
        <v>0</v>
      </c>
      <c r="I213" s="5">
        <v>9592000</v>
      </c>
      <c r="J213" s="5">
        <v>0</v>
      </c>
      <c r="K213" s="5">
        <v>9592000</v>
      </c>
      <c r="L213" s="5">
        <v>9592000</v>
      </c>
      <c r="M213" s="5">
        <v>9592000</v>
      </c>
      <c r="N213" s="5">
        <v>100</v>
      </c>
      <c r="O213" s="5">
        <v>9592000</v>
      </c>
      <c r="P213" s="5">
        <v>9592000</v>
      </c>
      <c r="Q213" s="5">
        <v>100</v>
      </c>
      <c r="R213" s="5">
        <v>0</v>
      </c>
      <c r="S213" s="5">
        <v>0</v>
      </c>
      <c r="T213" s="5">
        <v>9592000</v>
      </c>
      <c r="V213" t="s">
        <v>1679</v>
      </c>
      <c r="W213" s="287" t="s">
        <v>1681</v>
      </c>
      <c r="X213" s="287" t="s">
        <v>1682</v>
      </c>
    </row>
    <row r="214" spans="2:28" s="287" customFormat="1">
      <c r="B214" t="s">
        <v>2028</v>
      </c>
      <c r="C214" t="s">
        <v>2029</v>
      </c>
      <c r="D214" s="5">
        <v>0</v>
      </c>
      <c r="E214" s="5">
        <v>0</v>
      </c>
      <c r="F214" s="5">
        <v>1246960</v>
      </c>
      <c r="G214" s="5">
        <v>1246960</v>
      </c>
      <c r="H214" s="5">
        <v>0</v>
      </c>
      <c r="I214" s="5">
        <v>1246960</v>
      </c>
      <c r="J214" s="5">
        <v>0</v>
      </c>
      <c r="K214" s="5">
        <v>1246960</v>
      </c>
      <c r="L214" s="5">
        <v>1246960</v>
      </c>
      <c r="M214" s="5">
        <v>1246960</v>
      </c>
      <c r="N214" s="5">
        <v>100</v>
      </c>
      <c r="O214" s="5">
        <v>1246960</v>
      </c>
      <c r="P214" s="5">
        <v>1246960</v>
      </c>
      <c r="Q214" s="5">
        <v>100</v>
      </c>
      <c r="R214" s="5">
        <v>0</v>
      </c>
      <c r="S214" s="5">
        <v>0</v>
      </c>
      <c r="T214" s="5">
        <v>1246960</v>
      </c>
      <c r="V214" t="s">
        <v>2028</v>
      </c>
      <c r="W214" s="287" t="s">
        <v>2030</v>
      </c>
      <c r="X214" s="287" t="s">
        <v>1694</v>
      </c>
      <c r="Y214" s="287" t="s">
        <v>2031</v>
      </c>
      <c r="Z214" s="287" t="s">
        <v>1689</v>
      </c>
      <c r="AA214" s="287" t="s">
        <v>2032</v>
      </c>
      <c r="AB214" s="287" t="s">
        <v>2033</v>
      </c>
    </row>
    <row r="215" spans="2:28" s="287" customFormat="1">
      <c r="B215" t="s">
        <v>2111</v>
      </c>
      <c r="C215" t="s">
        <v>2112</v>
      </c>
      <c r="D215" s="5">
        <v>700000000</v>
      </c>
      <c r="E215" s="5">
        <v>0</v>
      </c>
      <c r="F215" s="5">
        <v>-700000000</v>
      </c>
      <c r="G215" s="5">
        <v>0</v>
      </c>
      <c r="H215" s="5">
        <v>0</v>
      </c>
      <c r="I215" s="5">
        <v>0</v>
      </c>
      <c r="J215" s="5">
        <v>0</v>
      </c>
      <c r="K215" s="5">
        <v>0</v>
      </c>
      <c r="L215" s="5">
        <v>0</v>
      </c>
      <c r="M215" s="5">
        <v>0</v>
      </c>
      <c r="N215" s="5">
        <v>0</v>
      </c>
      <c r="O215" s="5">
        <v>0</v>
      </c>
      <c r="P215" s="5">
        <v>0</v>
      </c>
      <c r="Q215" s="5">
        <v>0</v>
      </c>
      <c r="R215" s="5">
        <v>0</v>
      </c>
      <c r="S215" s="5">
        <v>0</v>
      </c>
      <c r="T215" s="5">
        <v>0</v>
      </c>
      <c r="V215" t="s">
        <v>2111</v>
      </c>
      <c r="W215" s="287" t="s">
        <v>1826</v>
      </c>
      <c r="X215" s="287" t="s">
        <v>1827</v>
      </c>
      <c r="Y215" s="287" t="s">
        <v>1815</v>
      </c>
      <c r="Z215" s="287" t="s">
        <v>2113</v>
      </c>
    </row>
    <row r="216" spans="2:28" s="287" customFormat="1">
      <c r="B216" t="s">
        <v>1679</v>
      </c>
      <c r="C216" t="s">
        <v>1680</v>
      </c>
      <c r="D216" s="5">
        <v>0</v>
      </c>
      <c r="E216" s="5">
        <v>0</v>
      </c>
      <c r="F216" s="5">
        <v>0</v>
      </c>
      <c r="G216" s="5">
        <v>0</v>
      </c>
      <c r="H216" s="5">
        <v>0</v>
      </c>
      <c r="I216" s="5">
        <v>0</v>
      </c>
      <c r="J216" s="5">
        <v>0</v>
      </c>
      <c r="K216" s="5">
        <v>0</v>
      </c>
      <c r="L216" s="5">
        <v>0</v>
      </c>
      <c r="M216" s="5">
        <v>0</v>
      </c>
      <c r="N216" s="5">
        <v>0</v>
      </c>
      <c r="O216" s="5">
        <v>0</v>
      </c>
      <c r="P216" s="5">
        <v>0</v>
      </c>
      <c r="Q216" s="5">
        <v>0</v>
      </c>
      <c r="R216" s="5">
        <v>0</v>
      </c>
      <c r="S216" s="5">
        <v>0</v>
      </c>
      <c r="T216" s="5">
        <v>0</v>
      </c>
      <c r="V216" t="s">
        <v>1679</v>
      </c>
      <c r="W216" s="287" t="s">
        <v>1681</v>
      </c>
      <c r="X216" s="287" t="s">
        <v>1682</v>
      </c>
    </row>
    <row r="217" spans="2:28" s="287" customFormat="1">
      <c r="B217" t="s">
        <v>2028</v>
      </c>
      <c r="C217" t="s">
        <v>2029</v>
      </c>
      <c r="D217" s="5">
        <v>520423000</v>
      </c>
      <c r="E217" s="5">
        <v>0</v>
      </c>
      <c r="F217" s="5">
        <v>-520423000</v>
      </c>
      <c r="G217" s="5">
        <v>0</v>
      </c>
      <c r="H217" s="5">
        <v>0</v>
      </c>
      <c r="I217" s="5">
        <v>0</v>
      </c>
      <c r="J217" s="5">
        <v>0</v>
      </c>
      <c r="K217" s="5">
        <v>0</v>
      </c>
      <c r="L217" s="5">
        <v>0</v>
      </c>
      <c r="M217" s="5">
        <v>0</v>
      </c>
      <c r="N217" s="5">
        <v>0</v>
      </c>
      <c r="O217" s="5">
        <v>0</v>
      </c>
      <c r="P217" s="5">
        <v>0</v>
      </c>
      <c r="Q217" s="5">
        <v>0</v>
      </c>
      <c r="R217" s="5">
        <v>0</v>
      </c>
      <c r="S217" s="5">
        <v>0</v>
      </c>
      <c r="T217" s="5">
        <v>0</v>
      </c>
      <c r="V217" t="s">
        <v>2028</v>
      </c>
      <c r="W217" s="287" t="s">
        <v>2030</v>
      </c>
      <c r="X217" s="287" t="s">
        <v>1694</v>
      </c>
      <c r="Y217" s="287" t="s">
        <v>2031</v>
      </c>
      <c r="Z217" s="287" t="s">
        <v>1689</v>
      </c>
      <c r="AA217" s="287" t="s">
        <v>2032</v>
      </c>
      <c r="AB217" s="287" t="s">
        <v>2033</v>
      </c>
    </row>
    <row r="218" spans="2:28" s="287" customFormat="1">
      <c r="B218" t="s">
        <v>2042</v>
      </c>
      <c r="C218" t="s">
        <v>2043</v>
      </c>
      <c r="D218" s="5">
        <v>179577000</v>
      </c>
      <c r="E218" s="5">
        <v>0</v>
      </c>
      <c r="F218" s="5">
        <v>-179577000</v>
      </c>
      <c r="G218" s="5">
        <v>0</v>
      </c>
      <c r="H218" s="5">
        <v>0</v>
      </c>
      <c r="I218" s="5">
        <v>0</v>
      </c>
      <c r="J218" s="5">
        <v>0</v>
      </c>
      <c r="K218" s="5">
        <v>0</v>
      </c>
      <c r="L218" s="5">
        <v>0</v>
      </c>
      <c r="M218" s="5">
        <v>0</v>
      </c>
      <c r="N218" s="5">
        <v>0</v>
      </c>
      <c r="O218" s="5">
        <v>0</v>
      </c>
      <c r="P218" s="5">
        <v>0</v>
      </c>
      <c r="Q218" s="5">
        <v>0</v>
      </c>
      <c r="R218" s="5">
        <v>0</v>
      </c>
      <c r="S218" s="5">
        <v>0</v>
      </c>
      <c r="T218" s="5">
        <v>0</v>
      </c>
      <c r="V218" t="s">
        <v>2042</v>
      </c>
      <c r="W218" s="287" t="s">
        <v>2044</v>
      </c>
      <c r="X218" s="287" t="s">
        <v>2045</v>
      </c>
      <c r="Y218" s="287" t="s">
        <v>2046</v>
      </c>
    </row>
    <row r="219" spans="2:28" s="287" customFormat="1">
      <c r="B219" t="s">
        <v>2114</v>
      </c>
      <c r="C219" t="s">
        <v>2115</v>
      </c>
      <c r="D219" s="5">
        <v>94704000</v>
      </c>
      <c r="E219" s="5">
        <v>0</v>
      </c>
      <c r="F219" s="5">
        <v>-94704000</v>
      </c>
      <c r="G219" s="5">
        <v>0</v>
      </c>
      <c r="H219" s="5">
        <v>0</v>
      </c>
      <c r="I219" s="5">
        <v>0</v>
      </c>
      <c r="J219" s="5">
        <v>0</v>
      </c>
      <c r="K219" s="5">
        <v>0</v>
      </c>
      <c r="L219" s="5">
        <v>0</v>
      </c>
      <c r="M219" s="5">
        <v>0</v>
      </c>
      <c r="N219" s="5">
        <v>0</v>
      </c>
      <c r="O219" s="5">
        <v>0</v>
      </c>
      <c r="P219" s="5">
        <v>0</v>
      </c>
      <c r="Q219" s="5">
        <v>0</v>
      </c>
      <c r="R219" s="5">
        <v>0</v>
      </c>
      <c r="S219" s="5">
        <v>0</v>
      </c>
      <c r="T219" s="5">
        <v>0</v>
      </c>
      <c r="V219" t="s">
        <v>2114</v>
      </c>
      <c r="W219" s="287" t="s">
        <v>2116</v>
      </c>
      <c r="X219" s="287" t="s">
        <v>1694</v>
      </c>
      <c r="Y219" s="287" t="s">
        <v>2117</v>
      </c>
      <c r="Z219" s="287" t="s">
        <v>2118</v>
      </c>
      <c r="AA219" s="287" t="s">
        <v>1815</v>
      </c>
      <c r="AB219" s="287" t="s">
        <v>2119</v>
      </c>
    </row>
    <row r="220" spans="2:28" s="287" customFormat="1">
      <c r="B220" t="s">
        <v>2028</v>
      </c>
      <c r="C220" t="s">
        <v>2029</v>
      </c>
      <c r="D220" s="5">
        <v>92885000</v>
      </c>
      <c r="E220" s="5">
        <v>0</v>
      </c>
      <c r="F220" s="5">
        <v>-92885000</v>
      </c>
      <c r="G220" s="5">
        <v>0</v>
      </c>
      <c r="H220" s="5">
        <v>0</v>
      </c>
      <c r="I220" s="5">
        <v>0</v>
      </c>
      <c r="J220" s="5">
        <v>0</v>
      </c>
      <c r="K220" s="5">
        <v>0</v>
      </c>
      <c r="L220" s="5">
        <v>0</v>
      </c>
      <c r="M220" s="5">
        <v>0</v>
      </c>
      <c r="N220" s="5">
        <v>0</v>
      </c>
      <c r="O220" s="5">
        <v>0</v>
      </c>
      <c r="P220" s="5">
        <v>0</v>
      </c>
      <c r="Q220" s="5">
        <v>0</v>
      </c>
      <c r="R220" s="5">
        <v>0</v>
      </c>
      <c r="S220" s="5">
        <v>0</v>
      </c>
      <c r="T220" s="5">
        <v>0</v>
      </c>
      <c r="V220" t="s">
        <v>2028</v>
      </c>
      <c r="W220" s="287" t="s">
        <v>2030</v>
      </c>
      <c r="X220" s="287" t="s">
        <v>1694</v>
      </c>
      <c r="Y220" s="287" t="s">
        <v>2031</v>
      </c>
      <c r="Z220" s="287" t="s">
        <v>1689</v>
      </c>
      <c r="AA220" s="287" t="s">
        <v>2032</v>
      </c>
      <c r="AB220" s="287" t="s">
        <v>2033</v>
      </c>
    </row>
    <row r="221" spans="2:28" s="287" customFormat="1">
      <c r="B221" t="s">
        <v>2042</v>
      </c>
      <c r="C221" t="s">
        <v>2043</v>
      </c>
      <c r="D221" s="5">
        <v>1819000</v>
      </c>
      <c r="E221" s="5">
        <v>0</v>
      </c>
      <c r="F221" s="5">
        <v>-1819000</v>
      </c>
      <c r="G221" s="5">
        <v>0</v>
      </c>
      <c r="H221" s="5">
        <v>0</v>
      </c>
      <c r="I221" s="5">
        <v>0</v>
      </c>
      <c r="J221" s="5">
        <v>0</v>
      </c>
      <c r="K221" s="5">
        <v>0</v>
      </c>
      <c r="L221" s="5">
        <v>0</v>
      </c>
      <c r="M221" s="5">
        <v>0</v>
      </c>
      <c r="N221" s="5">
        <v>0</v>
      </c>
      <c r="O221" s="5">
        <v>0</v>
      </c>
      <c r="P221" s="5">
        <v>0</v>
      </c>
      <c r="Q221" s="5">
        <v>0</v>
      </c>
      <c r="R221" s="5">
        <v>0</v>
      </c>
      <c r="S221" s="5">
        <v>0</v>
      </c>
      <c r="T221" s="5">
        <v>0</v>
      </c>
      <c r="V221" t="s">
        <v>2042</v>
      </c>
      <c r="W221" s="287" t="s">
        <v>2044</v>
      </c>
      <c r="X221" s="287" t="s">
        <v>2045</v>
      </c>
      <c r="Y221" s="287" t="s">
        <v>2046</v>
      </c>
    </row>
    <row r="222" spans="2:28">
      <c r="B222" t="s">
        <v>2120</v>
      </c>
      <c r="C222" t="s">
        <v>2121</v>
      </c>
      <c r="D222" s="5">
        <v>0</v>
      </c>
      <c r="E222" s="5">
        <v>0</v>
      </c>
      <c r="F222" s="5">
        <v>222733355</v>
      </c>
      <c r="G222" s="5">
        <v>222733355</v>
      </c>
      <c r="H222" s="5">
        <v>0</v>
      </c>
      <c r="I222" s="5">
        <v>222733355</v>
      </c>
      <c r="J222" s="5">
        <v>-351922</v>
      </c>
      <c r="K222" s="5">
        <v>222381433</v>
      </c>
      <c r="L222" s="5">
        <v>58448078</v>
      </c>
      <c r="M222" s="5">
        <v>222381433</v>
      </c>
      <c r="N222" s="5">
        <v>99.841999999999999</v>
      </c>
      <c r="O222" s="5">
        <v>58448078</v>
      </c>
      <c r="P222" s="5">
        <v>221058078</v>
      </c>
      <c r="Q222" s="5">
        <v>99.247900000000001</v>
      </c>
      <c r="R222" s="5">
        <v>0</v>
      </c>
      <c r="S222" s="5">
        <v>162610000</v>
      </c>
      <c r="T222" s="5">
        <v>58448078</v>
      </c>
      <c r="V222" t="s">
        <v>2120</v>
      </c>
      <c r="W222" t="s">
        <v>2122</v>
      </c>
      <c r="X222" t="s">
        <v>1694</v>
      </c>
      <c r="Y222" t="s">
        <v>2123</v>
      </c>
      <c r="Z222" t="s">
        <v>2124</v>
      </c>
      <c r="AA222" t="s">
        <v>2125</v>
      </c>
    </row>
    <row r="223" spans="2:28">
      <c r="B223" t="s">
        <v>1679</v>
      </c>
      <c r="C223" t="s">
        <v>1680</v>
      </c>
      <c r="D223" s="5">
        <v>0</v>
      </c>
      <c r="E223" s="5">
        <v>0</v>
      </c>
      <c r="F223" s="5">
        <v>28000000</v>
      </c>
      <c r="G223" s="5">
        <v>28000000</v>
      </c>
      <c r="H223" s="5">
        <v>0</v>
      </c>
      <c r="I223" s="5">
        <v>28000000</v>
      </c>
      <c r="J223" s="5">
        <v>-351922</v>
      </c>
      <c r="K223" s="5">
        <v>27648078</v>
      </c>
      <c r="L223" s="5">
        <v>27648078</v>
      </c>
      <c r="M223" s="5">
        <v>27648078</v>
      </c>
      <c r="N223" s="5">
        <v>98.743099999999998</v>
      </c>
      <c r="O223" s="5">
        <v>27648078</v>
      </c>
      <c r="P223" s="5">
        <v>27648078</v>
      </c>
      <c r="Q223" s="5">
        <v>98.743099999999998</v>
      </c>
      <c r="R223" s="5">
        <v>0</v>
      </c>
      <c r="S223" s="5">
        <v>0</v>
      </c>
      <c r="T223" s="5">
        <v>27648078</v>
      </c>
      <c r="V223" t="s">
        <v>1679</v>
      </c>
      <c r="W223" t="s">
        <v>1681</v>
      </c>
      <c r="X223" t="s">
        <v>1682</v>
      </c>
    </row>
    <row r="224" spans="2:28">
      <c r="B224" t="s">
        <v>2028</v>
      </c>
      <c r="C224" t="s">
        <v>2029</v>
      </c>
      <c r="D224" s="5">
        <v>0</v>
      </c>
      <c r="E224" s="5">
        <v>0</v>
      </c>
      <c r="F224" s="5">
        <v>103964000</v>
      </c>
      <c r="G224" s="5">
        <v>103964000</v>
      </c>
      <c r="H224" s="5">
        <v>0</v>
      </c>
      <c r="I224" s="5">
        <v>103964000</v>
      </c>
      <c r="J224" s="5">
        <v>0</v>
      </c>
      <c r="K224" s="5">
        <v>103964000</v>
      </c>
      <c r="L224" s="5">
        <v>19600000</v>
      </c>
      <c r="M224" s="5">
        <v>103964000</v>
      </c>
      <c r="N224" s="5">
        <v>100</v>
      </c>
      <c r="O224" s="5">
        <v>19600000</v>
      </c>
      <c r="P224" s="5">
        <v>103964000</v>
      </c>
      <c r="Q224" s="5">
        <v>100</v>
      </c>
      <c r="R224" s="5">
        <v>0</v>
      </c>
      <c r="S224" s="5">
        <v>84364000</v>
      </c>
      <c r="T224" s="5">
        <v>19600000</v>
      </c>
      <c r="V224" t="s">
        <v>2028</v>
      </c>
      <c r="W224" t="s">
        <v>2030</v>
      </c>
      <c r="X224" t="s">
        <v>1694</v>
      </c>
      <c r="Y224" t="s">
        <v>2031</v>
      </c>
      <c r="Z224" t="s">
        <v>1689</v>
      </c>
      <c r="AA224" t="s">
        <v>2032</v>
      </c>
      <c r="AB224" t="s">
        <v>2033</v>
      </c>
    </row>
    <row r="225" spans="2:30">
      <c r="B225" t="s">
        <v>2042</v>
      </c>
      <c r="C225" t="s">
        <v>2043</v>
      </c>
      <c r="D225" s="5">
        <v>0</v>
      </c>
      <c r="E225" s="5">
        <v>0</v>
      </c>
      <c r="F225" s="5">
        <v>90769355</v>
      </c>
      <c r="G225" s="5">
        <v>90769355</v>
      </c>
      <c r="H225" s="5">
        <v>0</v>
      </c>
      <c r="I225" s="5">
        <v>90769355</v>
      </c>
      <c r="J225" s="5">
        <v>0</v>
      </c>
      <c r="K225" s="5">
        <v>90769355</v>
      </c>
      <c r="L225" s="5">
        <v>11200000</v>
      </c>
      <c r="M225" s="5">
        <v>90769355</v>
      </c>
      <c r="N225" s="5">
        <v>100</v>
      </c>
      <c r="O225" s="5">
        <v>11200000</v>
      </c>
      <c r="P225" s="5">
        <v>89446000</v>
      </c>
      <c r="Q225" s="5">
        <v>98.542100000000005</v>
      </c>
      <c r="R225" s="5">
        <v>0</v>
      </c>
      <c r="S225" s="5">
        <v>78246000</v>
      </c>
      <c r="T225" s="5">
        <v>11200000</v>
      </c>
      <c r="V225" t="s">
        <v>2042</v>
      </c>
      <c r="W225" t="s">
        <v>2044</v>
      </c>
      <c r="X225" t="s">
        <v>2045</v>
      </c>
      <c r="Y225" t="s">
        <v>2046</v>
      </c>
    </row>
    <row r="226" spans="2:30">
      <c r="B226" t="s">
        <v>2126</v>
      </c>
      <c r="C226" t="s">
        <v>2127</v>
      </c>
      <c r="D226" s="5">
        <v>0</v>
      </c>
      <c r="E226" s="5">
        <v>0</v>
      </c>
      <c r="F226" s="5">
        <v>60000000</v>
      </c>
      <c r="G226" s="5">
        <v>60000000</v>
      </c>
      <c r="H226" s="5">
        <v>0</v>
      </c>
      <c r="I226" s="5">
        <v>60000000</v>
      </c>
      <c r="J226" s="5">
        <v>-3595500</v>
      </c>
      <c r="K226" s="5">
        <v>56404500</v>
      </c>
      <c r="L226" s="5">
        <v>0</v>
      </c>
      <c r="M226" s="5">
        <v>56404500</v>
      </c>
      <c r="N226" s="5">
        <v>94.007499999999993</v>
      </c>
      <c r="O226" s="5">
        <v>0</v>
      </c>
      <c r="P226" s="5">
        <v>0</v>
      </c>
      <c r="Q226" s="5">
        <v>0</v>
      </c>
      <c r="R226" s="5">
        <v>0</v>
      </c>
      <c r="S226" s="5">
        <v>0</v>
      </c>
      <c r="T226" s="5">
        <v>0</v>
      </c>
      <c r="V226" t="s">
        <v>2126</v>
      </c>
      <c r="W226" t="s">
        <v>2128</v>
      </c>
      <c r="X226" t="s">
        <v>1757</v>
      </c>
      <c r="Y226" t="s">
        <v>1706</v>
      </c>
      <c r="Z226" t="s">
        <v>2129</v>
      </c>
      <c r="AA226" t="s">
        <v>1694</v>
      </c>
      <c r="AB226" t="s">
        <v>2130</v>
      </c>
      <c r="AC226" t="s">
        <v>2131</v>
      </c>
      <c r="AD226" t="s">
        <v>2132</v>
      </c>
    </row>
    <row r="227" spans="2:30">
      <c r="B227" t="s">
        <v>2028</v>
      </c>
      <c r="C227" t="s">
        <v>2029</v>
      </c>
      <c r="D227" s="5">
        <v>0</v>
      </c>
      <c r="E227" s="5">
        <v>0</v>
      </c>
      <c r="F227" s="5">
        <v>18734280</v>
      </c>
      <c r="G227" s="5">
        <v>18734280</v>
      </c>
      <c r="H227" s="5">
        <v>0</v>
      </c>
      <c r="I227" s="5">
        <v>18734280</v>
      </c>
      <c r="J227" s="5">
        <v>0</v>
      </c>
      <c r="K227" s="5">
        <v>18734280</v>
      </c>
      <c r="L227" s="5">
        <v>0</v>
      </c>
      <c r="M227" s="5">
        <v>18734280</v>
      </c>
      <c r="N227" s="5">
        <v>100</v>
      </c>
      <c r="O227" s="5">
        <v>0</v>
      </c>
      <c r="P227" s="5">
        <v>0</v>
      </c>
      <c r="Q227" s="5">
        <v>0</v>
      </c>
      <c r="R227" s="5">
        <v>0</v>
      </c>
      <c r="S227" s="5">
        <v>0</v>
      </c>
      <c r="T227" s="5">
        <v>0</v>
      </c>
      <c r="V227" t="s">
        <v>2028</v>
      </c>
      <c r="W227" t="s">
        <v>2030</v>
      </c>
      <c r="X227" t="s">
        <v>1694</v>
      </c>
      <c r="Y227" t="s">
        <v>2031</v>
      </c>
      <c r="Z227" t="s">
        <v>1689</v>
      </c>
      <c r="AA227" t="s">
        <v>2032</v>
      </c>
      <c r="AB227" t="s">
        <v>2033</v>
      </c>
    </row>
    <row r="228" spans="2:30">
      <c r="B228" t="s">
        <v>2042</v>
      </c>
      <c r="C228" t="s">
        <v>2043</v>
      </c>
      <c r="D228" s="5">
        <v>0</v>
      </c>
      <c r="E228" s="5">
        <v>0</v>
      </c>
      <c r="F228" s="5">
        <v>41265720</v>
      </c>
      <c r="G228" s="5">
        <v>41265720</v>
      </c>
      <c r="H228" s="5">
        <v>0</v>
      </c>
      <c r="I228" s="5">
        <v>41265720</v>
      </c>
      <c r="J228" s="5">
        <v>-3595500</v>
      </c>
      <c r="K228" s="5">
        <v>37670220</v>
      </c>
      <c r="L228" s="5">
        <v>0</v>
      </c>
      <c r="M228" s="5">
        <v>37670220</v>
      </c>
      <c r="N228" s="5">
        <v>91.287000000000006</v>
      </c>
      <c r="O228" s="5">
        <v>0</v>
      </c>
      <c r="P228" s="5">
        <v>0</v>
      </c>
      <c r="Q228" s="5">
        <v>0</v>
      </c>
      <c r="R228" s="5">
        <v>0</v>
      </c>
      <c r="S228" s="5">
        <v>0</v>
      </c>
      <c r="T228" s="5">
        <v>0</v>
      </c>
      <c r="V228" t="s">
        <v>2042</v>
      </c>
      <c r="W228" t="s">
        <v>2044</v>
      </c>
      <c r="X228" t="s">
        <v>2045</v>
      </c>
      <c r="Y228" t="s">
        <v>2046</v>
      </c>
    </row>
    <row r="229" spans="2:30">
      <c r="B229" t="s">
        <v>2133</v>
      </c>
      <c r="C229" t="s">
        <v>2134</v>
      </c>
      <c r="D229" s="5">
        <v>0</v>
      </c>
      <c r="E229" s="5">
        <v>0</v>
      </c>
      <c r="F229" s="5">
        <v>1302620489</v>
      </c>
      <c r="G229" s="5">
        <v>1302620489</v>
      </c>
      <c r="H229" s="5">
        <v>0</v>
      </c>
      <c r="I229" s="5">
        <v>1302620489</v>
      </c>
      <c r="J229" s="5">
        <v>0</v>
      </c>
      <c r="K229" s="5">
        <v>1302620489</v>
      </c>
      <c r="L229" s="5">
        <v>0</v>
      </c>
      <c r="M229" s="5">
        <v>1302620489</v>
      </c>
      <c r="N229" s="5">
        <v>100</v>
      </c>
      <c r="O229" s="5">
        <v>0</v>
      </c>
      <c r="P229" s="5">
        <v>1302620489</v>
      </c>
      <c r="Q229" s="5">
        <v>100</v>
      </c>
      <c r="R229" s="5">
        <v>0</v>
      </c>
      <c r="S229" s="5">
        <v>1302620489</v>
      </c>
      <c r="T229" s="5">
        <v>0</v>
      </c>
      <c r="V229" t="s">
        <v>2133</v>
      </c>
      <c r="W229" t="s">
        <v>1849</v>
      </c>
      <c r="X229" t="s">
        <v>1694</v>
      </c>
      <c r="Y229" t="s">
        <v>1702</v>
      </c>
      <c r="Z229" t="s">
        <v>1854</v>
      </c>
      <c r="AA229" t="s">
        <v>1779</v>
      </c>
      <c r="AB229" t="s">
        <v>2135</v>
      </c>
      <c r="AC229" t="s">
        <v>2136</v>
      </c>
    </row>
    <row r="230" spans="2:30">
      <c r="B230" t="s">
        <v>1679</v>
      </c>
      <c r="C230" t="s">
        <v>1680</v>
      </c>
      <c r="D230" s="5">
        <v>0</v>
      </c>
      <c r="E230" s="5">
        <v>0</v>
      </c>
      <c r="F230" s="5">
        <v>212553402</v>
      </c>
      <c r="G230" s="5">
        <v>212553402</v>
      </c>
      <c r="H230" s="5">
        <v>0</v>
      </c>
      <c r="I230" s="5">
        <v>212553402</v>
      </c>
      <c r="J230" s="5">
        <v>0</v>
      </c>
      <c r="K230" s="5">
        <v>212553402</v>
      </c>
      <c r="L230" s="5">
        <v>0</v>
      </c>
      <c r="M230" s="5">
        <v>212553402</v>
      </c>
      <c r="N230" s="5">
        <v>100</v>
      </c>
      <c r="O230" s="5">
        <v>0</v>
      </c>
      <c r="P230" s="5">
        <v>212553402</v>
      </c>
      <c r="Q230" s="5">
        <v>100</v>
      </c>
      <c r="R230" s="5">
        <v>0</v>
      </c>
      <c r="S230" s="5">
        <v>212553402</v>
      </c>
      <c r="T230" s="5">
        <v>0</v>
      </c>
      <c r="V230" t="s">
        <v>1679</v>
      </c>
      <c r="W230" t="s">
        <v>1681</v>
      </c>
      <c r="X230" t="s">
        <v>1682</v>
      </c>
    </row>
    <row r="231" spans="2:30">
      <c r="B231" t="s">
        <v>2028</v>
      </c>
      <c r="C231" t="s">
        <v>2029</v>
      </c>
      <c r="D231" s="5">
        <v>0</v>
      </c>
      <c r="E231" s="5">
        <v>0</v>
      </c>
      <c r="F231" s="5">
        <v>1090067087</v>
      </c>
      <c r="G231" s="5">
        <v>1090067087</v>
      </c>
      <c r="H231" s="5">
        <v>0</v>
      </c>
      <c r="I231" s="5">
        <v>1090067087</v>
      </c>
      <c r="J231" s="5">
        <v>0</v>
      </c>
      <c r="K231" s="5">
        <v>1090067087</v>
      </c>
      <c r="L231" s="5">
        <v>0</v>
      </c>
      <c r="M231" s="5">
        <v>1090067087</v>
      </c>
      <c r="N231" s="5">
        <v>100</v>
      </c>
      <c r="O231" s="5">
        <v>0</v>
      </c>
      <c r="P231" s="5">
        <v>1090067087</v>
      </c>
      <c r="Q231" s="5">
        <v>100</v>
      </c>
      <c r="R231" s="5">
        <v>0</v>
      </c>
      <c r="S231" s="5">
        <v>1090067087</v>
      </c>
      <c r="T231" s="5">
        <v>0</v>
      </c>
      <c r="V231" t="s">
        <v>2028</v>
      </c>
      <c r="W231" t="s">
        <v>2030</v>
      </c>
      <c r="X231" t="s">
        <v>1694</v>
      </c>
      <c r="Y231" t="s">
        <v>2031</v>
      </c>
      <c r="Z231" t="s">
        <v>1689</v>
      </c>
      <c r="AA231" t="s">
        <v>2032</v>
      </c>
      <c r="AB231" t="s">
        <v>2033</v>
      </c>
    </row>
    <row r="232" spans="2:30">
      <c r="B232" t="s">
        <v>2137</v>
      </c>
      <c r="C232" t="s">
        <v>2138</v>
      </c>
      <c r="D232" s="5">
        <v>0</v>
      </c>
      <c r="E232" s="5">
        <v>0</v>
      </c>
      <c r="F232" s="5">
        <v>28097030</v>
      </c>
      <c r="G232" s="5">
        <v>28097030</v>
      </c>
      <c r="H232" s="5">
        <v>0</v>
      </c>
      <c r="I232" s="5">
        <v>28097030</v>
      </c>
      <c r="J232" s="5">
        <v>-6737364</v>
      </c>
      <c r="K232" s="5">
        <v>19079375</v>
      </c>
      <c r="L232" s="5">
        <v>58539</v>
      </c>
      <c r="M232" s="5">
        <v>19079375</v>
      </c>
      <c r="N232" s="5">
        <v>67.905299999999997</v>
      </c>
      <c r="O232" s="5">
        <v>7809278</v>
      </c>
      <c r="P232" s="5">
        <v>16559278</v>
      </c>
      <c r="Q232" s="5">
        <v>58.936</v>
      </c>
      <c r="R232" s="5">
        <v>6971927</v>
      </c>
      <c r="S232" s="5">
        <v>15721927</v>
      </c>
      <c r="T232" s="5">
        <v>837351</v>
      </c>
      <c r="V232" t="s">
        <v>2137</v>
      </c>
      <c r="W232" t="s">
        <v>1849</v>
      </c>
      <c r="X232" t="s">
        <v>2139</v>
      </c>
      <c r="Y232" t="s">
        <v>1694</v>
      </c>
      <c r="Z232" t="s">
        <v>1724</v>
      </c>
      <c r="AA232" t="s">
        <v>1889</v>
      </c>
      <c r="AB232" t="s">
        <v>2140</v>
      </c>
    </row>
    <row r="233" spans="2:30">
      <c r="B233" t="s">
        <v>1679</v>
      </c>
      <c r="C233" t="s">
        <v>1680</v>
      </c>
      <c r="D233" s="5">
        <v>0</v>
      </c>
      <c r="E233" s="5">
        <v>0</v>
      </c>
      <c r="F233" s="5">
        <v>28038491</v>
      </c>
      <c r="G233" s="5">
        <v>28038491</v>
      </c>
      <c r="H233" s="5">
        <v>0</v>
      </c>
      <c r="I233" s="5">
        <v>28038491</v>
      </c>
      <c r="J233" s="5">
        <v>-6795903</v>
      </c>
      <c r="K233" s="5">
        <v>19020836</v>
      </c>
      <c r="L233" s="5">
        <v>0</v>
      </c>
      <c r="M233" s="5">
        <v>19020836</v>
      </c>
      <c r="N233" s="5">
        <v>67.838300000000004</v>
      </c>
      <c r="O233" s="5">
        <v>7750739</v>
      </c>
      <c r="P233" s="5">
        <v>16500739</v>
      </c>
      <c r="Q233" s="5">
        <v>58.850299999999997</v>
      </c>
      <c r="R233" s="5">
        <v>6913388</v>
      </c>
      <c r="S233" s="5">
        <v>15663388</v>
      </c>
      <c r="T233" s="5">
        <v>837351</v>
      </c>
      <c r="V233" t="s">
        <v>1679</v>
      </c>
      <c r="W233" t="s">
        <v>1681</v>
      </c>
      <c r="X233" t="s">
        <v>1682</v>
      </c>
    </row>
    <row r="234" spans="2:30">
      <c r="B234" t="s">
        <v>1809</v>
      </c>
      <c r="C234" t="s">
        <v>1810</v>
      </c>
      <c r="D234" s="5">
        <v>0</v>
      </c>
      <c r="E234" s="5">
        <v>0</v>
      </c>
      <c r="F234" s="5">
        <v>58539</v>
      </c>
      <c r="G234" s="5">
        <v>58539</v>
      </c>
      <c r="H234" s="5">
        <v>0</v>
      </c>
      <c r="I234" s="5">
        <v>58539</v>
      </c>
      <c r="J234" s="5">
        <v>58539</v>
      </c>
      <c r="K234" s="5">
        <v>58539</v>
      </c>
      <c r="L234" s="5">
        <v>58539</v>
      </c>
      <c r="M234" s="5">
        <v>58539</v>
      </c>
      <c r="N234" s="5">
        <v>100</v>
      </c>
      <c r="O234" s="5">
        <v>58539</v>
      </c>
      <c r="P234" s="5">
        <v>58539</v>
      </c>
      <c r="Q234" s="5">
        <v>100</v>
      </c>
      <c r="R234" s="5">
        <v>58539</v>
      </c>
      <c r="S234" s="5">
        <v>58539</v>
      </c>
      <c r="T234" s="5">
        <v>0</v>
      </c>
      <c r="V234" t="s">
        <v>1809</v>
      </c>
      <c r="W234" t="s">
        <v>1811</v>
      </c>
      <c r="X234" t="s">
        <v>1682</v>
      </c>
    </row>
    <row r="235" spans="2:30">
      <c r="B235" t="s">
        <v>2141</v>
      </c>
      <c r="C235" t="s">
        <v>2142</v>
      </c>
      <c r="D235" s="5">
        <v>0</v>
      </c>
      <c r="E235" s="5">
        <v>0</v>
      </c>
      <c r="F235" s="5">
        <v>0</v>
      </c>
      <c r="G235" s="5">
        <v>0</v>
      </c>
      <c r="H235" s="5">
        <v>0</v>
      </c>
      <c r="I235" s="5">
        <v>0</v>
      </c>
      <c r="J235" s="5">
        <v>0</v>
      </c>
      <c r="K235" s="5">
        <v>0</v>
      </c>
      <c r="L235" s="5">
        <v>0</v>
      </c>
      <c r="M235" s="5">
        <v>0</v>
      </c>
      <c r="N235" s="5">
        <v>0</v>
      </c>
      <c r="O235" s="5">
        <v>0</v>
      </c>
      <c r="P235" s="5">
        <v>0</v>
      </c>
      <c r="Q235" s="5">
        <v>0</v>
      </c>
      <c r="R235" s="5">
        <v>0</v>
      </c>
      <c r="S235" s="5">
        <v>0</v>
      </c>
      <c r="T235" s="5">
        <v>0</v>
      </c>
      <c r="V235" t="s">
        <v>2141</v>
      </c>
      <c r="W235" t="s">
        <v>1849</v>
      </c>
      <c r="X235" t="s">
        <v>1694</v>
      </c>
      <c r="Y235" t="s">
        <v>1894</v>
      </c>
      <c r="Z235" t="s">
        <v>1817</v>
      </c>
      <c r="AA235" t="s">
        <v>1895</v>
      </c>
      <c r="AB235" t="s">
        <v>1694</v>
      </c>
      <c r="AC235" t="s">
        <v>1896</v>
      </c>
      <c r="AD235" t="s">
        <v>1694</v>
      </c>
    </row>
    <row r="236" spans="2:30">
      <c r="B236" t="s">
        <v>1679</v>
      </c>
      <c r="C236" t="s">
        <v>1680</v>
      </c>
      <c r="D236" s="5">
        <v>0</v>
      </c>
      <c r="E236" s="5">
        <v>0</v>
      </c>
      <c r="F236" s="5">
        <v>0</v>
      </c>
      <c r="G236" s="5">
        <v>0</v>
      </c>
      <c r="H236" s="5">
        <v>0</v>
      </c>
      <c r="I236" s="5">
        <v>0</v>
      </c>
      <c r="J236" s="5">
        <v>0</v>
      </c>
      <c r="K236" s="5">
        <v>0</v>
      </c>
      <c r="L236" s="5">
        <v>0</v>
      </c>
      <c r="M236" s="5">
        <v>0</v>
      </c>
      <c r="N236" s="5">
        <v>0</v>
      </c>
      <c r="O236" s="5">
        <v>0</v>
      </c>
      <c r="P236" s="5">
        <v>0</v>
      </c>
      <c r="Q236" s="5">
        <v>0</v>
      </c>
      <c r="R236" s="5">
        <v>0</v>
      </c>
      <c r="S236" s="5">
        <v>0</v>
      </c>
      <c r="T236" s="5">
        <v>0</v>
      </c>
      <c r="V236" t="s">
        <v>1679</v>
      </c>
      <c r="W236" t="s">
        <v>1681</v>
      </c>
      <c r="X236" t="s">
        <v>1682</v>
      </c>
    </row>
    <row r="237" spans="2:30">
      <c r="B237" t="s">
        <v>2143</v>
      </c>
      <c r="C237" t="s">
        <v>2144</v>
      </c>
      <c r="D237" s="5">
        <v>18808787000</v>
      </c>
      <c r="E237" s="5">
        <v>0</v>
      </c>
      <c r="F237" s="5">
        <v>-579324809</v>
      </c>
      <c r="G237" s="5">
        <v>18229462191</v>
      </c>
      <c r="H237" s="5">
        <v>0</v>
      </c>
      <c r="I237" s="5">
        <v>18229462191</v>
      </c>
      <c r="J237" s="5">
        <v>-446444747</v>
      </c>
      <c r="K237" s="5">
        <v>17726042316</v>
      </c>
      <c r="L237" s="5">
        <v>825018872</v>
      </c>
      <c r="M237" s="5">
        <v>17726042316</v>
      </c>
      <c r="N237" s="5">
        <v>97.238399999999999</v>
      </c>
      <c r="O237" s="5">
        <v>2044976467</v>
      </c>
      <c r="P237" s="5">
        <v>14023131885</v>
      </c>
      <c r="Q237" s="5">
        <v>76.925600000000003</v>
      </c>
      <c r="R237" s="5">
        <v>2044976467</v>
      </c>
      <c r="S237" s="5">
        <v>14023131885</v>
      </c>
      <c r="T237" s="5">
        <v>0</v>
      </c>
      <c r="V237" t="s">
        <v>2143</v>
      </c>
      <c r="W237" t="s">
        <v>1849</v>
      </c>
      <c r="X237" t="s">
        <v>1694</v>
      </c>
      <c r="Y237" t="s">
        <v>2145</v>
      </c>
      <c r="Z237" t="s">
        <v>1689</v>
      </c>
      <c r="AA237" t="s">
        <v>1888</v>
      </c>
      <c r="AB237" t="s">
        <v>2146</v>
      </c>
    </row>
    <row r="238" spans="2:30">
      <c r="B238" t="s">
        <v>1679</v>
      </c>
      <c r="C238" t="s">
        <v>1680</v>
      </c>
      <c r="D238" s="5">
        <v>574523000</v>
      </c>
      <c r="E238" s="5">
        <v>0</v>
      </c>
      <c r="F238" s="5">
        <v>1122851941</v>
      </c>
      <c r="G238" s="5">
        <v>1697374941</v>
      </c>
      <c r="H238" s="5">
        <v>0</v>
      </c>
      <c r="I238" s="5">
        <v>1697374941</v>
      </c>
      <c r="J238" s="5">
        <v>-174579147</v>
      </c>
      <c r="K238" s="5">
        <v>1522313613</v>
      </c>
      <c r="L238" s="5">
        <v>501406450</v>
      </c>
      <c r="M238" s="5">
        <v>1522313613</v>
      </c>
      <c r="N238" s="5">
        <v>89.686300000000003</v>
      </c>
      <c r="O238" s="5">
        <v>142563009</v>
      </c>
      <c r="P238" s="5">
        <v>714460916</v>
      </c>
      <c r="Q238" s="5">
        <v>42.092100000000002</v>
      </c>
      <c r="R238" s="5">
        <v>142563009</v>
      </c>
      <c r="S238" s="5">
        <v>714460916</v>
      </c>
      <c r="T238" s="5">
        <v>0</v>
      </c>
      <c r="V238" t="s">
        <v>1679</v>
      </c>
      <c r="W238" t="s">
        <v>1681</v>
      </c>
      <c r="X238" t="s">
        <v>1682</v>
      </c>
    </row>
    <row r="239" spans="2:30">
      <c r="B239" t="s">
        <v>2028</v>
      </c>
      <c r="C239" t="s">
        <v>2029</v>
      </c>
      <c r="D239" s="5">
        <v>7945770000</v>
      </c>
      <c r="E239" s="5">
        <v>0</v>
      </c>
      <c r="F239" s="5">
        <v>-1254507830</v>
      </c>
      <c r="G239" s="5">
        <v>6691262170</v>
      </c>
      <c r="H239" s="5">
        <v>0</v>
      </c>
      <c r="I239" s="5">
        <v>6691262170</v>
      </c>
      <c r="J239" s="5">
        <v>-144532319</v>
      </c>
      <c r="K239" s="5">
        <v>6506470813</v>
      </c>
      <c r="L239" s="5">
        <v>185055717</v>
      </c>
      <c r="M239" s="5">
        <v>6506470813</v>
      </c>
      <c r="N239" s="5">
        <v>97.238299999999995</v>
      </c>
      <c r="O239" s="5">
        <v>647872093</v>
      </c>
      <c r="P239" s="5">
        <v>5391536794</v>
      </c>
      <c r="Q239" s="5">
        <v>80.575800000000001</v>
      </c>
      <c r="R239" s="5">
        <v>647872093</v>
      </c>
      <c r="S239" s="5">
        <v>5391536794</v>
      </c>
      <c r="T239" s="5">
        <v>0</v>
      </c>
      <c r="V239" t="s">
        <v>2028</v>
      </c>
      <c r="W239" t="s">
        <v>2030</v>
      </c>
      <c r="X239" t="s">
        <v>1694</v>
      </c>
      <c r="Y239" t="s">
        <v>2031</v>
      </c>
      <c r="Z239" t="s">
        <v>1689</v>
      </c>
      <c r="AA239" t="s">
        <v>2032</v>
      </c>
      <c r="AB239" t="s">
        <v>2033</v>
      </c>
    </row>
    <row r="240" spans="2:30">
      <c r="B240" t="s">
        <v>1809</v>
      </c>
      <c r="C240" t="s">
        <v>1810</v>
      </c>
      <c r="D240" s="5">
        <v>0</v>
      </c>
      <c r="E240" s="5">
        <v>0</v>
      </c>
      <c r="F240" s="5">
        <v>6476967</v>
      </c>
      <c r="G240" s="5">
        <v>6476967</v>
      </c>
      <c r="H240" s="5">
        <v>0</v>
      </c>
      <c r="I240" s="5">
        <v>6476967</v>
      </c>
      <c r="J240" s="5">
        <v>6476967</v>
      </c>
      <c r="K240" s="5">
        <v>6476967</v>
      </c>
      <c r="L240" s="5">
        <v>6476967</v>
      </c>
      <c r="M240" s="5">
        <v>6476967</v>
      </c>
      <c r="N240" s="5">
        <v>100</v>
      </c>
      <c r="O240" s="5">
        <v>6476967</v>
      </c>
      <c r="P240" s="5">
        <v>6476967</v>
      </c>
      <c r="Q240" s="5">
        <v>100</v>
      </c>
      <c r="R240" s="5">
        <v>6476967</v>
      </c>
      <c r="S240" s="5">
        <v>6476967</v>
      </c>
      <c r="T240" s="5">
        <v>0</v>
      </c>
      <c r="V240" t="s">
        <v>1809</v>
      </c>
      <c r="W240" t="s">
        <v>1811</v>
      </c>
      <c r="X240" t="s">
        <v>1682</v>
      </c>
    </row>
    <row r="241" spans="2:29">
      <c r="B241" t="s">
        <v>2147</v>
      </c>
      <c r="C241" t="s">
        <v>2148</v>
      </c>
      <c r="D241" s="5">
        <v>6415000</v>
      </c>
      <c r="E241" s="5">
        <v>0</v>
      </c>
      <c r="F241" s="5">
        <v>5368433</v>
      </c>
      <c r="G241" s="5">
        <v>11783433</v>
      </c>
      <c r="H241" s="5">
        <v>0</v>
      </c>
      <c r="I241" s="5">
        <v>11783433</v>
      </c>
      <c r="J241" s="5">
        <v>2696533</v>
      </c>
      <c r="K241" s="5">
        <v>9047691</v>
      </c>
      <c r="L241" s="5">
        <v>5672058</v>
      </c>
      <c r="M241" s="5">
        <v>9047691</v>
      </c>
      <c r="N241" s="5">
        <v>76.783100000000005</v>
      </c>
      <c r="O241" s="5">
        <v>5672058</v>
      </c>
      <c r="P241" s="5">
        <v>9047691</v>
      </c>
      <c r="Q241" s="5">
        <v>76.783100000000005</v>
      </c>
      <c r="R241" s="5">
        <v>5672058</v>
      </c>
      <c r="S241" s="5">
        <v>9047691</v>
      </c>
      <c r="T241" s="5">
        <v>0</v>
      </c>
      <c r="V241" t="s">
        <v>2147</v>
      </c>
      <c r="W241" t="s">
        <v>2149</v>
      </c>
      <c r="X241" t="s">
        <v>2031</v>
      </c>
      <c r="Y241" t="s">
        <v>1689</v>
      </c>
      <c r="Z241" t="s">
        <v>2032</v>
      </c>
      <c r="AA241" t="s">
        <v>1748</v>
      </c>
    </row>
    <row r="242" spans="2:29">
      <c r="B242" t="s">
        <v>2150</v>
      </c>
      <c r="C242" t="s">
        <v>2151</v>
      </c>
      <c r="D242" s="5">
        <v>1256000</v>
      </c>
      <c r="E242" s="5">
        <v>0</v>
      </c>
      <c r="F242" s="5">
        <v>0</v>
      </c>
      <c r="G242" s="5">
        <v>1256000</v>
      </c>
      <c r="H242" s="5">
        <v>0</v>
      </c>
      <c r="I242" s="5">
        <v>1256000</v>
      </c>
      <c r="J242" s="5">
        <v>0</v>
      </c>
      <c r="K242" s="5">
        <v>647733</v>
      </c>
      <c r="L242" s="5">
        <v>0</v>
      </c>
      <c r="M242" s="5">
        <v>647733</v>
      </c>
      <c r="N242" s="5">
        <v>51.571100000000001</v>
      </c>
      <c r="O242" s="5">
        <v>0</v>
      </c>
      <c r="P242" s="5">
        <v>647733</v>
      </c>
      <c r="Q242" s="5">
        <v>51.571100000000001</v>
      </c>
      <c r="R242" s="5">
        <v>0</v>
      </c>
      <c r="S242" s="5">
        <v>647733</v>
      </c>
      <c r="T242" s="5">
        <v>0</v>
      </c>
      <c r="V242" t="s">
        <v>2150</v>
      </c>
      <c r="W242" t="s">
        <v>2152</v>
      </c>
      <c r="X242" t="s">
        <v>2045</v>
      </c>
      <c r="Y242" t="s">
        <v>2046</v>
      </c>
    </row>
    <row r="243" spans="2:29">
      <c r="B243" t="s">
        <v>2153</v>
      </c>
      <c r="C243" t="s">
        <v>2154</v>
      </c>
      <c r="D243" s="5">
        <v>729000</v>
      </c>
      <c r="E243" s="5">
        <v>0</v>
      </c>
      <c r="F243" s="5">
        <v>2288600</v>
      </c>
      <c r="G243" s="5">
        <v>3017600</v>
      </c>
      <c r="H243" s="5">
        <v>0</v>
      </c>
      <c r="I243" s="5">
        <v>3017600</v>
      </c>
      <c r="J243" s="5">
        <v>2288600</v>
      </c>
      <c r="K243" s="5">
        <v>2288600</v>
      </c>
      <c r="L243" s="5">
        <v>2288600</v>
      </c>
      <c r="M243" s="5">
        <v>2288600</v>
      </c>
      <c r="N243" s="5">
        <v>75.841700000000003</v>
      </c>
      <c r="O243" s="5">
        <v>2288600</v>
      </c>
      <c r="P243" s="5">
        <v>2288600</v>
      </c>
      <c r="Q243" s="5">
        <v>75.841700000000003</v>
      </c>
      <c r="R243" s="5">
        <v>2288600</v>
      </c>
      <c r="S243" s="5">
        <v>2288600</v>
      </c>
      <c r="T243" s="5">
        <v>0</v>
      </c>
      <c r="V243" t="s">
        <v>2153</v>
      </c>
      <c r="W243" t="s">
        <v>2155</v>
      </c>
      <c r="X243" t="s">
        <v>2031</v>
      </c>
      <c r="Y243" t="s">
        <v>1689</v>
      </c>
      <c r="Z243" t="s">
        <v>2032</v>
      </c>
      <c r="AA243" t="s">
        <v>2156</v>
      </c>
    </row>
    <row r="244" spans="2:29">
      <c r="B244" t="s">
        <v>2042</v>
      </c>
      <c r="C244" t="s">
        <v>2043</v>
      </c>
      <c r="D244" s="5">
        <v>10280094000</v>
      </c>
      <c r="E244" s="5">
        <v>0</v>
      </c>
      <c r="F244" s="5">
        <v>-461802920</v>
      </c>
      <c r="G244" s="5">
        <v>9818291080</v>
      </c>
      <c r="H244" s="5">
        <v>0</v>
      </c>
      <c r="I244" s="5">
        <v>9818291080</v>
      </c>
      <c r="J244" s="5">
        <v>-138795381</v>
      </c>
      <c r="K244" s="5">
        <v>9678796899</v>
      </c>
      <c r="L244" s="5">
        <v>124119080</v>
      </c>
      <c r="M244" s="5">
        <v>9678796899</v>
      </c>
      <c r="N244" s="5">
        <v>98.5792</v>
      </c>
      <c r="O244" s="5">
        <v>1240103740</v>
      </c>
      <c r="P244" s="5">
        <v>7898673184</v>
      </c>
      <c r="Q244" s="5">
        <v>80.448599999999999</v>
      </c>
      <c r="R244" s="5">
        <v>1240103740</v>
      </c>
      <c r="S244" s="5">
        <v>7898673184</v>
      </c>
      <c r="T244" s="5">
        <v>0</v>
      </c>
      <c r="V244" t="s">
        <v>2042</v>
      </c>
      <c r="W244" t="s">
        <v>2044</v>
      </c>
      <c r="X244" t="s">
        <v>2045</v>
      </c>
      <c r="Y244" t="s">
        <v>2046</v>
      </c>
    </row>
    <row r="245" spans="2:29">
      <c r="B245" t="s">
        <v>2157</v>
      </c>
      <c r="C245" t="s">
        <v>2158</v>
      </c>
      <c r="D245" s="5">
        <v>0</v>
      </c>
      <c r="E245" s="5">
        <v>0</v>
      </c>
      <c r="F245" s="5">
        <v>2800000</v>
      </c>
      <c r="G245" s="5">
        <v>2800000</v>
      </c>
      <c r="H245" s="5">
        <v>0</v>
      </c>
      <c r="I245" s="5">
        <v>2800000</v>
      </c>
      <c r="J245" s="5">
        <v>0</v>
      </c>
      <c r="K245" s="5">
        <v>2800000</v>
      </c>
      <c r="L245" s="5">
        <v>0</v>
      </c>
      <c r="M245" s="5">
        <v>2800000</v>
      </c>
      <c r="N245" s="5">
        <v>100</v>
      </c>
      <c r="O245" s="5">
        <v>0</v>
      </c>
      <c r="P245" s="5">
        <v>2800000</v>
      </c>
      <c r="Q245" s="5">
        <v>100</v>
      </c>
      <c r="R245" s="5">
        <v>0</v>
      </c>
      <c r="S245" s="5">
        <v>2800000</v>
      </c>
      <c r="T245" s="5">
        <v>0</v>
      </c>
      <c r="V245" t="s">
        <v>2157</v>
      </c>
      <c r="W245" t="s">
        <v>2159</v>
      </c>
      <c r="X245" t="s">
        <v>1694</v>
      </c>
      <c r="Y245" t="s">
        <v>2160</v>
      </c>
      <c r="Z245" t="s">
        <v>1694</v>
      </c>
      <c r="AA245" t="s">
        <v>2161</v>
      </c>
      <c r="AB245" t="s">
        <v>2162</v>
      </c>
    </row>
    <row r="246" spans="2:29">
      <c r="B246" t="s">
        <v>1679</v>
      </c>
      <c r="C246" t="s">
        <v>1680</v>
      </c>
      <c r="D246" s="5">
        <v>0</v>
      </c>
      <c r="E246" s="5">
        <v>0</v>
      </c>
      <c r="F246" s="5">
        <v>2800000</v>
      </c>
      <c r="G246" s="5">
        <v>2800000</v>
      </c>
      <c r="H246" s="5">
        <v>0</v>
      </c>
      <c r="I246" s="5">
        <v>2800000</v>
      </c>
      <c r="J246" s="5">
        <v>0</v>
      </c>
      <c r="K246" s="5">
        <v>2800000</v>
      </c>
      <c r="L246" s="5">
        <v>0</v>
      </c>
      <c r="M246" s="5">
        <v>2800000</v>
      </c>
      <c r="N246" s="5">
        <v>100</v>
      </c>
      <c r="O246" s="5">
        <v>0</v>
      </c>
      <c r="P246" s="5">
        <v>2800000</v>
      </c>
      <c r="Q246" s="5">
        <v>100</v>
      </c>
      <c r="R246" s="5">
        <v>0</v>
      </c>
      <c r="S246" s="5">
        <v>2800000</v>
      </c>
      <c r="T246" s="5">
        <v>0</v>
      </c>
      <c r="V246" t="s">
        <v>1679</v>
      </c>
      <c r="W246" t="s">
        <v>1681</v>
      </c>
      <c r="X246" t="s">
        <v>1682</v>
      </c>
    </row>
    <row r="247" spans="2:29">
      <c r="B247" t="s">
        <v>2163</v>
      </c>
      <c r="C247" t="s">
        <v>2164</v>
      </c>
      <c r="D247" s="5">
        <v>95656000</v>
      </c>
      <c r="E247" s="5">
        <v>0</v>
      </c>
      <c r="F247" s="5">
        <v>-95656000</v>
      </c>
      <c r="G247" s="5">
        <v>0</v>
      </c>
      <c r="H247" s="5">
        <v>0</v>
      </c>
      <c r="I247" s="5">
        <v>0</v>
      </c>
      <c r="J247" s="5">
        <v>0</v>
      </c>
      <c r="K247" s="5">
        <v>0</v>
      </c>
      <c r="L247" s="5">
        <v>0</v>
      </c>
      <c r="M247" s="5">
        <v>0</v>
      </c>
      <c r="N247" s="5">
        <v>0</v>
      </c>
      <c r="O247" s="5">
        <v>0</v>
      </c>
      <c r="P247" s="5">
        <v>0</v>
      </c>
      <c r="Q247" s="5">
        <v>0</v>
      </c>
      <c r="R247" s="5">
        <v>0</v>
      </c>
      <c r="S247" s="5">
        <v>0</v>
      </c>
      <c r="T247" s="5">
        <v>0</v>
      </c>
      <c r="V247" t="s">
        <v>2163</v>
      </c>
      <c r="W247" t="s">
        <v>1849</v>
      </c>
      <c r="X247" t="s">
        <v>1694</v>
      </c>
      <c r="Y247" t="s">
        <v>2165</v>
      </c>
      <c r="Z247" t="s">
        <v>1694</v>
      </c>
      <c r="AA247" t="s">
        <v>1900</v>
      </c>
      <c r="AB247" t="s">
        <v>2166</v>
      </c>
      <c r="AC247" t="s">
        <v>1827</v>
      </c>
    </row>
    <row r="248" spans="2:29">
      <c r="B248" t="s">
        <v>2028</v>
      </c>
      <c r="C248" t="s">
        <v>2029</v>
      </c>
      <c r="D248" s="5">
        <v>69201000</v>
      </c>
      <c r="E248" s="5">
        <v>0</v>
      </c>
      <c r="F248" s="5">
        <v>-69201000</v>
      </c>
      <c r="G248" s="5">
        <v>0</v>
      </c>
      <c r="H248" s="5">
        <v>0</v>
      </c>
      <c r="I248" s="5">
        <v>0</v>
      </c>
      <c r="J248" s="5">
        <v>0</v>
      </c>
      <c r="K248" s="5">
        <v>0</v>
      </c>
      <c r="L248" s="5">
        <v>0</v>
      </c>
      <c r="M248" s="5">
        <v>0</v>
      </c>
      <c r="N248" s="5">
        <v>0</v>
      </c>
      <c r="O248" s="5">
        <v>0</v>
      </c>
      <c r="P248" s="5">
        <v>0</v>
      </c>
      <c r="Q248" s="5">
        <v>0</v>
      </c>
      <c r="R248" s="5">
        <v>0</v>
      </c>
      <c r="S248" s="5">
        <v>0</v>
      </c>
      <c r="T248" s="5">
        <v>0</v>
      </c>
      <c r="V248" t="s">
        <v>2028</v>
      </c>
      <c r="W248" t="s">
        <v>2030</v>
      </c>
      <c r="X248" t="s">
        <v>1694</v>
      </c>
      <c r="Y248" t="s">
        <v>2031</v>
      </c>
      <c r="Z248" t="s">
        <v>1689</v>
      </c>
      <c r="AA248" t="s">
        <v>2032</v>
      </c>
      <c r="AB248" t="s">
        <v>2033</v>
      </c>
    </row>
    <row r="249" spans="2:29" s="287" customFormat="1">
      <c r="B249" t="s">
        <v>2042</v>
      </c>
      <c r="C249" t="s">
        <v>2043</v>
      </c>
      <c r="D249" s="5">
        <v>26455000</v>
      </c>
      <c r="E249" s="5">
        <v>0</v>
      </c>
      <c r="F249" s="5">
        <v>-26455000</v>
      </c>
      <c r="G249" s="5">
        <v>0</v>
      </c>
      <c r="H249" s="5">
        <v>0</v>
      </c>
      <c r="I249" s="5">
        <v>0</v>
      </c>
      <c r="J249" s="5">
        <v>0</v>
      </c>
      <c r="K249" s="5">
        <v>0</v>
      </c>
      <c r="L249" s="5">
        <v>0</v>
      </c>
      <c r="M249" s="5">
        <v>0</v>
      </c>
      <c r="N249" s="5">
        <v>0</v>
      </c>
      <c r="O249" s="5">
        <v>0</v>
      </c>
      <c r="P249" s="5">
        <v>0</v>
      </c>
      <c r="Q249" s="5">
        <v>0</v>
      </c>
      <c r="R249" s="5">
        <v>0</v>
      </c>
      <c r="S249" s="5">
        <v>0</v>
      </c>
      <c r="T249" s="5">
        <v>0</v>
      </c>
      <c r="V249" t="s">
        <v>2042</v>
      </c>
      <c r="W249" s="287" t="s">
        <v>2044</v>
      </c>
      <c r="X249" s="287" t="s">
        <v>2045</v>
      </c>
      <c r="Y249" s="287" t="s">
        <v>2046</v>
      </c>
    </row>
    <row r="250" spans="2:29" s="287" customFormat="1">
      <c r="B250" t="s">
        <v>2167</v>
      </c>
      <c r="C250" t="s">
        <v>2168</v>
      </c>
      <c r="D250" s="5">
        <v>0</v>
      </c>
      <c r="E250" s="5">
        <v>0</v>
      </c>
      <c r="F250" s="5">
        <v>907369400</v>
      </c>
      <c r="G250" s="5">
        <v>907369400</v>
      </c>
      <c r="H250" s="5">
        <v>0</v>
      </c>
      <c r="I250" s="5">
        <v>907369400</v>
      </c>
      <c r="J250" s="5">
        <v>0</v>
      </c>
      <c r="K250" s="5">
        <v>888068000</v>
      </c>
      <c r="L250" s="5">
        <v>0</v>
      </c>
      <c r="M250" s="5">
        <v>888068000</v>
      </c>
      <c r="N250" s="5">
        <v>97.872799999999998</v>
      </c>
      <c r="O250" s="5">
        <v>675490238</v>
      </c>
      <c r="P250" s="5">
        <v>870508455</v>
      </c>
      <c r="Q250" s="5">
        <v>95.937600000000003</v>
      </c>
      <c r="R250" s="5">
        <v>107615835</v>
      </c>
      <c r="S250" s="5">
        <v>302634052</v>
      </c>
      <c r="T250" s="5">
        <v>567874403</v>
      </c>
      <c r="V250" t="s">
        <v>2167</v>
      </c>
      <c r="W250" s="287" t="s">
        <v>1887</v>
      </c>
      <c r="X250" s="287" t="s">
        <v>1707</v>
      </c>
      <c r="Y250" s="287" t="s">
        <v>2169</v>
      </c>
      <c r="Z250" s="287" t="s">
        <v>1916</v>
      </c>
      <c r="AA250" s="287" t="s">
        <v>2170</v>
      </c>
      <c r="AB250" s="287" t="s">
        <v>2171</v>
      </c>
    </row>
    <row r="251" spans="2:29">
      <c r="B251" t="s">
        <v>1679</v>
      </c>
      <c r="C251" t="s">
        <v>1680</v>
      </c>
      <c r="D251" s="5">
        <v>0</v>
      </c>
      <c r="E251" s="5">
        <v>0</v>
      </c>
      <c r="F251" s="5">
        <v>19301400</v>
      </c>
      <c r="G251" s="5">
        <v>19301400</v>
      </c>
      <c r="H251" s="5">
        <v>0</v>
      </c>
      <c r="I251" s="5">
        <v>19301400</v>
      </c>
      <c r="J251" s="5">
        <v>0</v>
      </c>
      <c r="K251" s="5">
        <v>0</v>
      </c>
      <c r="L251" s="5">
        <v>0</v>
      </c>
      <c r="M251" s="5">
        <v>0</v>
      </c>
      <c r="N251" s="5">
        <v>0</v>
      </c>
      <c r="O251" s="5">
        <v>0</v>
      </c>
      <c r="P251" s="5">
        <v>0</v>
      </c>
      <c r="Q251" s="5">
        <v>0</v>
      </c>
      <c r="R251" s="5">
        <v>0</v>
      </c>
      <c r="S251" s="5">
        <v>0</v>
      </c>
      <c r="T251" s="5">
        <v>0</v>
      </c>
      <c r="V251" t="s">
        <v>1679</v>
      </c>
      <c r="W251" t="s">
        <v>1681</v>
      </c>
      <c r="X251" t="s">
        <v>1682</v>
      </c>
    </row>
    <row r="252" spans="2:29">
      <c r="B252" t="s">
        <v>2028</v>
      </c>
      <c r="C252" t="s">
        <v>2029</v>
      </c>
      <c r="D252" s="5">
        <v>0</v>
      </c>
      <c r="E252" s="5">
        <v>0</v>
      </c>
      <c r="F252" s="5">
        <v>833195741</v>
      </c>
      <c r="G252" s="5">
        <v>833195741</v>
      </c>
      <c r="H252" s="5">
        <v>0</v>
      </c>
      <c r="I252" s="5">
        <v>833195741</v>
      </c>
      <c r="J252" s="5">
        <v>0</v>
      </c>
      <c r="K252" s="5">
        <v>833195741</v>
      </c>
      <c r="L252" s="5">
        <v>0</v>
      </c>
      <c r="M252" s="5">
        <v>833195741</v>
      </c>
      <c r="N252" s="5">
        <v>100</v>
      </c>
      <c r="O252" s="5">
        <v>638177524</v>
      </c>
      <c r="P252" s="5">
        <v>833195741</v>
      </c>
      <c r="Q252" s="5">
        <v>100</v>
      </c>
      <c r="R252" s="5">
        <v>107615835</v>
      </c>
      <c r="S252" s="5">
        <v>302634052</v>
      </c>
      <c r="T252" s="5">
        <v>530561689</v>
      </c>
      <c r="V252" t="s">
        <v>2028</v>
      </c>
      <c r="W252" t="s">
        <v>2030</v>
      </c>
      <c r="X252" t="s">
        <v>1694</v>
      </c>
      <c r="Y252" t="s">
        <v>2031</v>
      </c>
      <c r="Z252" t="s">
        <v>1689</v>
      </c>
      <c r="AA252" t="s">
        <v>2032</v>
      </c>
      <c r="AB252" t="s">
        <v>2033</v>
      </c>
    </row>
    <row r="253" spans="2:29">
      <c r="B253" t="s">
        <v>2042</v>
      </c>
      <c r="C253" t="s">
        <v>2043</v>
      </c>
      <c r="D253" s="5">
        <v>0</v>
      </c>
      <c r="E253" s="5">
        <v>0</v>
      </c>
      <c r="F253" s="5">
        <v>54872259</v>
      </c>
      <c r="G253" s="5">
        <v>54872259</v>
      </c>
      <c r="H253" s="5">
        <v>0</v>
      </c>
      <c r="I253" s="5">
        <v>54872259</v>
      </c>
      <c r="J253" s="5">
        <v>0</v>
      </c>
      <c r="K253" s="5">
        <v>54872259</v>
      </c>
      <c r="L253" s="5">
        <v>0</v>
      </c>
      <c r="M253" s="5">
        <v>54872259</v>
      </c>
      <c r="N253" s="5">
        <v>100</v>
      </c>
      <c r="O253" s="5">
        <v>37312714</v>
      </c>
      <c r="P253" s="5">
        <v>37312714</v>
      </c>
      <c r="Q253" s="5">
        <v>67.999200000000002</v>
      </c>
      <c r="R253" s="5">
        <v>0</v>
      </c>
      <c r="S253" s="5">
        <v>0</v>
      </c>
      <c r="T253" s="5">
        <v>37312714</v>
      </c>
      <c r="V253" t="s">
        <v>2042</v>
      </c>
      <c r="W253" t="s">
        <v>2044</v>
      </c>
      <c r="X253" t="s">
        <v>2045</v>
      </c>
      <c r="Y253" t="s">
        <v>2046</v>
      </c>
    </row>
    <row r="254" spans="2:29">
      <c r="B254" t="s">
        <v>2172</v>
      </c>
      <c r="C254" t="s">
        <v>2173</v>
      </c>
      <c r="D254" s="5">
        <v>21745599000</v>
      </c>
      <c r="E254" s="5">
        <v>0</v>
      </c>
      <c r="F254" s="5">
        <v>622947528</v>
      </c>
      <c r="G254" s="5">
        <v>22368546528</v>
      </c>
      <c r="H254" s="5">
        <v>0</v>
      </c>
      <c r="I254" s="5">
        <v>22368546528</v>
      </c>
      <c r="J254" s="5">
        <v>-191603300</v>
      </c>
      <c r="K254" s="5">
        <v>22176943203</v>
      </c>
      <c r="L254" s="5">
        <v>-191603300</v>
      </c>
      <c r="M254" s="5">
        <v>22176943203</v>
      </c>
      <c r="N254" s="5">
        <v>99.1434</v>
      </c>
      <c r="O254" s="5">
        <v>2990468854</v>
      </c>
      <c r="P254" s="5">
        <v>20531422496</v>
      </c>
      <c r="Q254" s="5">
        <v>91.787000000000006</v>
      </c>
      <c r="R254" s="5">
        <v>1776849012</v>
      </c>
      <c r="S254" s="5">
        <v>19317802654</v>
      </c>
      <c r="T254" s="5">
        <v>1213619842</v>
      </c>
      <c r="V254" t="s">
        <v>2172</v>
      </c>
      <c r="W254" t="s">
        <v>1887</v>
      </c>
      <c r="X254" t="s">
        <v>1707</v>
      </c>
      <c r="Y254" t="s">
        <v>1875</v>
      </c>
      <c r="Z254" t="s">
        <v>2174</v>
      </c>
      <c r="AA254" t="s">
        <v>1930</v>
      </c>
      <c r="AB254" t="s">
        <v>1815</v>
      </c>
      <c r="AC254" t="s">
        <v>2175</v>
      </c>
    </row>
    <row r="255" spans="2:29">
      <c r="B255" t="s">
        <v>1679</v>
      </c>
      <c r="C255" t="s">
        <v>1680</v>
      </c>
      <c r="D255" s="5">
        <v>21745599000</v>
      </c>
      <c r="E255" s="5">
        <v>0</v>
      </c>
      <c r="F255" s="5">
        <v>-76803732</v>
      </c>
      <c r="G255" s="5">
        <v>21668795268</v>
      </c>
      <c r="H255" s="5">
        <v>0</v>
      </c>
      <c r="I255" s="5">
        <v>21668795268</v>
      </c>
      <c r="J255" s="5">
        <v>-191603300</v>
      </c>
      <c r="K255" s="5">
        <v>21477191943</v>
      </c>
      <c r="L255" s="5">
        <v>-191603300</v>
      </c>
      <c r="M255" s="5">
        <v>21477191943</v>
      </c>
      <c r="N255" s="5">
        <v>99.115799999999993</v>
      </c>
      <c r="O255" s="5">
        <v>2990468854</v>
      </c>
      <c r="P255" s="5">
        <v>20531422496</v>
      </c>
      <c r="Q255" s="5">
        <v>94.751099999999994</v>
      </c>
      <c r="R255" s="5">
        <v>1776849012</v>
      </c>
      <c r="S255" s="5">
        <v>19317802654</v>
      </c>
      <c r="T255" s="5">
        <v>1213619842</v>
      </c>
      <c r="V255" t="s">
        <v>1679</v>
      </c>
      <c r="W255" t="s">
        <v>1681</v>
      </c>
      <c r="X255" t="s">
        <v>1682</v>
      </c>
    </row>
    <row r="256" spans="2:29">
      <c r="B256" t="s">
        <v>2028</v>
      </c>
      <c r="C256" t="s">
        <v>2029</v>
      </c>
      <c r="D256" s="5">
        <v>0</v>
      </c>
      <c r="E256" s="5">
        <v>0</v>
      </c>
      <c r="F256" s="5">
        <v>1952800</v>
      </c>
      <c r="G256" s="5">
        <v>1952800</v>
      </c>
      <c r="H256" s="5">
        <v>0</v>
      </c>
      <c r="I256" s="5">
        <v>1952800</v>
      </c>
      <c r="J256" s="5">
        <v>0</v>
      </c>
      <c r="K256" s="5">
        <v>1952800</v>
      </c>
      <c r="L256" s="5">
        <v>0</v>
      </c>
      <c r="M256" s="5">
        <v>1952800</v>
      </c>
      <c r="N256" s="5">
        <v>100</v>
      </c>
      <c r="O256" s="5">
        <v>0</v>
      </c>
      <c r="P256" s="5">
        <v>0</v>
      </c>
      <c r="Q256" s="5">
        <v>0</v>
      </c>
      <c r="R256" s="5">
        <v>0</v>
      </c>
      <c r="S256" s="5">
        <v>0</v>
      </c>
      <c r="T256" s="5">
        <v>0</v>
      </c>
      <c r="V256" t="s">
        <v>2028</v>
      </c>
      <c r="W256" t="s">
        <v>2030</v>
      </c>
      <c r="X256" t="s">
        <v>1694</v>
      </c>
      <c r="Y256" t="s">
        <v>2031</v>
      </c>
      <c r="Z256" t="s">
        <v>1689</v>
      </c>
      <c r="AA256" t="s">
        <v>2032</v>
      </c>
      <c r="AB256" t="s">
        <v>2033</v>
      </c>
    </row>
    <row r="257" spans="2:29">
      <c r="B257" t="s">
        <v>2042</v>
      </c>
      <c r="C257" t="s">
        <v>2043</v>
      </c>
      <c r="D257" s="5">
        <v>0</v>
      </c>
      <c r="E257" s="5">
        <v>0</v>
      </c>
      <c r="F257" s="5">
        <v>697798460</v>
      </c>
      <c r="G257" s="5">
        <v>697798460</v>
      </c>
      <c r="H257" s="5">
        <v>0</v>
      </c>
      <c r="I257" s="5">
        <v>697798460</v>
      </c>
      <c r="J257" s="5">
        <v>0</v>
      </c>
      <c r="K257" s="5">
        <v>697798460</v>
      </c>
      <c r="L257" s="5">
        <v>0</v>
      </c>
      <c r="M257" s="5">
        <v>697798460</v>
      </c>
      <c r="N257" s="5">
        <v>100</v>
      </c>
      <c r="O257" s="5">
        <v>0</v>
      </c>
      <c r="P257" s="5">
        <v>0</v>
      </c>
      <c r="Q257" s="5">
        <v>0</v>
      </c>
      <c r="R257" s="5">
        <v>0</v>
      </c>
      <c r="S257" s="5">
        <v>0</v>
      </c>
      <c r="T257" s="5">
        <v>0</v>
      </c>
      <c r="V257" t="s">
        <v>2042</v>
      </c>
      <c r="W257" t="s">
        <v>2044</v>
      </c>
      <c r="X257" t="s">
        <v>2045</v>
      </c>
      <c r="Y257" t="s">
        <v>2046</v>
      </c>
    </row>
    <row r="258" spans="2:29">
      <c r="B258" t="s">
        <v>2176</v>
      </c>
      <c r="C258" t="s">
        <v>2177</v>
      </c>
      <c r="D258" s="5">
        <v>7370191000</v>
      </c>
      <c r="E258" s="5">
        <v>0</v>
      </c>
      <c r="F258" s="5">
        <v>-972884302</v>
      </c>
      <c r="G258" s="5">
        <v>6397306698</v>
      </c>
      <c r="H258" s="5">
        <v>0</v>
      </c>
      <c r="I258" s="5">
        <v>6397306698</v>
      </c>
      <c r="J258" s="5">
        <v>1020513911</v>
      </c>
      <c r="K258" s="5">
        <v>6276263994</v>
      </c>
      <c r="L258" s="5">
        <v>1741850033</v>
      </c>
      <c r="M258" s="5">
        <v>6276263994</v>
      </c>
      <c r="N258" s="5">
        <v>98.107900000000001</v>
      </c>
      <c r="O258" s="5">
        <v>247674400</v>
      </c>
      <c r="P258" s="5">
        <v>4202277360</v>
      </c>
      <c r="Q258" s="5">
        <v>65.688199999999995</v>
      </c>
      <c r="R258" s="5">
        <v>247674400</v>
      </c>
      <c r="S258" s="5">
        <v>4202277360</v>
      </c>
      <c r="T258" s="5">
        <v>0</v>
      </c>
      <c r="V258" t="s">
        <v>2176</v>
      </c>
      <c r="W258" t="s">
        <v>2019</v>
      </c>
      <c r="X258" t="s">
        <v>1694</v>
      </c>
      <c r="Y258" t="s">
        <v>2178</v>
      </c>
      <c r="Z258" t="s">
        <v>2179</v>
      </c>
      <c r="AA258" t="s">
        <v>1694</v>
      </c>
      <c r="AB258" t="s">
        <v>2180</v>
      </c>
    </row>
    <row r="259" spans="2:29">
      <c r="B259" t="s">
        <v>2111</v>
      </c>
      <c r="C259" t="s">
        <v>2112</v>
      </c>
      <c r="D259" s="5">
        <v>119400000</v>
      </c>
      <c r="E259" s="5">
        <v>0</v>
      </c>
      <c r="F259" s="5">
        <v>-119400000</v>
      </c>
      <c r="G259" s="5">
        <v>0</v>
      </c>
      <c r="H259" s="5">
        <v>0</v>
      </c>
      <c r="I259" s="5">
        <v>0</v>
      </c>
      <c r="J259" s="5">
        <v>0</v>
      </c>
      <c r="K259" s="5">
        <v>0</v>
      </c>
      <c r="L259" s="5">
        <v>0</v>
      </c>
      <c r="M259" s="5">
        <v>0</v>
      </c>
      <c r="N259" s="5">
        <v>0</v>
      </c>
      <c r="O259" s="5">
        <v>0</v>
      </c>
      <c r="P259" s="5">
        <v>0</v>
      </c>
      <c r="Q259" s="5">
        <v>0</v>
      </c>
      <c r="R259" s="5">
        <v>0</v>
      </c>
      <c r="S259" s="5">
        <v>0</v>
      </c>
      <c r="T259" s="5">
        <v>0</v>
      </c>
      <c r="V259" t="s">
        <v>2111</v>
      </c>
      <c r="W259" t="s">
        <v>1826</v>
      </c>
      <c r="X259" t="s">
        <v>1827</v>
      </c>
      <c r="Y259" t="s">
        <v>1815</v>
      </c>
      <c r="Z259" t="s">
        <v>2113</v>
      </c>
    </row>
    <row r="260" spans="2:29">
      <c r="B260" t="s">
        <v>1679</v>
      </c>
      <c r="C260" t="s">
        <v>1680</v>
      </c>
      <c r="D260" s="5">
        <v>119400000</v>
      </c>
      <c r="E260" s="5">
        <v>0</v>
      </c>
      <c r="F260" s="5">
        <v>-119400000</v>
      </c>
      <c r="G260" s="5">
        <v>0</v>
      </c>
      <c r="H260" s="5">
        <v>0</v>
      </c>
      <c r="I260" s="5">
        <v>0</v>
      </c>
      <c r="J260" s="5">
        <v>0</v>
      </c>
      <c r="K260" s="5">
        <v>0</v>
      </c>
      <c r="L260" s="5">
        <v>0</v>
      </c>
      <c r="M260" s="5">
        <v>0</v>
      </c>
      <c r="N260" s="5">
        <v>0</v>
      </c>
      <c r="O260" s="5">
        <v>0</v>
      </c>
      <c r="P260" s="5">
        <v>0</v>
      </c>
      <c r="Q260" s="5">
        <v>0</v>
      </c>
      <c r="R260" s="5">
        <v>0</v>
      </c>
      <c r="S260" s="5">
        <v>0</v>
      </c>
      <c r="T260" s="5">
        <v>0</v>
      </c>
      <c r="V260" t="s">
        <v>1679</v>
      </c>
      <c r="W260" t="s">
        <v>1681</v>
      </c>
      <c r="X260" t="s">
        <v>1682</v>
      </c>
    </row>
    <row r="261" spans="2:29">
      <c r="B261" t="s">
        <v>2137</v>
      </c>
      <c r="C261" t="s">
        <v>2138</v>
      </c>
      <c r="D261" s="5">
        <v>600000</v>
      </c>
      <c r="E261" s="5">
        <v>0</v>
      </c>
      <c r="F261" s="5">
        <v>-600000</v>
      </c>
      <c r="G261" s="5">
        <v>0</v>
      </c>
      <c r="H261" s="5">
        <v>0</v>
      </c>
      <c r="I261" s="5">
        <v>0</v>
      </c>
      <c r="J261" s="5">
        <v>0</v>
      </c>
      <c r="K261" s="5">
        <v>0</v>
      </c>
      <c r="L261" s="5">
        <v>0</v>
      </c>
      <c r="M261" s="5">
        <v>0</v>
      </c>
      <c r="N261" s="5">
        <v>0</v>
      </c>
      <c r="O261" s="5">
        <v>0</v>
      </c>
      <c r="P261" s="5">
        <v>0</v>
      </c>
      <c r="Q261" s="5">
        <v>0</v>
      </c>
      <c r="R261" s="5">
        <v>0</v>
      </c>
      <c r="S261" s="5">
        <v>0</v>
      </c>
      <c r="T261" s="5">
        <v>0</v>
      </c>
      <c r="V261" t="s">
        <v>2137</v>
      </c>
      <c r="W261" t="s">
        <v>1849</v>
      </c>
      <c r="X261" t="s">
        <v>2139</v>
      </c>
      <c r="Y261" t="s">
        <v>1694</v>
      </c>
      <c r="Z261" t="s">
        <v>1724</v>
      </c>
      <c r="AA261" t="s">
        <v>1889</v>
      </c>
      <c r="AB261" t="s">
        <v>2140</v>
      </c>
    </row>
    <row r="262" spans="2:29">
      <c r="B262" t="s">
        <v>1679</v>
      </c>
      <c r="C262" t="s">
        <v>1680</v>
      </c>
      <c r="D262" s="5">
        <v>600000</v>
      </c>
      <c r="E262" s="5">
        <v>0</v>
      </c>
      <c r="F262" s="5">
        <v>-600000</v>
      </c>
      <c r="G262" s="5">
        <v>0</v>
      </c>
      <c r="H262" s="5">
        <v>0</v>
      </c>
      <c r="I262" s="5">
        <v>0</v>
      </c>
      <c r="J262" s="5">
        <v>0</v>
      </c>
      <c r="K262" s="5">
        <v>0</v>
      </c>
      <c r="L262" s="5">
        <v>0</v>
      </c>
      <c r="M262" s="5">
        <v>0</v>
      </c>
      <c r="N262" s="5">
        <v>0</v>
      </c>
      <c r="O262" s="5">
        <v>0</v>
      </c>
      <c r="P262" s="5">
        <v>0</v>
      </c>
      <c r="Q262" s="5">
        <v>0</v>
      </c>
      <c r="R262" s="5">
        <v>0</v>
      </c>
      <c r="S262" s="5">
        <v>0</v>
      </c>
      <c r="T262" s="5">
        <v>0</v>
      </c>
      <c r="V262" t="s">
        <v>1679</v>
      </c>
      <c r="W262" t="s">
        <v>1681</v>
      </c>
      <c r="X262" t="s">
        <v>1682</v>
      </c>
    </row>
    <row r="263" spans="2:29">
      <c r="B263" t="s">
        <v>2143</v>
      </c>
      <c r="C263" t="s">
        <v>2144</v>
      </c>
      <c r="D263" s="5">
        <v>2900554000</v>
      </c>
      <c r="E263" s="5">
        <v>1136708000</v>
      </c>
      <c r="F263" s="5">
        <v>1136708000</v>
      </c>
      <c r="G263" s="5">
        <v>4037262000</v>
      </c>
      <c r="H263" s="5">
        <v>0</v>
      </c>
      <c r="I263" s="5">
        <v>4037262000</v>
      </c>
      <c r="J263" s="5">
        <v>1076970000</v>
      </c>
      <c r="K263" s="5">
        <v>3936889517</v>
      </c>
      <c r="L263" s="5">
        <v>1550221000</v>
      </c>
      <c r="M263" s="5">
        <v>3936889517</v>
      </c>
      <c r="N263" s="5">
        <v>97.513800000000003</v>
      </c>
      <c r="O263" s="5">
        <v>247674400</v>
      </c>
      <c r="P263" s="5">
        <v>2054531916</v>
      </c>
      <c r="Q263" s="5">
        <v>50.889200000000002</v>
      </c>
      <c r="R263" s="5">
        <v>247674400</v>
      </c>
      <c r="S263" s="5">
        <v>2054531916</v>
      </c>
      <c r="T263" s="5">
        <v>0</v>
      </c>
      <c r="V263" t="s">
        <v>2143</v>
      </c>
      <c r="W263" t="s">
        <v>1849</v>
      </c>
      <c r="X263" t="s">
        <v>1694</v>
      </c>
      <c r="Y263" t="s">
        <v>2145</v>
      </c>
      <c r="Z263" t="s">
        <v>1689</v>
      </c>
      <c r="AA263" t="s">
        <v>1888</v>
      </c>
      <c r="AB263" t="s">
        <v>2146</v>
      </c>
    </row>
    <row r="264" spans="2:29">
      <c r="B264" t="s">
        <v>1679</v>
      </c>
      <c r="C264" t="s">
        <v>1680</v>
      </c>
      <c r="D264" s="5">
        <v>2900554000</v>
      </c>
      <c r="E264" s="5">
        <v>1136708000</v>
      </c>
      <c r="F264" s="5">
        <v>1136708000</v>
      </c>
      <c r="G264" s="5">
        <v>4037262000</v>
      </c>
      <c r="H264" s="5">
        <v>0</v>
      </c>
      <c r="I264" s="5">
        <v>4037262000</v>
      </c>
      <c r="J264" s="5">
        <v>1076970000</v>
      </c>
      <c r="K264" s="5">
        <v>3936889517</v>
      </c>
      <c r="L264" s="5">
        <v>1550221000</v>
      </c>
      <c r="M264" s="5">
        <v>3936889517</v>
      </c>
      <c r="N264" s="5">
        <v>97.513800000000003</v>
      </c>
      <c r="O264" s="5">
        <v>247674400</v>
      </c>
      <c r="P264" s="5">
        <v>2054531916</v>
      </c>
      <c r="Q264" s="5">
        <v>50.889200000000002</v>
      </c>
      <c r="R264" s="5">
        <v>247674400</v>
      </c>
      <c r="S264" s="5">
        <v>2054531916</v>
      </c>
      <c r="T264" s="5">
        <v>0</v>
      </c>
      <c r="V264" t="s">
        <v>1679</v>
      </c>
      <c r="W264" t="s">
        <v>1681</v>
      </c>
      <c r="X264" t="s">
        <v>1682</v>
      </c>
    </row>
    <row r="265" spans="2:29">
      <c r="B265" t="s">
        <v>2181</v>
      </c>
      <c r="C265" t="s">
        <v>2182</v>
      </c>
      <c r="D265" s="5">
        <v>600000000</v>
      </c>
      <c r="E265" s="5">
        <v>-36708000</v>
      </c>
      <c r="F265" s="5">
        <v>-388622878</v>
      </c>
      <c r="G265" s="5">
        <v>211377122</v>
      </c>
      <c r="H265" s="5">
        <v>0</v>
      </c>
      <c r="I265" s="5">
        <v>211377122</v>
      </c>
      <c r="J265" s="5">
        <v>-56456089</v>
      </c>
      <c r="K265" s="5">
        <v>191629033</v>
      </c>
      <c r="L265" s="5">
        <v>191629033</v>
      </c>
      <c r="M265" s="5">
        <v>191629033</v>
      </c>
      <c r="N265" s="5">
        <v>90.657399999999996</v>
      </c>
      <c r="O265" s="5">
        <v>0</v>
      </c>
      <c r="P265" s="5">
        <v>0</v>
      </c>
      <c r="Q265" s="5">
        <v>0</v>
      </c>
      <c r="R265" s="5">
        <v>0</v>
      </c>
      <c r="S265" s="5">
        <v>0</v>
      </c>
      <c r="T265" s="5">
        <v>0</v>
      </c>
      <c r="V265" t="s">
        <v>2181</v>
      </c>
      <c r="W265" t="s">
        <v>1849</v>
      </c>
      <c r="X265" t="s">
        <v>1694</v>
      </c>
      <c r="Y265" t="s">
        <v>2183</v>
      </c>
      <c r="Z265" t="s">
        <v>1694</v>
      </c>
      <c r="AA265" t="s">
        <v>2184</v>
      </c>
      <c r="AB265" t="s">
        <v>2185</v>
      </c>
      <c r="AC265" t="s">
        <v>2186</v>
      </c>
    </row>
    <row r="266" spans="2:29">
      <c r="B266" t="s">
        <v>1679</v>
      </c>
      <c r="C266" t="s">
        <v>1680</v>
      </c>
      <c r="D266" s="5">
        <v>600000000</v>
      </c>
      <c r="E266" s="5">
        <v>-36708000</v>
      </c>
      <c r="F266" s="5">
        <v>-388622878</v>
      </c>
      <c r="G266" s="5">
        <v>211377122</v>
      </c>
      <c r="H266" s="5">
        <v>0</v>
      </c>
      <c r="I266" s="5">
        <v>211377122</v>
      </c>
      <c r="J266" s="5">
        <v>-56456089</v>
      </c>
      <c r="K266" s="5">
        <v>191629033</v>
      </c>
      <c r="L266" s="5">
        <v>191629033</v>
      </c>
      <c r="M266" s="5">
        <v>191629033</v>
      </c>
      <c r="N266" s="5">
        <v>90.657399999999996</v>
      </c>
      <c r="O266" s="5">
        <v>0</v>
      </c>
      <c r="P266" s="5">
        <v>0</v>
      </c>
      <c r="Q266" s="5">
        <v>0</v>
      </c>
      <c r="R266" s="5">
        <v>0</v>
      </c>
      <c r="S266" s="5">
        <v>0</v>
      </c>
      <c r="T266" s="5">
        <v>0</v>
      </c>
      <c r="V266" t="s">
        <v>1679</v>
      </c>
      <c r="W266" t="s">
        <v>1681</v>
      </c>
      <c r="X266" t="s">
        <v>1682</v>
      </c>
    </row>
    <row r="267" spans="2:29">
      <c r="B267" t="s">
        <v>2187</v>
      </c>
      <c r="C267" t="s">
        <v>2188</v>
      </c>
      <c r="D267" s="5">
        <v>2649637000</v>
      </c>
      <c r="E267" s="5">
        <v>0</v>
      </c>
      <c r="F267" s="5">
        <v>-500969424</v>
      </c>
      <c r="G267" s="5">
        <v>2148667576</v>
      </c>
      <c r="H267" s="5">
        <v>0</v>
      </c>
      <c r="I267" s="5">
        <v>2148667576</v>
      </c>
      <c r="J267" s="5">
        <v>0</v>
      </c>
      <c r="K267" s="5">
        <v>2147745444</v>
      </c>
      <c r="L267" s="5">
        <v>0</v>
      </c>
      <c r="M267" s="5">
        <v>2147745444</v>
      </c>
      <c r="N267" s="5">
        <v>99.957099999999997</v>
      </c>
      <c r="O267" s="5">
        <v>0</v>
      </c>
      <c r="P267" s="5">
        <v>2147745444</v>
      </c>
      <c r="Q267" s="5">
        <v>99.957099999999997</v>
      </c>
      <c r="R267" s="5">
        <v>0</v>
      </c>
      <c r="S267" s="5">
        <v>2147745444</v>
      </c>
      <c r="T267" s="5">
        <v>0</v>
      </c>
      <c r="V267" t="s">
        <v>2187</v>
      </c>
      <c r="W267" t="s">
        <v>1887</v>
      </c>
      <c r="X267" t="s">
        <v>1707</v>
      </c>
      <c r="Y267" t="s">
        <v>1694</v>
      </c>
      <c r="Z267" t="s">
        <v>1731</v>
      </c>
      <c r="AA267" t="s">
        <v>1888</v>
      </c>
      <c r="AB267" t="s">
        <v>1735</v>
      </c>
      <c r="AC267" t="s">
        <v>2171</v>
      </c>
    </row>
    <row r="268" spans="2:29">
      <c r="B268" t="s">
        <v>1679</v>
      </c>
      <c r="C268" t="s">
        <v>1680</v>
      </c>
      <c r="D268" s="5">
        <v>1149637000</v>
      </c>
      <c r="E268" s="5">
        <v>0</v>
      </c>
      <c r="F268" s="5">
        <v>-969424</v>
      </c>
      <c r="G268" s="5">
        <v>1148667576</v>
      </c>
      <c r="H268" s="5">
        <v>0</v>
      </c>
      <c r="I268" s="5">
        <v>1148667576</v>
      </c>
      <c r="J268" s="5">
        <v>0</v>
      </c>
      <c r="K268" s="5">
        <v>1147745444</v>
      </c>
      <c r="L268" s="5">
        <v>0</v>
      </c>
      <c r="M268" s="5">
        <v>1147745444</v>
      </c>
      <c r="N268" s="5">
        <v>99.919700000000006</v>
      </c>
      <c r="O268" s="5">
        <v>0</v>
      </c>
      <c r="P268" s="5">
        <v>1147745444</v>
      </c>
      <c r="Q268" s="5">
        <v>99.919700000000006</v>
      </c>
      <c r="R268" s="5">
        <v>0</v>
      </c>
      <c r="S268" s="5">
        <v>1147745444</v>
      </c>
      <c r="T268" s="5">
        <v>0</v>
      </c>
      <c r="V268" t="s">
        <v>1679</v>
      </c>
      <c r="W268" t="s">
        <v>1681</v>
      </c>
      <c r="X268" t="s">
        <v>1682</v>
      </c>
    </row>
    <row r="269" spans="2:29">
      <c r="B269" t="s">
        <v>2189</v>
      </c>
      <c r="C269" t="s">
        <v>2190</v>
      </c>
      <c r="D269" s="5">
        <v>0</v>
      </c>
      <c r="E269" s="5">
        <v>0</v>
      </c>
      <c r="F269" s="5">
        <v>1000000000</v>
      </c>
      <c r="G269" s="5">
        <v>1000000000</v>
      </c>
      <c r="H269" s="5">
        <v>0</v>
      </c>
      <c r="I269" s="5">
        <v>1000000000</v>
      </c>
      <c r="J269" s="5">
        <v>0</v>
      </c>
      <c r="K269" s="5">
        <v>1000000000</v>
      </c>
      <c r="L269" s="5">
        <v>0</v>
      </c>
      <c r="M269" s="5">
        <v>1000000000</v>
      </c>
      <c r="N269" s="5">
        <v>100</v>
      </c>
      <c r="O269" s="5">
        <v>0</v>
      </c>
      <c r="P269" s="5">
        <v>1000000000</v>
      </c>
      <c r="Q269" s="5">
        <v>100</v>
      </c>
      <c r="R269" s="5">
        <v>0</v>
      </c>
      <c r="S269" s="5">
        <v>1000000000</v>
      </c>
      <c r="T269" s="5">
        <v>0</v>
      </c>
      <c r="V269" t="s">
        <v>2189</v>
      </c>
      <c r="W269" t="s">
        <v>2191</v>
      </c>
    </row>
    <row r="270" spans="2:29">
      <c r="B270" t="s">
        <v>2042</v>
      </c>
      <c r="C270" t="s">
        <v>2043</v>
      </c>
      <c r="D270" s="5">
        <v>1500000000</v>
      </c>
      <c r="E270" s="5">
        <v>0</v>
      </c>
      <c r="F270" s="5">
        <v>-1500000000</v>
      </c>
      <c r="G270" s="5">
        <v>0</v>
      </c>
      <c r="H270" s="5">
        <v>0</v>
      </c>
      <c r="I270" s="5">
        <v>0</v>
      </c>
      <c r="J270" s="5">
        <v>0</v>
      </c>
      <c r="K270" s="5">
        <v>0</v>
      </c>
      <c r="L270" s="5">
        <v>0</v>
      </c>
      <c r="M270" s="5">
        <v>0</v>
      </c>
      <c r="N270" s="5">
        <v>0</v>
      </c>
      <c r="O270" s="5">
        <v>0</v>
      </c>
      <c r="P270" s="5">
        <v>0</v>
      </c>
      <c r="Q270" s="5">
        <v>0</v>
      </c>
      <c r="R270" s="5">
        <v>0</v>
      </c>
      <c r="S270" s="5">
        <v>0</v>
      </c>
      <c r="T270" s="5">
        <v>0</v>
      </c>
      <c r="V270" t="s">
        <v>2042</v>
      </c>
      <c r="W270" t="s">
        <v>2044</v>
      </c>
      <c r="X270" t="s">
        <v>2045</v>
      </c>
      <c r="Y270" t="s">
        <v>2046</v>
      </c>
    </row>
    <row r="271" spans="2:29">
      <c r="B271" t="s">
        <v>2167</v>
      </c>
      <c r="C271" t="s">
        <v>2168</v>
      </c>
      <c r="D271" s="5">
        <v>1100000000</v>
      </c>
      <c r="E271" s="5">
        <v>-1100000000</v>
      </c>
      <c r="F271" s="5">
        <v>-1100000000</v>
      </c>
      <c r="G271" s="5">
        <v>0</v>
      </c>
      <c r="H271" s="5">
        <v>0</v>
      </c>
      <c r="I271" s="5">
        <v>0</v>
      </c>
      <c r="J271" s="5">
        <v>0</v>
      </c>
      <c r="K271" s="5">
        <v>0</v>
      </c>
      <c r="L271" s="5">
        <v>0</v>
      </c>
      <c r="M271" s="5">
        <v>0</v>
      </c>
      <c r="N271" s="5">
        <v>0</v>
      </c>
      <c r="O271" s="5">
        <v>0</v>
      </c>
      <c r="P271" s="5">
        <v>0</v>
      </c>
      <c r="Q271" s="5">
        <v>0</v>
      </c>
      <c r="R271" s="5">
        <v>0</v>
      </c>
      <c r="S271" s="5">
        <v>0</v>
      </c>
      <c r="T271" s="5">
        <v>0</v>
      </c>
      <c r="V271" t="s">
        <v>2167</v>
      </c>
      <c r="W271" t="s">
        <v>1887</v>
      </c>
      <c r="X271" t="s">
        <v>1707</v>
      </c>
      <c r="Y271" t="s">
        <v>2169</v>
      </c>
      <c r="Z271" t="s">
        <v>1916</v>
      </c>
      <c r="AA271" t="s">
        <v>2170</v>
      </c>
      <c r="AB271" t="s">
        <v>2171</v>
      </c>
    </row>
    <row r="272" spans="2:29">
      <c r="B272" t="s">
        <v>1679</v>
      </c>
      <c r="C272" t="s">
        <v>1680</v>
      </c>
      <c r="D272" s="5">
        <v>1100000000</v>
      </c>
      <c r="E272" s="5">
        <v>-1100000000</v>
      </c>
      <c r="F272" s="5">
        <v>-1100000000</v>
      </c>
      <c r="G272" s="5">
        <v>0</v>
      </c>
      <c r="H272" s="5">
        <v>0</v>
      </c>
      <c r="I272" s="5">
        <v>0</v>
      </c>
      <c r="J272" s="5">
        <v>0</v>
      </c>
      <c r="K272" s="5">
        <v>0</v>
      </c>
      <c r="L272" s="5">
        <v>0</v>
      </c>
      <c r="M272" s="5">
        <v>0</v>
      </c>
      <c r="N272" s="5">
        <v>0</v>
      </c>
      <c r="O272" s="5">
        <v>0</v>
      </c>
      <c r="P272" s="5">
        <v>0</v>
      </c>
      <c r="Q272" s="5">
        <v>0</v>
      </c>
      <c r="R272" s="5">
        <v>0</v>
      </c>
      <c r="S272" s="5">
        <v>0</v>
      </c>
      <c r="T272" s="5">
        <v>0</v>
      </c>
      <c r="V272" t="s">
        <v>1679</v>
      </c>
      <c r="W272" t="s">
        <v>1681</v>
      </c>
      <c r="X272" t="s">
        <v>1682</v>
      </c>
    </row>
    <row r="273" spans="2:30">
      <c r="B273" t="s">
        <v>2192</v>
      </c>
      <c r="C273" t="s">
        <v>2193</v>
      </c>
      <c r="D273" s="5">
        <v>3611601000</v>
      </c>
      <c r="E273" s="5">
        <v>0</v>
      </c>
      <c r="F273" s="5">
        <v>-1453891556</v>
      </c>
      <c r="G273" s="5">
        <v>2157709444</v>
      </c>
      <c r="H273" s="5">
        <v>0</v>
      </c>
      <c r="I273" s="5">
        <v>2157709444</v>
      </c>
      <c r="J273" s="5">
        <v>-20625938</v>
      </c>
      <c r="K273" s="5">
        <v>1214701588</v>
      </c>
      <c r="L273" s="5">
        <v>288496148</v>
      </c>
      <c r="M273" s="5">
        <v>1214701588</v>
      </c>
      <c r="N273" s="5">
        <v>56.295900000000003</v>
      </c>
      <c r="O273" s="5">
        <v>210496267</v>
      </c>
      <c r="P273" s="5">
        <v>872765133</v>
      </c>
      <c r="Q273" s="5">
        <v>40.448700000000002</v>
      </c>
      <c r="R273" s="5">
        <v>110090334</v>
      </c>
      <c r="S273" s="5">
        <v>772359200</v>
      </c>
      <c r="T273" s="5">
        <v>100405933</v>
      </c>
      <c r="V273" t="s">
        <v>2192</v>
      </c>
      <c r="W273" t="s">
        <v>1981</v>
      </c>
      <c r="X273" t="s">
        <v>1694</v>
      </c>
      <c r="Y273" t="s">
        <v>2194</v>
      </c>
      <c r="Z273" t="s">
        <v>1723</v>
      </c>
      <c r="AA273" t="s">
        <v>1731</v>
      </c>
      <c r="AB273" t="s">
        <v>2195</v>
      </c>
      <c r="AC273" t="s">
        <v>2196</v>
      </c>
      <c r="AD273" t="s">
        <v>1694</v>
      </c>
    </row>
    <row r="274" spans="2:30">
      <c r="B274" t="s">
        <v>2047</v>
      </c>
      <c r="C274" t="s">
        <v>2048</v>
      </c>
      <c r="D274" s="5">
        <v>50000000</v>
      </c>
      <c r="E274" s="5">
        <v>0</v>
      </c>
      <c r="F274" s="5">
        <v>-50000000</v>
      </c>
      <c r="G274" s="5">
        <v>0</v>
      </c>
      <c r="H274" s="5">
        <v>0</v>
      </c>
      <c r="I274" s="5">
        <v>0</v>
      </c>
      <c r="J274" s="5">
        <v>0</v>
      </c>
      <c r="K274" s="5">
        <v>0</v>
      </c>
      <c r="L274" s="5">
        <v>0</v>
      </c>
      <c r="M274" s="5">
        <v>0</v>
      </c>
      <c r="N274" s="5">
        <v>0</v>
      </c>
      <c r="O274" s="5">
        <v>0</v>
      </c>
      <c r="P274" s="5">
        <v>0</v>
      </c>
      <c r="Q274" s="5">
        <v>0</v>
      </c>
      <c r="R274" s="5">
        <v>0</v>
      </c>
      <c r="S274" s="5">
        <v>0</v>
      </c>
      <c r="T274" s="5">
        <v>0</v>
      </c>
      <c r="V274" t="s">
        <v>2047</v>
      </c>
      <c r="W274" t="s">
        <v>2049</v>
      </c>
      <c r="X274" t="s">
        <v>1916</v>
      </c>
      <c r="Y274" t="s">
        <v>2050</v>
      </c>
      <c r="Z274" t="s">
        <v>2051</v>
      </c>
      <c r="AA274" t="s">
        <v>1659</v>
      </c>
      <c r="AB274" t="s">
        <v>1731</v>
      </c>
      <c r="AC274" t="s">
        <v>2052</v>
      </c>
    </row>
    <row r="275" spans="2:30">
      <c r="B275" t="s">
        <v>1679</v>
      </c>
      <c r="C275" t="s">
        <v>1680</v>
      </c>
      <c r="D275" s="5">
        <v>50000000</v>
      </c>
      <c r="E275" s="5">
        <v>0</v>
      </c>
      <c r="F275" s="5">
        <v>-50000000</v>
      </c>
      <c r="G275" s="5">
        <v>0</v>
      </c>
      <c r="H275" s="5">
        <v>0</v>
      </c>
      <c r="I275" s="5">
        <v>0</v>
      </c>
      <c r="J275" s="5">
        <v>0</v>
      </c>
      <c r="K275" s="5">
        <v>0</v>
      </c>
      <c r="L275" s="5">
        <v>0</v>
      </c>
      <c r="M275" s="5">
        <v>0</v>
      </c>
      <c r="N275" s="5">
        <v>0</v>
      </c>
      <c r="O275" s="5">
        <v>0</v>
      </c>
      <c r="P275" s="5">
        <v>0</v>
      </c>
      <c r="Q275" s="5">
        <v>0</v>
      </c>
      <c r="R275" s="5">
        <v>0</v>
      </c>
      <c r="S275" s="5">
        <v>0</v>
      </c>
      <c r="T275" s="5">
        <v>0</v>
      </c>
      <c r="V275" t="s">
        <v>1679</v>
      </c>
      <c r="W275" t="s">
        <v>1681</v>
      </c>
      <c r="X275" t="s">
        <v>1682</v>
      </c>
    </row>
    <row r="276" spans="2:30" s="287" customFormat="1">
      <c r="B276" t="s">
        <v>2197</v>
      </c>
      <c r="C276" t="s">
        <v>1510</v>
      </c>
      <c r="D276" s="5">
        <v>0</v>
      </c>
      <c r="E276" s="5">
        <v>0</v>
      </c>
      <c r="F276" s="5">
        <v>10492114</v>
      </c>
      <c r="G276" s="5">
        <v>10492114</v>
      </c>
      <c r="H276" s="5">
        <v>0</v>
      </c>
      <c r="I276" s="5">
        <v>10492114</v>
      </c>
      <c r="J276" s="5">
        <v>0</v>
      </c>
      <c r="K276" s="5">
        <v>10492114</v>
      </c>
      <c r="L276" s="5">
        <v>10492114</v>
      </c>
      <c r="M276" s="5">
        <v>10492114</v>
      </c>
      <c r="N276" s="5">
        <v>100</v>
      </c>
      <c r="O276" s="5">
        <v>10492114</v>
      </c>
      <c r="P276" s="5">
        <v>10492114</v>
      </c>
      <c r="Q276" s="5">
        <v>100</v>
      </c>
      <c r="R276" s="5">
        <v>0</v>
      </c>
      <c r="S276" s="5">
        <v>0</v>
      </c>
      <c r="T276" s="5">
        <v>10492114</v>
      </c>
      <c r="V276" t="s">
        <v>2197</v>
      </c>
      <c r="W276" s="287" t="s">
        <v>2082</v>
      </c>
    </row>
    <row r="277" spans="2:30" s="287" customFormat="1">
      <c r="B277" t="s">
        <v>1679</v>
      </c>
      <c r="C277" t="s">
        <v>1680</v>
      </c>
      <c r="D277" s="5">
        <v>0</v>
      </c>
      <c r="E277" s="5">
        <v>0</v>
      </c>
      <c r="F277" s="5">
        <v>10492114</v>
      </c>
      <c r="G277" s="5">
        <v>10492114</v>
      </c>
      <c r="H277" s="5">
        <v>0</v>
      </c>
      <c r="I277" s="5">
        <v>10492114</v>
      </c>
      <c r="J277" s="5">
        <v>0</v>
      </c>
      <c r="K277" s="5">
        <v>10492114</v>
      </c>
      <c r="L277" s="5">
        <v>10492114</v>
      </c>
      <c r="M277" s="5">
        <v>10492114</v>
      </c>
      <c r="N277" s="5">
        <v>100</v>
      </c>
      <c r="O277" s="5">
        <v>10492114</v>
      </c>
      <c r="P277" s="5">
        <v>10492114</v>
      </c>
      <c r="Q277" s="5">
        <v>100</v>
      </c>
      <c r="R277" s="5">
        <v>0</v>
      </c>
      <c r="S277" s="5">
        <v>0</v>
      </c>
      <c r="T277" s="5">
        <v>10492114</v>
      </c>
      <c r="V277" t="s">
        <v>1679</v>
      </c>
      <c r="W277" s="287" t="s">
        <v>1681</v>
      </c>
      <c r="X277" s="287" t="s">
        <v>1682</v>
      </c>
    </row>
    <row r="278" spans="2:30">
      <c r="B278" t="s">
        <v>2198</v>
      </c>
      <c r="C278" t="s">
        <v>2199</v>
      </c>
      <c r="D278" s="5">
        <v>0</v>
      </c>
      <c r="E278" s="5">
        <v>0</v>
      </c>
      <c r="F278" s="5">
        <v>54000000</v>
      </c>
      <c r="G278" s="5">
        <v>54000000</v>
      </c>
      <c r="H278" s="5">
        <v>0</v>
      </c>
      <c r="I278" s="5">
        <v>54000000</v>
      </c>
      <c r="J278" s="5">
        <v>-14016000</v>
      </c>
      <c r="K278" s="5">
        <v>39984000</v>
      </c>
      <c r="L278" s="5">
        <v>39984000</v>
      </c>
      <c r="M278" s="5">
        <v>39984000</v>
      </c>
      <c r="N278" s="5">
        <v>74.044399999999996</v>
      </c>
      <c r="O278" s="5">
        <v>0</v>
      </c>
      <c r="P278" s="5">
        <v>0</v>
      </c>
      <c r="Q278" s="5">
        <v>0</v>
      </c>
      <c r="R278" s="5">
        <v>0</v>
      </c>
      <c r="S278" s="5">
        <v>0</v>
      </c>
      <c r="T278" s="5">
        <v>0</v>
      </c>
      <c r="V278" t="s">
        <v>2198</v>
      </c>
      <c r="W278" t="s">
        <v>2200</v>
      </c>
      <c r="X278" t="s">
        <v>1694</v>
      </c>
      <c r="Y278" t="s">
        <v>2201</v>
      </c>
      <c r="Z278" t="s">
        <v>2202</v>
      </c>
      <c r="AA278" t="s">
        <v>1694</v>
      </c>
      <c r="AB278" t="s">
        <v>2057</v>
      </c>
      <c r="AC278" t="s">
        <v>2058</v>
      </c>
      <c r="AD278" t="s">
        <v>2203</v>
      </c>
    </row>
    <row r="279" spans="2:30">
      <c r="B279" t="s">
        <v>1679</v>
      </c>
      <c r="C279" t="s">
        <v>1680</v>
      </c>
      <c r="D279" s="5">
        <v>0</v>
      </c>
      <c r="E279" s="5">
        <v>0</v>
      </c>
      <c r="F279" s="5">
        <v>54000000</v>
      </c>
      <c r="G279" s="5">
        <v>54000000</v>
      </c>
      <c r="H279" s="5">
        <v>0</v>
      </c>
      <c r="I279" s="5">
        <v>54000000</v>
      </c>
      <c r="J279" s="5">
        <v>-14016000</v>
      </c>
      <c r="K279" s="5">
        <v>39984000</v>
      </c>
      <c r="L279" s="5">
        <v>39984000</v>
      </c>
      <c r="M279" s="5">
        <v>39984000</v>
      </c>
      <c r="N279" s="5">
        <v>74.044399999999996</v>
      </c>
      <c r="O279" s="5">
        <v>0</v>
      </c>
      <c r="P279" s="5">
        <v>0</v>
      </c>
      <c r="Q279" s="5">
        <v>0</v>
      </c>
      <c r="R279" s="5">
        <v>0</v>
      </c>
      <c r="S279" s="5">
        <v>0</v>
      </c>
      <c r="T279" s="5">
        <v>0</v>
      </c>
      <c r="V279" t="s">
        <v>1679</v>
      </c>
      <c r="W279" t="s">
        <v>1681</v>
      </c>
      <c r="X279" t="s">
        <v>1682</v>
      </c>
    </row>
    <row r="280" spans="2:30">
      <c r="B280" t="s">
        <v>2078</v>
      </c>
      <c r="C280" t="s">
        <v>1476</v>
      </c>
      <c r="D280" s="5">
        <v>0</v>
      </c>
      <c r="E280" s="5">
        <v>0</v>
      </c>
      <c r="F280" s="5">
        <v>3609045</v>
      </c>
      <c r="G280" s="5">
        <v>3609045</v>
      </c>
      <c r="H280" s="5">
        <v>0</v>
      </c>
      <c r="I280" s="5">
        <v>3609045</v>
      </c>
      <c r="J280" s="5">
        <v>0</v>
      </c>
      <c r="K280" s="5">
        <v>3609045</v>
      </c>
      <c r="L280" s="5">
        <v>3609045</v>
      </c>
      <c r="M280" s="5">
        <v>3609045</v>
      </c>
      <c r="N280" s="5">
        <v>100</v>
      </c>
      <c r="O280" s="5">
        <v>3609045</v>
      </c>
      <c r="P280" s="5">
        <v>3609045</v>
      </c>
      <c r="Q280" s="5">
        <v>100</v>
      </c>
      <c r="R280" s="5">
        <v>0</v>
      </c>
      <c r="S280" s="5">
        <v>0</v>
      </c>
      <c r="T280" s="5">
        <v>3609045</v>
      </c>
      <c r="V280" t="s">
        <v>2078</v>
      </c>
      <c r="W280" t="s">
        <v>2079</v>
      </c>
      <c r="X280" t="s">
        <v>2080</v>
      </c>
    </row>
    <row r="281" spans="2:30">
      <c r="B281" t="s">
        <v>1679</v>
      </c>
      <c r="C281" t="s">
        <v>1680</v>
      </c>
      <c r="D281" s="5">
        <v>0</v>
      </c>
      <c r="E281" s="5">
        <v>0</v>
      </c>
      <c r="F281" s="5">
        <v>3609045</v>
      </c>
      <c r="G281" s="5">
        <v>3609045</v>
      </c>
      <c r="H281" s="5">
        <v>0</v>
      </c>
      <c r="I281" s="5">
        <v>3609045</v>
      </c>
      <c r="J281" s="5">
        <v>0</v>
      </c>
      <c r="K281" s="5">
        <v>3609045</v>
      </c>
      <c r="L281" s="5">
        <v>3609045</v>
      </c>
      <c r="M281" s="5">
        <v>3609045</v>
      </c>
      <c r="N281" s="5">
        <v>100</v>
      </c>
      <c r="O281" s="5">
        <v>3609045</v>
      </c>
      <c r="P281" s="5">
        <v>3609045</v>
      </c>
      <c r="Q281" s="5">
        <v>100</v>
      </c>
      <c r="R281" s="5">
        <v>0</v>
      </c>
      <c r="S281" s="5">
        <v>0</v>
      </c>
      <c r="T281" s="5">
        <v>3609045</v>
      </c>
      <c r="V281" t="s">
        <v>1679</v>
      </c>
      <c r="W281" t="s">
        <v>1681</v>
      </c>
      <c r="X281" t="s">
        <v>1682</v>
      </c>
    </row>
    <row r="282" spans="2:30">
      <c r="B282" t="s">
        <v>2081</v>
      </c>
      <c r="C282" t="s">
        <v>1477</v>
      </c>
      <c r="D282" s="5">
        <v>0</v>
      </c>
      <c r="E282" s="5">
        <v>0</v>
      </c>
      <c r="F282" s="5">
        <v>3708352</v>
      </c>
      <c r="G282" s="5">
        <v>3708352</v>
      </c>
      <c r="H282" s="5">
        <v>0</v>
      </c>
      <c r="I282" s="5">
        <v>3708352</v>
      </c>
      <c r="J282" s="5">
        <v>0</v>
      </c>
      <c r="K282" s="5">
        <v>3708352</v>
      </c>
      <c r="L282" s="5">
        <v>3708352</v>
      </c>
      <c r="M282" s="5">
        <v>3708352</v>
      </c>
      <c r="N282" s="5">
        <v>100</v>
      </c>
      <c r="O282" s="5">
        <v>3708352</v>
      </c>
      <c r="P282" s="5">
        <v>3708352</v>
      </c>
      <c r="Q282" s="5">
        <v>100</v>
      </c>
      <c r="R282" s="5">
        <v>0</v>
      </c>
      <c r="S282" s="5">
        <v>0</v>
      </c>
      <c r="T282" s="5">
        <v>3708352</v>
      </c>
      <c r="V282" t="s">
        <v>2081</v>
      </c>
      <c r="W282" t="s">
        <v>2082</v>
      </c>
      <c r="X282" t="s">
        <v>2083</v>
      </c>
    </row>
    <row r="283" spans="2:30">
      <c r="B283" t="s">
        <v>1679</v>
      </c>
      <c r="C283" t="s">
        <v>1680</v>
      </c>
      <c r="D283" s="5">
        <v>0</v>
      </c>
      <c r="E283" s="5">
        <v>0</v>
      </c>
      <c r="F283" s="5">
        <v>3708352</v>
      </c>
      <c r="G283" s="5">
        <v>3708352</v>
      </c>
      <c r="H283" s="5">
        <v>0</v>
      </c>
      <c r="I283" s="5">
        <v>3708352</v>
      </c>
      <c r="J283" s="5">
        <v>0</v>
      </c>
      <c r="K283" s="5">
        <v>3708352</v>
      </c>
      <c r="L283" s="5">
        <v>3708352</v>
      </c>
      <c r="M283" s="5">
        <v>3708352</v>
      </c>
      <c r="N283" s="5">
        <v>100</v>
      </c>
      <c r="O283" s="5">
        <v>3708352</v>
      </c>
      <c r="P283" s="5">
        <v>3708352</v>
      </c>
      <c r="Q283" s="5">
        <v>100</v>
      </c>
      <c r="R283" s="5">
        <v>0</v>
      </c>
      <c r="S283" s="5">
        <v>0</v>
      </c>
      <c r="T283" s="5">
        <v>3708352</v>
      </c>
      <c r="V283" t="s">
        <v>1679</v>
      </c>
      <c r="W283" t="s">
        <v>1681</v>
      </c>
      <c r="X283" t="s">
        <v>1682</v>
      </c>
    </row>
    <row r="284" spans="2:30">
      <c r="B284" t="s">
        <v>2091</v>
      </c>
      <c r="C284" t="s">
        <v>1480</v>
      </c>
      <c r="D284" s="5">
        <v>0</v>
      </c>
      <c r="E284" s="5">
        <v>0</v>
      </c>
      <c r="F284" s="5">
        <v>147306</v>
      </c>
      <c r="G284" s="5">
        <v>147306</v>
      </c>
      <c r="H284" s="5">
        <v>0</v>
      </c>
      <c r="I284" s="5">
        <v>147306</v>
      </c>
      <c r="J284" s="5">
        <v>0</v>
      </c>
      <c r="K284" s="5">
        <v>147306</v>
      </c>
      <c r="L284" s="5">
        <v>147306</v>
      </c>
      <c r="M284" s="5">
        <v>147306</v>
      </c>
      <c r="N284" s="5">
        <v>100</v>
      </c>
      <c r="O284" s="5">
        <v>147306</v>
      </c>
      <c r="P284" s="5">
        <v>147306</v>
      </c>
      <c r="Q284" s="5">
        <v>100</v>
      </c>
      <c r="R284" s="5">
        <v>0</v>
      </c>
      <c r="S284" s="5">
        <v>0</v>
      </c>
      <c r="T284" s="5">
        <v>147306</v>
      </c>
      <c r="V284" t="s">
        <v>2091</v>
      </c>
      <c r="W284" t="s">
        <v>2092</v>
      </c>
      <c r="X284" t="s">
        <v>1694</v>
      </c>
      <c r="Y284" t="s">
        <v>2093</v>
      </c>
    </row>
    <row r="285" spans="2:30">
      <c r="B285" t="s">
        <v>1679</v>
      </c>
      <c r="C285" t="s">
        <v>1680</v>
      </c>
      <c r="D285" s="5">
        <v>0</v>
      </c>
      <c r="E285" s="5">
        <v>0</v>
      </c>
      <c r="F285" s="5">
        <v>147306</v>
      </c>
      <c r="G285" s="5">
        <v>147306</v>
      </c>
      <c r="H285" s="5">
        <v>0</v>
      </c>
      <c r="I285" s="5">
        <v>147306</v>
      </c>
      <c r="J285" s="5">
        <v>0</v>
      </c>
      <c r="K285" s="5">
        <v>147306</v>
      </c>
      <c r="L285" s="5">
        <v>147306</v>
      </c>
      <c r="M285" s="5">
        <v>147306</v>
      </c>
      <c r="N285" s="5">
        <v>100</v>
      </c>
      <c r="O285" s="5">
        <v>147306</v>
      </c>
      <c r="P285" s="5">
        <v>147306</v>
      </c>
      <c r="Q285" s="5">
        <v>100</v>
      </c>
      <c r="R285" s="5">
        <v>0</v>
      </c>
      <c r="S285" s="5">
        <v>0</v>
      </c>
      <c r="T285" s="5">
        <v>147306</v>
      </c>
      <c r="V285" t="s">
        <v>1679</v>
      </c>
      <c r="W285" t="s">
        <v>1681</v>
      </c>
      <c r="X285" t="s">
        <v>1682</v>
      </c>
    </row>
    <row r="286" spans="2:30">
      <c r="B286" t="s">
        <v>2096</v>
      </c>
      <c r="C286" t="s">
        <v>1482</v>
      </c>
      <c r="D286" s="5">
        <v>0</v>
      </c>
      <c r="E286" s="5">
        <v>0</v>
      </c>
      <c r="F286" s="5">
        <v>168033</v>
      </c>
      <c r="G286" s="5">
        <v>168033</v>
      </c>
      <c r="H286" s="5">
        <v>0</v>
      </c>
      <c r="I286" s="5">
        <v>168033</v>
      </c>
      <c r="J286" s="5">
        <v>0</v>
      </c>
      <c r="K286" s="5">
        <v>168033</v>
      </c>
      <c r="L286" s="5">
        <v>168033</v>
      </c>
      <c r="M286" s="5">
        <v>168033</v>
      </c>
      <c r="N286" s="5">
        <v>100</v>
      </c>
      <c r="O286" s="5">
        <v>168033</v>
      </c>
      <c r="P286" s="5">
        <v>168033</v>
      </c>
      <c r="Q286" s="5">
        <v>100</v>
      </c>
      <c r="R286" s="5">
        <v>0</v>
      </c>
      <c r="S286" s="5">
        <v>0</v>
      </c>
      <c r="T286" s="5">
        <v>168033</v>
      </c>
      <c r="V286" t="s">
        <v>2096</v>
      </c>
      <c r="W286" t="s">
        <v>2097</v>
      </c>
    </row>
    <row r="287" spans="2:30">
      <c r="B287" t="s">
        <v>1679</v>
      </c>
      <c r="C287" t="s">
        <v>1680</v>
      </c>
      <c r="D287" s="5">
        <v>0</v>
      </c>
      <c r="E287" s="5">
        <v>0</v>
      </c>
      <c r="F287" s="5">
        <v>168033</v>
      </c>
      <c r="G287" s="5">
        <v>168033</v>
      </c>
      <c r="H287" s="5">
        <v>0</v>
      </c>
      <c r="I287" s="5">
        <v>168033</v>
      </c>
      <c r="J287" s="5">
        <v>0</v>
      </c>
      <c r="K287" s="5">
        <v>168033</v>
      </c>
      <c r="L287" s="5">
        <v>168033</v>
      </c>
      <c r="M287" s="5">
        <v>168033</v>
      </c>
      <c r="N287" s="5">
        <v>100</v>
      </c>
      <c r="O287" s="5">
        <v>168033</v>
      </c>
      <c r="P287" s="5">
        <v>168033</v>
      </c>
      <c r="Q287" s="5">
        <v>100</v>
      </c>
      <c r="R287" s="5">
        <v>0</v>
      </c>
      <c r="S287" s="5">
        <v>0</v>
      </c>
      <c r="T287" s="5">
        <v>168033</v>
      </c>
      <c r="V287" t="s">
        <v>1679</v>
      </c>
      <c r="W287" t="s">
        <v>1681</v>
      </c>
      <c r="X287" t="s">
        <v>1682</v>
      </c>
    </row>
    <row r="288" spans="2:30">
      <c r="B288" t="s">
        <v>2098</v>
      </c>
      <c r="C288" t="s">
        <v>1483</v>
      </c>
      <c r="D288" s="5">
        <v>0</v>
      </c>
      <c r="E288" s="5">
        <v>0</v>
      </c>
      <c r="F288" s="5">
        <v>4070544</v>
      </c>
      <c r="G288" s="5">
        <v>4070544</v>
      </c>
      <c r="H288" s="5">
        <v>0</v>
      </c>
      <c r="I288" s="5">
        <v>4070544</v>
      </c>
      <c r="J288" s="5">
        <v>0</v>
      </c>
      <c r="K288" s="5">
        <v>4070544</v>
      </c>
      <c r="L288" s="5">
        <v>4070544</v>
      </c>
      <c r="M288" s="5">
        <v>4070544</v>
      </c>
      <c r="N288" s="5">
        <v>100</v>
      </c>
      <c r="O288" s="5">
        <v>4070544</v>
      </c>
      <c r="P288" s="5">
        <v>4070544</v>
      </c>
      <c r="Q288" s="5">
        <v>100</v>
      </c>
      <c r="R288" s="5">
        <v>0</v>
      </c>
      <c r="S288" s="5">
        <v>0</v>
      </c>
      <c r="T288" s="5">
        <v>4070544</v>
      </c>
      <c r="V288" t="s">
        <v>2098</v>
      </c>
      <c r="W288" t="s">
        <v>2099</v>
      </c>
      <c r="X288" t="s">
        <v>1694</v>
      </c>
      <c r="Y288" t="s">
        <v>2100</v>
      </c>
    </row>
    <row r="289" spans="2:31">
      <c r="B289" t="s">
        <v>1679</v>
      </c>
      <c r="C289" t="s">
        <v>1680</v>
      </c>
      <c r="D289" s="5">
        <v>0</v>
      </c>
      <c r="E289" s="5">
        <v>0</v>
      </c>
      <c r="F289" s="5">
        <v>4070544</v>
      </c>
      <c r="G289" s="5">
        <v>4070544</v>
      </c>
      <c r="H289" s="5">
        <v>0</v>
      </c>
      <c r="I289" s="5">
        <v>4070544</v>
      </c>
      <c r="J289" s="5">
        <v>0</v>
      </c>
      <c r="K289" s="5">
        <v>4070544</v>
      </c>
      <c r="L289" s="5">
        <v>4070544</v>
      </c>
      <c r="M289" s="5">
        <v>4070544</v>
      </c>
      <c r="N289" s="5">
        <v>100</v>
      </c>
      <c r="O289" s="5">
        <v>4070544</v>
      </c>
      <c r="P289" s="5">
        <v>4070544</v>
      </c>
      <c r="Q289" s="5">
        <v>100</v>
      </c>
      <c r="R289" s="5">
        <v>0</v>
      </c>
      <c r="S289" s="5">
        <v>0</v>
      </c>
      <c r="T289" s="5">
        <v>4070544</v>
      </c>
      <c r="V289" t="s">
        <v>1679</v>
      </c>
      <c r="W289" t="s">
        <v>1681</v>
      </c>
      <c r="X289" t="s">
        <v>1682</v>
      </c>
    </row>
    <row r="290" spans="2:31">
      <c r="B290" t="s">
        <v>2101</v>
      </c>
      <c r="C290" t="s">
        <v>2102</v>
      </c>
      <c r="D290" s="5">
        <v>0</v>
      </c>
      <c r="E290" s="5">
        <v>0</v>
      </c>
      <c r="F290" s="5">
        <v>286632</v>
      </c>
      <c r="G290" s="5">
        <v>286632</v>
      </c>
      <c r="H290" s="5">
        <v>0</v>
      </c>
      <c r="I290" s="5">
        <v>286632</v>
      </c>
      <c r="J290" s="5">
        <v>0</v>
      </c>
      <c r="K290" s="5">
        <v>286632</v>
      </c>
      <c r="L290" s="5">
        <v>286632</v>
      </c>
      <c r="M290" s="5">
        <v>286632</v>
      </c>
      <c r="N290" s="5">
        <v>100</v>
      </c>
      <c r="O290" s="5">
        <v>286632</v>
      </c>
      <c r="P290" s="5">
        <v>286632</v>
      </c>
      <c r="Q290" s="5">
        <v>100</v>
      </c>
      <c r="R290" s="5">
        <v>0</v>
      </c>
      <c r="S290" s="5">
        <v>0</v>
      </c>
      <c r="T290" s="5">
        <v>286632</v>
      </c>
      <c r="V290" t="s">
        <v>2101</v>
      </c>
      <c r="W290" t="s">
        <v>2103</v>
      </c>
      <c r="X290" t="s">
        <v>2104</v>
      </c>
      <c r="Y290" t="s">
        <v>1694</v>
      </c>
      <c r="Z290" t="s">
        <v>2093</v>
      </c>
    </row>
    <row r="291" spans="2:31">
      <c r="B291" t="s">
        <v>1679</v>
      </c>
      <c r="C291" t="s">
        <v>1680</v>
      </c>
      <c r="D291" s="5">
        <v>0</v>
      </c>
      <c r="E291" s="5">
        <v>0</v>
      </c>
      <c r="F291" s="5">
        <v>286632</v>
      </c>
      <c r="G291" s="5">
        <v>286632</v>
      </c>
      <c r="H291" s="5">
        <v>0</v>
      </c>
      <c r="I291" s="5">
        <v>286632</v>
      </c>
      <c r="J291" s="5">
        <v>0</v>
      </c>
      <c r="K291" s="5">
        <v>286632</v>
      </c>
      <c r="L291" s="5">
        <v>286632</v>
      </c>
      <c r="M291" s="5">
        <v>286632</v>
      </c>
      <c r="N291" s="5">
        <v>100</v>
      </c>
      <c r="O291" s="5">
        <v>286632</v>
      </c>
      <c r="P291" s="5">
        <v>286632</v>
      </c>
      <c r="Q291" s="5">
        <v>100</v>
      </c>
      <c r="R291" s="5">
        <v>0</v>
      </c>
      <c r="S291" s="5">
        <v>0</v>
      </c>
      <c r="T291" s="5">
        <v>286632</v>
      </c>
      <c r="V291" t="s">
        <v>1679</v>
      </c>
      <c r="W291" t="s">
        <v>1681</v>
      </c>
      <c r="X291" t="s">
        <v>1682</v>
      </c>
    </row>
    <row r="292" spans="2:31">
      <c r="B292" t="s">
        <v>2105</v>
      </c>
      <c r="C292" t="s">
        <v>2106</v>
      </c>
      <c r="D292" s="5">
        <v>0</v>
      </c>
      <c r="E292" s="5">
        <v>0</v>
      </c>
      <c r="F292" s="5">
        <v>76814193</v>
      </c>
      <c r="G292" s="5">
        <v>76814193</v>
      </c>
      <c r="H292" s="5">
        <v>0</v>
      </c>
      <c r="I292" s="5">
        <v>76814193</v>
      </c>
      <c r="J292" s="5">
        <v>0</v>
      </c>
      <c r="K292" s="5">
        <v>76814193</v>
      </c>
      <c r="L292" s="5">
        <v>76814193</v>
      </c>
      <c r="M292" s="5">
        <v>76814193</v>
      </c>
      <c r="N292" s="5">
        <v>100</v>
      </c>
      <c r="O292" s="5">
        <v>76814193</v>
      </c>
      <c r="P292" s="5">
        <v>76814193</v>
      </c>
      <c r="Q292" s="5">
        <v>100</v>
      </c>
      <c r="R292" s="5">
        <v>0</v>
      </c>
      <c r="S292" s="5">
        <v>0</v>
      </c>
      <c r="T292" s="5">
        <v>76814193</v>
      </c>
      <c r="V292" t="s">
        <v>2105</v>
      </c>
      <c r="W292" t="s">
        <v>2107</v>
      </c>
      <c r="X292" t="s">
        <v>1827</v>
      </c>
      <c r="Y292" t="s">
        <v>1815</v>
      </c>
      <c r="Z292" t="s">
        <v>2093</v>
      </c>
    </row>
    <row r="293" spans="2:31">
      <c r="B293" t="s">
        <v>1679</v>
      </c>
      <c r="C293" t="s">
        <v>1680</v>
      </c>
      <c r="D293" s="5">
        <v>0</v>
      </c>
      <c r="E293" s="5">
        <v>0</v>
      </c>
      <c r="F293" s="5">
        <v>76814193</v>
      </c>
      <c r="G293" s="5">
        <v>76814193</v>
      </c>
      <c r="H293" s="5">
        <v>0</v>
      </c>
      <c r="I293" s="5">
        <v>76814193</v>
      </c>
      <c r="J293" s="5">
        <v>0</v>
      </c>
      <c r="K293" s="5">
        <v>76814193</v>
      </c>
      <c r="L293" s="5">
        <v>76814193</v>
      </c>
      <c r="M293" s="5">
        <v>76814193</v>
      </c>
      <c r="N293" s="5">
        <v>100</v>
      </c>
      <c r="O293" s="5">
        <v>76814193</v>
      </c>
      <c r="P293" s="5">
        <v>76814193</v>
      </c>
      <c r="Q293" s="5">
        <v>100</v>
      </c>
      <c r="R293" s="5">
        <v>0</v>
      </c>
      <c r="S293" s="5">
        <v>0</v>
      </c>
      <c r="T293" s="5">
        <v>76814193</v>
      </c>
      <c r="V293" t="s">
        <v>1679</v>
      </c>
      <c r="W293" t="s">
        <v>1681</v>
      </c>
      <c r="X293" t="s">
        <v>1682</v>
      </c>
    </row>
    <row r="294" spans="2:31">
      <c r="B294" t="s">
        <v>2108</v>
      </c>
      <c r="C294" t="s">
        <v>1486</v>
      </c>
      <c r="D294" s="5">
        <v>0</v>
      </c>
      <c r="E294" s="5">
        <v>0</v>
      </c>
      <c r="F294" s="5">
        <v>519929</v>
      </c>
      <c r="G294" s="5">
        <v>519929</v>
      </c>
      <c r="H294" s="5">
        <v>0</v>
      </c>
      <c r="I294" s="5">
        <v>519929</v>
      </c>
      <c r="J294" s="5">
        <v>0</v>
      </c>
      <c r="K294" s="5">
        <v>519929</v>
      </c>
      <c r="L294" s="5">
        <v>519929</v>
      </c>
      <c r="M294" s="5">
        <v>519929</v>
      </c>
      <c r="N294" s="5">
        <v>100</v>
      </c>
      <c r="O294" s="5">
        <v>519929</v>
      </c>
      <c r="P294" s="5">
        <v>519929</v>
      </c>
      <c r="Q294" s="5">
        <v>100</v>
      </c>
      <c r="R294" s="5">
        <v>0</v>
      </c>
      <c r="S294" s="5">
        <v>0</v>
      </c>
      <c r="T294" s="5">
        <v>519929</v>
      </c>
      <c r="V294" t="s">
        <v>2108</v>
      </c>
      <c r="W294" t="s">
        <v>2109</v>
      </c>
      <c r="X294" t="s">
        <v>1815</v>
      </c>
      <c r="Y294" t="s">
        <v>2110</v>
      </c>
    </row>
    <row r="295" spans="2:31">
      <c r="B295" t="s">
        <v>1679</v>
      </c>
      <c r="C295" t="s">
        <v>1680</v>
      </c>
      <c r="D295" s="5">
        <v>0</v>
      </c>
      <c r="E295" s="5">
        <v>0</v>
      </c>
      <c r="F295" s="5">
        <v>519929</v>
      </c>
      <c r="G295" s="5">
        <v>519929</v>
      </c>
      <c r="H295" s="5">
        <v>0</v>
      </c>
      <c r="I295" s="5">
        <v>519929</v>
      </c>
      <c r="J295" s="5">
        <v>0</v>
      </c>
      <c r="K295" s="5">
        <v>519929</v>
      </c>
      <c r="L295" s="5">
        <v>519929</v>
      </c>
      <c r="M295" s="5">
        <v>519929</v>
      </c>
      <c r="N295" s="5">
        <v>100</v>
      </c>
      <c r="O295" s="5">
        <v>519929</v>
      </c>
      <c r="P295" s="5">
        <v>519929</v>
      </c>
      <c r="Q295" s="5">
        <v>100</v>
      </c>
      <c r="R295" s="5">
        <v>0</v>
      </c>
      <c r="S295" s="5">
        <v>0</v>
      </c>
      <c r="T295" s="5">
        <v>519929</v>
      </c>
      <c r="V295" t="s">
        <v>1679</v>
      </c>
      <c r="W295" t="s">
        <v>1681</v>
      </c>
      <c r="X295" t="s">
        <v>1682</v>
      </c>
    </row>
    <row r="296" spans="2:31">
      <c r="B296" t="s">
        <v>2111</v>
      </c>
      <c r="C296" t="s">
        <v>2112</v>
      </c>
      <c r="D296" s="5">
        <v>10000000</v>
      </c>
      <c r="E296" s="5">
        <v>0</v>
      </c>
      <c r="F296" s="5">
        <v>-10000000</v>
      </c>
      <c r="G296" s="5">
        <v>0</v>
      </c>
      <c r="H296" s="5">
        <v>0</v>
      </c>
      <c r="I296" s="5">
        <v>0</v>
      </c>
      <c r="J296" s="5">
        <v>0</v>
      </c>
      <c r="K296" s="5">
        <v>0</v>
      </c>
      <c r="L296" s="5">
        <v>0</v>
      </c>
      <c r="M296" s="5">
        <v>0</v>
      </c>
      <c r="N296" s="5">
        <v>0</v>
      </c>
      <c r="O296" s="5">
        <v>0</v>
      </c>
      <c r="P296" s="5">
        <v>0</v>
      </c>
      <c r="Q296" s="5">
        <v>0</v>
      </c>
      <c r="R296" s="5">
        <v>0</v>
      </c>
      <c r="S296" s="5">
        <v>0</v>
      </c>
      <c r="T296" s="5">
        <v>0</v>
      </c>
      <c r="V296" t="s">
        <v>2111</v>
      </c>
      <c r="W296" t="s">
        <v>1826</v>
      </c>
      <c r="X296" t="s">
        <v>1827</v>
      </c>
      <c r="Y296" t="s">
        <v>1815</v>
      </c>
      <c r="Z296" t="s">
        <v>2113</v>
      </c>
    </row>
    <row r="297" spans="2:31">
      <c r="B297" t="s">
        <v>1679</v>
      </c>
      <c r="C297" t="s">
        <v>1680</v>
      </c>
      <c r="D297" s="5">
        <v>10000000</v>
      </c>
      <c r="E297" s="5">
        <v>0</v>
      </c>
      <c r="F297" s="5">
        <v>-10000000</v>
      </c>
      <c r="G297" s="5">
        <v>0</v>
      </c>
      <c r="H297" s="5">
        <v>0</v>
      </c>
      <c r="I297" s="5">
        <v>0</v>
      </c>
      <c r="J297" s="5">
        <v>0</v>
      </c>
      <c r="K297" s="5">
        <v>0</v>
      </c>
      <c r="L297" s="5">
        <v>0</v>
      </c>
      <c r="M297" s="5">
        <v>0</v>
      </c>
      <c r="N297" s="5">
        <v>0</v>
      </c>
      <c r="O297" s="5">
        <v>0</v>
      </c>
      <c r="P297" s="5">
        <v>0</v>
      </c>
      <c r="Q297" s="5">
        <v>0</v>
      </c>
      <c r="R297" s="5">
        <v>0</v>
      </c>
      <c r="S297" s="5">
        <v>0</v>
      </c>
      <c r="T297" s="5">
        <v>0</v>
      </c>
      <c r="V297" t="s">
        <v>1679</v>
      </c>
      <c r="W297" t="s">
        <v>1681</v>
      </c>
      <c r="X297" t="s">
        <v>1682</v>
      </c>
    </row>
    <row r="298" spans="2:31">
      <c r="B298" t="s">
        <v>2137</v>
      </c>
      <c r="C298" t="s">
        <v>2138</v>
      </c>
      <c r="D298" s="5">
        <v>0</v>
      </c>
      <c r="E298" s="5">
        <v>0</v>
      </c>
      <c r="F298" s="5">
        <v>5713378</v>
      </c>
      <c r="G298" s="5">
        <v>5713378</v>
      </c>
      <c r="H298" s="5">
        <v>0</v>
      </c>
      <c r="I298" s="5">
        <v>5713378</v>
      </c>
      <c r="J298" s="5">
        <v>-4772938</v>
      </c>
      <c r="K298" s="5">
        <v>940440</v>
      </c>
      <c r="L298" s="5">
        <v>0</v>
      </c>
      <c r="M298" s="5">
        <v>940440</v>
      </c>
      <c r="N298" s="5">
        <v>16.4603</v>
      </c>
      <c r="O298" s="5">
        <v>589785</v>
      </c>
      <c r="P298" s="5">
        <v>589785</v>
      </c>
      <c r="Q298" s="5">
        <v>10.322900000000001</v>
      </c>
      <c r="R298" s="5">
        <v>0</v>
      </c>
      <c r="S298" s="5">
        <v>0</v>
      </c>
      <c r="T298" s="5">
        <v>589785</v>
      </c>
      <c r="V298" t="s">
        <v>2137</v>
      </c>
      <c r="W298" t="s">
        <v>1849</v>
      </c>
      <c r="X298" t="s">
        <v>2139</v>
      </c>
      <c r="Y298" t="s">
        <v>1694</v>
      </c>
      <c r="Z298" t="s">
        <v>1724</v>
      </c>
      <c r="AA298" t="s">
        <v>1889</v>
      </c>
      <c r="AB298" t="s">
        <v>2140</v>
      </c>
    </row>
    <row r="299" spans="2:31">
      <c r="B299" t="s">
        <v>1679</v>
      </c>
      <c r="C299" t="s">
        <v>1680</v>
      </c>
      <c r="D299" s="5">
        <v>0</v>
      </c>
      <c r="E299" s="5">
        <v>0</v>
      </c>
      <c r="F299" s="5">
        <v>5713378</v>
      </c>
      <c r="G299" s="5">
        <v>5713378</v>
      </c>
      <c r="H299" s="5">
        <v>0</v>
      </c>
      <c r="I299" s="5">
        <v>5713378</v>
      </c>
      <c r="J299" s="5">
        <v>-4772938</v>
      </c>
      <c r="K299" s="5">
        <v>940440</v>
      </c>
      <c r="L299" s="5">
        <v>0</v>
      </c>
      <c r="M299" s="5">
        <v>940440</v>
      </c>
      <c r="N299" s="5">
        <v>16.4603</v>
      </c>
      <c r="O299" s="5">
        <v>589785</v>
      </c>
      <c r="P299" s="5">
        <v>589785</v>
      </c>
      <c r="Q299" s="5">
        <v>10.322900000000001</v>
      </c>
      <c r="R299" s="5">
        <v>0</v>
      </c>
      <c r="S299" s="5">
        <v>0</v>
      </c>
      <c r="T299" s="5">
        <v>589785</v>
      </c>
      <c r="V299" t="s">
        <v>1679</v>
      </c>
      <c r="W299" t="s">
        <v>1681</v>
      </c>
      <c r="X299" t="s">
        <v>1682</v>
      </c>
    </row>
    <row r="300" spans="2:31">
      <c r="B300" t="s">
        <v>2204</v>
      </c>
      <c r="C300" t="s">
        <v>2205</v>
      </c>
      <c r="D300" s="5">
        <v>20000000</v>
      </c>
      <c r="E300" s="5">
        <v>0</v>
      </c>
      <c r="F300" s="5">
        <v>-20000000</v>
      </c>
      <c r="G300" s="5">
        <v>0</v>
      </c>
      <c r="H300" s="5">
        <v>0</v>
      </c>
      <c r="I300" s="5">
        <v>0</v>
      </c>
      <c r="J300" s="5">
        <v>0</v>
      </c>
      <c r="K300" s="5">
        <v>0</v>
      </c>
      <c r="L300" s="5">
        <v>0</v>
      </c>
      <c r="M300" s="5">
        <v>0</v>
      </c>
      <c r="N300" s="5">
        <v>0</v>
      </c>
      <c r="O300" s="5">
        <v>0</v>
      </c>
      <c r="P300" s="5">
        <v>0</v>
      </c>
      <c r="Q300" s="5">
        <v>0</v>
      </c>
      <c r="R300" s="5">
        <v>0</v>
      </c>
      <c r="S300" s="5">
        <v>0</v>
      </c>
      <c r="T300" s="5">
        <v>0</v>
      </c>
      <c r="V300" t="s">
        <v>2204</v>
      </c>
      <c r="W300" t="s">
        <v>1849</v>
      </c>
      <c r="X300" t="s">
        <v>1694</v>
      </c>
      <c r="Y300" t="s">
        <v>1899</v>
      </c>
      <c r="Z300" t="s">
        <v>1881</v>
      </c>
      <c r="AA300" t="s">
        <v>1894</v>
      </c>
      <c r="AB300" t="s">
        <v>2174</v>
      </c>
      <c r="AC300" t="s">
        <v>1881</v>
      </c>
      <c r="AD300" t="s">
        <v>1817</v>
      </c>
      <c r="AE300" t="s">
        <v>2206</v>
      </c>
    </row>
    <row r="301" spans="2:31">
      <c r="B301" t="s">
        <v>1679</v>
      </c>
      <c r="C301" t="s">
        <v>1680</v>
      </c>
      <c r="D301" s="5">
        <v>20000000</v>
      </c>
      <c r="E301" s="5">
        <v>0</v>
      </c>
      <c r="F301" s="5">
        <v>-20000000</v>
      </c>
      <c r="G301" s="5">
        <v>0</v>
      </c>
      <c r="H301" s="5">
        <v>0</v>
      </c>
      <c r="I301" s="5">
        <v>0</v>
      </c>
      <c r="J301" s="5">
        <v>0</v>
      </c>
      <c r="K301" s="5">
        <v>0</v>
      </c>
      <c r="L301" s="5">
        <v>0</v>
      </c>
      <c r="M301" s="5">
        <v>0</v>
      </c>
      <c r="N301" s="5">
        <v>0</v>
      </c>
      <c r="O301" s="5">
        <v>0</v>
      </c>
      <c r="P301" s="5">
        <v>0</v>
      </c>
      <c r="Q301" s="5">
        <v>0</v>
      </c>
      <c r="R301" s="5">
        <v>0</v>
      </c>
      <c r="S301" s="5">
        <v>0</v>
      </c>
      <c r="T301" s="5">
        <v>0</v>
      </c>
      <c r="V301" t="s">
        <v>1679</v>
      </c>
      <c r="W301" t="s">
        <v>1681</v>
      </c>
      <c r="X301" t="s">
        <v>1682</v>
      </c>
    </row>
    <row r="302" spans="2:31">
      <c r="B302" t="s">
        <v>2143</v>
      </c>
      <c r="C302" t="s">
        <v>2144</v>
      </c>
      <c r="D302" s="5">
        <v>946716000</v>
      </c>
      <c r="E302" s="5">
        <v>0</v>
      </c>
      <c r="F302" s="5">
        <v>137995000</v>
      </c>
      <c r="G302" s="5">
        <v>1084711000</v>
      </c>
      <c r="H302" s="5">
        <v>0</v>
      </c>
      <c r="I302" s="5">
        <v>1084711000</v>
      </c>
      <c r="J302" s="5">
        <v>-1837000</v>
      </c>
      <c r="K302" s="5">
        <v>1073961000</v>
      </c>
      <c r="L302" s="5">
        <v>148696000</v>
      </c>
      <c r="M302" s="5">
        <v>1073961000</v>
      </c>
      <c r="N302" s="5">
        <v>99.009</v>
      </c>
      <c r="O302" s="5">
        <v>110090334</v>
      </c>
      <c r="P302" s="5">
        <v>772359200</v>
      </c>
      <c r="Q302" s="5">
        <v>71.204099999999997</v>
      </c>
      <c r="R302" s="5">
        <v>110090334</v>
      </c>
      <c r="S302" s="5">
        <v>772359200</v>
      </c>
      <c r="T302" s="5">
        <v>0</v>
      </c>
      <c r="V302" t="s">
        <v>2143</v>
      </c>
      <c r="W302" t="s">
        <v>1849</v>
      </c>
      <c r="X302" t="s">
        <v>1694</v>
      </c>
      <c r="Y302" t="s">
        <v>2145</v>
      </c>
      <c r="Z302" t="s">
        <v>1689</v>
      </c>
      <c r="AA302" t="s">
        <v>1888</v>
      </c>
      <c r="AB302" t="s">
        <v>2146</v>
      </c>
    </row>
    <row r="303" spans="2:31">
      <c r="B303" t="s">
        <v>1679</v>
      </c>
      <c r="C303" t="s">
        <v>1680</v>
      </c>
      <c r="D303" s="5">
        <v>946716000</v>
      </c>
      <c r="E303" s="5">
        <v>0</v>
      </c>
      <c r="F303" s="5">
        <v>137995000</v>
      </c>
      <c r="G303" s="5">
        <v>1084711000</v>
      </c>
      <c r="H303" s="5">
        <v>0</v>
      </c>
      <c r="I303" s="5">
        <v>1084711000</v>
      </c>
      <c r="J303" s="5">
        <v>-1837000</v>
      </c>
      <c r="K303" s="5">
        <v>1073961000</v>
      </c>
      <c r="L303" s="5">
        <v>148696000</v>
      </c>
      <c r="M303" s="5">
        <v>1073961000</v>
      </c>
      <c r="N303" s="5">
        <v>99.009</v>
      </c>
      <c r="O303" s="5">
        <v>110090334</v>
      </c>
      <c r="P303" s="5">
        <v>772359200</v>
      </c>
      <c r="Q303" s="5">
        <v>71.204099999999997</v>
      </c>
      <c r="R303" s="5">
        <v>110090334</v>
      </c>
      <c r="S303" s="5">
        <v>772359200</v>
      </c>
      <c r="T303" s="5">
        <v>0</v>
      </c>
      <c r="V303" t="s">
        <v>1679</v>
      </c>
      <c r="W303" t="s">
        <v>1681</v>
      </c>
      <c r="X303" t="s">
        <v>1682</v>
      </c>
    </row>
    <row r="304" spans="2:31">
      <c r="B304" t="s">
        <v>2207</v>
      </c>
      <c r="C304" t="s">
        <v>2208</v>
      </c>
      <c r="D304" s="5">
        <v>0</v>
      </c>
      <c r="E304" s="5">
        <v>0</v>
      </c>
      <c r="F304" s="5">
        <v>913468918</v>
      </c>
      <c r="G304" s="5">
        <v>913468918</v>
      </c>
      <c r="H304" s="5">
        <v>0</v>
      </c>
      <c r="I304" s="5">
        <v>913468918</v>
      </c>
      <c r="J304" s="5">
        <v>0</v>
      </c>
      <c r="K304" s="5">
        <v>0</v>
      </c>
      <c r="L304" s="5">
        <v>0</v>
      </c>
      <c r="M304" s="5">
        <v>0</v>
      </c>
      <c r="N304" s="5">
        <v>0</v>
      </c>
      <c r="O304" s="5">
        <v>0</v>
      </c>
      <c r="P304" s="5">
        <v>0</v>
      </c>
      <c r="Q304" s="5">
        <v>0</v>
      </c>
      <c r="R304" s="5">
        <v>0</v>
      </c>
      <c r="S304" s="5">
        <v>0</v>
      </c>
      <c r="T304" s="5">
        <v>0</v>
      </c>
      <c r="V304" t="s">
        <v>2207</v>
      </c>
      <c r="W304" t="s">
        <v>1887</v>
      </c>
      <c r="X304" t="s">
        <v>1707</v>
      </c>
      <c r="Y304" t="s">
        <v>1875</v>
      </c>
      <c r="Z304" t="s">
        <v>1817</v>
      </c>
      <c r="AA304" t="s">
        <v>1930</v>
      </c>
    </row>
    <row r="305" spans="2:31" s="287" customFormat="1">
      <c r="B305" t="s">
        <v>1679</v>
      </c>
      <c r="C305" t="s">
        <v>1680</v>
      </c>
      <c r="D305" s="5">
        <v>0</v>
      </c>
      <c r="E305" s="5">
        <v>0</v>
      </c>
      <c r="F305" s="5">
        <v>147360474</v>
      </c>
      <c r="G305" s="5">
        <v>147360474</v>
      </c>
      <c r="H305" s="5">
        <v>0</v>
      </c>
      <c r="I305" s="5">
        <v>147360474</v>
      </c>
      <c r="J305" s="5">
        <v>0</v>
      </c>
      <c r="K305" s="5">
        <v>0</v>
      </c>
      <c r="L305" s="5">
        <v>0</v>
      </c>
      <c r="M305" s="5">
        <v>0</v>
      </c>
      <c r="N305" s="5">
        <v>0</v>
      </c>
      <c r="O305" s="5">
        <v>0</v>
      </c>
      <c r="P305" s="5">
        <v>0</v>
      </c>
      <c r="Q305" s="5">
        <v>0</v>
      </c>
      <c r="R305" s="5">
        <v>0</v>
      </c>
      <c r="S305" s="5">
        <v>0</v>
      </c>
      <c r="T305" s="5">
        <v>0</v>
      </c>
      <c r="V305" t="s">
        <v>1679</v>
      </c>
      <c r="W305" s="287" t="s">
        <v>1681</v>
      </c>
      <c r="X305" s="287" t="s">
        <v>1682</v>
      </c>
    </row>
    <row r="306" spans="2:31" s="287" customFormat="1">
      <c r="B306" t="s">
        <v>2042</v>
      </c>
      <c r="C306" t="s">
        <v>2043</v>
      </c>
      <c r="D306" s="5">
        <v>0</v>
      </c>
      <c r="E306" s="5">
        <v>0</v>
      </c>
      <c r="F306" s="5">
        <v>766108444</v>
      </c>
      <c r="G306" s="5">
        <v>766108444</v>
      </c>
      <c r="H306" s="5">
        <v>0</v>
      </c>
      <c r="I306" s="5">
        <v>766108444</v>
      </c>
      <c r="J306" s="5">
        <v>0</v>
      </c>
      <c r="K306" s="5">
        <v>0</v>
      </c>
      <c r="L306" s="5">
        <v>0</v>
      </c>
      <c r="M306" s="5">
        <v>0</v>
      </c>
      <c r="N306" s="5">
        <v>0</v>
      </c>
      <c r="O306" s="5">
        <v>0</v>
      </c>
      <c r="P306" s="5">
        <v>0</v>
      </c>
      <c r="Q306" s="5">
        <v>0</v>
      </c>
      <c r="R306" s="5">
        <v>0</v>
      </c>
      <c r="S306" s="5">
        <v>0</v>
      </c>
      <c r="T306" s="5">
        <v>0</v>
      </c>
      <c r="V306" t="s">
        <v>2042</v>
      </c>
      <c r="W306" s="287" t="s">
        <v>2044</v>
      </c>
      <c r="X306" s="287" t="s">
        <v>2045</v>
      </c>
      <c r="Y306" s="287" t="s">
        <v>2046</v>
      </c>
    </row>
    <row r="307" spans="2:31" ht="3.75" customHeight="1">
      <c r="B307" t="s">
        <v>2172</v>
      </c>
      <c r="C307" t="s">
        <v>2173</v>
      </c>
      <c r="D307" s="5">
        <v>2584885000</v>
      </c>
      <c r="E307" s="5">
        <v>0</v>
      </c>
      <c r="F307" s="5">
        <v>-2584885000</v>
      </c>
      <c r="G307" s="5">
        <v>0</v>
      </c>
      <c r="H307" s="5">
        <v>0</v>
      </c>
      <c r="I307" s="5">
        <v>0</v>
      </c>
      <c r="J307" s="5">
        <v>0</v>
      </c>
      <c r="K307" s="5">
        <v>0</v>
      </c>
      <c r="L307" s="5">
        <v>0</v>
      </c>
      <c r="M307" s="5">
        <v>0</v>
      </c>
      <c r="N307" s="5">
        <v>0</v>
      </c>
      <c r="O307" s="5">
        <v>0</v>
      </c>
      <c r="P307" s="5">
        <v>0</v>
      </c>
      <c r="Q307" s="5">
        <v>0</v>
      </c>
      <c r="R307" s="5">
        <v>0</v>
      </c>
      <c r="S307" s="5">
        <v>0</v>
      </c>
      <c r="T307" s="5">
        <v>0</v>
      </c>
      <c r="V307" t="s">
        <v>2172</v>
      </c>
      <c r="W307" t="s">
        <v>1887</v>
      </c>
      <c r="X307" t="s">
        <v>1707</v>
      </c>
      <c r="Y307" t="s">
        <v>1875</v>
      </c>
      <c r="Z307" t="s">
        <v>2174</v>
      </c>
      <c r="AA307" t="s">
        <v>1930</v>
      </c>
      <c r="AB307" t="s">
        <v>1815</v>
      </c>
      <c r="AC307" t="s">
        <v>2175</v>
      </c>
    </row>
    <row r="308" spans="2:31" s="287" customFormat="1">
      <c r="B308" t="s">
        <v>1679</v>
      </c>
      <c r="C308" t="s">
        <v>1680</v>
      </c>
      <c r="D308" s="5">
        <v>1084885000</v>
      </c>
      <c r="E308" s="5">
        <v>0</v>
      </c>
      <c r="F308" s="5">
        <v>-1084885000</v>
      </c>
      <c r="G308" s="5">
        <v>0</v>
      </c>
      <c r="H308" s="5">
        <v>0</v>
      </c>
      <c r="I308" s="5">
        <v>0</v>
      </c>
      <c r="J308" s="5">
        <v>0</v>
      </c>
      <c r="K308" s="5">
        <v>0</v>
      </c>
      <c r="L308" s="5">
        <v>0</v>
      </c>
      <c r="M308" s="5">
        <v>0</v>
      </c>
      <c r="N308" s="5">
        <v>0</v>
      </c>
      <c r="O308" s="5">
        <v>0</v>
      </c>
      <c r="P308" s="5">
        <v>0</v>
      </c>
      <c r="Q308" s="5">
        <v>0</v>
      </c>
      <c r="R308" s="5">
        <v>0</v>
      </c>
      <c r="S308" s="5">
        <v>0</v>
      </c>
      <c r="T308" s="5">
        <v>0</v>
      </c>
      <c r="V308" t="s">
        <v>1679</v>
      </c>
      <c r="W308" s="287" t="s">
        <v>1681</v>
      </c>
      <c r="X308" s="287" t="s">
        <v>1682</v>
      </c>
    </row>
    <row r="309" spans="2:31">
      <c r="B309" t="s">
        <v>2042</v>
      </c>
      <c r="C309" t="s">
        <v>2043</v>
      </c>
      <c r="D309" s="5">
        <v>1500000000</v>
      </c>
      <c r="E309" s="5">
        <v>0</v>
      </c>
      <c r="F309" s="5">
        <v>-1500000000</v>
      </c>
      <c r="G309" s="5">
        <v>0</v>
      </c>
      <c r="H309" s="5">
        <v>0</v>
      </c>
      <c r="I309" s="5">
        <v>0</v>
      </c>
      <c r="J309" s="5">
        <v>0</v>
      </c>
      <c r="K309" s="5">
        <v>0</v>
      </c>
      <c r="L309" s="5">
        <v>0</v>
      </c>
      <c r="M309" s="5">
        <v>0</v>
      </c>
      <c r="N309" s="5">
        <v>0</v>
      </c>
      <c r="O309" s="5">
        <v>0</v>
      </c>
      <c r="P309" s="5">
        <v>0</v>
      </c>
      <c r="Q309" s="5">
        <v>0</v>
      </c>
      <c r="R309" s="5">
        <v>0</v>
      </c>
      <c r="S309" s="5">
        <v>0</v>
      </c>
      <c r="T309" s="5">
        <v>0</v>
      </c>
      <c r="V309" t="s">
        <v>2042</v>
      </c>
      <c r="W309" t="s">
        <v>2044</v>
      </c>
      <c r="X309" t="s">
        <v>2045</v>
      </c>
      <c r="Y309" t="s">
        <v>2046</v>
      </c>
    </row>
    <row r="310" spans="2:31">
      <c r="B310" t="s">
        <v>2209</v>
      </c>
      <c r="C310" t="s">
        <v>2210</v>
      </c>
      <c r="D310" s="5">
        <v>4571487000</v>
      </c>
      <c r="E310" s="5">
        <v>0</v>
      </c>
      <c r="F310" s="5">
        <v>235000000</v>
      </c>
      <c r="G310" s="5">
        <v>4806487000</v>
      </c>
      <c r="H310" s="5">
        <v>0</v>
      </c>
      <c r="I310" s="5">
        <v>4806487000</v>
      </c>
      <c r="J310" s="5">
        <v>-112016887</v>
      </c>
      <c r="K310" s="5">
        <v>4304392335</v>
      </c>
      <c r="L310" s="5">
        <v>486953917</v>
      </c>
      <c r="M310" s="5">
        <v>4304392335</v>
      </c>
      <c r="N310" s="5">
        <v>89.553799999999995</v>
      </c>
      <c r="O310" s="5">
        <v>301190397</v>
      </c>
      <c r="P310" s="5">
        <v>3299682905</v>
      </c>
      <c r="Q310" s="5">
        <v>68.650599999999997</v>
      </c>
      <c r="R310" s="5">
        <v>294141257</v>
      </c>
      <c r="S310" s="5">
        <v>3292633765</v>
      </c>
      <c r="T310" s="5">
        <v>7049140</v>
      </c>
      <c r="V310" t="s">
        <v>2209</v>
      </c>
      <c r="W310" t="s">
        <v>2211</v>
      </c>
      <c r="X310" t="s">
        <v>1733</v>
      </c>
      <c r="Y310" t="s">
        <v>1706</v>
      </c>
      <c r="Z310" t="s">
        <v>1731</v>
      </c>
      <c r="AA310" t="s">
        <v>2212</v>
      </c>
      <c r="AB310" t="s">
        <v>1659</v>
      </c>
      <c r="AC310" t="s">
        <v>2213</v>
      </c>
    </row>
    <row r="311" spans="2:31">
      <c r="B311" t="s">
        <v>2214</v>
      </c>
      <c r="C311" t="s">
        <v>2215</v>
      </c>
      <c r="D311" s="5">
        <v>0</v>
      </c>
      <c r="E311" s="5">
        <v>0</v>
      </c>
      <c r="F311" s="5">
        <v>0</v>
      </c>
      <c r="G311" s="5">
        <v>0</v>
      </c>
      <c r="H311" s="5">
        <v>0</v>
      </c>
      <c r="I311" s="5">
        <v>0</v>
      </c>
      <c r="J311" s="5">
        <v>0</v>
      </c>
      <c r="K311" s="5">
        <v>0</v>
      </c>
      <c r="L311" s="5">
        <v>0</v>
      </c>
      <c r="M311" s="5">
        <v>0</v>
      </c>
      <c r="N311" s="5">
        <v>0</v>
      </c>
      <c r="O311" s="5">
        <v>0</v>
      </c>
      <c r="P311" s="5">
        <v>0</v>
      </c>
      <c r="Q311" s="5">
        <v>0</v>
      </c>
      <c r="R311" s="5">
        <v>0</v>
      </c>
      <c r="S311" s="5">
        <v>0</v>
      </c>
      <c r="T311" s="5">
        <v>0</v>
      </c>
      <c r="V311" t="s">
        <v>2214</v>
      </c>
      <c r="W311" t="s">
        <v>2216</v>
      </c>
      <c r="X311" t="s">
        <v>1986</v>
      </c>
      <c r="Y311" t="s">
        <v>1815</v>
      </c>
      <c r="Z311" t="s">
        <v>2038</v>
      </c>
      <c r="AA311" t="s">
        <v>1756</v>
      </c>
      <c r="AB311" t="s">
        <v>1689</v>
      </c>
      <c r="AC311" t="s">
        <v>1794</v>
      </c>
      <c r="AD311" t="s">
        <v>2027</v>
      </c>
      <c r="AE311" t="s">
        <v>1689</v>
      </c>
    </row>
    <row r="312" spans="2:31">
      <c r="B312" t="s">
        <v>1679</v>
      </c>
      <c r="C312" t="s">
        <v>1680</v>
      </c>
      <c r="D312" s="5">
        <v>0</v>
      </c>
      <c r="E312" s="5">
        <v>0</v>
      </c>
      <c r="F312" s="5">
        <v>0</v>
      </c>
      <c r="G312" s="5">
        <v>0</v>
      </c>
      <c r="H312" s="5">
        <v>0</v>
      </c>
      <c r="I312" s="5">
        <v>0</v>
      </c>
      <c r="J312" s="5">
        <v>0</v>
      </c>
      <c r="K312" s="5">
        <v>0</v>
      </c>
      <c r="L312" s="5">
        <v>0</v>
      </c>
      <c r="M312" s="5">
        <v>0</v>
      </c>
      <c r="N312" s="5">
        <v>0</v>
      </c>
      <c r="O312" s="5">
        <v>0</v>
      </c>
      <c r="P312" s="5">
        <v>0</v>
      </c>
      <c r="Q312" s="5">
        <v>0</v>
      </c>
      <c r="R312" s="5">
        <v>0</v>
      </c>
      <c r="S312" s="5">
        <v>0</v>
      </c>
      <c r="T312" s="5">
        <v>0</v>
      </c>
      <c r="V312" t="s">
        <v>1679</v>
      </c>
      <c r="W312" t="s">
        <v>1681</v>
      </c>
      <c r="X312" t="s">
        <v>1682</v>
      </c>
    </row>
    <row r="313" spans="2:31">
      <c r="B313" t="s">
        <v>2040</v>
      </c>
      <c r="C313" t="s">
        <v>2041</v>
      </c>
      <c r="D313" s="5">
        <v>80000000</v>
      </c>
      <c r="E313" s="5">
        <v>0</v>
      </c>
      <c r="F313" s="5">
        <v>-80000000</v>
      </c>
      <c r="G313" s="5">
        <v>0</v>
      </c>
      <c r="H313" s="5">
        <v>0</v>
      </c>
      <c r="I313" s="5">
        <v>0</v>
      </c>
      <c r="J313" s="5">
        <v>0</v>
      </c>
      <c r="K313" s="5">
        <v>0</v>
      </c>
      <c r="L313" s="5">
        <v>0</v>
      </c>
      <c r="M313" s="5">
        <v>0</v>
      </c>
      <c r="N313" s="5">
        <v>0</v>
      </c>
      <c r="O313" s="5">
        <v>0</v>
      </c>
      <c r="P313" s="5">
        <v>0</v>
      </c>
      <c r="Q313" s="5">
        <v>0</v>
      </c>
      <c r="R313" s="5">
        <v>0</v>
      </c>
      <c r="S313" s="5">
        <v>0</v>
      </c>
      <c r="T313" s="5">
        <v>0</v>
      </c>
      <c r="V313" t="s">
        <v>2040</v>
      </c>
      <c r="W313" t="s">
        <v>1792</v>
      </c>
      <c r="X313" t="s">
        <v>1694</v>
      </c>
      <c r="Y313" t="s">
        <v>1793</v>
      </c>
      <c r="Z313" t="s">
        <v>1689</v>
      </c>
      <c r="AA313" t="s">
        <v>1794</v>
      </c>
      <c r="AB313" t="s">
        <v>1795</v>
      </c>
      <c r="AC313" t="s">
        <v>1796</v>
      </c>
      <c r="AD313" t="s">
        <v>1689</v>
      </c>
      <c r="AE313" t="s">
        <v>1723</v>
      </c>
    </row>
    <row r="314" spans="2:31">
      <c r="B314" t="s">
        <v>1679</v>
      </c>
      <c r="C314" t="s">
        <v>1680</v>
      </c>
      <c r="D314" s="5">
        <v>80000000</v>
      </c>
      <c r="E314" s="5">
        <v>0</v>
      </c>
      <c r="F314" s="5">
        <v>-80000000</v>
      </c>
      <c r="G314" s="5">
        <v>0</v>
      </c>
      <c r="H314" s="5">
        <v>0</v>
      </c>
      <c r="I314" s="5">
        <v>0</v>
      </c>
      <c r="J314" s="5">
        <v>0</v>
      </c>
      <c r="K314" s="5">
        <v>0</v>
      </c>
      <c r="L314" s="5">
        <v>0</v>
      </c>
      <c r="M314" s="5">
        <v>0</v>
      </c>
      <c r="N314" s="5">
        <v>0</v>
      </c>
      <c r="O314" s="5">
        <v>0</v>
      </c>
      <c r="P314" s="5">
        <v>0</v>
      </c>
      <c r="Q314" s="5">
        <v>0</v>
      </c>
      <c r="R314" s="5">
        <v>0</v>
      </c>
      <c r="S314" s="5">
        <v>0</v>
      </c>
      <c r="T314" s="5">
        <v>0</v>
      </c>
      <c r="V314" t="s">
        <v>1679</v>
      </c>
      <c r="W314" t="s">
        <v>1681</v>
      </c>
      <c r="X314" t="s">
        <v>1682</v>
      </c>
    </row>
    <row r="315" spans="2:31">
      <c r="B315" t="s">
        <v>2047</v>
      </c>
      <c r="C315" t="s">
        <v>2048</v>
      </c>
      <c r="D315" s="5">
        <v>50000000</v>
      </c>
      <c r="E315" s="5">
        <v>0</v>
      </c>
      <c r="F315" s="5">
        <v>0</v>
      </c>
      <c r="G315" s="5">
        <v>50000000</v>
      </c>
      <c r="H315" s="5">
        <v>0</v>
      </c>
      <c r="I315" s="5">
        <v>50000000</v>
      </c>
      <c r="J315" s="5">
        <v>-50000000</v>
      </c>
      <c r="K315" s="5">
        <v>0</v>
      </c>
      <c r="L315" s="5">
        <v>0</v>
      </c>
      <c r="M315" s="5">
        <v>0</v>
      </c>
      <c r="N315" s="5">
        <v>0</v>
      </c>
      <c r="O315" s="5">
        <v>0</v>
      </c>
      <c r="P315" s="5">
        <v>0</v>
      </c>
      <c r="Q315" s="5">
        <v>0</v>
      </c>
      <c r="R315" s="5">
        <v>0</v>
      </c>
      <c r="S315" s="5">
        <v>0</v>
      </c>
      <c r="T315" s="5">
        <v>0</v>
      </c>
      <c r="V315" t="s">
        <v>2047</v>
      </c>
      <c r="W315" t="s">
        <v>2049</v>
      </c>
      <c r="X315" t="s">
        <v>1916</v>
      </c>
      <c r="Y315" t="s">
        <v>2050</v>
      </c>
      <c r="Z315" t="s">
        <v>2051</v>
      </c>
      <c r="AA315" t="s">
        <v>1659</v>
      </c>
      <c r="AB315" t="s">
        <v>1731</v>
      </c>
      <c r="AC315" t="s">
        <v>2052</v>
      </c>
    </row>
    <row r="316" spans="2:31">
      <c r="B316" t="s">
        <v>1679</v>
      </c>
      <c r="C316" t="s">
        <v>1680</v>
      </c>
      <c r="D316" s="5">
        <v>50000000</v>
      </c>
      <c r="E316" s="5">
        <v>0</v>
      </c>
      <c r="F316" s="5">
        <v>0</v>
      </c>
      <c r="G316" s="5">
        <v>50000000</v>
      </c>
      <c r="H316" s="5">
        <v>0</v>
      </c>
      <c r="I316" s="5">
        <v>50000000</v>
      </c>
      <c r="J316" s="5">
        <v>-50000000</v>
      </c>
      <c r="K316" s="5">
        <v>0</v>
      </c>
      <c r="L316" s="5">
        <v>0</v>
      </c>
      <c r="M316" s="5">
        <v>0</v>
      </c>
      <c r="N316" s="5">
        <v>0</v>
      </c>
      <c r="O316" s="5">
        <v>0</v>
      </c>
      <c r="P316" s="5">
        <v>0</v>
      </c>
      <c r="Q316" s="5">
        <v>0</v>
      </c>
      <c r="R316" s="5">
        <v>0</v>
      </c>
      <c r="S316" s="5">
        <v>0</v>
      </c>
      <c r="T316" s="5">
        <v>0</v>
      </c>
      <c r="V316" t="s">
        <v>1679</v>
      </c>
      <c r="W316" t="s">
        <v>1681</v>
      </c>
      <c r="X316" t="s">
        <v>1682</v>
      </c>
    </row>
    <row r="317" spans="2:31">
      <c r="B317" t="s">
        <v>2217</v>
      </c>
      <c r="C317" t="s">
        <v>2218</v>
      </c>
      <c r="D317" s="5">
        <v>0</v>
      </c>
      <c r="E317" s="5">
        <v>0</v>
      </c>
      <c r="F317" s="5">
        <v>304640</v>
      </c>
      <c r="G317" s="5">
        <v>304640</v>
      </c>
      <c r="H317" s="5">
        <v>0</v>
      </c>
      <c r="I317" s="5">
        <v>304640</v>
      </c>
      <c r="J317" s="5">
        <v>0</v>
      </c>
      <c r="K317" s="5">
        <v>304640</v>
      </c>
      <c r="L317" s="5">
        <v>0</v>
      </c>
      <c r="M317" s="5">
        <v>304640</v>
      </c>
      <c r="N317" s="5">
        <v>100</v>
      </c>
      <c r="O317" s="5">
        <v>0</v>
      </c>
      <c r="P317" s="5">
        <v>304640</v>
      </c>
      <c r="Q317" s="5">
        <v>100</v>
      </c>
      <c r="R317" s="5">
        <v>0</v>
      </c>
      <c r="S317" s="5">
        <v>304640</v>
      </c>
      <c r="T317" s="5">
        <v>0</v>
      </c>
      <c r="V317" t="s">
        <v>2217</v>
      </c>
      <c r="W317" t="s">
        <v>2219</v>
      </c>
      <c r="X317" t="s">
        <v>2220</v>
      </c>
      <c r="Y317" t="s">
        <v>1817</v>
      </c>
      <c r="Z317" t="s">
        <v>2221</v>
      </c>
      <c r="AA317" t="s">
        <v>2222</v>
      </c>
      <c r="AB317" t="s">
        <v>2223</v>
      </c>
    </row>
    <row r="318" spans="2:31">
      <c r="B318" t="s">
        <v>1679</v>
      </c>
      <c r="C318" t="s">
        <v>1680</v>
      </c>
      <c r="D318" s="5">
        <v>0</v>
      </c>
      <c r="E318" s="5">
        <v>0</v>
      </c>
      <c r="F318" s="5">
        <v>304640</v>
      </c>
      <c r="G318" s="5">
        <v>304640</v>
      </c>
      <c r="H318" s="5">
        <v>0</v>
      </c>
      <c r="I318" s="5">
        <v>304640</v>
      </c>
      <c r="J318" s="5">
        <v>0</v>
      </c>
      <c r="K318" s="5">
        <v>304640</v>
      </c>
      <c r="L318" s="5">
        <v>0</v>
      </c>
      <c r="M318" s="5">
        <v>304640</v>
      </c>
      <c r="N318" s="5">
        <v>100</v>
      </c>
      <c r="O318" s="5">
        <v>0</v>
      </c>
      <c r="P318" s="5">
        <v>304640</v>
      </c>
      <c r="Q318" s="5">
        <v>100</v>
      </c>
      <c r="R318" s="5">
        <v>0</v>
      </c>
      <c r="S318" s="5">
        <v>304640</v>
      </c>
      <c r="T318" s="5">
        <v>0</v>
      </c>
      <c r="V318" t="s">
        <v>1679</v>
      </c>
      <c r="W318" t="s">
        <v>1681</v>
      </c>
      <c r="X318" t="s">
        <v>1682</v>
      </c>
    </row>
    <row r="319" spans="2:31">
      <c r="B319" t="s">
        <v>2197</v>
      </c>
      <c r="C319" t="s">
        <v>1510</v>
      </c>
      <c r="D319" s="5">
        <v>0</v>
      </c>
      <c r="E319" s="5">
        <v>0</v>
      </c>
      <c r="F319" s="5">
        <v>28500</v>
      </c>
      <c r="G319" s="5">
        <v>28500</v>
      </c>
      <c r="H319" s="5">
        <v>0</v>
      </c>
      <c r="I319" s="5">
        <v>28500</v>
      </c>
      <c r="J319" s="5">
        <v>0</v>
      </c>
      <c r="K319" s="5">
        <v>28500</v>
      </c>
      <c r="L319" s="5">
        <v>0</v>
      </c>
      <c r="M319" s="5">
        <v>28500</v>
      </c>
      <c r="N319" s="5">
        <v>100</v>
      </c>
      <c r="O319" s="5">
        <v>0</v>
      </c>
      <c r="P319" s="5">
        <v>28500</v>
      </c>
      <c r="Q319" s="5">
        <v>100</v>
      </c>
      <c r="R319" s="5">
        <v>0</v>
      </c>
      <c r="S319" s="5">
        <v>28500</v>
      </c>
      <c r="T319" s="5">
        <v>0</v>
      </c>
      <c r="V319" t="s">
        <v>2197</v>
      </c>
      <c r="W319" t="s">
        <v>2082</v>
      </c>
    </row>
    <row r="320" spans="2:31">
      <c r="B320" t="s">
        <v>1679</v>
      </c>
      <c r="C320" t="s">
        <v>1680</v>
      </c>
      <c r="D320" s="5">
        <v>0</v>
      </c>
      <c r="E320" s="5">
        <v>0</v>
      </c>
      <c r="F320" s="5">
        <v>28500</v>
      </c>
      <c r="G320" s="5">
        <v>28500</v>
      </c>
      <c r="H320" s="5">
        <v>0</v>
      </c>
      <c r="I320" s="5">
        <v>28500</v>
      </c>
      <c r="J320" s="5">
        <v>0</v>
      </c>
      <c r="K320" s="5">
        <v>28500</v>
      </c>
      <c r="L320" s="5">
        <v>0</v>
      </c>
      <c r="M320" s="5">
        <v>28500</v>
      </c>
      <c r="N320" s="5">
        <v>100</v>
      </c>
      <c r="O320" s="5">
        <v>0</v>
      </c>
      <c r="P320" s="5">
        <v>28500</v>
      </c>
      <c r="Q320" s="5">
        <v>100</v>
      </c>
      <c r="R320" s="5">
        <v>0</v>
      </c>
      <c r="S320" s="5">
        <v>28500</v>
      </c>
      <c r="T320" s="5">
        <v>0</v>
      </c>
      <c r="V320" t="s">
        <v>1679</v>
      </c>
      <c r="W320" t="s">
        <v>1681</v>
      </c>
      <c r="X320" t="s">
        <v>1682</v>
      </c>
    </row>
    <row r="321" spans="2:29">
      <c r="B321" t="s">
        <v>2063</v>
      </c>
      <c r="C321" t="s">
        <v>2064</v>
      </c>
      <c r="D321" s="5">
        <v>0</v>
      </c>
      <c r="E321" s="5">
        <v>0</v>
      </c>
      <c r="F321" s="5">
        <v>1220940</v>
      </c>
      <c r="G321" s="5">
        <v>1220940</v>
      </c>
      <c r="H321" s="5">
        <v>0</v>
      </c>
      <c r="I321" s="5">
        <v>1220940</v>
      </c>
      <c r="J321" s="5">
        <v>0</v>
      </c>
      <c r="K321" s="5">
        <v>1220940</v>
      </c>
      <c r="L321" s="5">
        <v>0</v>
      </c>
      <c r="M321" s="5">
        <v>1220940</v>
      </c>
      <c r="N321" s="5">
        <v>100</v>
      </c>
      <c r="O321" s="5">
        <v>0</v>
      </c>
      <c r="P321" s="5">
        <v>1220940</v>
      </c>
      <c r="Q321" s="5">
        <v>100</v>
      </c>
      <c r="R321" s="5">
        <v>0</v>
      </c>
      <c r="S321" s="5">
        <v>1220940</v>
      </c>
      <c r="T321" s="5">
        <v>0</v>
      </c>
      <c r="V321" t="s">
        <v>2063</v>
      </c>
      <c r="W321" t="s">
        <v>2065</v>
      </c>
      <c r="X321" t="s">
        <v>1689</v>
      </c>
      <c r="Y321" t="s">
        <v>2066</v>
      </c>
      <c r="Z321" t="s">
        <v>2067</v>
      </c>
      <c r="AA321" t="s">
        <v>1694</v>
      </c>
      <c r="AB321" t="s">
        <v>2068</v>
      </c>
      <c r="AC321" t="s">
        <v>2069</v>
      </c>
    </row>
    <row r="322" spans="2:29">
      <c r="B322" t="s">
        <v>1679</v>
      </c>
      <c r="C322" t="s">
        <v>1680</v>
      </c>
      <c r="D322" s="5">
        <v>0</v>
      </c>
      <c r="E322" s="5">
        <v>0</v>
      </c>
      <c r="F322" s="5">
        <v>1220940</v>
      </c>
      <c r="G322" s="5">
        <v>1220940</v>
      </c>
      <c r="H322" s="5">
        <v>0</v>
      </c>
      <c r="I322" s="5">
        <v>1220940</v>
      </c>
      <c r="J322" s="5">
        <v>0</v>
      </c>
      <c r="K322" s="5">
        <v>1220940</v>
      </c>
      <c r="L322" s="5">
        <v>0</v>
      </c>
      <c r="M322" s="5">
        <v>1220940</v>
      </c>
      <c r="N322" s="5">
        <v>100</v>
      </c>
      <c r="O322" s="5">
        <v>0</v>
      </c>
      <c r="P322" s="5">
        <v>1220940</v>
      </c>
      <c r="Q322" s="5">
        <v>100</v>
      </c>
      <c r="R322" s="5">
        <v>0</v>
      </c>
      <c r="S322" s="5">
        <v>1220940</v>
      </c>
      <c r="T322" s="5">
        <v>0</v>
      </c>
      <c r="V322" t="s">
        <v>1679</v>
      </c>
      <c r="W322" t="s">
        <v>1681</v>
      </c>
      <c r="X322" t="s">
        <v>1682</v>
      </c>
    </row>
    <row r="323" spans="2:29">
      <c r="B323" t="s">
        <v>2224</v>
      </c>
      <c r="C323" t="s">
        <v>2225</v>
      </c>
      <c r="D323" s="5">
        <v>0</v>
      </c>
      <c r="E323" s="5">
        <v>0</v>
      </c>
      <c r="F323" s="5">
        <v>3427200</v>
      </c>
      <c r="G323" s="5">
        <v>3427200</v>
      </c>
      <c r="H323" s="5">
        <v>0</v>
      </c>
      <c r="I323" s="5">
        <v>3427200</v>
      </c>
      <c r="J323" s="5">
        <v>0</v>
      </c>
      <c r="K323" s="5">
        <v>3427200</v>
      </c>
      <c r="L323" s="5">
        <v>0</v>
      </c>
      <c r="M323" s="5">
        <v>3427200</v>
      </c>
      <c r="N323" s="5">
        <v>100</v>
      </c>
      <c r="O323" s="5">
        <v>0</v>
      </c>
      <c r="P323" s="5">
        <v>3427200</v>
      </c>
      <c r="Q323" s="5">
        <v>100</v>
      </c>
      <c r="R323" s="5">
        <v>0</v>
      </c>
      <c r="S323" s="5">
        <v>3427200</v>
      </c>
      <c r="T323" s="5">
        <v>0</v>
      </c>
      <c r="V323" t="s">
        <v>2224</v>
      </c>
      <c r="W323" t="s">
        <v>2226</v>
      </c>
      <c r="X323" t="s">
        <v>1694</v>
      </c>
      <c r="Y323" t="s">
        <v>2057</v>
      </c>
      <c r="Z323" t="s">
        <v>2058</v>
      </c>
      <c r="AA323" t="s">
        <v>1689</v>
      </c>
      <c r="AB323" t="s">
        <v>2227</v>
      </c>
    </row>
    <row r="324" spans="2:29">
      <c r="B324" t="s">
        <v>1679</v>
      </c>
      <c r="C324" t="s">
        <v>1680</v>
      </c>
      <c r="D324" s="5">
        <v>0</v>
      </c>
      <c r="E324" s="5">
        <v>0</v>
      </c>
      <c r="F324" s="5">
        <v>3427200</v>
      </c>
      <c r="G324" s="5">
        <v>3427200</v>
      </c>
      <c r="H324" s="5">
        <v>0</v>
      </c>
      <c r="I324" s="5">
        <v>3427200</v>
      </c>
      <c r="J324" s="5">
        <v>0</v>
      </c>
      <c r="K324" s="5">
        <v>3427200</v>
      </c>
      <c r="L324" s="5">
        <v>0</v>
      </c>
      <c r="M324" s="5">
        <v>3427200</v>
      </c>
      <c r="N324" s="5">
        <v>100</v>
      </c>
      <c r="O324" s="5">
        <v>0</v>
      </c>
      <c r="P324" s="5">
        <v>3427200</v>
      </c>
      <c r="Q324" s="5">
        <v>100</v>
      </c>
      <c r="R324" s="5">
        <v>0</v>
      </c>
      <c r="S324" s="5">
        <v>3427200</v>
      </c>
      <c r="T324" s="5">
        <v>0</v>
      </c>
      <c r="V324" t="s">
        <v>1679</v>
      </c>
      <c r="W324" t="s">
        <v>1681</v>
      </c>
      <c r="X324" t="s">
        <v>1682</v>
      </c>
    </row>
    <row r="325" spans="2:29">
      <c r="B325" t="s">
        <v>2228</v>
      </c>
      <c r="C325" t="s">
        <v>1512</v>
      </c>
      <c r="D325" s="5">
        <v>0</v>
      </c>
      <c r="E325" s="5">
        <v>0</v>
      </c>
      <c r="F325" s="5">
        <v>3666000</v>
      </c>
      <c r="G325" s="5">
        <v>3666000</v>
      </c>
      <c r="H325" s="5">
        <v>0</v>
      </c>
      <c r="I325" s="5">
        <v>3666000</v>
      </c>
      <c r="J325" s="5">
        <v>0</v>
      </c>
      <c r="K325" s="5">
        <v>3666000</v>
      </c>
      <c r="L325" s="5">
        <v>0</v>
      </c>
      <c r="M325" s="5">
        <v>3666000</v>
      </c>
      <c r="N325" s="5">
        <v>100</v>
      </c>
      <c r="O325" s="5">
        <v>0</v>
      </c>
      <c r="P325" s="5">
        <v>3666000</v>
      </c>
      <c r="Q325" s="5">
        <v>100</v>
      </c>
      <c r="R325" s="5">
        <v>0</v>
      </c>
      <c r="S325" s="5">
        <v>3666000</v>
      </c>
      <c r="T325" s="5">
        <v>0</v>
      </c>
      <c r="V325" t="s">
        <v>2228</v>
      </c>
      <c r="W325" t="s">
        <v>2082</v>
      </c>
      <c r="X325" t="s">
        <v>1694</v>
      </c>
      <c r="Y325" t="s">
        <v>1828</v>
      </c>
    </row>
    <row r="326" spans="2:29">
      <c r="B326" t="s">
        <v>1679</v>
      </c>
      <c r="C326" t="s">
        <v>1680</v>
      </c>
      <c r="D326" s="5">
        <v>0</v>
      </c>
      <c r="E326" s="5">
        <v>0</v>
      </c>
      <c r="F326" s="5">
        <v>3666000</v>
      </c>
      <c r="G326" s="5">
        <v>3666000</v>
      </c>
      <c r="H326" s="5">
        <v>0</v>
      </c>
      <c r="I326" s="5">
        <v>3666000</v>
      </c>
      <c r="J326" s="5">
        <v>0</v>
      </c>
      <c r="K326" s="5">
        <v>3666000</v>
      </c>
      <c r="L326" s="5">
        <v>0</v>
      </c>
      <c r="M326" s="5">
        <v>3666000</v>
      </c>
      <c r="N326" s="5">
        <v>100</v>
      </c>
      <c r="O326" s="5">
        <v>0</v>
      </c>
      <c r="P326" s="5">
        <v>3666000</v>
      </c>
      <c r="Q326" s="5">
        <v>100</v>
      </c>
      <c r="R326" s="5">
        <v>0</v>
      </c>
      <c r="S326" s="5">
        <v>3666000</v>
      </c>
      <c r="T326" s="5">
        <v>0</v>
      </c>
      <c r="V326" t="s">
        <v>1679</v>
      </c>
      <c r="W326" t="s">
        <v>1681</v>
      </c>
      <c r="X326" t="s">
        <v>1682</v>
      </c>
    </row>
    <row r="327" spans="2:29">
      <c r="B327" t="s">
        <v>2091</v>
      </c>
      <c r="C327" t="s">
        <v>1480</v>
      </c>
      <c r="D327" s="5">
        <v>0</v>
      </c>
      <c r="E327" s="5">
        <v>0</v>
      </c>
      <c r="F327" s="5">
        <v>1035300</v>
      </c>
      <c r="G327" s="5">
        <v>1035300</v>
      </c>
      <c r="H327" s="5">
        <v>0</v>
      </c>
      <c r="I327" s="5">
        <v>1035300</v>
      </c>
      <c r="J327" s="5">
        <v>0</v>
      </c>
      <c r="K327" s="5">
        <v>1035300</v>
      </c>
      <c r="L327" s="5">
        <v>0</v>
      </c>
      <c r="M327" s="5">
        <v>1035300</v>
      </c>
      <c r="N327" s="5">
        <v>100</v>
      </c>
      <c r="O327" s="5">
        <v>0</v>
      </c>
      <c r="P327" s="5">
        <v>1035300</v>
      </c>
      <c r="Q327" s="5">
        <v>100</v>
      </c>
      <c r="R327" s="5">
        <v>0</v>
      </c>
      <c r="S327" s="5">
        <v>1035300</v>
      </c>
      <c r="T327" s="5">
        <v>0</v>
      </c>
      <c r="V327" t="s">
        <v>2091</v>
      </c>
      <c r="W327" t="s">
        <v>2092</v>
      </c>
      <c r="X327" t="s">
        <v>1694</v>
      </c>
      <c r="Y327" t="s">
        <v>2093</v>
      </c>
    </row>
    <row r="328" spans="2:29">
      <c r="B328" t="s">
        <v>1679</v>
      </c>
      <c r="C328" t="s">
        <v>1680</v>
      </c>
      <c r="D328" s="5">
        <v>0</v>
      </c>
      <c r="E328" s="5">
        <v>0</v>
      </c>
      <c r="F328" s="5">
        <v>1035300</v>
      </c>
      <c r="G328" s="5">
        <v>1035300</v>
      </c>
      <c r="H328" s="5">
        <v>0</v>
      </c>
      <c r="I328" s="5">
        <v>1035300</v>
      </c>
      <c r="J328" s="5">
        <v>0</v>
      </c>
      <c r="K328" s="5">
        <v>1035300</v>
      </c>
      <c r="L328" s="5">
        <v>0</v>
      </c>
      <c r="M328" s="5">
        <v>1035300</v>
      </c>
      <c r="N328" s="5">
        <v>100</v>
      </c>
      <c r="O328" s="5">
        <v>0</v>
      </c>
      <c r="P328" s="5">
        <v>1035300</v>
      </c>
      <c r="Q328" s="5">
        <v>100</v>
      </c>
      <c r="R328" s="5">
        <v>0</v>
      </c>
      <c r="S328" s="5">
        <v>1035300</v>
      </c>
      <c r="T328" s="5">
        <v>0</v>
      </c>
      <c r="V328" t="s">
        <v>1679</v>
      </c>
      <c r="W328" t="s">
        <v>1681</v>
      </c>
      <c r="X328" t="s">
        <v>1682</v>
      </c>
    </row>
    <row r="329" spans="2:29">
      <c r="B329" t="s">
        <v>2229</v>
      </c>
      <c r="C329" t="s">
        <v>2230</v>
      </c>
      <c r="D329" s="5">
        <v>0</v>
      </c>
      <c r="E329" s="5">
        <v>0</v>
      </c>
      <c r="F329" s="5">
        <v>170660</v>
      </c>
      <c r="G329" s="5">
        <v>170660</v>
      </c>
      <c r="H329" s="5">
        <v>0</v>
      </c>
      <c r="I329" s="5">
        <v>170660</v>
      </c>
      <c r="J329" s="5">
        <v>0</v>
      </c>
      <c r="K329" s="5">
        <v>170660</v>
      </c>
      <c r="L329" s="5">
        <v>0</v>
      </c>
      <c r="M329" s="5">
        <v>170660</v>
      </c>
      <c r="N329" s="5">
        <v>100</v>
      </c>
      <c r="O329" s="5">
        <v>0</v>
      </c>
      <c r="P329" s="5">
        <v>170660</v>
      </c>
      <c r="Q329" s="5">
        <v>100</v>
      </c>
      <c r="R329" s="5">
        <v>0</v>
      </c>
      <c r="S329" s="5">
        <v>170660</v>
      </c>
      <c r="T329" s="5">
        <v>0</v>
      </c>
      <c r="V329" t="s">
        <v>2229</v>
      </c>
      <c r="W329" t="s">
        <v>1826</v>
      </c>
      <c r="X329" t="s">
        <v>1694</v>
      </c>
      <c r="Y329" t="s">
        <v>1839</v>
      </c>
      <c r="Z329" t="s">
        <v>2231</v>
      </c>
      <c r="AA329" t="s">
        <v>1815</v>
      </c>
      <c r="AB329" t="s">
        <v>1707</v>
      </c>
      <c r="AC329" t="s">
        <v>2232</v>
      </c>
    </row>
    <row r="330" spans="2:29">
      <c r="B330" t="s">
        <v>1679</v>
      </c>
      <c r="C330" t="s">
        <v>1680</v>
      </c>
      <c r="D330" s="5">
        <v>0</v>
      </c>
      <c r="E330" s="5">
        <v>0</v>
      </c>
      <c r="F330" s="5">
        <v>170660</v>
      </c>
      <c r="G330" s="5">
        <v>170660</v>
      </c>
      <c r="H330" s="5">
        <v>0</v>
      </c>
      <c r="I330" s="5">
        <v>170660</v>
      </c>
      <c r="J330" s="5">
        <v>0</v>
      </c>
      <c r="K330" s="5">
        <v>170660</v>
      </c>
      <c r="L330" s="5">
        <v>0</v>
      </c>
      <c r="M330" s="5">
        <v>170660</v>
      </c>
      <c r="N330" s="5">
        <v>100</v>
      </c>
      <c r="O330" s="5">
        <v>0</v>
      </c>
      <c r="P330" s="5">
        <v>170660</v>
      </c>
      <c r="Q330" s="5">
        <v>100</v>
      </c>
      <c r="R330" s="5">
        <v>0</v>
      </c>
      <c r="S330" s="5">
        <v>170660</v>
      </c>
      <c r="T330" s="5">
        <v>0</v>
      </c>
      <c r="V330" t="s">
        <v>1679</v>
      </c>
      <c r="W330" t="s">
        <v>1681</v>
      </c>
      <c r="X330" t="s">
        <v>1682</v>
      </c>
    </row>
    <row r="331" spans="2:29">
      <c r="B331" t="s">
        <v>2233</v>
      </c>
      <c r="C331" t="s">
        <v>2234</v>
      </c>
      <c r="D331" s="5">
        <v>0</v>
      </c>
      <c r="E331" s="5">
        <v>0</v>
      </c>
      <c r="F331" s="5">
        <v>0</v>
      </c>
      <c r="G331" s="5">
        <v>0</v>
      </c>
      <c r="H331" s="5">
        <v>0</v>
      </c>
      <c r="I331" s="5">
        <v>0</v>
      </c>
      <c r="J331" s="5">
        <v>0</v>
      </c>
      <c r="K331" s="5">
        <v>0</v>
      </c>
      <c r="L331" s="5">
        <v>0</v>
      </c>
      <c r="M331" s="5">
        <v>0</v>
      </c>
      <c r="N331" s="5">
        <v>0</v>
      </c>
      <c r="O331" s="5">
        <v>0</v>
      </c>
      <c r="P331" s="5">
        <v>0</v>
      </c>
      <c r="Q331" s="5">
        <v>0</v>
      </c>
      <c r="R331" s="5">
        <v>0</v>
      </c>
      <c r="S331" s="5">
        <v>0</v>
      </c>
      <c r="T331" s="5">
        <v>0</v>
      </c>
      <c r="V331" t="s">
        <v>2233</v>
      </c>
      <c r="W331" t="s">
        <v>2235</v>
      </c>
      <c r="X331" t="s">
        <v>1817</v>
      </c>
      <c r="Y331" t="s">
        <v>2236</v>
      </c>
    </row>
    <row r="332" spans="2:29">
      <c r="B332" t="s">
        <v>1679</v>
      </c>
      <c r="C332" t="s">
        <v>1680</v>
      </c>
      <c r="D332" s="5">
        <v>0</v>
      </c>
      <c r="E332" s="5">
        <v>0</v>
      </c>
      <c r="F332" s="5">
        <v>0</v>
      </c>
      <c r="G332" s="5">
        <v>0</v>
      </c>
      <c r="H332" s="5">
        <v>0</v>
      </c>
      <c r="I332" s="5">
        <v>0</v>
      </c>
      <c r="J332" s="5">
        <v>0</v>
      </c>
      <c r="K332" s="5">
        <v>0</v>
      </c>
      <c r="L332" s="5">
        <v>0</v>
      </c>
      <c r="M332" s="5">
        <v>0</v>
      </c>
      <c r="N332" s="5">
        <v>0</v>
      </c>
      <c r="O332" s="5">
        <v>0</v>
      </c>
      <c r="P332" s="5">
        <v>0</v>
      </c>
      <c r="Q332" s="5">
        <v>0</v>
      </c>
      <c r="R332" s="5">
        <v>0</v>
      </c>
      <c r="S332" s="5">
        <v>0</v>
      </c>
      <c r="T332" s="5">
        <v>0</v>
      </c>
      <c r="V332" t="s">
        <v>1679</v>
      </c>
      <c r="W332" t="s">
        <v>1681</v>
      </c>
      <c r="X332" t="s">
        <v>1682</v>
      </c>
    </row>
    <row r="333" spans="2:29">
      <c r="B333" t="s">
        <v>2111</v>
      </c>
      <c r="C333" t="s">
        <v>2112</v>
      </c>
      <c r="D333" s="5">
        <v>19600000</v>
      </c>
      <c r="E333" s="5">
        <v>0</v>
      </c>
      <c r="F333" s="5">
        <v>-19600000</v>
      </c>
      <c r="G333" s="5">
        <v>0</v>
      </c>
      <c r="H333" s="5">
        <v>0</v>
      </c>
      <c r="I333" s="5">
        <v>0</v>
      </c>
      <c r="J333" s="5">
        <v>0</v>
      </c>
      <c r="K333" s="5">
        <v>0</v>
      </c>
      <c r="L333" s="5">
        <v>0</v>
      </c>
      <c r="M333" s="5">
        <v>0</v>
      </c>
      <c r="N333" s="5">
        <v>0</v>
      </c>
      <c r="O333" s="5">
        <v>0</v>
      </c>
      <c r="P333" s="5">
        <v>0</v>
      </c>
      <c r="Q333" s="5">
        <v>0</v>
      </c>
      <c r="R333" s="5">
        <v>0</v>
      </c>
      <c r="S333" s="5">
        <v>0</v>
      </c>
      <c r="T333" s="5">
        <v>0</v>
      </c>
      <c r="V333" t="s">
        <v>2111</v>
      </c>
      <c r="W333" t="s">
        <v>1826</v>
      </c>
      <c r="X333" t="s">
        <v>1827</v>
      </c>
      <c r="Y333" t="s">
        <v>1815</v>
      </c>
      <c r="Z333" t="s">
        <v>2113</v>
      </c>
    </row>
    <row r="334" spans="2:29">
      <c r="B334" t="s">
        <v>1679</v>
      </c>
      <c r="C334" t="s">
        <v>1680</v>
      </c>
      <c r="D334" s="5">
        <v>19600000</v>
      </c>
      <c r="E334" s="5">
        <v>0</v>
      </c>
      <c r="F334" s="5">
        <v>-19600000</v>
      </c>
      <c r="G334" s="5">
        <v>0</v>
      </c>
      <c r="H334" s="5">
        <v>0</v>
      </c>
      <c r="I334" s="5">
        <v>0</v>
      </c>
      <c r="J334" s="5">
        <v>0</v>
      </c>
      <c r="K334" s="5">
        <v>0</v>
      </c>
      <c r="L334" s="5">
        <v>0</v>
      </c>
      <c r="M334" s="5">
        <v>0</v>
      </c>
      <c r="N334" s="5">
        <v>0</v>
      </c>
      <c r="O334" s="5">
        <v>0</v>
      </c>
      <c r="P334" s="5">
        <v>0</v>
      </c>
      <c r="Q334" s="5">
        <v>0</v>
      </c>
      <c r="R334" s="5">
        <v>0</v>
      </c>
      <c r="S334" s="5">
        <v>0</v>
      </c>
      <c r="T334" s="5">
        <v>0</v>
      </c>
      <c r="V334" t="s">
        <v>1679</v>
      </c>
      <c r="W334" t="s">
        <v>1681</v>
      </c>
      <c r="X334" t="s">
        <v>1682</v>
      </c>
    </row>
    <row r="335" spans="2:29">
      <c r="B335" t="s">
        <v>2237</v>
      </c>
      <c r="C335" t="s">
        <v>2238</v>
      </c>
      <c r="D335" s="5">
        <v>0</v>
      </c>
      <c r="E335" s="5">
        <v>0</v>
      </c>
      <c r="F335" s="5">
        <v>0</v>
      </c>
      <c r="G335" s="5">
        <v>0</v>
      </c>
      <c r="H335" s="5">
        <v>0</v>
      </c>
      <c r="I335" s="5">
        <v>0</v>
      </c>
      <c r="J335" s="5">
        <v>0</v>
      </c>
      <c r="K335" s="5">
        <v>0</v>
      </c>
      <c r="L335" s="5">
        <v>0</v>
      </c>
      <c r="M335" s="5">
        <v>0</v>
      </c>
      <c r="N335" s="5">
        <v>0</v>
      </c>
      <c r="O335" s="5">
        <v>0</v>
      </c>
      <c r="P335" s="5">
        <v>0</v>
      </c>
      <c r="Q335" s="5">
        <v>0</v>
      </c>
      <c r="R335" s="5">
        <v>0</v>
      </c>
      <c r="S335" s="5">
        <v>0</v>
      </c>
      <c r="T335" s="5">
        <v>0</v>
      </c>
      <c r="V335" t="s">
        <v>2237</v>
      </c>
      <c r="W335" t="s">
        <v>2239</v>
      </c>
      <c r="X335" t="s">
        <v>1815</v>
      </c>
      <c r="Y335" t="s">
        <v>2240</v>
      </c>
      <c r="Z335" t="s">
        <v>2241</v>
      </c>
      <c r="AA335" t="s">
        <v>1689</v>
      </c>
      <c r="AB335" t="s">
        <v>1828</v>
      </c>
    </row>
    <row r="336" spans="2:29">
      <c r="B336" t="s">
        <v>1679</v>
      </c>
      <c r="C336" t="s">
        <v>1680</v>
      </c>
      <c r="D336" s="5">
        <v>0</v>
      </c>
      <c r="E336" s="5">
        <v>0</v>
      </c>
      <c r="F336" s="5">
        <v>0</v>
      </c>
      <c r="G336" s="5">
        <v>0</v>
      </c>
      <c r="H336" s="5">
        <v>0</v>
      </c>
      <c r="I336" s="5">
        <v>0</v>
      </c>
      <c r="J336" s="5">
        <v>0</v>
      </c>
      <c r="K336" s="5">
        <v>0</v>
      </c>
      <c r="L336" s="5">
        <v>0</v>
      </c>
      <c r="M336" s="5">
        <v>0</v>
      </c>
      <c r="N336" s="5">
        <v>0</v>
      </c>
      <c r="O336" s="5">
        <v>0</v>
      </c>
      <c r="P336" s="5">
        <v>0</v>
      </c>
      <c r="Q336" s="5">
        <v>0</v>
      </c>
      <c r="R336" s="5">
        <v>0</v>
      </c>
      <c r="S336" s="5">
        <v>0</v>
      </c>
      <c r="T336" s="5">
        <v>0</v>
      </c>
      <c r="V336" t="s">
        <v>1679</v>
      </c>
      <c r="W336" t="s">
        <v>1681</v>
      </c>
      <c r="X336" t="s">
        <v>1682</v>
      </c>
    </row>
    <row r="337" spans="2:32">
      <c r="B337" t="s">
        <v>2242</v>
      </c>
      <c r="C337" t="s">
        <v>2243</v>
      </c>
      <c r="D337" s="5">
        <v>0</v>
      </c>
      <c r="E337" s="5">
        <v>0</v>
      </c>
      <c r="F337" s="5">
        <v>0</v>
      </c>
      <c r="G337" s="5">
        <v>0</v>
      </c>
      <c r="H337" s="5">
        <v>0</v>
      </c>
      <c r="I337" s="5">
        <v>0</v>
      </c>
      <c r="J337" s="5">
        <v>0</v>
      </c>
      <c r="K337" s="5">
        <v>0</v>
      </c>
      <c r="L337" s="5">
        <v>0</v>
      </c>
      <c r="M337" s="5">
        <v>0</v>
      </c>
      <c r="N337" s="5">
        <v>0</v>
      </c>
      <c r="O337" s="5">
        <v>0</v>
      </c>
      <c r="P337" s="5">
        <v>0</v>
      </c>
      <c r="Q337" s="5">
        <v>0</v>
      </c>
      <c r="R337" s="5">
        <v>0</v>
      </c>
      <c r="S337" s="5">
        <v>0</v>
      </c>
      <c r="T337" s="5">
        <v>0</v>
      </c>
      <c r="V337" t="s">
        <v>2242</v>
      </c>
      <c r="W337" t="s">
        <v>2244</v>
      </c>
      <c r="X337" t="s">
        <v>2245</v>
      </c>
      <c r="Y337" t="s">
        <v>1689</v>
      </c>
      <c r="Z337" t="s">
        <v>2246</v>
      </c>
      <c r="AA337" t="s">
        <v>2247</v>
      </c>
      <c r="AB337" t="s">
        <v>1815</v>
      </c>
      <c r="AC337" t="s">
        <v>2248</v>
      </c>
    </row>
    <row r="338" spans="2:32">
      <c r="B338" t="s">
        <v>1679</v>
      </c>
      <c r="C338" t="s">
        <v>1680</v>
      </c>
      <c r="D338" s="5">
        <v>0</v>
      </c>
      <c r="E338" s="5">
        <v>0</v>
      </c>
      <c r="F338" s="5">
        <v>0</v>
      </c>
      <c r="G338" s="5">
        <v>0</v>
      </c>
      <c r="H338" s="5">
        <v>0</v>
      </c>
      <c r="I338" s="5">
        <v>0</v>
      </c>
      <c r="J338" s="5">
        <v>0</v>
      </c>
      <c r="K338" s="5">
        <v>0</v>
      </c>
      <c r="L338" s="5">
        <v>0</v>
      </c>
      <c r="M338" s="5">
        <v>0</v>
      </c>
      <c r="N338" s="5">
        <v>0</v>
      </c>
      <c r="O338" s="5">
        <v>0</v>
      </c>
      <c r="P338" s="5">
        <v>0</v>
      </c>
      <c r="Q338" s="5">
        <v>0</v>
      </c>
      <c r="R338" s="5">
        <v>0</v>
      </c>
      <c r="S338" s="5">
        <v>0</v>
      </c>
      <c r="T338" s="5">
        <v>0</v>
      </c>
      <c r="V338" t="s">
        <v>1679</v>
      </c>
      <c r="W338" t="s">
        <v>1681</v>
      </c>
      <c r="X338" t="s">
        <v>1682</v>
      </c>
    </row>
    <row r="339" spans="2:32">
      <c r="B339" t="s">
        <v>2249</v>
      </c>
      <c r="C339" t="s">
        <v>2250</v>
      </c>
      <c r="D339" s="5">
        <v>0</v>
      </c>
      <c r="E339" s="5">
        <v>0</v>
      </c>
      <c r="F339" s="5">
        <v>0</v>
      </c>
      <c r="G339" s="5">
        <v>0</v>
      </c>
      <c r="H339" s="5">
        <v>0</v>
      </c>
      <c r="I339" s="5">
        <v>0</v>
      </c>
      <c r="J339" s="5">
        <v>0</v>
      </c>
      <c r="K339" s="5">
        <v>0</v>
      </c>
      <c r="L339" s="5">
        <v>0</v>
      </c>
      <c r="M339" s="5">
        <v>0</v>
      </c>
      <c r="N339" s="5">
        <v>0</v>
      </c>
      <c r="O339" s="5">
        <v>0</v>
      </c>
      <c r="P339" s="5">
        <v>0</v>
      </c>
      <c r="Q339" s="5">
        <v>0</v>
      </c>
      <c r="R339" s="5">
        <v>0</v>
      </c>
      <c r="S339" s="5">
        <v>0</v>
      </c>
      <c r="T339" s="5">
        <v>0</v>
      </c>
      <c r="V339" t="s">
        <v>2249</v>
      </c>
      <c r="W339" t="s">
        <v>2128</v>
      </c>
      <c r="X339" t="s">
        <v>1757</v>
      </c>
      <c r="Y339" t="s">
        <v>1706</v>
      </c>
      <c r="Z339" t="s">
        <v>2251</v>
      </c>
      <c r="AA339" t="s">
        <v>2252</v>
      </c>
      <c r="AB339" t="s">
        <v>1785</v>
      </c>
      <c r="AC339" t="s">
        <v>2253</v>
      </c>
      <c r="AD339" t="s">
        <v>1723</v>
      </c>
      <c r="AE339" t="s">
        <v>2254</v>
      </c>
    </row>
    <row r="340" spans="2:32">
      <c r="B340" t="s">
        <v>1679</v>
      </c>
      <c r="C340" t="s">
        <v>1680</v>
      </c>
      <c r="D340" s="5">
        <v>0</v>
      </c>
      <c r="E340" s="5">
        <v>0</v>
      </c>
      <c r="F340" s="5">
        <v>0</v>
      </c>
      <c r="G340" s="5">
        <v>0</v>
      </c>
      <c r="H340" s="5">
        <v>0</v>
      </c>
      <c r="I340" s="5">
        <v>0</v>
      </c>
      <c r="J340" s="5">
        <v>0</v>
      </c>
      <c r="K340" s="5">
        <v>0</v>
      </c>
      <c r="L340" s="5">
        <v>0</v>
      </c>
      <c r="M340" s="5">
        <v>0</v>
      </c>
      <c r="N340" s="5">
        <v>0</v>
      </c>
      <c r="O340" s="5">
        <v>0</v>
      </c>
      <c r="P340" s="5">
        <v>0</v>
      </c>
      <c r="Q340" s="5">
        <v>0</v>
      </c>
      <c r="R340" s="5">
        <v>0</v>
      </c>
      <c r="S340" s="5">
        <v>0</v>
      </c>
      <c r="T340" s="5">
        <v>0</v>
      </c>
      <c r="V340" t="s">
        <v>1679</v>
      </c>
      <c r="W340" t="s">
        <v>1681</v>
      </c>
      <c r="X340" t="s">
        <v>1682</v>
      </c>
    </row>
    <row r="341" spans="2:32">
      <c r="B341" t="s">
        <v>2255</v>
      </c>
      <c r="C341" t="s">
        <v>2256</v>
      </c>
      <c r="D341" s="5">
        <v>0</v>
      </c>
      <c r="E341" s="5">
        <v>0</v>
      </c>
      <c r="F341" s="5">
        <v>0</v>
      </c>
      <c r="G341" s="5">
        <v>0</v>
      </c>
      <c r="H341" s="5">
        <v>0</v>
      </c>
      <c r="I341" s="5">
        <v>0</v>
      </c>
      <c r="J341" s="5">
        <v>0</v>
      </c>
      <c r="K341" s="5">
        <v>0</v>
      </c>
      <c r="L341" s="5">
        <v>0</v>
      </c>
      <c r="M341" s="5">
        <v>0</v>
      </c>
      <c r="N341" s="5">
        <v>0</v>
      </c>
      <c r="O341" s="5">
        <v>0</v>
      </c>
      <c r="P341" s="5">
        <v>0</v>
      </c>
      <c r="Q341" s="5">
        <v>0</v>
      </c>
      <c r="R341" s="5">
        <v>0</v>
      </c>
      <c r="S341" s="5">
        <v>0</v>
      </c>
      <c r="T341" s="5">
        <v>0</v>
      </c>
      <c r="V341" t="s">
        <v>2255</v>
      </c>
      <c r="W341" t="s">
        <v>2128</v>
      </c>
      <c r="X341" t="s">
        <v>1757</v>
      </c>
      <c r="Y341" t="s">
        <v>1706</v>
      </c>
      <c r="Z341" t="s">
        <v>2129</v>
      </c>
      <c r="AA341" t="s">
        <v>1694</v>
      </c>
      <c r="AB341" t="s">
        <v>2257</v>
      </c>
      <c r="AC341" t="s">
        <v>1694</v>
      </c>
      <c r="AD341" t="s">
        <v>2258</v>
      </c>
      <c r="AE341" t="s">
        <v>1689</v>
      </c>
      <c r="AF341" t="s">
        <v>2259</v>
      </c>
    </row>
    <row r="342" spans="2:32">
      <c r="B342" t="s">
        <v>1679</v>
      </c>
      <c r="C342" t="s">
        <v>1680</v>
      </c>
      <c r="D342" s="5">
        <v>0</v>
      </c>
      <c r="E342" s="5">
        <v>0</v>
      </c>
      <c r="F342" s="5">
        <v>0</v>
      </c>
      <c r="G342" s="5">
        <v>0</v>
      </c>
      <c r="H342" s="5">
        <v>0</v>
      </c>
      <c r="I342" s="5">
        <v>0</v>
      </c>
      <c r="J342" s="5">
        <v>0</v>
      </c>
      <c r="K342" s="5">
        <v>0</v>
      </c>
      <c r="L342" s="5">
        <v>0</v>
      </c>
      <c r="M342" s="5">
        <v>0</v>
      </c>
      <c r="N342" s="5">
        <v>0</v>
      </c>
      <c r="O342" s="5">
        <v>0</v>
      </c>
      <c r="P342" s="5">
        <v>0</v>
      </c>
      <c r="Q342" s="5">
        <v>0</v>
      </c>
      <c r="R342" s="5">
        <v>0</v>
      </c>
      <c r="S342" s="5">
        <v>0</v>
      </c>
      <c r="T342" s="5">
        <v>0</v>
      </c>
      <c r="V342" t="s">
        <v>1679</v>
      </c>
      <c r="W342" t="s">
        <v>1681</v>
      </c>
      <c r="X342" t="s">
        <v>1682</v>
      </c>
    </row>
    <row r="343" spans="2:32">
      <c r="B343" t="s">
        <v>2260</v>
      </c>
      <c r="C343" t="s">
        <v>2261</v>
      </c>
      <c r="D343" s="5">
        <v>0</v>
      </c>
      <c r="E343" s="5">
        <v>0</v>
      </c>
      <c r="F343" s="5">
        <v>0</v>
      </c>
      <c r="G343" s="5">
        <v>0</v>
      </c>
      <c r="H343" s="5">
        <v>0</v>
      </c>
      <c r="I343" s="5">
        <v>0</v>
      </c>
      <c r="J343" s="5">
        <v>0</v>
      </c>
      <c r="K343" s="5">
        <v>0</v>
      </c>
      <c r="L343" s="5">
        <v>0</v>
      </c>
      <c r="M343" s="5">
        <v>0</v>
      </c>
      <c r="N343" s="5">
        <v>0</v>
      </c>
      <c r="O343" s="5">
        <v>0</v>
      </c>
      <c r="P343" s="5">
        <v>0</v>
      </c>
      <c r="Q343" s="5">
        <v>0</v>
      </c>
      <c r="R343" s="5">
        <v>0</v>
      </c>
      <c r="S343" s="5">
        <v>0</v>
      </c>
      <c r="T343" s="5">
        <v>0</v>
      </c>
      <c r="V343" t="s">
        <v>2260</v>
      </c>
      <c r="W343" t="s">
        <v>2128</v>
      </c>
      <c r="X343" t="s">
        <v>1757</v>
      </c>
      <c r="Y343" t="s">
        <v>1706</v>
      </c>
      <c r="Z343" t="s">
        <v>2129</v>
      </c>
      <c r="AA343" t="s">
        <v>1694</v>
      </c>
      <c r="AB343" t="s">
        <v>2262</v>
      </c>
      <c r="AC343" t="s">
        <v>1694</v>
      </c>
      <c r="AD343" t="s">
        <v>2263</v>
      </c>
      <c r="AE343" t="s">
        <v>1689</v>
      </c>
    </row>
    <row r="344" spans="2:32">
      <c r="B344" t="s">
        <v>1679</v>
      </c>
      <c r="C344" t="s">
        <v>1680</v>
      </c>
      <c r="D344" s="5">
        <v>0</v>
      </c>
      <c r="E344" s="5">
        <v>0</v>
      </c>
      <c r="F344" s="5">
        <v>0</v>
      </c>
      <c r="G344" s="5">
        <v>0</v>
      </c>
      <c r="H344" s="5">
        <v>0</v>
      </c>
      <c r="I344" s="5">
        <v>0</v>
      </c>
      <c r="J344" s="5">
        <v>0</v>
      </c>
      <c r="K344" s="5">
        <v>0</v>
      </c>
      <c r="L344" s="5">
        <v>0</v>
      </c>
      <c r="M344" s="5">
        <v>0</v>
      </c>
      <c r="N344" s="5">
        <v>0</v>
      </c>
      <c r="O344" s="5">
        <v>0</v>
      </c>
      <c r="P344" s="5">
        <v>0</v>
      </c>
      <c r="Q344" s="5">
        <v>0</v>
      </c>
      <c r="R344" s="5">
        <v>0</v>
      </c>
      <c r="S344" s="5">
        <v>0</v>
      </c>
      <c r="T344" s="5">
        <v>0</v>
      </c>
      <c r="V344" t="s">
        <v>1679</v>
      </c>
      <c r="W344" t="s">
        <v>1681</v>
      </c>
      <c r="X344" t="s">
        <v>1682</v>
      </c>
    </row>
    <row r="345" spans="2:32">
      <c r="B345" t="s">
        <v>2264</v>
      </c>
      <c r="C345" t="s">
        <v>2265</v>
      </c>
      <c r="D345" s="5">
        <v>0</v>
      </c>
      <c r="E345" s="5">
        <v>0</v>
      </c>
      <c r="F345" s="5">
        <v>125926984</v>
      </c>
      <c r="G345" s="5">
        <v>125926984</v>
      </c>
      <c r="H345" s="5">
        <v>0</v>
      </c>
      <c r="I345" s="5">
        <v>125926984</v>
      </c>
      <c r="J345" s="5">
        <v>-2099267</v>
      </c>
      <c r="K345" s="5">
        <v>123827717</v>
      </c>
      <c r="L345" s="5">
        <v>123827717</v>
      </c>
      <c r="M345" s="5">
        <v>123827717</v>
      </c>
      <c r="N345" s="5">
        <v>98.332899999999995</v>
      </c>
      <c r="O345" s="5">
        <v>0</v>
      </c>
      <c r="P345" s="5">
        <v>0</v>
      </c>
      <c r="Q345" s="5">
        <v>0</v>
      </c>
      <c r="R345" s="5">
        <v>0</v>
      </c>
      <c r="S345" s="5">
        <v>0</v>
      </c>
      <c r="T345" s="5">
        <v>0</v>
      </c>
      <c r="V345" t="s">
        <v>2264</v>
      </c>
      <c r="W345" t="s">
        <v>2128</v>
      </c>
      <c r="X345" t="s">
        <v>1757</v>
      </c>
      <c r="Y345" t="s">
        <v>1706</v>
      </c>
      <c r="Z345" t="s">
        <v>2129</v>
      </c>
      <c r="AA345" t="s">
        <v>1694</v>
      </c>
      <c r="AB345" t="s">
        <v>2266</v>
      </c>
      <c r="AC345" t="s">
        <v>1689</v>
      </c>
      <c r="AD345" t="s">
        <v>1953</v>
      </c>
    </row>
    <row r="346" spans="2:32">
      <c r="B346" t="s">
        <v>1679</v>
      </c>
      <c r="C346" t="s">
        <v>1680</v>
      </c>
      <c r="D346" s="5">
        <v>0</v>
      </c>
      <c r="E346" s="5">
        <v>0</v>
      </c>
      <c r="F346" s="5">
        <v>125926984</v>
      </c>
      <c r="G346" s="5">
        <v>125926984</v>
      </c>
      <c r="H346" s="5">
        <v>0</v>
      </c>
      <c r="I346" s="5">
        <v>125926984</v>
      </c>
      <c r="J346" s="5">
        <v>-2099267</v>
      </c>
      <c r="K346" s="5">
        <v>123827717</v>
      </c>
      <c r="L346" s="5">
        <v>123827717</v>
      </c>
      <c r="M346" s="5">
        <v>123827717</v>
      </c>
      <c r="N346" s="5">
        <v>98.332899999999995</v>
      </c>
      <c r="O346" s="5">
        <v>0</v>
      </c>
      <c r="P346" s="5">
        <v>0</v>
      </c>
      <c r="Q346" s="5">
        <v>0</v>
      </c>
      <c r="R346" s="5">
        <v>0</v>
      </c>
      <c r="S346" s="5">
        <v>0</v>
      </c>
      <c r="T346" s="5">
        <v>0</v>
      </c>
      <c r="V346" t="s">
        <v>1679</v>
      </c>
      <c r="W346" t="s">
        <v>1681</v>
      </c>
      <c r="X346" t="s">
        <v>1682</v>
      </c>
    </row>
    <row r="347" spans="2:32">
      <c r="B347" t="s">
        <v>2267</v>
      </c>
      <c r="C347" t="s">
        <v>2268</v>
      </c>
      <c r="D347" s="5">
        <v>0</v>
      </c>
      <c r="E347" s="5">
        <v>0</v>
      </c>
      <c r="F347" s="5">
        <v>0</v>
      </c>
      <c r="G347" s="5">
        <v>0</v>
      </c>
      <c r="H347" s="5">
        <v>0</v>
      </c>
      <c r="I347" s="5">
        <v>0</v>
      </c>
      <c r="J347" s="5">
        <v>0</v>
      </c>
      <c r="K347" s="5">
        <v>0</v>
      </c>
      <c r="L347" s="5">
        <v>0</v>
      </c>
      <c r="M347" s="5">
        <v>0</v>
      </c>
      <c r="N347" s="5">
        <v>0</v>
      </c>
      <c r="O347" s="5">
        <v>0</v>
      </c>
      <c r="P347" s="5">
        <v>0</v>
      </c>
      <c r="Q347" s="5">
        <v>0</v>
      </c>
      <c r="R347" s="5">
        <v>0</v>
      </c>
      <c r="S347" s="5">
        <v>0</v>
      </c>
      <c r="T347" s="5">
        <v>0</v>
      </c>
      <c r="V347" t="s">
        <v>2267</v>
      </c>
      <c r="W347" t="s">
        <v>2128</v>
      </c>
      <c r="X347" t="s">
        <v>1757</v>
      </c>
      <c r="Y347" t="s">
        <v>1706</v>
      </c>
      <c r="Z347" t="s">
        <v>2129</v>
      </c>
      <c r="AA347" t="s">
        <v>1694</v>
      </c>
      <c r="AB347" t="s">
        <v>2262</v>
      </c>
      <c r="AC347" t="s">
        <v>1694</v>
      </c>
      <c r="AD347" t="s">
        <v>2263</v>
      </c>
      <c r="AE347" t="s">
        <v>1689</v>
      </c>
    </row>
    <row r="348" spans="2:32">
      <c r="B348" t="s">
        <v>1679</v>
      </c>
      <c r="C348" t="s">
        <v>1680</v>
      </c>
      <c r="D348" s="5">
        <v>0</v>
      </c>
      <c r="E348" s="5">
        <v>0</v>
      </c>
      <c r="F348" s="5">
        <v>0</v>
      </c>
      <c r="G348" s="5">
        <v>0</v>
      </c>
      <c r="H348" s="5">
        <v>0</v>
      </c>
      <c r="I348" s="5">
        <v>0</v>
      </c>
      <c r="J348" s="5">
        <v>0</v>
      </c>
      <c r="K348" s="5">
        <v>0</v>
      </c>
      <c r="L348" s="5">
        <v>0</v>
      </c>
      <c r="M348" s="5">
        <v>0</v>
      </c>
      <c r="N348" s="5">
        <v>0</v>
      </c>
      <c r="O348" s="5">
        <v>0</v>
      </c>
      <c r="P348" s="5">
        <v>0</v>
      </c>
      <c r="Q348" s="5">
        <v>0</v>
      </c>
      <c r="R348" s="5">
        <v>0</v>
      </c>
      <c r="S348" s="5">
        <v>0</v>
      </c>
      <c r="T348" s="5">
        <v>0</v>
      </c>
      <c r="V348" t="s">
        <v>1679</v>
      </c>
      <c r="W348" t="s">
        <v>1681</v>
      </c>
      <c r="X348" t="s">
        <v>1682</v>
      </c>
    </row>
    <row r="349" spans="2:32">
      <c r="B349" t="s">
        <v>2269</v>
      </c>
      <c r="C349" t="s">
        <v>2270</v>
      </c>
      <c r="D349" s="5">
        <v>0</v>
      </c>
      <c r="E349" s="5">
        <v>0</v>
      </c>
      <c r="F349" s="5">
        <v>0</v>
      </c>
      <c r="G349" s="5">
        <v>0</v>
      </c>
      <c r="H349" s="5">
        <v>0</v>
      </c>
      <c r="I349" s="5">
        <v>0</v>
      </c>
      <c r="J349" s="5">
        <v>0</v>
      </c>
      <c r="K349" s="5">
        <v>0</v>
      </c>
      <c r="L349" s="5">
        <v>0</v>
      </c>
      <c r="M349" s="5">
        <v>0</v>
      </c>
      <c r="N349" s="5">
        <v>0</v>
      </c>
      <c r="O349" s="5">
        <v>0</v>
      </c>
      <c r="P349" s="5">
        <v>0</v>
      </c>
      <c r="Q349" s="5">
        <v>0</v>
      </c>
      <c r="R349" s="5">
        <v>0</v>
      </c>
      <c r="S349" s="5">
        <v>0</v>
      </c>
      <c r="T349" s="5">
        <v>0</v>
      </c>
      <c r="V349" t="s">
        <v>2269</v>
      </c>
      <c r="W349" t="s">
        <v>2128</v>
      </c>
      <c r="X349" t="s">
        <v>1757</v>
      </c>
      <c r="Y349" t="s">
        <v>1706</v>
      </c>
      <c r="Z349" t="s">
        <v>2129</v>
      </c>
      <c r="AA349" t="s">
        <v>1694</v>
      </c>
      <c r="AB349" t="s">
        <v>2037</v>
      </c>
      <c r="AC349" t="s">
        <v>1689</v>
      </c>
      <c r="AD349" t="s">
        <v>2257</v>
      </c>
      <c r="AE349" t="s">
        <v>1694</v>
      </c>
      <c r="AF349" t="s">
        <v>1866</v>
      </c>
    </row>
    <row r="350" spans="2:32">
      <c r="B350" t="s">
        <v>1679</v>
      </c>
      <c r="C350" t="s">
        <v>1680</v>
      </c>
      <c r="D350" s="5">
        <v>0</v>
      </c>
      <c r="E350" s="5">
        <v>0</v>
      </c>
      <c r="F350" s="5">
        <v>0</v>
      </c>
      <c r="G350" s="5">
        <v>0</v>
      </c>
      <c r="H350" s="5">
        <v>0</v>
      </c>
      <c r="I350" s="5">
        <v>0</v>
      </c>
      <c r="J350" s="5">
        <v>0</v>
      </c>
      <c r="K350" s="5">
        <v>0</v>
      </c>
      <c r="L350" s="5">
        <v>0</v>
      </c>
      <c r="M350" s="5">
        <v>0</v>
      </c>
      <c r="N350" s="5">
        <v>0</v>
      </c>
      <c r="O350" s="5">
        <v>0</v>
      </c>
      <c r="P350" s="5">
        <v>0</v>
      </c>
      <c r="Q350" s="5">
        <v>0</v>
      </c>
      <c r="R350" s="5">
        <v>0</v>
      </c>
      <c r="S350" s="5">
        <v>0</v>
      </c>
      <c r="T350" s="5">
        <v>0</v>
      </c>
      <c r="V350" t="s">
        <v>1679</v>
      </c>
      <c r="W350" t="s">
        <v>1681</v>
      </c>
      <c r="X350" t="s">
        <v>1682</v>
      </c>
    </row>
    <row r="351" spans="2:32">
      <c r="B351" t="s">
        <v>2133</v>
      </c>
      <c r="C351" t="s">
        <v>2134</v>
      </c>
      <c r="D351" s="5">
        <v>0</v>
      </c>
      <c r="E351" s="5">
        <v>0</v>
      </c>
      <c r="F351" s="5">
        <v>99158698</v>
      </c>
      <c r="G351" s="5">
        <v>99158698</v>
      </c>
      <c r="H351" s="5">
        <v>0</v>
      </c>
      <c r="I351" s="5">
        <v>99158698</v>
      </c>
      <c r="J351" s="5">
        <v>0</v>
      </c>
      <c r="K351" s="5">
        <v>99158698</v>
      </c>
      <c r="L351" s="5">
        <v>0</v>
      </c>
      <c r="M351" s="5">
        <v>99158698</v>
      </c>
      <c r="N351" s="5">
        <v>100</v>
      </c>
      <c r="O351" s="5">
        <v>688182</v>
      </c>
      <c r="P351" s="5">
        <v>99158698</v>
      </c>
      <c r="Q351" s="5">
        <v>100</v>
      </c>
      <c r="R351" s="5">
        <v>0</v>
      </c>
      <c r="S351" s="5">
        <v>98470516</v>
      </c>
      <c r="T351" s="5">
        <v>688182</v>
      </c>
      <c r="V351" t="s">
        <v>2133</v>
      </c>
      <c r="W351" t="s">
        <v>1849</v>
      </c>
      <c r="X351" t="s">
        <v>1694</v>
      </c>
      <c r="Y351" t="s">
        <v>1702</v>
      </c>
      <c r="Z351" t="s">
        <v>1854</v>
      </c>
      <c r="AA351" t="s">
        <v>1779</v>
      </c>
      <c r="AB351" t="s">
        <v>2135</v>
      </c>
      <c r="AC351" t="s">
        <v>2136</v>
      </c>
    </row>
    <row r="352" spans="2:32">
      <c r="B352" t="s">
        <v>1679</v>
      </c>
      <c r="C352" t="s">
        <v>1680</v>
      </c>
      <c r="D352" s="5">
        <v>0</v>
      </c>
      <c r="E352" s="5">
        <v>0</v>
      </c>
      <c r="F352" s="5">
        <v>99158698</v>
      </c>
      <c r="G352" s="5">
        <v>99158698</v>
      </c>
      <c r="H352" s="5">
        <v>0</v>
      </c>
      <c r="I352" s="5">
        <v>99158698</v>
      </c>
      <c r="J352" s="5">
        <v>0</v>
      </c>
      <c r="K352" s="5">
        <v>99158698</v>
      </c>
      <c r="L352" s="5">
        <v>0</v>
      </c>
      <c r="M352" s="5">
        <v>99158698</v>
      </c>
      <c r="N352" s="5">
        <v>100</v>
      </c>
      <c r="O352" s="5">
        <v>688182</v>
      </c>
      <c r="P352" s="5">
        <v>99158698</v>
      </c>
      <c r="Q352" s="5">
        <v>100</v>
      </c>
      <c r="R352" s="5">
        <v>0</v>
      </c>
      <c r="S352" s="5">
        <v>98470516</v>
      </c>
      <c r="T352" s="5">
        <v>688182</v>
      </c>
      <c r="V352" t="s">
        <v>1679</v>
      </c>
      <c r="W352" t="s">
        <v>1681</v>
      </c>
      <c r="X352" t="s">
        <v>1682</v>
      </c>
    </row>
    <row r="353" spans="2:29">
      <c r="B353" t="s">
        <v>2137</v>
      </c>
      <c r="C353" t="s">
        <v>2138</v>
      </c>
      <c r="D353" s="5">
        <v>400000</v>
      </c>
      <c r="E353" s="5">
        <v>0</v>
      </c>
      <c r="F353" s="5">
        <v>629325</v>
      </c>
      <c r="G353" s="5">
        <v>1029325</v>
      </c>
      <c r="H353" s="5">
        <v>0</v>
      </c>
      <c r="I353" s="5">
        <v>1029325</v>
      </c>
      <c r="J353" s="5">
        <v>707</v>
      </c>
      <c r="K353" s="5">
        <v>1027660</v>
      </c>
      <c r="L353" s="5">
        <v>707</v>
      </c>
      <c r="M353" s="5">
        <v>1027660</v>
      </c>
      <c r="N353" s="5">
        <v>99.838200000000001</v>
      </c>
      <c r="O353" s="5">
        <v>152831</v>
      </c>
      <c r="P353" s="5">
        <v>882831</v>
      </c>
      <c r="Q353" s="5">
        <v>85.768000000000001</v>
      </c>
      <c r="R353" s="5">
        <v>152831</v>
      </c>
      <c r="S353" s="5">
        <v>882831</v>
      </c>
      <c r="T353" s="5">
        <v>0</v>
      </c>
      <c r="V353" t="s">
        <v>2137</v>
      </c>
      <c r="W353" t="s">
        <v>1849</v>
      </c>
      <c r="X353" t="s">
        <v>2139</v>
      </c>
      <c r="Y353" t="s">
        <v>1694</v>
      </c>
      <c r="Z353" t="s">
        <v>1724</v>
      </c>
      <c r="AA353" t="s">
        <v>1889</v>
      </c>
      <c r="AB353" t="s">
        <v>2140</v>
      </c>
    </row>
    <row r="354" spans="2:29">
      <c r="B354" t="s">
        <v>1679</v>
      </c>
      <c r="C354" t="s">
        <v>1680</v>
      </c>
      <c r="D354" s="5">
        <v>400000</v>
      </c>
      <c r="E354" s="5">
        <v>0</v>
      </c>
      <c r="F354" s="5">
        <v>628618</v>
      </c>
      <c r="G354" s="5">
        <v>1028618</v>
      </c>
      <c r="H354" s="5">
        <v>0</v>
      </c>
      <c r="I354" s="5">
        <v>1028618</v>
      </c>
      <c r="J354" s="5">
        <v>0</v>
      </c>
      <c r="K354" s="5">
        <v>1026953</v>
      </c>
      <c r="L354" s="5">
        <v>0</v>
      </c>
      <c r="M354" s="5">
        <v>1026953</v>
      </c>
      <c r="N354" s="5">
        <v>99.838099999999997</v>
      </c>
      <c r="O354" s="5">
        <v>152124</v>
      </c>
      <c r="P354" s="5">
        <v>882124</v>
      </c>
      <c r="Q354" s="5">
        <v>85.758200000000002</v>
      </c>
      <c r="R354" s="5">
        <v>152124</v>
      </c>
      <c r="S354" s="5">
        <v>882124</v>
      </c>
      <c r="T354" s="5">
        <v>0</v>
      </c>
      <c r="V354" t="s">
        <v>1679</v>
      </c>
      <c r="W354" t="s">
        <v>1681</v>
      </c>
      <c r="X354" t="s">
        <v>1682</v>
      </c>
    </row>
    <row r="355" spans="2:29">
      <c r="B355" t="s">
        <v>1809</v>
      </c>
      <c r="C355" t="s">
        <v>1810</v>
      </c>
      <c r="D355" s="5">
        <v>0</v>
      </c>
      <c r="E355" s="5">
        <v>0</v>
      </c>
      <c r="F355" s="5">
        <v>707</v>
      </c>
      <c r="G355" s="5">
        <v>707</v>
      </c>
      <c r="H355" s="5">
        <v>0</v>
      </c>
      <c r="I355" s="5">
        <v>707</v>
      </c>
      <c r="J355" s="5">
        <v>707</v>
      </c>
      <c r="K355" s="5">
        <v>707</v>
      </c>
      <c r="L355" s="5">
        <v>707</v>
      </c>
      <c r="M355" s="5">
        <v>707</v>
      </c>
      <c r="N355" s="5">
        <v>100</v>
      </c>
      <c r="O355" s="5">
        <v>707</v>
      </c>
      <c r="P355" s="5">
        <v>707</v>
      </c>
      <c r="Q355" s="5">
        <v>100</v>
      </c>
      <c r="R355" s="5">
        <v>707</v>
      </c>
      <c r="S355" s="5">
        <v>707</v>
      </c>
      <c r="T355" s="5">
        <v>0</v>
      </c>
      <c r="V355" t="s">
        <v>1809</v>
      </c>
      <c r="W355" t="s">
        <v>1811</v>
      </c>
      <c r="X355" t="s">
        <v>1682</v>
      </c>
    </row>
    <row r="356" spans="2:29">
      <c r="B356" t="s">
        <v>2143</v>
      </c>
      <c r="C356" t="s">
        <v>2144</v>
      </c>
      <c r="D356" s="5">
        <v>3321487000</v>
      </c>
      <c r="E356" s="5">
        <v>0</v>
      </c>
      <c r="F356" s="5">
        <v>99490533</v>
      </c>
      <c r="G356" s="5">
        <v>3420977533</v>
      </c>
      <c r="H356" s="5">
        <v>0</v>
      </c>
      <c r="I356" s="5">
        <v>3420977533</v>
      </c>
      <c r="J356" s="5">
        <v>-59918327</v>
      </c>
      <c r="K356" s="5">
        <v>2970983800</v>
      </c>
      <c r="L356" s="5">
        <v>363125493</v>
      </c>
      <c r="M356" s="5">
        <v>2970983800</v>
      </c>
      <c r="N356" s="5">
        <v>86.846000000000004</v>
      </c>
      <c r="O356" s="5">
        <v>288927559</v>
      </c>
      <c r="P356" s="5">
        <v>2090952845</v>
      </c>
      <c r="Q356" s="5">
        <v>61.121499999999997</v>
      </c>
      <c r="R356" s="5">
        <v>288927559</v>
      </c>
      <c r="S356" s="5">
        <v>2090952845</v>
      </c>
      <c r="T356" s="5">
        <v>0</v>
      </c>
      <c r="V356" t="s">
        <v>2143</v>
      </c>
      <c r="W356" t="s">
        <v>1849</v>
      </c>
      <c r="X356" t="s">
        <v>1694</v>
      </c>
      <c r="Y356" t="s">
        <v>2145</v>
      </c>
      <c r="Z356" t="s">
        <v>1689</v>
      </c>
      <c r="AA356" t="s">
        <v>1888</v>
      </c>
      <c r="AB356" t="s">
        <v>2146</v>
      </c>
    </row>
    <row r="357" spans="2:29">
      <c r="B357" t="s">
        <v>1679</v>
      </c>
      <c r="C357" t="s">
        <v>1680</v>
      </c>
      <c r="D357" s="5">
        <v>2824709000</v>
      </c>
      <c r="E357" s="5">
        <v>0</v>
      </c>
      <c r="F357" s="5">
        <v>96591500</v>
      </c>
      <c r="G357" s="5">
        <v>2921300500</v>
      </c>
      <c r="H357" s="5">
        <v>0</v>
      </c>
      <c r="I357" s="5">
        <v>2921300500</v>
      </c>
      <c r="J357" s="5">
        <v>-21033287</v>
      </c>
      <c r="K357" s="5">
        <v>2793102087</v>
      </c>
      <c r="L357" s="5">
        <v>363125493</v>
      </c>
      <c r="M357" s="5">
        <v>2793102087</v>
      </c>
      <c r="N357" s="5">
        <v>95.611599999999996</v>
      </c>
      <c r="O357" s="5">
        <v>259763778</v>
      </c>
      <c r="P357" s="5">
        <v>2057982713</v>
      </c>
      <c r="Q357" s="5">
        <v>70.447500000000005</v>
      </c>
      <c r="R357" s="5">
        <v>259763778</v>
      </c>
      <c r="S357" s="5">
        <v>2057982713</v>
      </c>
      <c r="T357" s="5">
        <v>0</v>
      </c>
      <c r="V357" t="s">
        <v>1679</v>
      </c>
      <c r="W357" t="s">
        <v>1681</v>
      </c>
      <c r="X357" t="s">
        <v>1682</v>
      </c>
    </row>
    <row r="358" spans="2:29">
      <c r="B358" t="s">
        <v>2189</v>
      </c>
      <c r="C358" t="s">
        <v>2190</v>
      </c>
      <c r="D358" s="5">
        <v>159000000</v>
      </c>
      <c r="E358" s="5">
        <v>0</v>
      </c>
      <c r="F358" s="5">
        <v>279450440</v>
      </c>
      <c r="G358" s="5">
        <v>438450440</v>
      </c>
      <c r="H358" s="5">
        <v>0</v>
      </c>
      <c r="I358" s="5">
        <v>438450440</v>
      </c>
      <c r="J358" s="5">
        <v>0</v>
      </c>
      <c r="K358" s="5">
        <v>155540160</v>
      </c>
      <c r="L358" s="5">
        <v>0</v>
      </c>
      <c r="M358" s="5">
        <v>155540160</v>
      </c>
      <c r="N358" s="5">
        <v>35.475000000000001</v>
      </c>
      <c r="O358" s="5">
        <v>29163781</v>
      </c>
      <c r="P358" s="5">
        <v>30071099</v>
      </c>
      <c r="Q358" s="5">
        <v>6.8585000000000003</v>
      </c>
      <c r="R358" s="5">
        <v>29163781</v>
      </c>
      <c r="S358" s="5">
        <v>30071099</v>
      </c>
      <c r="T358" s="5">
        <v>0</v>
      </c>
      <c r="V358" t="s">
        <v>2189</v>
      </c>
      <c r="W358" t="s">
        <v>2191</v>
      </c>
    </row>
    <row r="359" spans="2:29">
      <c r="B359" t="s">
        <v>1809</v>
      </c>
      <c r="C359" t="s">
        <v>1810</v>
      </c>
      <c r="D359" s="5">
        <v>0</v>
      </c>
      <c r="E359" s="5">
        <v>0</v>
      </c>
      <c r="F359" s="5">
        <v>2899033</v>
      </c>
      <c r="G359" s="5">
        <v>2899033</v>
      </c>
      <c r="H359" s="5">
        <v>0</v>
      </c>
      <c r="I359" s="5">
        <v>2899033</v>
      </c>
      <c r="J359" s="5">
        <v>0</v>
      </c>
      <c r="K359" s="5">
        <v>2899033</v>
      </c>
      <c r="L359" s="5">
        <v>0</v>
      </c>
      <c r="M359" s="5">
        <v>2899033</v>
      </c>
      <c r="N359" s="5">
        <v>100</v>
      </c>
      <c r="O359" s="5">
        <v>0</v>
      </c>
      <c r="P359" s="5">
        <v>2899033</v>
      </c>
      <c r="Q359" s="5">
        <v>100</v>
      </c>
      <c r="R359" s="5">
        <v>0</v>
      </c>
      <c r="S359" s="5">
        <v>2899033</v>
      </c>
      <c r="T359" s="5">
        <v>0</v>
      </c>
      <c r="V359" t="s">
        <v>1809</v>
      </c>
      <c r="W359" t="s">
        <v>1811</v>
      </c>
      <c r="X359" t="s">
        <v>1682</v>
      </c>
    </row>
    <row r="360" spans="2:29">
      <c r="B360" t="s">
        <v>2042</v>
      </c>
      <c r="C360" t="s">
        <v>2043</v>
      </c>
      <c r="D360" s="5">
        <v>337778000</v>
      </c>
      <c r="E360" s="5">
        <v>0</v>
      </c>
      <c r="F360" s="5">
        <v>-279450440</v>
      </c>
      <c r="G360" s="5">
        <v>58327560</v>
      </c>
      <c r="H360" s="5">
        <v>0</v>
      </c>
      <c r="I360" s="5">
        <v>58327560</v>
      </c>
      <c r="J360" s="5">
        <v>-38885040</v>
      </c>
      <c r="K360" s="5">
        <v>19442520</v>
      </c>
      <c r="L360" s="5">
        <v>0</v>
      </c>
      <c r="M360" s="5">
        <v>19442520</v>
      </c>
      <c r="N360" s="5">
        <v>33.333300000000001</v>
      </c>
      <c r="O360" s="5">
        <v>0</v>
      </c>
      <c r="P360" s="5">
        <v>0</v>
      </c>
      <c r="Q360" s="5">
        <v>0</v>
      </c>
      <c r="R360" s="5">
        <v>0</v>
      </c>
      <c r="S360" s="5">
        <v>0</v>
      </c>
      <c r="T360" s="5">
        <v>0</v>
      </c>
      <c r="V360" t="s">
        <v>2042</v>
      </c>
      <c r="W360" t="s">
        <v>2044</v>
      </c>
      <c r="X360" t="s">
        <v>2045</v>
      </c>
      <c r="Y360" t="s">
        <v>2046</v>
      </c>
    </row>
    <row r="361" spans="2:29">
      <c r="B361" t="s">
        <v>2271</v>
      </c>
      <c r="C361" t="s">
        <v>2272</v>
      </c>
      <c r="D361" s="5">
        <v>20000000</v>
      </c>
      <c r="E361" s="5">
        <v>0</v>
      </c>
      <c r="F361" s="5">
        <v>-20000000</v>
      </c>
      <c r="G361" s="5">
        <v>0</v>
      </c>
      <c r="H361" s="5">
        <v>0</v>
      </c>
      <c r="I361" s="5">
        <v>0</v>
      </c>
      <c r="J361" s="5">
        <v>0</v>
      </c>
      <c r="K361" s="5">
        <v>0</v>
      </c>
      <c r="L361" s="5">
        <v>0</v>
      </c>
      <c r="M361" s="5">
        <v>0</v>
      </c>
      <c r="N361" s="5">
        <v>0</v>
      </c>
      <c r="O361" s="5">
        <v>0</v>
      </c>
      <c r="P361" s="5">
        <v>0</v>
      </c>
      <c r="Q361" s="5">
        <v>0</v>
      </c>
      <c r="R361" s="5">
        <v>0</v>
      </c>
      <c r="S361" s="5">
        <v>0</v>
      </c>
      <c r="T361" s="5">
        <v>0</v>
      </c>
      <c r="V361" t="s">
        <v>2271</v>
      </c>
      <c r="W361" t="s">
        <v>1849</v>
      </c>
      <c r="X361" t="s">
        <v>1694</v>
      </c>
      <c r="Y361" t="s">
        <v>1818</v>
      </c>
      <c r="Z361" t="s">
        <v>2273</v>
      </c>
      <c r="AA361" t="s">
        <v>1827</v>
      </c>
    </row>
    <row r="362" spans="2:29">
      <c r="B362" t="s">
        <v>1679</v>
      </c>
      <c r="C362" t="s">
        <v>1680</v>
      </c>
      <c r="D362" s="5">
        <v>20000000</v>
      </c>
      <c r="E362" s="5">
        <v>0</v>
      </c>
      <c r="F362" s="5">
        <v>-20000000</v>
      </c>
      <c r="G362" s="5">
        <v>0</v>
      </c>
      <c r="H362" s="5">
        <v>0</v>
      </c>
      <c r="I362" s="5">
        <v>0</v>
      </c>
      <c r="J362" s="5">
        <v>0</v>
      </c>
      <c r="K362" s="5">
        <v>0</v>
      </c>
      <c r="L362" s="5">
        <v>0</v>
      </c>
      <c r="M362" s="5">
        <v>0</v>
      </c>
      <c r="N362" s="5">
        <v>0</v>
      </c>
      <c r="O362" s="5">
        <v>0</v>
      </c>
      <c r="P362" s="5">
        <v>0</v>
      </c>
      <c r="Q362" s="5">
        <v>0</v>
      </c>
      <c r="R362" s="5">
        <v>0</v>
      </c>
      <c r="S362" s="5">
        <v>0</v>
      </c>
      <c r="T362" s="5">
        <v>0</v>
      </c>
      <c r="V362" t="s">
        <v>1679</v>
      </c>
      <c r="W362" t="s">
        <v>1681</v>
      </c>
      <c r="X362" t="s">
        <v>1682</v>
      </c>
    </row>
    <row r="363" spans="2:29">
      <c r="B363" t="s">
        <v>2187</v>
      </c>
      <c r="C363" t="s">
        <v>2188</v>
      </c>
      <c r="D363" s="5">
        <v>1080000000</v>
      </c>
      <c r="E363" s="5">
        <v>0</v>
      </c>
      <c r="F363" s="5">
        <v>0</v>
      </c>
      <c r="G363" s="5">
        <v>1080000000</v>
      </c>
      <c r="H363" s="5">
        <v>0</v>
      </c>
      <c r="I363" s="5">
        <v>1080000000</v>
      </c>
      <c r="J363" s="5">
        <v>0</v>
      </c>
      <c r="K363" s="5">
        <v>1080000000</v>
      </c>
      <c r="L363" s="5">
        <v>0</v>
      </c>
      <c r="M363" s="5">
        <v>1080000000</v>
      </c>
      <c r="N363" s="5">
        <v>100</v>
      </c>
      <c r="O363" s="5">
        <v>0</v>
      </c>
      <c r="P363" s="5">
        <v>1080000000</v>
      </c>
      <c r="Q363" s="5">
        <v>100</v>
      </c>
      <c r="R363" s="5">
        <v>0</v>
      </c>
      <c r="S363" s="5">
        <v>1080000000</v>
      </c>
      <c r="T363" s="5">
        <v>0</v>
      </c>
      <c r="V363" t="s">
        <v>2187</v>
      </c>
      <c r="W363" t="s">
        <v>1887</v>
      </c>
      <c r="X363" t="s">
        <v>1707</v>
      </c>
      <c r="Y363" t="s">
        <v>1694</v>
      </c>
      <c r="Z363" t="s">
        <v>1731</v>
      </c>
      <c r="AA363" t="s">
        <v>1888</v>
      </c>
      <c r="AB363" t="s">
        <v>1735</v>
      </c>
      <c r="AC363" t="s">
        <v>2171</v>
      </c>
    </row>
    <row r="364" spans="2:29">
      <c r="B364" t="s">
        <v>1679</v>
      </c>
      <c r="C364" t="s">
        <v>1680</v>
      </c>
      <c r="D364" s="5">
        <v>0</v>
      </c>
      <c r="E364" s="5">
        <v>0</v>
      </c>
      <c r="F364" s="5">
        <v>0</v>
      </c>
      <c r="G364" s="5">
        <v>0</v>
      </c>
      <c r="H364" s="5">
        <v>0</v>
      </c>
      <c r="I364" s="5">
        <v>0</v>
      </c>
      <c r="J364" s="5">
        <v>0</v>
      </c>
      <c r="K364" s="5">
        <v>0</v>
      </c>
      <c r="L364" s="5">
        <v>0</v>
      </c>
      <c r="M364" s="5">
        <v>0</v>
      </c>
      <c r="N364" s="5">
        <v>0</v>
      </c>
      <c r="O364" s="5">
        <v>0</v>
      </c>
      <c r="P364" s="5">
        <v>0</v>
      </c>
      <c r="Q364" s="5">
        <v>0</v>
      </c>
      <c r="R364" s="5">
        <v>0</v>
      </c>
      <c r="S364" s="5">
        <v>0</v>
      </c>
      <c r="T364" s="5">
        <v>0</v>
      </c>
      <c r="V364" t="s">
        <v>1679</v>
      </c>
      <c r="W364" t="s">
        <v>1681</v>
      </c>
      <c r="X364" t="s">
        <v>1682</v>
      </c>
    </row>
    <row r="365" spans="2:29">
      <c r="B365" t="s">
        <v>2189</v>
      </c>
      <c r="C365" t="s">
        <v>2190</v>
      </c>
      <c r="D365" s="5">
        <v>1080000000</v>
      </c>
      <c r="E365" s="5">
        <v>0</v>
      </c>
      <c r="F365" s="5">
        <v>0</v>
      </c>
      <c r="G365" s="5">
        <v>1080000000</v>
      </c>
      <c r="H365" s="5">
        <v>0</v>
      </c>
      <c r="I365" s="5">
        <v>1080000000</v>
      </c>
      <c r="J365" s="5">
        <v>0</v>
      </c>
      <c r="K365" s="5">
        <v>1080000000</v>
      </c>
      <c r="L365" s="5">
        <v>0</v>
      </c>
      <c r="M365" s="5">
        <v>1080000000</v>
      </c>
      <c r="N365" s="5">
        <v>100</v>
      </c>
      <c r="O365" s="5">
        <v>0</v>
      </c>
      <c r="P365" s="5">
        <v>1080000000</v>
      </c>
      <c r="Q365" s="5">
        <v>100</v>
      </c>
      <c r="R365" s="5">
        <v>0</v>
      </c>
      <c r="S365" s="5">
        <v>1080000000</v>
      </c>
      <c r="T365" s="5">
        <v>0</v>
      </c>
      <c r="V365" t="s">
        <v>2189</v>
      </c>
      <c r="W365" t="s">
        <v>2191</v>
      </c>
    </row>
    <row r="366" spans="2:29">
      <c r="B366" t="s">
        <v>2167</v>
      </c>
      <c r="C366" t="s">
        <v>2168</v>
      </c>
      <c r="D366" s="5">
        <v>0</v>
      </c>
      <c r="E366" s="5">
        <v>0</v>
      </c>
      <c r="F366" s="5">
        <v>19541220</v>
      </c>
      <c r="G366" s="5">
        <v>19541220</v>
      </c>
      <c r="H366" s="5">
        <v>0</v>
      </c>
      <c r="I366" s="5">
        <v>19541220</v>
      </c>
      <c r="J366" s="5">
        <v>0</v>
      </c>
      <c r="K366" s="5">
        <v>19541220</v>
      </c>
      <c r="L366" s="5">
        <v>0</v>
      </c>
      <c r="M366" s="5">
        <v>19541220</v>
      </c>
      <c r="N366" s="5">
        <v>100</v>
      </c>
      <c r="O366" s="5">
        <v>11421825</v>
      </c>
      <c r="P366" s="5">
        <v>18835291</v>
      </c>
      <c r="Q366" s="5">
        <v>96.387500000000003</v>
      </c>
      <c r="R366" s="5">
        <v>5060867</v>
      </c>
      <c r="S366" s="5">
        <v>12474333</v>
      </c>
      <c r="T366" s="5">
        <v>6360958</v>
      </c>
      <c r="V366" t="s">
        <v>2167</v>
      </c>
      <c r="W366" t="s">
        <v>1887</v>
      </c>
      <c r="X366" t="s">
        <v>1707</v>
      </c>
      <c r="Y366" t="s">
        <v>2169</v>
      </c>
      <c r="Z366" t="s">
        <v>1916</v>
      </c>
      <c r="AA366" t="s">
        <v>2170</v>
      </c>
      <c r="AB366" t="s">
        <v>2171</v>
      </c>
    </row>
    <row r="367" spans="2:29">
      <c r="B367" t="s">
        <v>1679</v>
      </c>
      <c r="C367" t="s">
        <v>1680</v>
      </c>
      <c r="D367" s="5">
        <v>0</v>
      </c>
      <c r="E367" s="5">
        <v>0</v>
      </c>
      <c r="F367" s="5">
        <v>19541220</v>
      </c>
      <c r="G367" s="5">
        <v>19541220</v>
      </c>
      <c r="H367" s="5">
        <v>0</v>
      </c>
      <c r="I367" s="5">
        <v>19541220</v>
      </c>
      <c r="J367" s="5">
        <v>0</v>
      </c>
      <c r="K367" s="5">
        <v>19541220</v>
      </c>
      <c r="L367" s="5">
        <v>0</v>
      </c>
      <c r="M367" s="5">
        <v>19541220</v>
      </c>
      <c r="N367" s="5">
        <v>100</v>
      </c>
      <c r="O367" s="5">
        <v>11421825</v>
      </c>
      <c r="P367" s="5">
        <v>18835291</v>
      </c>
      <c r="Q367" s="5">
        <v>96.387500000000003</v>
      </c>
      <c r="R367" s="5">
        <v>5060867</v>
      </c>
      <c r="S367" s="5">
        <v>12474333</v>
      </c>
      <c r="T367" s="5">
        <v>6360958</v>
      </c>
      <c r="V367" t="s">
        <v>1679</v>
      </c>
      <c r="W367" t="s">
        <v>1681</v>
      </c>
      <c r="X367" t="s">
        <v>1682</v>
      </c>
    </row>
    <row r="368" spans="2:29">
      <c r="B368" t="s">
        <v>2274</v>
      </c>
      <c r="C368" t="s">
        <v>2275</v>
      </c>
      <c r="D368" s="5">
        <v>98227661000</v>
      </c>
      <c r="E368" s="5">
        <v>0</v>
      </c>
      <c r="F368" s="5">
        <v>-9294940789</v>
      </c>
      <c r="G368" s="5">
        <v>88932720211</v>
      </c>
      <c r="H368" s="5">
        <v>0</v>
      </c>
      <c r="I368" s="5">
        <v>88932720211</v>
      </c>
      <c r="J368" s="5">
        <v>2802208671</v>
      </c>
      <c r="K368" s="5">
        <v>86364233914</v>
      </c>
      <c r="L368" s="5">
        <v>24484656532</v>
      </c>
      <c r="M368" s="5">
        <v>86364233914</v>
      </c>
      <c r="N368" s="5">
        <v>97.111900000000006</v>
      </c>
      <c r="O368" s="5">
        <v>11115838702</v>
      </c>
      <c r="P368" s="5">
        <v>31565844768</v>
      </c>
      <c r="Q368" s="5">
        <v>35.494100000000003</v>
      </c>
      <c r="R368" s="5">
        <v>7727587940</v>
      </c>
      <c r="S368" s="5">
        <v>28177594006</v>
      </c>
      <c r="T368" s="5">
        <v>3388250762</v>
      </c>
      <c r="V368" t="s">
        <v>2274</v>
      </c>
      <c r="W368" t="s">
        <v>2276</v>
      </c>
      <c r="X368" t="s">
        <v>1694</v>
      </c>
      <c r="Y368" t="s">
        <v>2277</v>
      </c>
      <c r="Z368" t="s">
        <v>2278</v>
      </c>
      <c r="AA368" t="s">
        <v>2279</v>
      </c>
      <c r="AB368" t="s">
        <v>1689</v>
      </c>
      <c r="AC368" t="s">
        <v>2280</v>
      </c>
    </row>
    <row r="369" spans="2:31">
      <c r="B369" t="s">
        <v>2047</v>
      </c>
      <c r="C369" t="s">
        <v>2048</v>
      </c>
      <c r="D369" s="5">
        <v>250000000</v>
      </c>
      <c r="E369" s="5">
        <v>0</v>
      </c>
      <c r="F369" s="5">
        <v>0</v>
      </c>
      <c r="G369" s="5">
        <v>250000000</v>
      </c>
      <c r="H369" s="5">
        <v>0</v>
      </c>
      <c r="I369" s="5">
        <v>250000000</v>
      </c>
      <c r="J369" s="5">
        <v>0</v>
      </c>
      <c r="K369" s="5">
        <v>250000000</v>
      </c>
      <c r="L369" s="5">
        <v>250000000</v>
      </c>
      <c r="M369" s="5">
        <v>250000000</v>
      </c>
      <c r="N369" s="5">
        <v>100</v>
      </c>
      <c r="O369" s="5">
        <v>0</v>
      </c>
      <c r="P369" s="5">
        <v>0</v>
      </c>
      <c r="Q369" s="5">
        <v>0</v>
      </c>
      <c r="R369" s="5">
        <v>0</v>
      </c>
      <c r="S369" s="5">
        <v>0</v>
      </c>
      <c r="T369" s="5">
        <v>0</v>
      </c>
      <c r="V369" t="s">
        <v>2047</v>
      </c>
      <c r="W369" t="s">
        <v>2049</v>
      </c>
      <c r="X369" t="s">
        <v>1916</v>
      </c>
      <c r="Y369" t="s">
        <v>2050</v>
      </c>
      <c r="Z369" t="s">
        <v>2051</v>
      </c>
      <c r="AA369" t="s">
        <v>1659</v>
      </c>
      <c r="AB369" t="s">
        <v>1731</v>
      </c>
      <c r="AC369" t="s">
        <v>2052</v>
      </c>
    </row>
    <row r="370" spans="2:31">
      <c r="B370" t="s">
        <v>1679</v>
      </c>
      <c r="C370" t="s">
        <v>1680</v>
      </c>
      <c r="D370" s="5">
        <v>250000000</v>
      </c>
      <c r="E370" s="5">
        <v>0</v>
      </c>
      <c r="F370" s="5">
        <v>-250000000</v>
      </c>
      <c r="G370" s="5">
        <v>0</v>
      </c>
      <c r="H370" s="5">
        <v>0</v>
      </c>
      <c r="I370" s="5">
        <v>0</v>
      </c>
      <c r="J370" s="5">
        <v>0</v>
      </c>
      <c r="K370" s="5">
        <v>0</v>
      </c>
      <c r="L370" s="5">
        <v>0</v>
      </c>
      <c r="M370" s="5">
        <v>0</v>
      </c>
      <c r="N370" s="5">
        <v>0</v>
      </c>
      <c r="O370" s="5">
        <v>0</v>
      </c>
      <c r="P370" s="5">
        <v>0</v>
      </c>
      <c r="Q370" s="5">
        <v>0</v>
      </c>
      <c r="R370" s="5">
        <v>0</v>
      </c>
      <c r="S370" s="5">
        <v>0</v>
      </c>
      <c r="T370" s="5">
        <v>0</v>
      </c>
      <c r="V370" t="s">
        <v>1679</v>
      </c>
      <c r="W370" t="s">
        <v>1681</v>
      </c>
      <c r="X370" t="s">
        <v>1682</v>
      </c>
    </row>
    <row r="371" spans="2:31">
      <c r="B371" t="s">
        <v>2189</v>
      </c>
      <c r="C371" t="s">
        <v>2190</v>
      </c>
      <c r="D371" s="5">
        <v>0</v>
      </c>
      <c r="E371" s="5">
        <v>0</v>
      </c>
      <c r="F371" s="5">
        <v>250000000</v>
      </c>
      <c r="G371" s="5">
        <v>250000000</v>
      </c>
      <c r="H371" s="5">
        <v>0</v>
      </c>
      <c r="I371" s="5">
        <v>250000000</v>
      </c>
      <c r="J371" s="5">
        <v>0</v>
      </c>
      <c r="K371" s="5">
        <v>250000000</v>
      </c>
      <c r="L371" s="5">
        <v>250000000</v>
      </c>
      <c r="M371" s="5">
        <v>250000000</v>
      </c>
      <c r="N371" s="5">
        <v>100</v>
      </c>
      <c r="O371" s="5">
        <v>0</v>
      </c>
      <c r="P371" s="5">
        <v>0</v>
      </c>
      <c r="Q371" s="5">
        <v>0</v>
      </c>
      <c r="R371" s="5">
        <v>0</v>
      </c>
      <c r="S371" s="5">
        <v>0</v>
      </c>
      <c r="T371" s="5">
        <v>0</v>
      </c>
      <c r="V371" t="s">
        <v>2189</v>
      </c>
      <c r="W371" t="s">
        <v>2191</v>
      </c>
    </row>
    <row r="372" spans="2:31">
      <c r="B372" t="s">
        <v>2281</v>
      </c>
      <c r="C372" t="s">
        <v>2282</v>
      </c>
      <c r="D372" s="5">
        <v>0</v>
      </c>
      <c r="E372" s="5">
        <v>0</v>
      </c>
      <c r="F372" s="5">
        <v>60000000</v>
      </c>
      <c r="G372" s="5">
        <v>60000000</v>
      </c>
      <c r="H372" s="5">
        <v>0</v>
      </c>
      <c r="I372" s="5">
        <v>60000000</v>
      </c>
      <c r="J372" s="5">
        <v>0</v>
      </c>
      <c r="K372" s="5">
        <v>60000000</v>
      </c>
      <c r="L372" s="5">
        <v>0</v>
      </c>
      <c r="M372" s="5">
        <v>60000000</v>
      </c>
      <c r="N372" s="5">
        <v>100</v>
      </c>
      <c r="O372" s="5">
        <v>0</v>
      </c>
      <c r="P372" s="5">
        <v>0</v>
      </c>
      <c r="Q372" s="5">
        <v>0</v>
      </c>
      <c r="R372" s="5">
        <v>0</v>
      </c>
      <c r="S372" s="5">
        <v>0</v>
      </c>
      <c r="T372" s="5">
        <v>0</v>
      </c>
      <c r="V372" t="s">
        <v>2281</v>
      </c>
      <c r="W372" t="s">
        <v>2107</v>
      </c>
      <c r="X372" t="s">
        <v>2283</v>
      </c>
      <c r="Y372" t="s">
        <v>1815</v>
      </c>
      <c r="Z372" t="s">
        <v>1785</v>
      </c>
      <c r="AA372" t="s">
        <v>1998</v>
      </c>
      <c r="AB372" t="s">
        <v>1916</v>
      </c>
      <c r="AC372" t="s">
        <v>1977</v>
      </c>
    </row>
    <row r="373" spans="2:31">
      <c r="B373" t="s">
        <v>1679</v>
      </c>
      <c r="C373" t="s">
        <v>1680</v>
      </c>
      <c r="D373" s="5">
        <v>0</v>
      </c>
      <c r="E373" s="5">
        <v>0</v>
      </c>
      <c r="F373" s="5">
        <v>60000000</v>
      </c>
      <c r="G373" s="5">
        <v>60000000</v>
      </c>
      <c r="H373" s="5">
        <v>0</v>
      </c>
      <c r="I373" s="5">
        <v>60000000</v>
      </c>
      <c r="J373" s="5">
        <v>0</v>
      </c>
      <c r="K373" s="5">
        <v>60000000</v>
      </c>
      <c r="L373" s="5">
        <v>0</v>
      </c>
      <c r="M373" s="5">
        <v>60000000</v>
      </c>
      <c r="N373" s="5">
        <v>100</v>
      </c>
      <c r="O373" s="5">
        <v>0</v>
      </c>
      <c r="P373" s="5">
        <v>0</v>
      </c>
      <c r="Q373" s="5">
        <v>0</v>
      </c>
      <c r="R373" s="5">
        <v>0</v>
      </c>
      <c r="S373" s="5">
        <v>0</v>
      </c>
      <c r="T373" s="5">
        <v>0</v>
      </c>
      <c r="V373" t="s">
        <v>1679</v>
      </c>
      <c r="W373" t="s">
        <v>1681</v>
      </c>
      <c r="X373" t="s">
        <v>1682</v>
      </c>
    </row>
    <row r="374" spans="2:31">
      <c r="B374" t="s">
        <v>2284</v>
      </c>
      <c r="C374" t="s">
        <v>2285</v>
      </c>
      <c r="D374" s="5">
        <v>500000000</v>
      </c>
      <c r="E374" s="5">
        <v>0</v>
      </c>
      <c r="F374" s="5">
        <v>0</v>
      </c>
      <c r="G374" s="5">
        <v>500000000</v>
      </c>
      <c r="H374" s="5">
        <v>0</v>
      </c>
      <c r="I374" s="5">
        <v>500000000</v>
      </c>
      <c r="J374" s="5">
        <v>0</v>
      </c>
      <c r="K374" s="5">
        <v>500000000</v>
      </c>
      <c r="L374" s="5">
        <v>0</v>
      </c>
      <c r="M374" s="5">
        <v>500000000</v>
      </c>
      <c r="N374" s="5">
        <v>100</v>
      </c>
      <c r="O374" s="5">
        <v>395994776</v>
      </c>
      <c r="P374" s="5">
        <v>395994776</v>
      </c>
      <c r="Q374" s="5">
        <v>79.198999999999998</v>
      </c>
      <c r="R374" s="5">
        <v>395994776</v>
      </c>
      <c r="S374" s="5">
        <v>395994776</v>
      </c>
      <c r="T374" s="5">
        <v>0</v>
      </c>
      <c r="V374" t="s">
        <v>2284</v>
      </c>
      <c r="W374" t="s">
        <v>2286</v>
      </c>
      <c r="X374" t="s">
        <v>1827</v>
      </c>
      <c r="Y374" t="s">
        <v>1815</v>
      </c>
      <c r="Z374" t="s">
        <v>2287</v>
      </c>
    </row>
    <row r="375" spans="2:31">
      <c r="B375" t="s">
        <v>1679</v>
      </c>
      <c r="C375" t="s">
        <v>1680</v>
      </c>
      <c r="D375" s="5">
        <v>500000000</v>
      </c>
      <c r="E375" s="5">
        <v>0</v>
      </c>
      <c r="F375" s="5">
        <v>0</v>
      </c>
      <c r="G375" s="5">
        <v>500000000</v>
      </c>
      <c r="H375" s="5">
        <v>0</v>
      </c>
      <c r="I375" s="5">
        <v>500000000</v>
      </c>
      <c r="J375" s="5">
        <v>0</v>
      </c>
      <c r="K375" s="5">
        <v>500000000</v>
      </c>
      <c r="L375" s="5">
        <v>0</v>
      </c>
      <c r="M375" s="5">
        <v>500000000</v>
      </c>
      <c r="N375" s="5">
        <v>100</v>
      </c>
      <c r="O375" s="5">
        <v>395994776</v>
      </c>
      <c r="P375" s="5">
        <v>395994776</v>
      </c>
      <c r="Q375" s="5">
        <v>79.198999999999998</v>
      </c>
      <c r="R375" s="5">
        <v>395994776</v>
      </c>
      <c r="S375" s="5">
        <v>395994776</v>
      </c>
      <c r="T375" s="5">
        <v>0</v>
      </c>
      <c r="V375" t="s">
        <v>1679</v>
      </c>
      <c r="W375" t="s">
        <v>1681</v>
      </c>
      <c r="X375" t="s">
        <v>1682</v>
      </c>
    </row>
    <row r="376" spans="2:31">
      <c r="B376" t="s">
        <v>2204</v>
      </c>
      <c r="C376" t="s">
        <v>2205</v>
      </c>
      <c r="D376" s="5">
        <v>67810832000</v>
      </c>
      <c r="E376" s="5">
        <v>-345185134</v>
      </c>
      <c r="F376" s="5">
        <v>-54772141859</v>
      </c>
      <c r="G376" s="5">
        <v>13038690141</v>
      </c>
      <c r="H376" s="5">
        <v>0</v>
      </c>
      <c r="I376" s="5">
        <v>13038690141</v>
      </c>
      <c r="J376" s="5">
        <v>-174349311</v>
      </c>
      <c r="K376" s="5">
        <v>12763855330</v>
      </c>
      <c r="L376" s="5">
        <v>935306225</v>
      </c>
      <c r="M376" s="5">
        <v>12763855330</v>
      </c>
      <c r="N376" s="5">
        <v>97.892200000000003</v>
      </c>
      <c r="O376" s="5">
        <v>756866366</v>
      </c>
      <c r="P376" s="5">
        <v>11440619431</v>
      </c>
      <c r="Q376" s="5">
        <v>87.743600000000001</v>
      </c>
      <c r="R376" s="5">
        <v>738347108</v>
      </c>
      <c r="S376" s="5">
        <v>11422100173</v>
      </c>
      <c r="T376" s="5">
        <v>18519258</v>
      </c>
      <c r="V376" t="s">
        <v>2204</v>
      </c>
      <c r="W376" t="s">
        <v>1849</v>
      </c>
      <c r="X376" t="s">
        <v>1694</v>
      </c>
      <c r="Y376" t="s">
        <v>1899</v>
      </c>
      <c r="Z376" t="s">
        <v>1881</v>
      </c>
      <c r="AA376" t="s">
        <v>1894</v>
      </c>
      <c r="AB376" t="s">
        <v>2174</v>
      </c>
      <c r="AC376" t="s">
        <v>1881</v>
      </c>
      <c r="AD376" t="s">
        <v>1817</v>
      </c>
      <c r="AE376" t="s">
        <v>2206</v>
      </c>
    </row>
    <row r="377" spans="2:31">
      <c r="B377" t="s">
        <v>1679</v>
      </c>
      <c r="C377" t="s">
        <v>1680</v>
      </c>
      <c r="D377" s="5">
        <v>11848111000</v>
      </c>
      <c r="E377" s="5">
        <v>-246454313</v>
      </c>
      <c r="F377" s="5">
        <v>-896385459</v>
      </c>
      <c r="G377" s="5">
        <v>10951725541</v>
      </c>
      <c r="H377" s="5">
        <v>0</v>
      </c>
      <c r="I377" s="5">
        <v>10951725541</v>
      </c>
      <c r="J377" s="5">
        <v>-195809311</v>
      </c>
      <c r="K377" s="5">
        <v>10755430730</v>
      </c>
      <c r="L377" s="5">
        <v>576256097</v>
      </c>
      <c r="M377" s="5">
        <v>10755430730</v>
      </c>
      <c r="N377" s="5">
        <v>98.207599999999999</v>
      </c>
      <c r="O377" s="5">
        <v>605360327</v>
      </c>
      <c r="P377" s="5">
        <v>9824000977</v>
      </c>
      <c r="Q377" s="5">
        <v>89.702799999999996</v>
      </c>
      <c r="R377" s="5">
        <v>586841069</v>
      </c>
      <c r="S377" s="5">
        <v>9805481719</v>
      </c>
      <c r="T377" s="5">
        <v>18519258</v>
      </c>
      <c r="V377" t="s">
        <v>1679</v>
      </c>
      <c r="W377" t="s">
        <v>1681</v>
      </c>
      <c r="X377" t="s">
        <v>1682</v>
      </c>
    </row>
    <row r="378" spans="2:31">
      <c r="B378" t="s">
        <v>2189</v>
      </c>
      <c r="C378" t="s">
        <v>2190</v>
      </c>
      <c r="D378" s="5">
        <v>55311860000</v>
      </c>
      <c r="E378" s="5">
        <v>0</v>
      </c>
      <c r="F378" s="5">
        <v>-53726780000</v>
      </c>
      <c r="G378" s="5">
        <v>1585080000</v>
      </c>
      <c r="H378" s="5">
        <v>0</v>
      </c>
      <c r="I378" s="5">
        <v>1585080000</v>
      </c>
      <c r="J378" s="5">
        <v>21460000</v>
      </c>
      <c r="K378" s="5">
        <v>1506540000</v>
      </c>
      <c r="L378" s="5">
        <v>316540000</v>
      </c>
      <c r="M378" s="5">
        <v>1506540000</v>
      </c>
      <c r="N378" s="5">
        <v>95.045000000000002</v>
      </c>
      <c r="O378" s="5">
        <v>119000000</v>
      </c>
      <c r="P378" s="5">
        <v>1190000000</v>
      </c>
      <c r="Q378" s="5">
        <v>75.075100000000006</v>
      </c>
      <c r="R378" s="5">
        <v>119000000</v>
      </c>
      <c r="S378" s="5">
        <v>1190000000</v>
      </c>
      <c r="T378" s="5">
        <v>0</v>
      </c>
      <c r="V378" t="s">
        <v>2189</v>
      </c>
      <c r="W378" t="s">
        <v>2191</v>
      </c>
    </row>
    <row r="379" spans="2:31">
      <c r="B379" t="s">
        <v>2288</v>
      </c>
      <c r="C379" t="s">
        <v>2289</v>
      </c>
      <c r="D379" s="5">
        <v>535332000</v>
      </c>
      <c r="E379" s="5">
        <v>-42878903</v>
      </c>
      <c r="F379" s="5">
        <v>-97064912</v>
      </c>
      <c r="G379" s="5">
        <v>438267088</v>
      </c>
      <c r="H379" s="5">
        <v>0</v>
      </c>
      <c r="I379" s="5">
        <v>438267088</v>
      </c>
      <c r="J379" s="5">
        <v>0</v>
      </c>
      <c r="K379" s="5">
        <v>438267088</v>
      </c>
      <c r="L379" s="5">
        <v>25348800</v>
      </c>
      <c r="M379" s="5">
        <v>438267088</v>
      </c>
      <c r="N379" s="5">
        <v>100</v>
      </c>
      <c r="O379" s="5">
        <v>28199096</v>
      </c>
      <c r="P379" s="5">
        <v>380162270</v>
      </c>
      <c r="Q379" s="5">
        <v>86.742099999999994</v>
      </c>
      <c r="R379" s="5">
        <v>28199096</v>
      </c>
      <c r="S379" s="5">
        <v>380162270</v>
      </c>
      <c r="T379" s="5">
        <v>0</v>
      </c>
      <c r="V379" t="s">
        <v>2288</v>
      </c>
      <c r="W379" t="s">
        <v>2290</v>
      </c>
      <c r="X379" t="s">
        <v>2291</v>
      </c>
      <c r="Y379" t="s">
        <v>2292</v>
      </c>
    </row>
    <row r="380" spans="2:31">
      <c r="B380" t="s">
        <v>2293</v>
      </c>
      <c r="C380" t="s">
        <v>2294</v>
      </c>
      <c r="D380" s="5">
        <v>0</v>
      </c>
      <c r="E380" s="5">
        <v>-55851918</v>
      </c>
      <c r="F380" s="5">
        <v>58314082</v>
      </c>
      <c r="G380" s="5">
        <v>58314082</v>
      </c>
      <c r="H380" s="5">
        <v>0</v>
      </c>
      <c r="I380" s="5">
        <v>58314082</v>
      </c>
      <c r="J380" s="5">
        <v>0</v>
      </c>
      <c r="K380" s="5">
        <v>58314082</v>
      </c>
      <c r="L380" s="5">
        <v>17161328</v>
      </c>
      <c r="M380" s="5">
        <v>58314082</v>
      </c>
      <c r="N380" s="5">
        <v>100</v>
      </c>
      <c r="O380" s="5">
        <v>4306943</v>
      </c>
      <c r="P380" s="5">
        <v>41152754</v>
      </c>
      <c r="Q380" s="5">
        <v>70.570899999999995</v>
      </c>
      <c r="R380" s="5">
        <v>4306943</v>
      </c>
      <c r="S380" s="5">
        <v>41152754</v>
      </c>
      <c r="T380" s="5">
        <v>0</v>
      </c>
      <c r="V380" t="s">
        <v>2293</v>
      </c>
      <c r="W380" t="s">
        <v>2295</v>
      </c>
      <c r="X380" t="s">
        <v>2291</v>
      </c>
      <c r="Y380" t="s">
        <v>2292</v>
      </c>
    </row>
    <row r="381" spans="2:31">
      <c r="B381" t="s">
        <v>1809</v>
      </c>
      <c r="C381" t="s">
        <v>1810</v>
      </c>
      <c r="D381" s="5">
        <v>0</v>
      </c>
      <c r="E381" s="5">
        <v>0</v>
      </c>
      <c r="F381" s="5">
        <v>5303430</v>
      </c>
      <c r="G381" s="5">
        <v>5303430</v>
      </c>
      <c r="H381" s="5">
        <v>0</v>
      </c>
      <c r="I381" s="5">
        <v>5303430</v>
      </c>
      <c r="J381" s="5">
        <v>0</v>
      </c>
      <c r="K381" s="5">
        <v>5303430</v>
      </c>
      <c r="L381" s="5">
        <v>0</v>
      </c>
      <c r="M381" s="5">
        <v>5303430</v>
      </c>
      <c r="N381" s="5">
        <v>100</v>
      </c>
      <c r="O381" s="5">
        <v>0</v>
      </c>
      <c r="P381" s="5">
        <v>5303430</v>
      </c>
      <c r="Q381" s="5">
        <v>100</v>
      </c>
      <c r="R381" s="5">
        <v>0</v>
      </c>
      <c r="S381" s="5">
        <v>5303430</v>
      </c>
      <c r="T381" s="5">
        <v>0</v>
      </c>
      <c r="V381" t="s">
        <v>1809</v>
      </c>
      <c r="W381" t="s">
        <v>1811</v>
      </c>
      <c r="X381" t="s">
        <v>1682</v>
      </c>
    </row>
    <row r="382" spans="2:31">
      <c r="B382" t="s">
        <v>2296</v>
      </c>
      <c r="C382" t="s">
        <v>2297</v>
      </c>
      <c r="D382" s="5">
        <v>115529000</v>
      </c>
      <c r="E382" s="5">
        <v>0</v>
      </c>
      <c r="F382" s="5">
        <v>-115529000</v>
      </c>
      <c r="G382" s="5">
        <v>0</v>
      </c>
      <c r="H382" s="5">
        <v>0</v>
      </c>
      <c r="I382" s="5">
        <v>0</v>
      </c>
      <c r="J382" s="5">
        <v>0</v>
      </c>
      <c r="K382" s="5">
        <v>0</v>
      </c>
      <c r="L382" s="5">
        <v>0</v>
      </c>
      <c r="M382" s="5">
        <v>0</v>
      </c>
      <c r="N382" s="5">
        <v>0</v>
      </c>
      <c r="O382" s="5">
        <v>0</v>
      </c>
      <c r="P382" s="5">
        <v>0</v>
      </c>
      <c r="Q382" s="5">
        <v>0</v>
      </c>
      <c r="R382" s="5">
        <v>0</v>
      </c>
      <c r="S382" s="5">
        <v>0</v>
      </c>
      <c r="T382" s="5">
        <v>0</v>
      </c>
      <c r="V382" t="s">
        <v>2296</v>
      </c>
      <c r="W382" t="s">
        <v>2298</v>
      </c>
      <c r="X382" t="s">
        <v>2291</v>
      </c>
      <c r="Y382" t="s">
        <v>2292</v>
      </c>
    </row>
    <row r="383" spans="2:31">
      <c r="B383" t="s">
        <v>2299</v>
      </c>
      <c r="C383" t="s">
        <v>2300</v>
      </c>
      <c r="D383" s="5">
        <v>0</v>
      </c>
      <c r="E383" s="5">
        <v>0</v>
      </c>
      <c r="F383" s="5">
        <v>50000000</v>
      </c>
      <c r="G383" s="5">
        <v>50000000</v>
      </c>
      <c r="H383" s="5">
        <v>0</v>
      </c>
      <c r="I383" s="5">
        <v>50000000</v>
      </c>
      <c r="J383" s="5">
        <v>0</v>
      </c>
      <c r="K383" s="5">
        <v>50000000</v>
      </c>
      <c r="L383" s="5">
        <v>50000000</v>
      </c>
      <c r="M383" s="5">
        <v>50000000</v>
      </c>
      <c r="N383" s="5">
        <v>100</v>
      </c>
      <c r="O383" s="5">
        <v>0</v>
      </c>
      <c r="P383" s="5">
        <v>0</v>
      </c>
      <c r="Q383" s="5">
        <v>0</v>
      </c>
      <c r="R383" s="5">
        <v>0</v>
      </c>
      <c r="S383" s="5">
        <v>0</v>
      </c>
      <c r="T383" s="5">
        <v>0</v>
      </c>
      <c r="V383" t="s">
        <v>2299</v>
      </c>
      <c r="W383" t="s">
        <v>1849</v>
      </c>
      <c r="X383" t="s">
        <v>1694</v>
      </c>
      <c r="Y383" t="s">
        <v>2301</v>
      </c>
      <c r="Z383" t="s">
        <v>2302</v>
      </c>
      <c r="AA383" t="s">
        <v>1723</v>
      </c>
      <c r="AB383" t="s">
        <v>2016</v>
      </c>
      <c r="AC383" t="s">
        <v>1881</v>
      </c>
      <c r="AD383" t="s">
        <v>1706</v>
      </c>
    </row>
    <row r="384" spans="2:31">
      <c r="B384" t="s">
        <v>1679</v>
      </c>
      <c r="C384" t="s">
        <v>1680</v>
      </c>
      <c r="D384" s="5">
        <v>0</v>
      </c>
      <c r="E384" s="5">
        <v>0</v>
      </c>
      <c r="F384" s="5">
        <v>50000000</v>
      </c>
      <c r="G384" s="5">
        <v>50000000</v>
      </c>
      <c r="H384" s="5">
        <v>0</v>
      </c>
      <c r="I384" s="5">
        <v>50000000</v>
      </c>
      <c r="J384" s="5">
        <v>0</v>
      </c>
      <c r="K384" s="5">
        <v>50000000</v>
      </c>
      <c r="L384" s="5">
        <v>50000000</v>
      </c>
      <c r="M384" s="5">
        <v>50000000</v>
      </c>
      <c r="N384" s="5">
        <v>100</v>
      </c>
      <c r="O384" s="5">
        <v>0</v>
      </c>
      <c r="P384" s="5">
        <v>0</v>
      </c>
      <c r="Q384" s="5">
        <v>0</v>
      </c>
      <c r="R384" s="5">
        <v>0</v>
      </c>
      <c r="S384" s="5">
        <v>0</v>
      </c>
      <c r="T384" s="5">
        <v>0</v>
      </c>
      <c r="V384" t="s">
        <v>1679</v>
      </c>
      <c r="W384" t="s">
        <v>1681</v>
      </c>
      <c r="X384" t="s">
        <v>1682</v>
      </c>
    </row>
    <row r="385" spans="2:31">
      <c r="B385" t="s">
        <v>2303</v>
      </c>
      <c r="C385" t="s">
        <v>2304</v>
      </c>
      <c r="D385" s="5">
        <v>70000000</v>
      </c>
      <c r="E385" s="5">
        <v>-4612871</v>
      </c>
      <c r="F385" s="5">
        <v>130417806</v>
      </c>
      <c r="G385" s="5">
        <v>200417806</v>
      </c>
      <c r="H385" s="5">
        <v>0</v>
      </c>
      <c r="I385" s="5">
        <v>200417806</v>
      </c>
      <c r="J385" s="5">
        <v>2887129</v>
      </c>
      <c r="K385" s="5">
        <v>197917806</v>
      </c>
      <c r="L385" s="5">
        <v>178117186</v>
      </c>
      <c r="M385" s="5">
        <v>197917806</v>
      </c>
      <c r="N385" s="5">
        <v>98.752600000000001</v>
      </c>
      <c r="O385" s="5">
        <v>178117186</v>
      </c>
      <c r="P385" s="5">
        <v>197917806</v>
      </c>
      <c r="Q385" s="5">
        <v>98.752600000000001</v>
      </c>
      <c r="R385" s="5">
        <v>176985663</v>
      </c>
      <c r="S385" s="5">
        <v>196786283</v>
      </c>
      <c r="T385" s="5">
        <v>1131523</v>
      </c>
      <c r="V385" t="s">
        <v>2303</v>
      </c>
      <c r="W385" t="s">
        <v>1849</v>
      </c>
      <c r="X385" t="s">
        <v>1694</v>
      </c>
      <c r="Y385" t="s">
        <v>1904</v>
      </c>
      <c r="Z385" t="s">
        <v>1689</v>
      </c>
      <c r="AA385" t="s">
        <v>1905</v>
      </c>
      <c r="AB385" t="s">
        <v>1906</v>
      </c>
    </row>
    <row r="386" spans="2:31">
      <c r="B386" t="s">
        <v>1679</v>
      </c>
      <c r="C386" t="s">
        <v>1680</v>
      </c>
      <c r="D386" s="5">
        <v>70000000</v>
      </c>
      <c r="E386" s="5">
        <v>-4612871</v>
      </c>
      <c r="F386" s="5">
        <v>-44812251</v>
      </c>
      <c r="G386" s="5">
        <v>25187749</v>
      </c>
      <c r="H386" s="5">
        <v>0</v>
      </c>
      <c r="I386" s="5">
        <v>25187749</v>
      </c>
      <c r="J386" s="5">
        <v>2887129</v>
      </c>
      <c r="K386" s="5">
        <v>22687749</v>
      </c>
      <c r="L386" s="5">
        <v>2887129</v>
      </c>
      <c r="M386" s="5">
        <v>22687749</v>
      </c>
      <c r="N386" s="5">
        <v>90.0745</v>
      </c>
      <c r="O386" s="5">
        <v>2887129</v>
      </c>
      <c r="P386" s="5">
        <v>22687749</v>
      </c>
      <c r="Q386" s="5">
        <v>90.0745</v>
      </c>
      <c r="R386" s="5">
        <v>1755606</v>
      </c>
      <c r="S386" s="5">
        <v>21556226</v>
      </c>
      <c r="T386" s="5">
        <v>1131523</v>
      </c>
      <c r="V386" t="s">
        <v>1679</v>
      </c>
      <c r="W386" t="s">
        <v>1681</v>
      </c>
      <c r="X386" t="s">
        <v>1682</v>
      </c>
    </row>
    <row r="387" spans="2:31">
      <c r="B387" t="s">
        <v>2189</v>
      </c>
      <c r="C387" t="s">
        <v>2190</v>
      </c>
      <c r="D387" s="5">
        <v>0</v>
      </c>
      <c r="E387" s="5">
        <v>0</v>
      </c>
      <c r="F387" s="5">
        <v>175230057</v>
      </c>
      <c r="G387" s="5">
        <v>175230057</v>
      </c>
      <c r="H387" s="5">
        <v>0</v>
      </c>
      <c r="I387" s="5">
        <v>175230057</v>
      </c>
      <c r="J387" s="5">
        <v>0</v>
      </c>
      <c r="K387" s="5">
        <v>175230057</v>
      </c>
      <c r="L387" s="5">
        <v>175230057</v>
      </c>
      <c r="M387" s="5">
        <v>175230057</v>
      </c>
      <c r="N387" s="5">
        <v>100</v>
      </c>
      <c r="O387" s="5">
        <v>175230057</v>
      </c>
      <c r="P387" s="5">
        <v>175230057</v>
      </c>
      <c r="Q387" s="5">
        <v>100</v>
      </c>
      <c r="R387" s="5">
        <v>175230057</v>
      </c>
      <c r="S387" s="5">
        <v>175230057</v>
      </c>
      <c r="T387" s="5">
        <v>0</v>
      </c>
      <c r="V387" t="s">
        <v>2189</v>
      </c>
      <c r="W387" t="s">
        <v>2191</v>
      </c>
    </row>
    <row r="388" spans="2:31">
      <c r="B388" t="s">
        <v>2305</v>
      </c>
      <c r="C388" t="s">
        <v>2306</v>
      </c>
      <c r="D388" s="5">
        <v>0</v>
      </c>
      <c r="E388" s="5">
        <v>197752240</v>
      </c>
      <c r="F388" s="5">
        <v>7391955221</v>
      </c>
      <c r="G388" s="5">
        <v>7391955221</v>
      </c>
      <c r="H388" s="5">
        <v>0</v>
      </c>
      <c r="I388" s="5">
        <v>7391955221</v>
      </c>
      <c r="J388" s="5">
        <v>227412422</v>
      </c>
      <c r="K388" s="5">
        <v>6182691533</v>
      </c>
      <c r="L388" s="5">
        <v>914160505</v>
      </c>
      <c r="M388" s="5">
        <v>6182691533</v>
      </c>
      <c r="N388" s="5">
        <v>83.640799999999999</v>
      </c>
      <c r="O388" s="5">
        <v>1091950156</v>
      </c>
      <c r="P388" s="5">
        <v>1664258746</v>
      </c>
      <c r="Q388" s="5">
        <v>22.514500000000002</v>
      </c>
      <c r="R388" s="5">
        <v>701438228</v>
      </c>
      <c r="S388" s="5">
        <v>1273746818</v>
      </c>
      <c r="T388" s="5">
        <v>390511928</v>
      </c>
      <c r="V388" t="s">
        <v>2305</v>
      </c>
      <c r="W388" t="s">
        <v>1849</v>
      </c>
      <c r="X388" t="s">
        <v>1694</v>
      </c>
      <c r="Y388" t="s">
        <v>1915</v>
      </c>
      <c r="Z388" t="s">
        <v>1659</v>
      </c>
      <c r="AA388" t="s">
        <v>2145</v>
      </c>
      <c r="AB388" t="s">
        <v>1694</v>
      </c>
      <c r="AC388" t="s">
        <v>1731</v>
      </c>
      <c r="AD388" t="s">
        <v>2307</v>
      </c>
      <c r="AE388" t="s">
        <v>2136</v>
      </c>
    </row>
    <row r="389" spans="2:31">
      <c r="B389" t="s">
        <v>1679</v>
      </c>
      <c r="C389" t="s">
        <v>1680</v>
      </c>
      <c r="D389" s="5">
        <v>0</v>
      </c>
      <c r="E389" s="5">
        <v>0</v>
      </c>
      <c r="F389" s="5">
        <v>34751513</v>
      </c>
      <c r="G389" s="5">
        <v>34751513</v>
      </c>
      <c r="H389" s="5">
        <v>0</v>
      </c>
      <c r="I389" s="5">
        <v>34751513</v>
      </c>
      <c r="J389" s="5">
        <v>0</v>
      </c>
      <c r="K389" s="5">
        <v>34751513</v>
      </c>
      <c r="L389" s="5">
        <v>0</v>
      </c>
      <c r="M389" s="5">
        <v>34751513</v>
      </c>
      <c r="N389" s="5">
        <v>100</v>
      </c>
      <c r="O389" s="5">
        <v>0</v>
      </c>
      <c r="P389" s="5">
        <v>29673572</v>
      </c>
      <c r="Q389" s="5">
        <v>85.387900000000002</v>
      </c>
      <c r="R389" s="5">
        <v>0</v>
      </c>
      <c r="S389" s="5">
        <v>29673572</v>
      </c>
      <c r="T389" s="5">
        <v>0</v>
      </c>
      <c r="V389" t="s">
        <v>1679</v>
      </c>
      <c r="W389" t="s">
        <v>1681</v>
      </c>
      <c r="X389" t="s">
        <v>1682</v>
      </c>
    </row>
    <row r="390" spans="2:31">
      <c r="B390" t="s">
        <v>2189</v>
      </c>
      <c r="C390" t="s">
        <v>2190</v>
      </c>
      <c r="D390" s="5">
        <v>0</v>
      </c>
      <c r="E390" s="5">
        <v>197752240</v>
      </c>
      <c r="F390" s="5">
        <v>6831465928</v>
      </c>
      <c r="G390" s="5">
        <v>6831465928</v>
      </c>
      <c r="H390" s="5">
        <v>0</v>
      </c>
      <c r="I390" s="5">
        <v>6831465928</v>
      </c>
      <c r="J390" s="5">
        <v>0</v>
      </c>
      <c r="K390" s="5">
        <v>5688713688</v>
      </c>
      <c r="L390" s="5">
        <v>686748083</v>
      </c>
      <c r="M390" s="5">
        <v>5688713688</v>
      </c>
      <c r="N390" s="5">
        <v>83.272199999999998</v>
      </c>
      <c r="O390" s="5">
        <v>864537734</v>
      </c>
      <c r="P390" s="5">
        <v>1175358842</v>
      </c>
      <c r="Q390" s="5">
        <v>17.205100000000002</v>
      </c>
      <c r="R390" s="5">
        <v>523043358</v>
      </c>
      <c r="S390" s="5">
        <v>833864466</v>
      </c>
      <c r="T390" s="5">
        <v>341494376</v>
      </c>
      <c r="V390" t="s">
        <v>2189</v>
      </c>
      <c r="W390" t="s">
        <v>2191</v>
      </c>
    </row>
    <row r="391" spans="2:31">
      <c r="B391" t="s">
        <v>2288</v>
      </c>
      <c r="C391" t="s">
        <v>2289</v>
      </c>
      <c r="D391" s="5">
        <v>0</v>
      </c>
      <c r="E391" s="5">
        <v>0</v>
      </c>
      <c r="F391" s="5">
        <v>54186009</v>
      </c>
      <c r="G391" s="5">
        <v>54186009</v>
      </c>
      <c r="H391" s="5">
        <v>0</v>
      </c>
      <c r="I391" s="5">
        <v>54186009</v>
      </c>
      <c r="J391" s="5">
        <v>0</v>
      </c>
      <c r="K391" s="5">
        <v>54186009</v>
      </c>
      <c r="L391" s="5">
        <v>0</v>
      </c>
      <c r="M391" s="5">
        <v>54186009</v>
      </c>
      <c r="N391" s="5">
        <v>100</v>
      </c>
      <c r="O391" s="5">
        <v>0</v>
      </c>
      <c r="P391" s="5">
        <v>54186009</v>
      </c>
      <c r="Q391" s="5">
        <v>100</v>
      </c>
      <c r="R391" s="5">
        <v>0</v>
      </c>
      <c r="S391" s="5">
        <v>54186009</v>
      </c>
      <c r="T391" s="5">
        <v>0</v>
      </c>
      <c r="V391" t="s">
        <v>2288</v>
      </c>
      <c r="W391" t="s">
        <v>2290</v>
      </c>
      <c r="X391" t="s">
        <v>2291</v>
      </c>
      <c r="Y391" t="s">
        <v>2292</v>
      </c>
    </row>
    <row r="392" spans="2:31">
      <c r="B392" t="s">
        <v>1809</v>
      </c>
      <c r="C392" t="s">
        <v>1810</v>
      </c>
      <c r="D392" s="5">
        <v>0</v>
      </c>
      <c r="E392" s="5">
        <v>0</v>
      </c>
      <c r="F392" s="5">
        <v>309177123</v>
      </c>
      <c r="G392" s="5">
        <v>309177123</v>
      </c>
      <c r="H392" s="5">
        <v>0</v>
      </c>
      <c r="I392" s="5">
        <v>309177123</v>
      </c>
      <c r="J392" s="5">
        <v>178394870</v>
      </c>
      <c r="K392" s="5">
        <v>309177123</v>
      </c>
      <c r="L392" s="5">
        <v>178394870</v>
      </c>
      <c r="M392" s="5">
        <v>309177123</v>
      </c>
      <c r="N392" s="5">
        <v>100</v>
      </c>
      <c r="O392" s="5">
        <v>178394870</v>
      </c>
      <c r="P392" s="5">
        <v>309177123</v>
      </c>
      <c r="Q392" s="5">
        <v>100</v>
      </c>
      <c r="R392" s="5">
        <v>178394870</v>
      </c>
      <c r="S392" s="5">
        <v>309177123</v>
      </c>
      <c r="T392" s="5">
        <v>0</v>
      </c>
      <c r="V392" t="s">
        <v>1809</v>
      </c>
      <c r="W392" t="s">
        <v>1811</v>
      </c>
      <c r="X392" t="s">
        <v>1682</v>
      </c>
    </row>
    <row r="393" spans="2:31">
      <c r="B393" t="s">
        <v>2296</v>
      </c>
      <c r="C393" t="s">
        <v>2297</v>
      </c>
      <c r="D393" s="5">
        <v>0</v>
      </c>
      <c r="E393" s="5">
        <v>0</v>
      </c>
      <c r="F393" s="5">
        <v>115529000</v>
      </c>
      <c r="G393" s="5">
        <v>115529000</v>
      </c>
      <c r="H393" s="5">
        <v>0</v>
      </c>
      <c r="I393" s="5">
        <v>115529000</v>
      </c>
      <c r="J393" s="5">
        <v>49017552</v>
      </c>
      <c r="K393" s="5">
        <v>49017552</v>
      </c>
      <c r="L393" s="5">
        <v>49017552</v>
      </c>
      <c r="M393" s="5">
        <v>49017552</v>
      </c>
      <c r="N393" s="5">
        <v>42.428800000000003</v>
      </c>
      <c r="O393" s="5">
        <v>49017552</v>
      </c>
      <c r="P393" s="5">
        <v>49017552</v>
      </c>
      <c r="Q393" s="5">
        <v>42.428800000000003</v>
      </c>
      <c r="R393" s="5">
        <v>0</v>
      </c>
      <c r="S393" s="5">
        <v>0</v>
      </c>
      <c r="T393" s="5">
        <v>49017552</v>
      </c>
      <c r="V393" t="s">
        <v>2296</v>
      </c>
      <c r="W393" t="s">
        <v>2298</v>
      </c>
      <c r="X393" t="s">
        <v>2291</v>
      </c>
      <c r="Y393" t="s">
        <v>2292</v>
      </c>
    </row>
    <row r="394" spans="2:31">
      <c r="B394" t="s">
        <v>2308</v>
      </c>
      <c r="C394" t="s">
        <v>2309</v>
      </c>
      <c r="D394" s="5">
        <v>0</v>
      </c>
      <c r="E394" s="5">
        <v>0</v>
      </c>
      <c r="F394" s="5">
        <v>46845648</v>
      </c>
      <c r="G394" s="5">
        <v>46845648</v>
      </c>
      <c r="H394" s="5">
        <v>0</v>
      </c>
      <c r="I394" s="5">
        <v>46845648</v>
      </c>
      <c r="J394" s="5">
        <v>0</v>
      </c>
      <c r="K394" s="5">
        <v>46845648</v>
      </c>
      <c r="L394" s="5">
        <v>0</v>
      </c>
      <c r="M394" s="5">
        <v>46845648</v>
      </c>
      <c r="N394" s="5">
        <v>100</v>
      </c>
      <c r="O394" s="5">
        <v>0</v>
      </c>
      <c r="P394" s="5">
        <v>46845648</v>
      </c>
      <c r="Q394" s="5">
        <v>100</v>
      </c>
      <c r="R394" s="5">
        <v>0</v>
      </c>
      <c r="S394" s="5">
        <v>46845648</v>
      </c>
      <c r="T394" s="5">
        <v>0</v>
      </c>
      <c r="V394" t="s">
        <v>2308</v>
      </c>
      <c r="W394" t="s">
        <v>2310</v>
      </c>
    </row>
    <row r="395" spans="2:31">
      <c r="B395" t="s">
        <v>2143</v>
      </c>
      <c r="C395" t="s">
        <v>2144</v>
      </c>
      <c r="D395" s="5">
        <v>8271613000</v>
      </c>
      <c r="E395" s="5">
        <v>-21826828</v>
      </c>
      <c r="F395" s="5">
        <v>-2965559734</v>
      </c>
      <c r="G395" s="5">
        <v>5306053266</v>
      </c>
      <c r="H395" s="5">
        <v>0</v>
      </c>
      <c r="I395" s="5">
        <v>5306053266</v>
      </c>
      <c r="J395" s="5">
        <v>-18025334</v>
      </c>
      <c r="K395" s="5">
        <v>5271104332</v>
      </c>
      <c r="L395" s="5">
        <v>198211866</v>
      </c>
      <c r="M395" s="5">
        <v>5271104332</v>
      </c>
      <c r="N395" s="5">
        <v>99.341300000000004</v>
      </c>
      <c r="O395" s="5">
        <v>457641800</v>
      </c>
      <c r="P395" s="5">
        <v>4266899933</v>
      </c>
      <c r="Q395" s="5">
        <v>80.415700000000001</v>
      </c>
      <c r="R395" s="5">
        <v>449234100</v>
      </c>
      <c r="S395" s="5">
        <v>4258492233</v>
      </c>
      <c r="T395" s="5">
        <v>8407700</v>
      </c>
      <c r="V395" t="s">
        <v>2143</v>
      </c>
      <c r="W395" t="s">
        <v>1849</v>
      </c>
      <c r="X395" t="s">
        <v>1694</v>
      </c>
      <c r="Y395" t="s">
        <v>2145</v>
      </c>
      <c r="Z395" t="s">
        <v>1689</v>
      </c>
      <c r="AA395" t="s">
        <v>1888</v>
      </c>
      <c r="AB395" t="s">
        <v>2146</v>
      </c>
    </row>
    <row r="396" spans="2:31">
      <c r="B396" t="s">
        <v>1679</v>
      </c>
      <c r="C396" t="s">
        <v>1680</v>
      </c>
      <c r="D396" s="5">
        <v>5891613000</v>
      </c>
      <c r="E396" s="5">
        <v>-21826828</v>
      </c>
      <c r="F396" s="5">
        <v>-587472000</v>
      </c>
      <c r="G396" s="5">
        <v>5304141000</v>
      </c>
      <c r="H396" s="5">
        <v>0</v>
      </c>
      <c r="I396" s="5">
        <v>5304141000</v>
      </c>
      <c r="J396" s="5">
        <v>-19482734</v>
      </c>
      <c r="K396" s="5">
        <v>5269192066</v>
      </c>
      <c r="L396" s="5">
        <v>196754466</v>
      </c>
      <c r="M396" s="5">
        <v>5269192066</v>
      </c>
      <c r="N396" s="5">
        <v>99.341099999999997</v>
      </c>
      <c r="O396" s="5">
        <v>456184400</v>
      </c>
      <c r="P396" s="5">
        <v>4264987667</v>
      </c>
      <c r="Q396" s="5">
        <v>80.408600000000007</v>
      </c>
      <c r="R396" s="5">
        <v>447776700</v>
      </c>
      <c r="S396" s="5">
        <v>4256579967</v>
      </c>
      <c r="T396" s="5">
        <v>8407700</v>
      </c>
      <c r="V396" t="s">
        <v>1679</v>
      </c>
      <c r="W396" t="s">
        <v>1681</v>
      </c>
      <c r="X396" t="s">
        <v>1682</v>
      </c>
    </row>
    <row r="397" spans="2:31">
      <c r="B397" t="s">
        <v>2189</v>
      </c>
      <c r="C397" t="s">
        <v>2190</v>
      </c>
      <c r="D397" s="5">
        <v>2380000000</v>
      </c>
      <c r="E397" s="5">
        <v>0</v>
      </c>
      <c r="F397" s="5">
        <v>-2380000000</v>
      </c>
      <c r="G397" s="5">
        <v>0</v>
      </c>
      <c r="H397" s="5">
        <v>0</v>
      </c>
      <c r="I397" s="5">
        <v>0</v>
      </c>
      <c r="J397" s="5">
        <v>0</v>
      </c>
      <c r="K397" s="5">
        <v>0</v>
      </c>
      <c r="L397" s="5">
        <v>0</v>
      </c>
      <c r="M397" s="5">
        <v>0</v>
      </c>
      <c r="N397" s="5">
        <v>0</v>
      </c>
      <c r="O397" s="5">
        <v>0</v>
      </c>
      <c r="P397" s="5">
        <v>0</v>
      </c>
      <c r="Q397" s="5">
        <v>0</v>
      </c>
      <c r="R397" s="5">
        <v>0</v>
      </c>
      <c r="S397" s="5">
        <v>0</v>
      </c>
      <c r="T397" s="5">
        <v>0</v>
      </c>
      <c r="V397" t="s">
        <v>2189</v>
      </c>
      <c r="W397" t="s">
        <v>2191</v>
      </c>
    </row>
    <row r="398" spans="2:31">
      <c r="B398" t="s">
        <v>1809</v>
      </c>
      <c r="C398" t="s">
        <v>1810</v>
      </c>
      <c r="D398" s="5">
        <v>0</v>
      </c>
      <c r="E398" s="5">
        <v>0</v>
      </c>
      <c r="F398" s="5">
        <v>1912266</v>
      </c>
      <c r="G398" s="5">
        <v>1912266</v>
      </c>
      <c r="H398" s="5">
        <v>0</v>
      </c>
      <c r="I398" s="5">
        <v>1912266</v>
      </c>
      <c r="J398" s="5">
        <v>1457400</v>
      </c>
      <c r="K398" s="5">
        <v>1912266</v>
      </c>
      <c r="L398" s="5">
        <v>1457400</v>
      </c>
      <c r="M398" s="5">
        <v>1912266</v>
      </c>
      <c r="N398" s="5">
        <v>100</v>
      </c>
      <c r="O398" s="5">
        <v>1457400</v>
      </c>
      <c r="P398" s="5">
        <v>1912266</v>
      </c>
      <c r="Q398" s="5">
        <v>100</v>
      </c>
      <c r="R398" s="5">
        <v>1457400</v>
      </c>
      <c r="S398" s="5">
        <v>1912266</v>
      </c>
      <c r="T398" s="5">
        <v>0</v>
      </c>
      <c r="V398" t="s">
        <v>1809</v>
      </c>
      <c r="W398" t="s">
        <v>1811</v>
      </c>
      <c r="X398" t="s">
        <v>1682</v>
      </c>
    </row>
    <row r="399" spans="2:31">
      <c r="B399" t="s">
        <v>2311</v>
      </c>
      <c r="C399" t="s">
        <v>2312</v>
      </c>
      <c r="D399" s="5">
        <v>330000000</v>
      </c>
      <c r="E399" s="5">
        <v>0</v>
      </c>
      <c r="F399" s="5">
        <v>-330000000</v>
      </c>
      <c r="G399" s="5">
        <v>0</v>
      </c>
      <c r="H399" s="5">
        <v>0</v>
      </c>
      <c r="I399" s="5">
        <v>0</v>
      </c>
      <c r="J399" s="5">
        <v>0</v>
      </c>
      <c r="K399" s="5">
        <v>0</v>
      </c>
      <c r="L399" s="5">
        <v>0</v>
      </c>
      <c r="M399" s="5">
        <v>0</v>
      </c>
      <c r="N399" s="5">
        <v>0</v>
      </c>
      <c r="O399" s="5">
        <v>0</v>
      </c>
      <c r="P399" s="5">
        <v>0</v>
      </c>
      <c r="Q399" s="5">
        <v>0</v>
      </c>
      <c r="R399" s="5">
        <v>0</v>
      </c>
      <c r="S399" s="5">
        <v>0</v>
      </c>
      <c r="T399" s="5">
        <v>0</v>
      </c>
      <c r="V399" t="s">
        <v>2311</v>
      </c>
      <c r="W399" t="s">
        <v>1887</v>
      </c>
      <c r="X399" t="s">
        <v>1707</v>
      </c>
      <c r="Y399" t="s">
        <v>1694</v>
      </c>
      <c r="Z399" t="s">
        <v>1915</v>
      </c>
      <c r="AA399" t="s">
        <v>2146</v>
      </c>
    </row>
    <row r="400" spans="2:31">
      <c r="B400" t="s">
        <v>2189</v>
      </c>
      <c r="C400" t="s">
        <v>2190</v>
      </c>
      <c r="D400" s="5">
        <v>330000000</v>
      </c>
      <c r="E400" s="5">
        <v>0</v>
      </c>
      <c r="F400" s="5">
        <v>-330000000</v>
      </c>
      <c r="G400" s="5">
        <v>0</v>
      </c>
      <c r="H400" s="5">
        <v>0</v>
      </c>
      <c r="I400" s="5">
        <v>0</v>
      </c>
      <c r="J400" s="5">
        <v>0</v>
      </c>
      <c r="K400" s="5">
        <v>0</v>
      </c>
      <c r="L400" s="5">
        <v>0</v>
      </c>
      <c r="M400" s="5">
        <v>0</v>
      </c>
      <c r="N400" s="5">
        <v>0</v>
      </c>
      <c r="O400" s="5">
        <v>0</v>
      </c>
      <c r="P400" s="5">
        <v>0</v>
      </c>
      <c r="Q400" s="5">
        <v>0</v>
      </c>
      <c r="R400" s="5">
        <v>0</v>
      </c>
      <c r="S400" s="5">
        <v>0</v>
      </c>
      <c r="T400" s="5">
        <v>0</v>
      </c>
      <c r="V400" t="s">
        <v>2189</v>
      </c>
      <c r="W400" t="s">
        <v>2191</v>
      </c>
    </row>
    <row r="401" spans="2:30">
      <c r="B401" t="s">
        <v>2313</v>
      </c>
      <c r="C401" t="s">
        <v>2314</v>
      </c>
      <c r="D401" s="5">
        <v>19611616000</v>
      </c>
      <c r="E401" s="5">
        <v>180070273</v>
      </c>
      <c r="F401" s="5">
        <v>41042834443</v>
      </c>
      <c r="G401" s="5">
        <v>60654450443</v>
      </c>
      <c r="H401" s="5">
        <v>0</v>
      </c>
      <c r="I401" s="5">
        <v>60654450443</v>
      </c>
      <c r="J401" s="5">
        <v>2735338201</v>
      </c>
      <c r="K401" s="5">
        <v>59607561871</v>
      </c>
      <c r="L401" s="5">
        <v>20884218046</v>
      </c>
      <c r="M401" s="5">
        <v>59607561871</v>
      </c>
      <c r="N401" s="5">
        <v>98.274000000000001</v>
      </c>
      <c r="O401" s="5">
        <v>8133510770</v>
      </c>
      <c r="P401" s="5">
        <v>13367439175</v>
      </c>
      <c r="Q401" s="5">
        <v>22.038699999999999</v>
      </c>
      <c r="R401" s="5">
        <v>5192130925</v>
      </c>
      <c r="S401" s="5">
        <v>10426059330</v>
      </c>
      <c r="T401" s="5">
        <v>2941379845</v>
      </c>
      <c r="V401" t="s">
        <v>2313</v>
      </c>
      <c r="W401" t="s">
        <v>1849</v>
      </c>
      <c r="X401" t="s">
        <v>1694</v>
      </c>
      <c r="Y401" t="s">
        <v>2315</v>
      </c>
      <c r="Z401" t="s">
        <v>1815</v>
      </c>
      <c r="AA401" t="s">
        <v>2316</v>
      </c>
      <c r="AB401" t="s">
        <v>1694</v>
      </c>
      <c r="AC401" t="s">
        <v>2317</v>
      </c>
    </row>
    <row r="402" spans="2:30">
      <c r="B402" t="s">
        <v>1679</v>
      </c>
      <c r="C402" t="s">
        <v>1680</v>
      </c>
      <c r="D402" s="5">
        <v>0</v>
      </c>
      <c r="E402" s="5">
        <v>279091692</v>
      </c>
      <c r="F402" s="5">
        <v>403986328</v>
      </c>
      <c r="G402" s="5">
        <v>403986328</v>
      </c>
      <c r="H402" s="5">
        <v>0</v>
      </c>
      <c r="I402" s="5">
        <v>403986328</v>
      </c>
      <c r="J402" s="5">
        <v>-48815043</v>
      </c>
      <c r="K402" s="5">
        <v>76079593</v>
      </c>
      <c r="L402" s="5">
        <v>25779143</v>
      </c>
      <c r="M402" s="5">
        <v>76079593</v>
      </c>
      <c r="N402" s="5">
        <v>18.8322</v>
      </c>
      <c r="O402" s="5">
        <v>0</v>
      </c>
      <c r="P402" s="5">
        <v>50300450</v>
      </c>
      <c r="Q402" s="5">
        <v>12.451000000000001</v>
      </c>
      <c r="R402" s="5">
        <v>0</v>
      </c>
      <c r="S402" s="5">
        <v>50300450</v>
      </c>
      <c r="T402" s="5">
        <v>0</v>
      </c>
      <c r="V402" t="s">
        <v>1679</v>
      </c>
      <c r="W402" t="s">
        <v>1681</v>
      </c>
      <c r="X402" t="s">
        <v>1682</v>
      </c>
    </row>
    <row r="403" spans="2:30">
      <c r="B403" t="s">
        <v>2189</v>
      </c>
      <c r="C403" t="s">
        <v>2190</v>
      </c>
      <c r="D403" s="5">
        <v>18361540000</v>
      </c>
      <c r="E403" s="5">
        <v>-197752240</v>
      </c>
      <c r="F403" s="5">
        <v>40364337226</v>
      </c>
      <c r="G403" s="5">
        <v>58725877226</v>
      </c>
      <c r="H403" s="5">
        <v>0</v>
      </c>
      <c r="I403" s="5">
        <v>58725877226</v>
      </c>
      <c r="J403" s="5">
        <v>2411718722</v>
      </c>
      <c r="K403" s="5">
        <v>58725877226</v>
      </c>
      <c r="L403" s="5">
        <v>20486004381</v>
      </c>
      <c r="M403" s="5">
        <v>58725877226</v>
      </c>
      <c r="N403" s="5">
        <v>100</v>
      </c>
      <c r="O403" s="5">
        <v>7761076248</v>
      </c>
      <c r="P403" s="5">
        <v>12511533673</v>
      </c>
      <c r="Q403" s="5">
        <v>21.305</v>
      </c>
      <c r="R403" s="5">
        <v>4819696403</v>
      </c>
      <c r="S403" s="5">
        <v>9570153828</v>
      </c>
      <c r="T403" s="5">
        <v>2941379845</v>
      </c>
      <c r="V403" t="s">
        <v>2189</v>
      </c>
      <c r="W403" t="s">
        <v>2191</v>
      </c>
    </row>
    <row r="404" spans="2:30">
      <c r="B404" t="s">
        <v>2288</v>
      </c>
      <c r="C404" t="s">
        <v>2289</v>
      </c>
      <c r="D404" s="5">
        <v>0</v>
      </c>
      <c r="E404" s="5">
        <v>42878903</v>
      </c>
      <c r="F404" s="5">
        <v>42878903</v>
      </c>
      <c r="G404" s="5">
        <v>42878903</v>
      </c>
      <c r="H404" s="5">
        <v>0</v>
      </c>
      <c r="I404" s="5">
        <v>42878903</v>
      </c>
      <c r="J404" s="5">
        <v>0</v>
      </c>
      <c r="K404" s="5">
        <v>0</v>
      </c>
      <c r="L404" s="5">
        <v>0</v>
      </c>
      <c r="M404" s="5">
        <v>0</v>
      </c>
      <c r="N404" s="5">
        <v>0</v>
      </c>
      <c r="O404" s="5">
        <v>0</v>
      </c>
      <c r="P404" s="5">
        <v>0</v>
      </c>
      <c r="Q404" s="5">
        <v>0</v>
      </c>
      <c r="R404" s="5">
        <v>0</v>
      </c>
      <c r="S404" s="5">
        <v>0</v>
      </c>
      <c r="T404" s="5">
        <v>0</v>
      </c>
      <c r="V404" t="s">
        <v>2288</v>
      </c>
      <c r="W404" t="s">
        <v>2290</v>
      </c>
      <c r="X404" t="s">
        <v>2291</v>
      </c>
      <c r="Y404" t="s">
        <v>2292</v>
      </c>
    </row>
    <row r="405" spans="2:30">
      <c r="B405" t="s">
        <v>2293</v>
      </c>
      <c r="C405" t="s">
        <v>2294</v>
      </c>
      <c r="D405" s="5">
        <v>0</v>
      </c>
      <c r="E405" s="5">
        <v>55851918</v>
      </c>
      <c r="F405" s="5">
        <v>55851918</v>
      </c>
      <c r="G405" s="5">
        <v>55851918</v>
      </c>
      <c r="H405" s="5">
        <v>0</v>
      </c>
      <c r="I405" s="5">
        <v>55851918</v>
      </c>
      <c r="J405" s="5">
        <v>0</v>
      </c>
      <c r="K405" s="5">
        <v>0</v>
      </c>
      <c r="L405" s="5">
        <v>0</v>
      </c>
      <c r="M405" s="5">
        <v>0</v>
      </c>
      <c r="N405" s="5">
        <v>0</v>
      </c>
      <c r="O405" s="5">
        <v>0</v>
      </c>
      <c r="P405" s="5">
        <v>0</v>
      </c>
      <c r="Q405" s="5">
        <v>0</v>
      </c>
      <c r="R405" s="5">
        <v>0</v>
      </c>
      <c r="S405" s="5">
        <v>0</v>
      </c>
      <c r="T405" s="5">
        <v>0</v>
      </c>
      <c r="V405" t="s">
        <v>2293</v>
      </c>
      <c r="W405" t="s">
        <v>2295</v>
      </c>
      <c r="X405" t="s">
        <v>2291</v>
      </c>
      <c r="Y405" t="s">
        <v>2292</v>
      </c>
    </row>
    <row r="406" spans="2:30">
      <c r="B406" t="s">
        <v>1809</v>
      </c>
      <c r="C406" t="s">
        <v>1810</v>
      </c>
      <c r="D406" s="5">
        <v>0</v>
      </c>
      <c r="E406" s="5">
        <v>0</v>
      </c>
      <c r="F406" s="5">
        <v>175780068</v>
      </c>
      <c r="G406" s="5">
        <v>175780068</v>
      </c>
      <c r="H406" s="5">
        <v>0</v>
      </c>
      <c r="I406" s="5">
        <v>175780068</v>
      </c>
      <c r="J406" s="5">
        <v>0</v>
      </c>
      <c r="K406" s="5">
        <v>175780068</v>
      </c>
      <c r="L406" s="5">
        <v>0</v>
      </c>
      <c r="M406" s="5">
        <v>175780068</v>
      </c>
      <c r="N406" s="5">
        <v>100</v>
      </c>
      <c r="O406" s="5">
        <v>0</v>
      </c>
      <c r="P406" s="5">
        <v>175780068</v>
      </c>
      <c r="Q406" s="5">
        <v>100</v>
      </c>
      <c r="R406" s="5">
        <v>0</v>
      </c>
      <c r="S406" s="5">
        <v>175780068</v>
      </c>
      <c r="T406" s="5">
        <v>0</v>
      </c>
      <c r="V406" t="s">
        <v>1809</v>
      </c>
      <c r="W406" t="s">
        <v>1811</v>
      </c>
      <c r="X406" t="s">
        <v>1682</v>
      </c>
    </row>
    <row r="407" spans="2:30">
      <c r="B407" t="s">
        <v>2296</v>
      </c>
      <c r="C407" t="s">
        <v>2297</v>
      </c>
      <c r="D407" s="5">
        <v>1250076000</v>
      </c>
      <c r="E407" s="5">
        <v>0</v>
      </c>
      <c r="F407" s="5">
        <v>0</v>
      </c>
      <c r="G407" s="5">
        <v>1250076000</v>
      </c>
      <c r="H407" s="5">
        <v>0</v>
      </c>
      <c r="I407" s="5">
        <v>1250076000</v>
      </c>
      <c r="J407" s="5">
        <v>372434522</v>
      </c>
      <c r="K407" s="5">
        <v>629824984</v>
      </c>
      <c r="L407" s="5">
        <v>372434522</v>
      </c>
      <c r="M407" s="5">
        <v>629824984</v>
      </c>
      <c r="N407" s="5">
        <v>50.382899999999999</v>
      </c>
      <c r="O407" s="5">
        <v>372434522</v>
      </c>
      <c r="P407" s="5">
        <v>629824984</v>
      </c>
      <c r="Q407" s="5">
        <v>50.382899999999999</v>
      </c>
      <c r="R407" s="5">
        <v>372434522</v>
      </c>
      <c r="S407" s="5">
        <v>629824984</v>
      </c>
      <c r="T407" s="5">
        <v>0</v>
      </c>
      <c r="V407" t="s">
        <v>2296</v>
      </c>
      <c r="W407" t="s">
        <v>2298</v>
      </c>
      <c r="X407" t="s">
        <v>2291</v>
      </c>
      <c r="Y407" t="s">
        <v>2292</v>
      </c>
    </row>
    <row r="408" spans="2:30">
      <c r="B408" t="s">
        <v>2318</v>
      </c>
      <c r="C408" t="s">
        <v>2319</v>
      </c>
      <c r="D408" s="5">
        <v>321360000</v>
      </c>
      <c r="E408" s="5">
        <v>0</v>
      </c>
      <c r="F408" s="5">
        <v>-168360000</v>
      </c>
      <c r="G408" s="5">
        <v>153000000</v>
      </c>
      <c r="H408" s="5">
        <v>0</v>
      </c>
      <c r="I408" s="5">
        <v>153000000</v>
      </c>
      <c r="J408" s="5">
        <v>0</v>
      </c>
      <c r="K408" s="5">
        <v>153000000</v>
      </c>
      <c r="L408" s="5">
        <v>0</v>
      </c>
      <c r="M408" s="5">
        <v>153000000</v>
      </c>
      <c r="N408" s="5">
        <v>100</v>
      </c>
      <c r="O408" s="5">
        <v>13174379</v>
      </c>
      <c r="P408" s="5">
        <v>13174379</v>
      </c>
      <c r="Q408" s="5">
        <v>8.6106999999999996</v>
      </c>
      <c r="R408" s="5">
        <v>0</v>
      </c>
      <c r="S408" s="5">
        <v>0</v>
      </c>
      <c r="T408" s="5">
        <v>13174379</v>
      </c>
      <c r="V408" t="s">
        <v>2318</v>
      </c>
      <c r="W408" t="s">
        <v>1981</v>
      </c>
      <c r="X408" t="s">
        <v>1694</v>
      </c>
      <c r="Y408" t="s">
        <v>1961</v>
      </c>
      <c r="Z408" t="s">
        <v>1689</v>
      </c>
      <c r="AA408" t="s">
        <v>1982</v>
      </c>
      <c r="AB408" t="s">
        <v>1694</v>
      </c>
      <c r="AC408" t="s">
        <v>2320</v>
      </c>
    </row>
    <row r="409" spans="2:30">
      <c r="B409" t="s">
        <v>1679</v>
      </c>
      <c r="C409" t="s">
        <v>1680</v>
      </c>
      <c r="D409" s="5">
        <v>0</v>
      </c>
      <c r="E409" s="5">
        <v>0</v>
      </c>
      <c r="F409" s="5">
        <v>0</v>
      </c>
      <c r="G409" s="5">
        <v>0</v>
      </c>
      <c r="H409" s="5">
        <v>0</v>
      </c>
      <c r="I409" s="5">
        <v>0</v>
      </c>
      <c r="J409" s="5">
        <v>0</v>
      </c>
      <c r="K409" s="5">
        <v>0</v>
      </c>
      <c r="L409" s="5">
        <v>0</v>
      </c>
      <c r="M409" s="5">
        <v>0</v>
      </c>
      <c r="N409" s="5">
        <v>0</v>
      </c>
      <c r="O409" s="5">
        <v>0</v>
      </c>
      <c r="P409" s="5">
        <v>0</v>
      </c>
      <c r="Q409" s="5">
        <v>0</v>
      </c>
      <c r="R409" s="5">
        <v>0</v>
      </c>
      <c r="S409" s="5">
        <v>0</v>
      </c>
      <c r="T409" s="5">
        <v>0</v>
      </c>
      <c r="V409" t="s">
        <v>1679</v>
      </c>
      <c r="W409" t="s">
        <v>1681</v>
      </c>
      <c r="X409" t="s">
        <v>1682</v>
      </c>
    </row>
    <row r="410" spans="2:30">
      <c r="B410" t="s">
        <v>2189</v>
      </c>
      <c r="C410" t="s">
        <v>2190</v>
      </c>
      <c r="D410" s="5">
        <v>321360000</v>
      </c>
      <c r="E410" s="5">
        <v>0</v>
      </c>
      <c r="F410" s="5">
        <v>-168360000</v>
      </c>
      <c r="G410" s="5">
        <v>153000000</v>
      </c>
      <c r="H410" s="5">
        <v>0</v>
      </c>
      <c r="I410" s="5">
        <v>153000000</v>
      </c>
      <c r="J410" s="5">
        <v>0</v>
      </c>
      <c r="K410" s="5">
        <v>153000000</v>
      </c>
      <c r="L410" s="5">
        <v>0</v>
      </c>
      <c r="M410" s="5">
        <v>153000000</v>
      </c>
      <c r="N410" s="5">
        <v>100</v>
      </c>
      <c r="O410" s="5">
        <v>13174379</v>
      </c>
      <c r="P410" s="5">
        <v>13174379</v>
      </c>
      <c r="Q410" s="5">
        <v>8.6106999999999996</v>
      </c>
      <c r="R410" s="5">
        <v>0</v>
      </c>
      <c r="S410" s="5">
        <v>0</v>
      </c>
      <c r="T410" s="5">
        <v>13174379</v>
      </c>
      <c r="V410" t="s">
        <v>2189</v>
      </c>
      <c r="W410" t="s">
        <v>2191</v>
      </c>
    </row>
    <row r="411" spans="2:30">
      <c r="B411" t="s">
        <v>2321</v>
      </c>
      <c r="C411" t="s">
        <v>2322</v>
      </c>
      <c r="D411" s="5">
        <v>420240000</v>
      </c>
      <c r="E411" s="5">
        <v>0</v>
      </c>
      <c r="F411" s="5">
        <v>0</v>
      </c>
      <c r="G411" s="5">
        <v>420240000</v>
      </c>
      <c r="H411" s="5">
        <v>0</v>
      </c>
      <c r="I411" s="5">
        <v>420240000</v>
      </c>
      <c r="J411" s="5">
        <v>0</v>
      </c>
      <c r="K411" s="5">
        <v>420240000</v>
      </c>
      <c r="L411" s="5">
        <v>420240000</v>
      </c>
      <c r="M411" s="5">
        <v>420240000</v>
      </c>
      <c r="N411" s="5">
        <v>100</v>
      </c>
      <c r="O411" s="5">
        <v>0</v>
      </c>
      <c r="P411" s="5">
        <v>0</v>
      </c>
      <c r="Q411" s="5">
        <v>0</v>
      </c>
      <c r="R411" s="5">
        <v>0</v>
      </c>
      <c r="S411" s="5">
        <v>0</v>
      </c>
      <c r="T411" s="5">
        <v>0</v>
      </c>
      <c r="V411" t="s">
        <v>2321</v>
      </c>
      <c r="W411" t="s">
        <v>1981</v>
      </c>
      <c r="X411" t="s">
        <v>1694</v>
      </c>
      <c r="Y411" t="s">
        <v>1961</v>
      </c>
      <c r="Z411" t="s">
        <v>1689</v>
      </c>
      <c r="AA411" t="s">
        <v>1982</v>
      </c>
      <c r="AB411" t="s">
        <v>1694</v>
      </c>
      <c r="AC411" t="s">
        <v>2323</v>
      </c>
    </row>
    <row r="412" spans="2:30">
      <c r="B412" t="s">
        <v>2189</v>
      </c>
      <c r="C412" t="s">
        <v>2190</v>
      </c>
      <c r="D412" s="5">
        <v>420240000</v>
      </c>
      <c r="E412" s="5">
        <v>0</v>
      </c>
      <c r="F412" s="5">
        <v>0</v>
      </c>
      <c r="G412" s="5">
        <v>420240000</v>
      </c>
      <c r="H412" s="5">
        <v>0</v>
      </c>
      <c r="I412" s="5">
        <v>420240000</v>
      </c>
      <c r="J412" s="5">
        <v>0</v>
      </c>
      <c r="K412" s="5">
        <v>420240000</v>
      </c>
      <c r="L412" s="5">
        <v>420240000</v>
      </c>
      <c r="M412" s="5">
        <v>420240000</v>
      </c>
      <c r="N412" s="5">
        <v>100</v>
      </c>
      <c r="O412" s="5">
        <v>0</v>
      </c>
      <c r="P412" s="5">
        <v>0</v>
      </c>
      <c r="Q412" s="5">
        <v>0</v>
      </c>
      <c r="R412" s="5">
        <v>0</v>
      </c>
      <c r="S412" s="5">
        <v>0</v>
      </c>
      <c r="T412" s="5">
        <v>0</v>
      </c>
      <c r="V412" t="s">
        <v>2189</v>
      </c>
      <c r="W412" t="s">
        <v>2191</v>
      </c>
    </row>
    <row r="413" spans="2:30">
      <c r="B413" t="s">
        <v>2324</v>
      </c>
      <c r="C413" t="s">
        <v>2325</v>
      </c>
      <c r="D413" s="5">
        <v>352000000</v>
      </c>
      <c r="E413" s="5">
        <v>0</v>
      </c>
      <c r="F413" s="5">
        <v>0</v>
      </c>
      <c r="G413" s="5">
        <v>352000000</v>
      </c>
      <c r="H413" s="5">
        <v>0</v>
      </c>
      <c r="I413" s="5">
        <v>352000000</v>
      </c>
      <c r="J413" s="5">
        <v>0</v>
      </c>
      <c r="K413" s="5">
        <v>352000000</v>
      </c>
      <c r="L413" s="5">
        <v>352000000</v>
      </c>
      <c r="M413" s="5">
        <v>352000000</v>
      </c>
      <c r="N413" s="5">
        <v>100</v>
      </c>
      <c r="O413" s="5">
        <v>0</v>
      </c>
      <c r="P413" s="5">
        <v>0</v>
      </c>
      <c r="Q413" s="5">
        <v>0</v>
      </c>
      <c r="R413" s="5">
        <v>0</v>
      </c>
      <c r="S413" s="5">
        <v>0</v>
      </c>
      <c r="T413" s="5">
        <v>0</v>
      </c>
      <c r="V413" t="s">
        <v>2324</v>
      </c>
      <c r="W413" t="s">
        <v>1981</v>
      </c>
      <c r="X413" t="s">
        <v>1694</v>
      </c>
      <c r="Y413" t="s">
        <v>2165</v>
      </c>
      <c r="Z413" t="s">
        <v>1694</v>
      </c>
      <c r="AA413" t="s">
        <v>2323</v>
      </c>
      <c r="AB413" t="s">
        <v>1694</v>
      </c>
      <c r="AC413" t="s">
        <v>2326</v>
      </c>
      <c r="AD413" t="s">
        <v>2327</v>
      </c>
    </row>
    <row r="414" spans="2:30">
      <c r="B414" t="s">
        <v>2189</v>
      </c>
      <c r="C414" t="s">
        <v>2190</v>
      </c>
      <c r="D414" s="5">
        <v>352000000</v>
      </c>
      <c r="E414" s="5">
        <v>0</v>
      </c>
      <c r="F414" s="5">
        <v>0</v>
      </c>
      <c r="G414" s="5">
        <v>352000000</v>
      </c>
      <c r="H414" s="5">
        <v>0</v>
      </c>
      <c r="I414" s="5">
        <v>352000000</v>
      </c>
      <c r="J414" s="5">
        <v>0</v>
      </c>
      <c r="K414" s="5">
        <v>352000000</v>
      </c>
      <c r="L414" s="5">
        <v>352000000</v>
      </c>
      <c r="M414" s="5">
        <v>352000000</v>
      </c>
      <c r="N414" s="5">
        <v>100</v>
      </c>
      <c r="O414" s="5">
        <v>0</v>
      </c>
      <c r="P414" s="5">
        <v>0</v>
      </c>
      <c r="Q414" s="5">
        <v>0</v>
      </c>
      <c r="R414" s="5">
        <v>0</v>
      </c>
      <c r="S414" s="5">
        <v>0</v>
      </c>
      <c r="T414" s="5">
        <v>0</v>
      </c>
      <c r="V414" t="s">
        <v>2189</v>
      </c>
      <c r="W414" t="s">
        <v>2191</v>
      </c>
    </row>
    <row r="415" spans="2:30">
      <c r="B415" t="s">
        <v>2328</v>
      </c>
      <c r="C415" t="s">
        <v>2329</v>
      </c>
      <c r="D415" s="5">
        <v>220000000</v>
      </c>
      <c r="E415" s="5">
        <v>0</v>
      </c>
      <c r="F415" s="5">
        <v>0</v>
      </c>
      <c r="G415" s="5">
        <v>220000000</v>
      </c>
      <c r="H415" s="5">
        <v>0</v>
      </c>
      <c r="I415" s="5">
        <v>220000000</v>
      </c>
      <c r="J415" s="5">
        <v>0</v>
      </c>
      <c r="K415" s="5">
        <v>220000000</v>
      </c>
      <c r="L415" s="5">
        <v>200000000</v>
      </c>
      <c r="M415" s="5">
        <v>220000000</v>
      </c>
      <c r="N415" s="5">
        <v>100</v>
      </c>
      <c r="O415" s="5">
        <v>0</v>
      </c>
      <c r="P415" s="5">
        <v>19999985</v>
      </c>
      <c r="Q415" s="5">
        <v>9.0908999999999995</v>
      </c>
      <c r="R415" s="5">
        <v>0</v>
      </c>
      <c r="S415" s="5">
        <v>19999985</v>
      </c>
      <c r="T415" s="5">
        <v>0</v>
      </c>
      <c r="V415" t="s">
        <v>2328</v>
      </c>
      <c r="W415" t="s">
        <v>1849</v>
      </c>
      <c r="X415" t="s">
        <v>1694</v>
      </c>
      <c r="Y415" t="s">
        <v>1818</v>
      </c>
      <c r="Z415" t="s">
        <v>2273</v>
      </c>
      <c r="AA415" t="s">
        <v>1659</v>
      </c>
      <c r="AB415" t="s">
        <v>2231</v>
      </c>
    </row>
    <row r="416" spans="2:30">
      <c r="B416" t="s">
        <v>1679</v>
      </c>
      <c r="C416" t="s">
        <v>1680</v>
      </c>
      <c r="D416" s="5">
        <v>220000000</v>
      </c>
      <c r="E416" s="5">
        <v>0</v>
      </c>
      <c r="F416" s="5">
        <v>0</v>
      </c>
      <c r="G416" s="5">
        <v>220000000</v>
      </c>
      <c r="H416" s="5">
        <v>0</v>
      </c>
      <c r="I416" s="5">
        <v>220000000</v>
      </c>
      <c r="J416" s="5">
        <v>0</v>
      </c>
      <c r="K416" s="5">
        <v>220000000</v>
      </c>
      <c r="L416" s="5">
        <v>200000000</v>
      </c>
      <c r="M416" s="5">
        <v>220000000</v>
      </c>
      <c r="N416" s="5">
        <v>100</v>
      </c>
      <c r="O416" s="5">
        <v>0</v>
      </c>
      <c r="P416" s="5">
        <v>19999985</v>
      </c>
      <c r="Q416" s="5">
        <v>9.0908999999999995</v>
      </c>
      <c r="R416" s="5">
        <v>0</v>
      </c>
      <c r="S416" s="5">
        <v>19999985</v>
      </c>
      <c r="T416" s="5">
        <v>0</v>
      </c>
      <c r="V416" t="s">
        <v>1679</v>
      </c>
      <c r="W416" t="s">
        <v>1681</v>
      </c>
      <c r="X416" t="s">
        <v>1682</v>
      </c>
    </row>
    <row r="417" spans="2:31">
      <c r="B417" t="s">
        <v>2187</v>
      </c>
      <c r="C417" t="s">
        <v>2188</v>
      </c>
      <c r="D417" s="5">
        <v>0</v>
      </c>
      <c r="E417" s="5">
        <v>-9167698</v>
      </c>
      <c r="F417" s="5">
        <v>100832302</v>
      </c>
      <c r="G417" s="5">
        <v>100832302</v>
      </c>
      <c r="H417" s="5">
        <v>0</v>
      </c>
      <c r="I417" s="5">
        <v>100832302</v>
      </c>
      <c r="J417" s="5">
        <v>2875835</v>
      </c>
      <c r="K417" s="5">
        <v>100832302</v>
      </c>
      <c r="L417" s="5">
        <v>2875835</v>
      </c>
      <c r="M417" s="5">
        <v>100832302</v>
      </c>
      <c r="N417" s="5">
        <v>100</v>
      </c>
      <c r="O417" s="5">
        <v>0</v>
      </c>
      <c r="P417" s="5">
        <v>49533397</v>
      </c>
      <c r="Q417" s="5">
        <v>49.124499999999998</v>
      </c>
      <c r="R417" s="5">
        <v>0</v>
      </c>
      <c r="S417" s="5">
        <v>49533397</v>
      </c>
      <c r="T417" s="5">
        <v>0</v>
      </c>
      <c r="V417" t="s">
        <v>2187</v>
      </c>
      <c r="W417" t="s">
        <v>1887</v>
      </c>
      <c r="X417" t="s">
        <v>1707</v>
      </c>
      <c r="Y417" t="s">
        <v>1694</v>
      </c>
      <c r="Z417" t="s">
        <v>1731</v>
      </c>
      <c r="AA417" t="s">
        <v>1888</v>
      </c>
      <c r="AB417" t="s">
        <v>1735</v>
      </c>
      <c r="AC417" t="s">
        <v>2171</v>
      </c>
    </row>
    <row r="418" spans="2:31">
      <c r="B418" t="s">
        <v>1679</v>
      </c>
      <c r="C418" t="s">
        <v>1680</v>
      </c>
      <c r="D418" s="5">
        <v>0</v>
      </c>
      <c r="E418" s="5">
        <v>-9167698</v>
      </c>
      <c r="F418" s="5">
        <v>100832302</v>
      </c>
      <c r="G418" s="5">
        <v>100832302</v>
      </c>
      <c r="H418" s="5">
        <v>0</v>
      </c>
      <c r="I418" s="5">
        <v>100832302</v>
      </c>
      <c r="J418" s="5">
        <v>2875835</v>
      </c>
      <c r="K418" s="5">
        <v>100832302</v>
      </c>
      <c r="L418" s="5">
        <v>2875835</v>
      </c>
      <c r="M418" s="5">
        <v>100832302</v>
      </c>
      <c r="N418" s="5">
        <v>100</v>
      </c>
      <c r="O418" s="5">
        <v>0</v>
      </c>
      <c r="P418" s="5">
        <v>49533397</v>
      </c>
      <c r="Q418" s="5">
        <v>49.124499999999998</v>
      </c>
      <c r="R418" s="5">
        <v>0</v>
      </c>
      <c r="S418" s="5">
        <v>49533397</v>
      </c>
      <c r="T418" s="5">
        <v>0</v>
      </c>
      <c r="V418" t="s">
        <v>1679</v>
      </c>
      <c r="W418" t="s">
        <v>1681</v>
      </c>
      <c r="X418" t="s">
        <v>1682</v>
      </c>
    </row>
    <row r="419" spans="2:31">
      <c r="B419" t="s">
        <v>2330</v>
      </c>
      <c r="C419" t="s">
        <v>2331</v>
      </c>
      <c r="D419" s="5">
        <v>70000000</v>
      </c>
      <c r="E419" s="5">
        <v>0</v>
      </c>
      <c r="F419" s="5">
        <v>0</v>
      </c>
      <c r="G419" s="5">
        <v>70000000</v>
      </c>
      <c r="H419" s="5">
        <v>0</v>
      </c>
      <c r="I419" s="5">
        <v>70000000</v>
      </c>
      <c r="J419" s="5">
        <v>0</v>
      </c>
      <c r="K419" s="5">
        <v>70000000</v>
      </c>
      <c r="L419" s="5">
        <v>0</v>
      </c>
      <c r="M419" s="5">
        <v>70000000</v>
      </c>
      <c r="N419" s="5">
        <v>100</v>
      </c>
      <c r="O419" s="5">
        <v>0</v>
      </c>
      <c r="P419" s="5">
        <v>0</v>
      </c>
      <c r="Q419" s="5">
        <v>0</v>
      </c>
      <c r="R419" s="5">
        <v>0</v>
      </c>
      <c r="S419" s="5">
        <v>0</v>
      </c>
      <c r="T419" s="5">
        <v>0</v>
      </c>
      <c r="V419" t="s">
        <v>2330</v>
      </c>
      <c r="W419" t="s">
        <v>1849</v>
      </c>
      <c r="X419" t="s">
        <v>1694</v>
      </c>
      <c r="Y419" t="s">
        <v>2332</v>
      </c>
    </row>
    <row r="420" spans="2:31">
      <c r="B420" t="s">
        <v>1679</v>
      </c>
      <c r="C420" t="s">
        <v>1680</v>
      </c>
      <c r="D420" s="5">
        <v>70000000</v>
      </c>
      <c r="E420" s="5">
        <v>0</v>
      </c>
      <c r="F420" s="5">
        <v>0</v>
      </c>
      <c r="G420" s="5">
        <v>70000000</v>
      </c>
      <c r="H420" s="5">
        <v>0</v>
      </c>
      <c r="I420" s="5">
        <v>70000000</v>
      </c>
      <c r="J420" s="5">
        <v>0</v>
      </c>
      <c r="K420" s="5">
        <v>70000000</v>
      </c>
      <c r="L420" s="5">
        <v>0</v>
      </c>
      <c r="M420" s="5">
        <v>70000000</v>
      </c>
      <c r="N420" s="5">
        <v>100</v>
      </c>
      <c r="O420" s="5">
        <v>0</v>
      </c>
      <c r="P420" s="5">
        <v>0</v>
      </c>
      <c r="Q420" s="5">
        <v>0</v>
      </c>
      <c r="R420" s="5">
        <v>0</v>
      </c>
      <c r="S420" s="5">
        <v>0</v>
      </c>
      <c r="T420" s="5">
        <v>0</v>
      </c>
      <c r="V420" t="s">
        <v>1679</v>
      </c>
      <c r="W420" t="s">
        <v>1681</v>
      </c>
      <c r="X420" t="s">
        <v>1682</v>
      </c>
    </row>
    <row r="421" spans="2:31">
      <c r="B421" t="s">
        <v>2333</v>
      </c>
      <c r="C421" t="s">
        <v>1534</v>
      </c>
      <c r="D421" s="5">
        <v>0</v>
      </c>
      <c r="E421" s="5">
        <v>2970018</v>
      </c>
      <c r="F421" s="5">
        <v>165081032</v>
      </c>
      <c r="G421" s="5">
        <v>165081032</v>
      </c>
      <c r="H421" s="5">
        <v>0</v>
      </c>
      <c r="I421" s="5">
        <v>165081032</v>
      </c>
      <c r="J421" s="5">
        <v>26069729</v>
      </c>
      <c r="K421" s="5">
        <v>165030740</v>
      </c>
      <c r="L421" s="5">
        <v>99526869</v>
      </c>
      <c r="M421" s="5">
        <v>165030740</v>
      </c>
      <c r="N421" s="5">
        <v>99.969499999999996</v>
      </c>
      <c r="O421" s="5">
        <v>88583269</v>
      </c>
      <c r="P421" s="5">
        <v>150007140</v>
      </c>
      <c r="Q421" s="5">
        <v>90.868799999999993</v>
      </c>
      <c r="R421" s="5">
        <v>73457140</v>
      </c>
      <c r="S421" s="5">
        <v>134881011</v>
      </c>
      <c r="T421" s="5">
        <v>15126129</v>
      </c>
      <c r="V421" t="s">
        <v>2333</v>
      </c>
      <c r="W421" t="s">
        <v>2334</v>
      </c>
      <c r="X421" t="s">
        <v>2335</v>
      </c>
    </row>
    <row r="422" spans="2:31">
      <c r="B422" t="s">
        <v>1679</v>
      </c>
      <c r="C422" t="s">
        <v>1680</v>
      </c>
      <c r="D422" s="5">
        <v>0</v>
      </c>
      <c r="E422" s="5">
        <v>2970018</v>
      </c>
      <c r="F422" s="5">
        <v>165081032</v>
      </c>
      <c r="G422" s="5">
        <v>165081032</v>
      </c>
      <c r="H422" s="5">
        <v>0</v>
      </c>
      <c r="I422" s="5">
        <v>165081032</v>
      </c>
      <c r="J422" s="5">
        <v>26069729</v>
      </c>
      <c r="K422" s="5">
        <v>165030740</v>
      </c>
      <c r="L422" s="5">
        <v>99526869</v>
      </c>
      <c r="M422" s="5">
        <v>165030740</v>
      </c>
      <c r="N422" s="5">
        <v>99.969499999999996</v>
      </c>
      <c r="O422" s="5">
        <v>88583269</v>
      </c>
      <c r="P422" s="5">
        <v>150007140</v>
      </c>
      <c r="Q422" s="5">
        <v>90.868799999999993</v>
      </c>
      <c r="R422" s="5">
        <v>73457140</v>
      </c>
      <c r="S422" s="5">
        <v>134881011</v>
      </c>
      <c r="T422" s="5">
        <v>15126129</v>
      </c>
      <c r="V422" t="s">
        <v>1679</v>
      </c>
      <c r="W422" t="s">
        <v>1681</v>
      </c>
      <c r="X422" t="s">
        <v>1682</v>
      </c>
    </row>
    <row r="423" spans="2:31">
      <c r="B423" t="s">
        <v>2336</v>
      </c>
      <c r="C423" t="s">
        <v>2337</v>
      </c>
      <c r="D423" s="5">
        <v>213406790000</v>
      </c>
      <c r="E423" s="5">
        <v>-27388760530</v>
      </c>
      <c r="F423" s="5">
        <v>-18132392682</v>
      </c>
      <c r="G423" s="5">
        <v>195274397318</v>
      </c>
      <c r="H423" s="5">
        <v>0</v>
      </c>
      <c r="I423" s="5">
        <v>195274397318</v>
      </c>
      <c r="J423" s="5">
        <v>-28976706879</v>
      </c>
      <c r="K423" s="5">
        <v>192039730659</v>
      </c>
      <c r="L423" s="5">
        <v>10498454459</v>
      </c>
      <c r="M423" s="5">
        <v>192039730659</v>
      </c>
      <c r="N423" s="5">
        <v>98.343500000000006</v>
      </c>
      <c r="O423" s="5">
        <v>20831404204</v>
      </c>
      <c r="P423" s="5">
        <v>158672300103</v>
      </c>
      <c r="Q423" s="5">
        <v>81.256100000000004</v>
      </c>
      <c r="R423" s="5">
        <v>19707787818</v>
      </c>
      <c r="S423" s="5">
        <v>157345875635</v>
      </c>
      <c r="T423" s="5">
        <v>1326424468</v>
      </c>
      <c r="V423" t="s">
        <v>2336</v>
      </c>
      <c r="W423" t="s">
        <v>2338</v>
      </c>
      <c r="X423" t="s">
        <v>1694</v>
      </c>
      <c r="Y423" t="s">
        <v>2339</v>
      </c>
      <c r="Z423" t="s">
        <v>1815</v>
      </c>
      <c r="AA423" t="s">
        <v>1785</v>
      </c>
      <c r="AB423" t="s">
        <v>2340</v>
      </c>
      <c r="AC423" t="s">
        <v>2341</v>
      </c>
    </row>
    <row r="424" spans="2:31">
      <c r="B424" t="s">
        <v>2214</v>
      </c>
      <c r="C424" t="s">
        <v>2215</v>
      </c>
      <c r="D424" s="5">
        <v>0</v>
      </c>
      <c r="E424" s="5">
        <v>160000000</v>
      </c>
      <c r="F424" s="5">
        <v>5984461362</v>
      </c>
      <c r="G424" s="5">
        <v>5984461362</v>
      </c>
      <c r="H424" s="5">
        <v>0</v>
      </c>
      <c r="I424" s="5">
        <v>5984461362</v>
      </c>
      <c r="J424" s="5">
        <v>-422</v>
      </c>
      <c r="K424" s="5">
        <v>5824460940</v>
      </c>
      <c r="L424" s="5">
        <v>5824460940</v>
      </c>
      <c r="M424" s="5">
        <v>5824460940</v>
      </c>
      <c r="N424" s="5">
        <v>97.326400000000007</v>
      </c>
      <c r="O424" s="5">
        <v>0</v>
      </c>
      <c r="P424" s="5">
        <v>0</v>
      </c>
      <c r="Q424" s="5">
        <v>0</v>
      </c>
      <c r="R424" s="5">
        <v>0</v>
      </c>
      <c r="S424" s="5">
        <v>0</v>
      </c>
      <c r="T424" s="5">
        <v>0</v>
      </c>
      <c r="V424" t="s">
        <v>2214</v>
      </c>
      <c r="W424" t="s">
        <v>2216</v>
      </c>
      <c r="X424" t="s">
        <v>1986</v>
      </c>
      <c r="Y424" t="s">
        <v>1815</v>
      </c>
      <c r="Z424" t="s">
        <v>2038</v>
      </c>
      <c r="AA424" t="s">
        <v>1756</v>
      </c>
      <c r="AB424" t="s">
        <v>1689</v>
      </c>
      <c r="AC424" t="s">
        <v>1794</v>
      </c>
      <c r="AD424" t="s">
        <v>2027</v>
      </c>
      <c r="AE424" t="s">
        <v>1689</v>
      </c>
    </row>
    <row r="425" spans="2:31">
      <c r="B425" t="s">
        <v>2189</v>
      </c>
      <c r="C425" t="s">
        <v>2190</v>
      </c>
      <c r="D425" s="5">
        <v>0</v>
      </c>
      <c r="E425" s="5">
        <v>160000000</v>
      </c>
      <c r="F425" s="5">
        <v>5984461362</v>
      </c>
      <c r="G425" s="5">
        <v>5984461362</v>
      </c>
      <c r="H425" s="5">
        <v>0</v>
      </c>
      <c r="I425" s="5">
        <v>5984461362</v>
      </c>
      <c r="J425" s="5">
        <v>-422</v>
      </c>
      <c r="K425" s="5">
        <v>5824460940</v>
      </c>
      <c r="L425" s="5">
        <v>5824460940</v>
      </c>
      <c r="M425" s="5">
        <v>5824460940</v>
      </c>
      <c r="N425" s="5">
        <v>97.326400000000007</v>
      </c>
      <c r="O425" s="5">
        <v>0</v>
      </c>
      <c r="P425" s="5">
        <v>0</v>
      </c>
      <c r="Q425" s="5">
        <v>0</v>
      </c>
      <c r="R425" s="5">
        <v>0</v>
      </c>
      <c r="S425" s="5">
        <v>0</v>
      </c>
      <c r="T425" s="5">
        <v>0</v>
      </c>
      <c r="V425" t="s">
        <v>2189</v>
      </c>
      <c r="W425" t="s">
        <v>2191</v>
      </c>
    </row>
    <row r="426" spans="2:31">
      <c r="B426" t="s">
        <v>2342</v>
      </c>
      <c r="C426" t="s">
        <v>2343</v>
      </c>
      <c r="D426" s="5">
        <v>169000000</v>
      </c>
      <c r="E426" s="5">
        <v>0</v>
      </c>
      <c r="F426" s="5">
        <v>-169000000</v>
      </c>
      <c r="G426" s="5">
        <v>0</v>
      </c>
      <c r="H426" s="5">
        <v>0</v>
      </c>
      <c r="I426" s="5">
        <v>0</v>
      </c>
      <c r="J426" s="5">
        <v>0</v>
      </c>
      <c r="K426" s="5">
        <v>0</v>
      </c>
      <c r="L426" s="5">
        <v>0</v>
      </c>
      <c r="M426" s="5">
        <v>0</v>
      </c>
      <c r="N426" s="5">
        <v>0</v>
      </c>
      <c r="O426" s="5">
        <v>0</v>
      </c>
      <c r="P426" s="5">
        <v>0</v>
      </c>
      <c r="Q426" s="5">
        <v>0</v>
      </c>
      <c r="R426" s="5">
        <v>0</v>
      </c>
      <c r="S426" s="5">
        <v>0</v>
      </c>
      <c r="T426" s="5">
        <v>0</v>
      </c>
      <c r="V426" t="s">
        <v>2342</v>
      </c>
      <c r="W426" t="s">
        <v>2024</v>
      </c>
      <c r="X426" t="s">
        <v>2344</v>
      </c>
      <c r="Y426" t="s">
        <v>1694</v>
      </c>
      <c r="Z426" t="s">
        <v>2345</v>
      </c>
      <c r="AA426" t="s">
        <v>1689</v>
      </c>
      <c r="AB426" t="s">
        <v>2346</v>
      </c>
      <c r="AC426" t="s">
        <v>2347</v>
      </c>
    </row>
    <row r="427" spans="2:31">
      <c r="B427" t="s">
        <v>1679</v>
      </c>
      <c r="C427" t="s">
        <v>1680</v>
      </c>
      <c r="D427" s="5">
        <v>169000000</v>
      </c>
      <c r="E427" s="5">
        <v>0</v>
      </c>
      <c r="F427" s="5">
        <v>-169000000</v>
      </c>
      <c r="G427" s="5">
        <v>0</v>
      </c>
      <c r="H427" s="5">
        <v>0</v>
      </c>
      <c r="I427" s="5">
        <v>0</v>
      </c>
      <c r="J427" s="5">
        <v>0</v>
      </c>
      <c r="K427" s="5">
        <v>0</v>
      </c>
      <c r="L427" s="5">
        <v>0</v>
      </c>
      <c r="M427" s="5">
        <v>0</v>
      </c>
      <c r="N427" s="5">
        <v>0</v>
      </c>
      <c r="O427" s="5">
        <v>0</v>
      </c>
      <c r="P427" s="5">
        <v>0</v>
      </c>
      <c r="Q427" s="5">
        <v>0</v>
      </c>
      <c r="R427" s="5">
        <v>0</v>
      </c>
      <c r="S427" s="5">
        <v>0</v>
      </c>
      <c r="T427" s="5">
        <v>0</v>
      </c>
      <c r="V427" t="s">
        <v>1679</v>
      </c>
      <c r="W427" t="s">
        <v>1681</v>
      </c>
      <c r="X427" t="s">
        <v>1682</v>
      </c>
    </row>
    <row r="428" spans="2:31">
      <c r="B428" t="s">
        <v>2217</v>
      </c>
      <c r="C428" t="s">
        <v>2218</v>
      </c>
      <c r="D428" s="5">
        <v>0</v>
      </c>
      <c r="E428" s="5">
        <v>0</v>
      </c>
      <c r="F428" s="5">
        <v>18115135</v>
      </c>
      <c r="G428" s="5">
        <v>18115135</v>
      </c>
      <c r="H428" s="5">
        <v>0</v>
      </c>
      <c r="I428" s="5">
        <v>18115135</v>
      </c>
      <c r="J428" s="5">
        <v>0</v>
      </c>
      <c r="K428" s="5">
        <v>18115135</v>
      </c>
      <c r="L428" s="5">
        <v>18115135</v>
      </c>
      <c r="M428" s="5">
        <v>18115135</v>
      </c>
      <c r="N428" s="5">
        <v>100</v>
      </c>
      <c r="O428" s="5">
        <v>18115135</v>
      </c>
      <c r="P428" s="5">
        <v>18115135</v>
      </c>
      <c r="Q428" s="5">
        <v>100</v>
      </c>
      <c r="R428" s="5">
        <v>0</v>
      </c>
      <c r="S428" s="5">
        <v>0</v>
      </c>
      <c r="T428" s="5">
        <v>18115135</v>
      </c>
      <c r="V428" t="s">
        <v>2217</v>
      </c>
      <c r="W428" t="s">
        <v>2219</v>
      </c>
      <c r="X428" t="s">
        <v>2220</v>
      </c>
      <c r="Y428" t="s">
        <v>1817</v>
      </c>
      <c r="Z428" t="s">
        <v>2221</v>
      </c>
      <c r="AA428" t="s">
        <v>2222</v>
      </c>
      <c r="AB428" t="s">
        <v>2223</v>
      </c>
    </row>
    <row r="429" spans="2:31">
      <c r="B429" t="s">
        <v>1679</v>
      </c>
      <c r="C429" t="s">
        <v>1680</v>
      </c>
      <c r="D429" s="5">
        <v>0</v>
      </c>
      <c r="E429" s="5">
        <v>0</v>
      </c>
      <c r="F429" s="5">
        <v>18115135</v>
      </c>
      <c r="G429" s="5">
        <v>18115135</v>
      </c>
      <c r="H429" s="5">
        <v>0</v>
      </c>
      <c r="I429" s="5">
        <v>18115135</v>
      </c>
      <c r="J429" s="5">
        <v>0</v>
      </c>
      <c r="K429" s="5">
        <v>18115135</v>
      </c>
      <c r="L429" s="5">
        <v>18115135</v>
      </c>
      <c r="M429" s="5">
        <v>18115135</v>
      </c>
      <c r="N429" s="5">
        <v>100</v>
      </c>
      <c r="O429" s="5">
        <v>18115135</v>
      </c>
      <c r="P429" s="5">
        <v>18115135</v>
      </c>
      <c r="Q429" s="5">
        <v>100</v>
      </c>
      <c r="R429" s="5">
        <v>0</v>
      </c>
      <c r="S429" s="5">
        <v>0</v>
      </c>
      <c r="T429" s="5">
        <v>18115135</v>
      </c>
      <c r="V429" t="s">
        <v>1679</v>
      </c>
      <c r="W429" t="s">
        <v>1681</v>
      </c>
      <c r="X429" t="s">
        <v>1682</v>
      </c>
    </row>
    <row r="430" spans="2:31">
      <c r="B430" t="s">
        <v>2348</v>
      </c>
      <c r="C430" t="s">
        <v>1558</v>
      </c>
      <c r="D430" s="5">
        <v>0</v>
      </c>
      <c r="E430" s="5">
        <v>0</v>
      </c>
      <c r="F430" s="5">
        <v>345754</v>
      </c>
      <c r="G430" s="5">
        <v>345754</v>
      </c>
      <c r="H430" s="5">
        <v>0</v>
      </c>
      <c r="I430" s="5">
        <v>345754</v>
      </c>
      <c r="J430" s="5">
        <v>0</v>
      </c>
      <c r="K430" s="5">
        <v>345754</v>
      </c>
      <c r="L430" s="5">
        <v>345754</v>
      </c>
      <c r="M430" s="5">
        <v>345754</v>
      </c>
      <c r="N430" s="5">
        <v>100</v>
      </c>
      <c r="O430" s="5">
        <v>345754</v>
      </c>
      <c r="P430" s="5">
        <v>345754</v>
      </c>
      <c r="Q430" s="5">
        <v>100</v>
      </c>
      <c r="R430" s="5">
        <v>0</v>
      </c>
      <c r="S430" s="5">
        <v>0</v>
      </c>
      <c r="T430" s="5">
        <v>345754</v>
      </c>
      <c r="V430" t="s">
        <v>2348</v>
      </c>
      <c r="W430" t="s">
        <v>2349</v>
      </c>
    </row>
    <row r="431" spans="2:31">
      <c r="B431" t="s">
        <v>1679</v>
      </c>
      <c r="C431" t="s">
        <v>1680</v>
      </c>
      <c r="D431" s="5">
        <v>0</v>
      </c>
      <c r="E431" s="5">
        <v>0</v>
      </c>
      <c r="F431" s="5">
        <v>345754</v>
      </c>
      <c r="G431" s="5">
        <v>345754</v>
      </c>
      <c r="H431" s="5">
        <v>0</v>
      </c>
      <c r="I431" s="5">
        <v>345754</v>
      </c>
      <c r="J431" s="5">
        <v>0</v>
      </c>
      <c r="K431" s="5">
        <v>345754</v>
      </c>
      <c r="L431" s="5">
        <v>345754</v>
      </c>
      <c r="M431" s="5">
        <v>345754</v>
      </c>
      <c r="N431" s="5">
        <v>100</v>
      </c>
      <c r="O431" s="5">
        <v>345754</v>
      </c>
      <c r="P431" s="5">
        <v>345754</v>
      </c>
      <c r="Q431" s="5">
        <v>100</v>
      </c>
      <c r="R431" s="5">
        <v>0</v>
      </c>
      <c r="S431" s="5">
        <v>0</v>
      </c>
      <c r="T431" s="5">
        <v>345754</v>
      </c>
      <c r="V431" t="s">
        <v>1679</v>
      </c>
      <c r="W431" t="s">
        <v>1681</v>
      </c>
      <c r="X431" t="s">
        <v>1682</v>
      </c>
    </row>
    <row r="432" spans="2:31">
      <c r="B432" t="s">
        <v>2197</v>
      </c>
      <c r="C432" t="s">
        <v>1510</v>
      </c>
      <c r="D432" s="5">
        <v>0</v>
      </c>
      <c r="E432" s="5">
        <v>0</v>
      </c>
      <c r="F432" s="5">
        <v>83937</v>
      </c>
      <c r="G432" s="5">
        <v>83937</v>
      </c>
      <c r="H432" s="5">
        <v>0</v>
      </c>
      <c r="I432" s="5">
        <v>83937</v>
      </c>
      <c r="J432" s="5">
        <v>0</v>
      </c>
      <c r="K432" s="5">
        <v>83937</v>
      </c>
      <c r="L432" s="5">
        <v>83937</v>
      </c>
      <c r="M432" s="5">
        <v>83937</v>
      </c>
      <c r="N432" s="5">
        <v>100</v>
      </c>
      <c r="O432" s="5">
        <v>83937</v>
      </c>
      <c r="P432" s="5">
        <v>83937</v>
      </c>
      <c r="Q432" s="5">
        <v>100</v>
      </c>
      <c r="R432" s="5">
        <v>0</v>
      </c>
      <c r="S432" s="5">
        <v>0</v>
      </c>
      <c r="T432" s="5">
        <v>83937</v>
      </c>
      <c r="V432" t="s">
        <v>2197</v>
      </c>
      <c r="W432" t="s">
        <v>2082</v>
      </c>
    </row>
    <row r="433" spans="2:29">
      <c r="B433" t="s">
        <v>1679</v>
      </c>
      <c r="C433" t="s">
        <v>1680</v>
      </c>
      <c r="D433" s="5">
        <v>0</v>
      </c>
      <c r="E433" s="5">
        <v>0</v>
      </c>
      <c r="F433" s="5">
        <v>83937</v>
      </c>
      <c r="G433" s="5">
        <v>83937</v>
      </c>
      <c r="H433" s="5">
        <v>0</v>
      </c>
      <c r="I433" s="5">
        <v>83937</v>
      </c>
      <c r="J433" s="5">
        <v>0</v>
      </c>
      <c r="K433" s="5">
        <v>83937</v>
      </c>
      <c r="L433" s="5">
        <v>83937</v>
      </c>
      <c r="M433" s="5">
        <v>83937</v>
      </c>
      <c r="N433" s="5">
        <v>100</v>
      </c>
      <c r="O433" s="5">
        <v>83937</v>
      </c>
      <c r="P433" s="5">
        <v>83937</v>
      </c>
      <c r="Q433" s="5">
        <v>100</v>
      </c>
      <c r="R433" s="5">
        <v>0</v>
      </c>
      <c r="S433" s="5">
        <v>0</v>
      </c>
      <c r="T433" s="5">
        <v>83937</v>
      </c>
      <c r="V433" t="s">
        <v>1679</v>
      </c>
      <c r="W433" t="s">
        <v>1681</v>
      </c>
      <c r="X433" t="s">
        <v>1682</v>
      </c>
    </row>
    <row r="434" spans="2:29">
      <c r="B434" t="s">
        <v>2063</v>
      </c>
      <c r="C434" t="s">
        <v>2064</v>
      </c>
      <c r="D434" s="5">
        <v>0</v>
      </c>
      <c r="E434" s="5">
        <v>0</v>
      </c>
      <c r="F434" s="5">
        <v>464573997</v>
      </c>
      <c r="G434" s="5">
        <v>464573997</v>
      </c>
      <c r="H434" s="5">
        <v>0</v>
      </c>
      <c r="I434" s="5">
        <v>464573997</v>
      </c>
      <c r="J434" s="5">
        <v>0</v>
      </c>
      <c r="K434" s="5">
        <v>464573995</v>
      </c>
      <c r="L434" s="5">
        <v>339780242</v>
      </c>
      <c r="M434" s="5">
        <v>464573995</v>
      </c>
      <c r="N434" s="5">
        <v>100</v>
      </c>
      <c r="O434" s="5">
        <v>339780242</v>
      </c>
      <c r="P434" s="5">
        <v>464538295</v>
      </c>
      <c r="Q434" s="5">
        <v>99.9923</v>
      </c>
      <c r="R434" s="5">
        <v>0</v>
      </c>
      <c r="S434" s="5">
        <v>124758053</v>
      </c>
      <c r="T434" s="5">
        <v>339780242</v>
      </c>
      <c r="V434" t="s">
        <v>2063</v>
      </c>
      <c r="W434" t="s">
        <v>2065</v>
      </c>
      <c r="X434" t="s">
        <v>1689</v>
      </c>
      <c r="Y434" t="s">
        <v>2066</v>
      </c>
      <c r="Z434" t="s">
        <v>2067</v>
      </c>
      <c r="AA434" t="s">
        <v>1694</v>
      </c>
      <c r="AB434" t="s">
        <v>2068</v>
      </c>
      <c r="AC434" t="s">
        <v>2069</v>
      </c>
    </row>
    <row r="435" spans="2:29">
      <c r="B435" t="s">
        <v>1679</v>
      </c>
      <c r="C435" t="s">
        <v>1680</v>
      </c>
      <c r="D435" s="5">
        <v>0</v>
      </c>
      <c r="E435" s="5">
        <v>0</v>
      </c>
      <c r="F435" s="5">
        <v>464573997</v>
      </c>
      <c r="G435" s="5">
        <v>464573997</v>
      </c>
      <c r="H435" s="5">
        <v>0</v>
      </c>
      <c r="I435" s="5">
        <v>464573997</v>
      </c>
      <c r="J435" s="5">
        <v>0</v>
      </c>
      <c r="K435" s="5">
        <v>464573995</v>
      </c>
      <c r="L435" s="5">
        <v>339780242</v>
      </c>
      <c r="M435" s="5">
        <v>464573995</v>
      </c>
      <c r="N435" s="5">
        <v>100</v>
      </c>
      <c r="O435" s="5">
        <v>339780242</v>
      </c>
      <c r="P435" s="5">
        <v>464538295</v>
      </c>
      <c r="Q435" s="5">
        <v>99.9923</v>
      </c>
      <c r="R435" s="5">
        <v>0</v>
      </c>
      <c r="S435" s="5">
        <v>124758053</v>
      </c>
      <c r="T435" s="5">
        <v>339780242</v>
      </c>
      <c r="V435" t="s">
        <v>1679</v>
      </c>
      <c r="W435" t="s">
        <v>1681</v>
      </c>
      <c r="X435" t="s">
        <v>1682</v>
      </c>
    </row>
    <row r="436" spans="2:29">
      <c r="B436" t="s">
        <v>2350</v>
      </c>
      <c r="C436" t="s">
        <v>1559</v>
      </c>
      <c r="D436" s="5">
        <v>0</v>
      </c>
      <c r="E436" s="5">
        <v>0</v>
      </c>
      <c r="F436" s="5">
        <v>5927369</v>
      </c>
      <c r="G436" s="5">
        <v>5927369</v>
      </c>
      <c r="H436" s="5">
        <v>0</v>
      </c>
      <c r="I436" s="5">
        <v>5927369</v>
      </c>
      <c r="J436" s="5">
        <v>0</v>
      </c>
      <c r="K436" s="5">
        <v>5927369</v>
      </c>
      <c r="L436" s="5">
        <v>5927369</v>
      </c>
      <c r="M436" s="5">
        <v>5927369</v>
      </c>
      <c r="N436" s="5">
        <v>100</v>
      </c>
      <c r="O436" s="5">
        <v>5927369</v>
      </c>
      <c r="P436" s="5">
        <v>5927369</v>
      </c>
      <c r="Q436" s="5">
        <v>100</v>
      </c>
      <c r="R436" s="5">
        <v>0</v>
      </c>
      <c r="S436" s="5">
        <v>0</v>
      </c>
      <c r="T436" s="5">
        <v>5927369</v>
      </c>
      <c r="V436" t="s">
        <v>2350</v>
      </c>
      <c r="W436" t="s">
        <v>2351</v>
      </c>
    </row>
    <row r="437" spans="2:29">
      <c r="B437" t="s">
        <v>1679</v>
      </c>
      <c r="C437" t="s">
        <v>1680</v>
      </c>
      <c r="D437" s="5">
        <v>0</v>
      </c>
      <c r="E437" s="5">
        <v>0</v>
      </c>
      <c r="F437" s="5">
        <v>5927369</v>
      </c>
      <c r="G437" s="5">
        <v>5927369</v>
      </c>
      <c r="H437" s="5">
        <v>0</v>
      </c>
      <c r="I437" s="5">
        <v>5927369</v>
      </c>
      <c r="J437" s="5">
        <v>0</v>
      </c>
      <c r="K437" s="5">
        <v>5927369</v>
      </c>
      <c r="L437" s="5">
        <v>5927369</v>
      </c>
      <c r="M437" s="5">
        <v>5927369</v>
      </c>
      <c r="N437" s="5">
        <v>100</v>
      </c>
      <c r="O437" s="5">
        <v>5927369</v>
      </c>
      <c r="P437" s="5">
        <v>5927369</v>
      </c>
      <c r="Q437" s="5">
        <v>100</v>
      </c>
      <c r="R437" s="5">
        <v>0</v>
      </c>
      <c r="S437" s="5">
        <v>0</v>
      </c>
      <c r="T437" s="5">
        <v>5927369</v>
      </c>
      <c r="V437" t="s">
        <v>1679</v>
      </c>
      <c r="W437" t="s">
        <v>1681</v>
      </c>
      <c r="X437" t="s">
        <v>1682</v>
      </c>
    </row>
    <row r="438" spans="2:29">
      <c r="B438" t="s">
        <v>2224</v>
      </c>
      <c r="C438" t="s">
        <v>2225</v>
      </c>
      <c r="D438" s="5">
        <v>0</v>
      </c>
      <c r="E438" s="5">
        <v>0</v>
      </c>
      <c r="F438" s="5">
        <v>178915543</v>
      </c>
      <c r="G438" s="5">
        <v>178915543</v>
      </c>
      <c r="H438" s="5">
        <v>0</v>
      </c>
      <c r="I438" s="5">
        <v>178915543</v>
      </c>
      <c r="J438" s="5">
        <v>0</v>
      </c>
      <c r="K438" s="5">
        <v>178915543</v>
      </c>
      <c r="L438" s="5">
        <v>124348093</v>
      </c>
      <c r="M438" s="5">
        <v>178915543</v>
      </c>
      <c r="N438" s="5">
        <v>100</v>
      </c>
      <c r="O438" s="5">
        <v>124348093</v>
      </c>
      <c r="P438" s="5">
        <v>178915543</v>
      </c>
      <c r="Q438" s="5">
        <v>100</v>
      </c>
      <c r="R438" s="5">
        <v>0</v>
      </c>
      <c r="S438" s="5">
        <v>54567450</v>
      </c>
      <c r="T438" s="5">
        <v>124348093</v>
      </c>
      <c r="V438" t="s">
        <v>2224</v>
      </c>
      <c r="W438" t="s">
        <v>2226</v>
      </c>
      <c r="X438" t="s">
        <v>1694</v>
      </c>
      <c r="Y438" t="s">
        <v>2057</v>
      </c>
      <c r="Z438" t="s">
        <v>2058</v>
      </c>
      <c r="AA438" t="s">
        <v>1689</v>
      </c>
      <c r="AB438" t="s">
        <v>2227</v>
      </c>
    </row>
    <row r="439" spans="2:29">
      <c r="B439" t="s">
        <v>1679</v>
      </c>
      <c r="C439" t="s">
        <v>1680</v>
      </c>
      <c r="D439" s="5">
        <v>0</v>
      </c>
      <c r="E439" s="5">
        <v>0</v>
      </c>
      <c r="F439" s="5">
        <v>178915543</v>
      </c>
      <c r="G439" s="5">
        <v>178915543</v>
      </c>
      <c r="H439" s="5">
        <v>0</v>
      </c>
      <c r="I439" s="5">
        <v>178915543</v>
      </c>
      <c r="J439" s="5">
        <v>0</v>
      </c>
      <c r="K439" s="5">
        <v>178915543</v>
      </c>
      <c r="L439" s="5">
        <v>124348093</v>
      </c>
      <c r="M439" s="5">
        <v>178915543</v>
      </c>
      <c r="N439" s="5">
        <v>100</v>
      </c>
      <c r="O439" s="5">
        <v>124348093</v>
      </c>
      <c r="P439" s="5">
        <v>178915543</v>
      </c>
      <c r="Q439" s="5">
        <v>100</v>
      </c>
      <c r="R439" s="5">
        <v>0</v>
      </c>
      <c r="S439" s="5">
        <v>54567450</v>
      </c>
      <c r="T439" s="5">
        <v>124348093</v>
      </c>
      <c r="V439" t="s">
        <v>1679</v>
      </c>
      <c r="W439" t="s">
        <v>1681</v>
      </c>
      <c r="X439" t="s">
        <v>1682</v>
      </c>
    </row>
    <row r="440" spans="2:29">
      <c r="B440" t="s">
        <v>2074</v>
      </c>
      <c r="C440" t="s">
        <v>2075</v>
      </c>
      <c r="D440" s="5">
        <v>0</v>
      </c>
      <c r="E440" s="5">
        <v>0</v>
      </c>
      <c r="F440" s="5">
        <v>167133677</v>
      </c>
      <c r="G440" s="5">
        <v>167133677</v>
      </c>
      <c r="H440" s="5">
        <v>0</v>
      </c>
      <c r="I440" s="5">
        <v>167133677</v>
      </c>
      <c r="J440" s="5">
        <v>0</v>
      </c>
      <c r="K440" s="5">
        <v>167133677</v>
      </c>
      <c r="L440" s="5">
        <v>128206677</v>
      </c>
      <c r="M440" s="5">
        <v>167133677</v>
      </c>
      <c r="N440" s="5">
        <v>100</v>
      </c>
      <c r="O440" s="5">
        <v>128206677</v>
      </c>
      <c r="P440" s="5">
        <v>167133677</v>
      </c>
      <c r="Q440" s="5">
        <v>100</v>
      </c>
      <c r="R440" s="5">
        <v>0</v>
      </c>
      <c r="S440" s="5">
        <v>38927000</v>
      </c>
      <c r="T440" s="5">
        <v>128206677</v>
      </c>
      <c r="V440" t="s">
        <v>2074</v>
      </c>
      <c r="W440" t="s">
        <v>1814</v>
      </c>
      <c r="X440" t="s">
        <v>2076</v>
      </c>
      <c r="Y440" t="s">
        <v>2077</v>
      </c>
    </row>
    <row r="441" spans="2:29">
      <c r="B441" t="s">
        <v>1679</v>
      </c>
      <c r="C441" t="s">
        <v>1680</v>
      </c>
      <c r="D441" s="5">
        <v>0</v>
      </c>
      <c r="E441" s="5">
        <v>0</v>
      </c>
      <c r="F441" s="5">
        <v>167133677</v>
      </c>
      <c r="G441" s="5">
        <v>167133677</v>
      </c>
      <c r="H441" s="5">
        <v>0</v>
      </c>
      <c r="I441" s="5">
        <v>167133677</v>
      </c>
      <c r="J441" s="5">
        <v>0</v>
      </c>
      <c r="K441" s="5">
        <v>167133677</v>
      </c>
      <c r="L441" s="5">
        <v>128206677</v>
      </c>
      <c r="M441" s="5">
        <v>167133677</v>
      </c>
      <c r="N441" s="5">
        <v>100</v>
      </c>
      <c r="O441" s="5">
        <v>128206677</v>
      </c>
      <c r="P441" s="5">
        <v>167133677</v>
      </c>
      <c r="Q441" s="5">
        <v>100</v>
      </c>
      <c r="R441" s="5">
        <v>0</v>
      </c>
      <c r="S441" s="5">
        <v>38927000</v>
      </c>
      <c r="T441" s="5">
        <v>128206677</v>
      </c>
      <c r="V441" t="s">
        <v>1679</v>
      </c>
      <c r="W441" t="s">
        <v>1681</v>
      </c>
      <c r="X441" t="s">
        <v>1682</v>
      </c>
    </row>
    <row r="442" spans="2:29">
      <c r="B442" t="s">
        <v>2228</v>
      </c>
      <c r="C442" t="s">
        <v>1512</v>
      </c>
      <c r="D442" s="5">
        <v>0</v>
      </c>
      <c r="E442" s="5">
        <v>0</v>
      </c>
      <c r="F442" s="5">
        <v>105194557</v>
      </c>
      <c r="G442" s="5">
        <v>105194557</v>
      </c>
      <c r="H442" s="5">
        <v>0</v>
      </c>
      <c r="I442" s="5">
        <v>105194557</v>
      </c>
      <c r="J442" s="5">
        <v>0</v>
      </c>
      <c r="K442" s="5">
        <v>105194557</v>
      </c>
      <c r="L442" s="5">
        <v>66208057</v>
      </c>
      <c r="M442" s="5">
        <v>105194557</v>
      </c>
      <c r="N442" s="5">
        <v>100</v>
      </c>
      <c r="O442" s="5">
        <v>66208057</v>
      </c>
      <c r="P442" s="5">
        <v>105194557</v>
      </c>
      <c r="Q442" s="5">
        <v>100</v>
      </c>
      <c r="R442" s="5">
        <v>0</v>
      </c>
      <c r="S442" s="5">
        <v>38986500</v>
      </c>
      <c r="T442" s="5">
        <v>66208057</v>
      </c>
      <c r="V442" t="s">
        <v>2228</v>
      </c>
      <c r="W442" t="s">
        <v>2082</v>
      </c>
      <c r="X442" t="s">
        <v>1694</v>
      </c>
      <c r="Y442" t="s">
        <v>1828</v>
      </c>
    </row>
    <row r="443" spans="2:29">
      <c r="B443" t="s">
        <v>1679</v>
      </c>
      <c r="C443" t="s">
        <v>1680</v>
      </c>
      <c r="D443" s="5">
        <v>0</v>
      </c>
      <c r="E443" s="5">
        <v>0</v>
      </c>
      <c r="F443" s="5">
        <v>105194557</v>
      </c>
      <c r="G443" s="5">
        <v>105194557</v>
      </c>
      <c r="H443" s="5">
        <v>0</v>
      </c>
      <c r="I443" s="5">
        <v>105194557</v>
      </c>
      <c r="J443" s="5">
        <v>0</v>
      </c>
      <c r="K443" s="5">
        <v>105194557</v>
      </c>
      <c r="L443" s="5">
        <v>66208057</v>
      </c>
      <c r="M443" s="5">
        <v>105194557</v>
      </c>
      <c r="N443" s="5">
        <v>100</v>
      </c>
      <c r="O443" s="5">
        <v>66208057</v>
      </c>
      <c r="P443" s="5">
        <v>105194557</v>
      </c>
      <c r="Q443" s="5">
        <v>100</v>
      </c>
      <c r="R443" s="5">
        <v>0</v>
      </c>
      <c r="S443" s="5">
        <v>38986500</v>
      </c>
      <c r="T443" s="5">
        <v>66208057</v>
      </c>
      <c r="V443" t="s">
        <v>1679</v>
      </c>
      <c r="W443" t="s">
        <v>1681</v>
      </c>
      <c r="X443" t="s">
        <v>1682</v>
      </c>
    </row>
    <row r="444" spans="2:29">
      <c r="B444" t="s">
        <v>2352</v>
      </c>
      <c r="C444" t="s">
        <v>2353</v>
      </c>
      <c r="D444" s="5">
        <v>0</v>
      </c>
      <c r="E444" s="5">
        <v>0</v>
      </c>
      <c r="F444" s="5">
        <v>54201</v>
      </c>
      <c r="G444" s="5">
        <v>54201</v>
      </c>
      <c r="H444" s="5">
        <v>0</v>
      </c>
      <c r="I444" s="5">
        <v>54201</v>
      </c>
      <c r="J444" s="5">
        <v>0</v>
      </c>
      <c r="K444" s="5">
        <v>54201</v>
      </c>
      <c r="L444" s="5">
        <v>54201</v>
      </c>
      <c r="M444" s="5">
        <v>54201</v>
      </c>
      <c r="N444" s="5">
        <v>100</v>
      </c>
      <c r="O444" s="5">
        <v>54201</v>
      </c>
      <c r="P444" s="5">
        <v>54201</v>
      </c>
      <c r="Q444" s="5">
        <v>100</v>
      </c>
      <c r="R444" s="5">
        <v>0</v>
      </c>
      <c r="S444" s="5">
        <v>0</v>
      </c>
      <c r="T444" s="5">
        <v>54201</v>
      </c>
      <c r="V444" t="s">
        <v>2352</v>
      </c>
      <c r="W444" t="s">
        <v>2354</v>
      </c>
      <c r="X444" t="s">
        <v>2355</v>
      </c>
    </row>
    <row r="445" spans="2:29">
      <c r="B445" t="s">
        <v>1679</v>
      </c>
      <c r="C445" t="s">
        <v>1680</v>
      </c>
      <c r="D445" s="5">
        <v>0</v>
      </c>
      <c r="E445" s="5">
        <v>0</v>
      </c>
      <c r="F445" s="5">
        <v>54201</v>
      </c>
      <c r="G445" s="5">
        <v>54201</v>
      </c>
      <c r="H445" s="5">
        <v>0</v>
      </c>
      <c r="I445" s="5">
        <v>54201</v>
      </c>
      <c r="J445" s="5">
        <v>0</v>
      </c>
      <c r="K445" s="5">
        <v>54201</v>
      </c>
      <c r="L445" s="5">
        <v>54201</v>
      </c>
      <c r="M445" s="5">
        <v>54201</v>
      </c>
      <c r="N445" s="5">
        <v>100</v>
      </c>
      <c r="O445" s="5">
        <v>54201</v>
      </c>
      <c r="P445" s="5">
        <v>54201</v>
      </c>
      <c r="Q445" s="5">
        <v>100</v>
      </c>
      <c r="R445" s="5">
        <v>0</v>
      </c>
      <c r="S445" s="5">
        <v>0</v>
      </c>
      <c r="T445" s="5">
        <v>54201</v>
      </c>
      <c r="V445" t="s">
        <v>1679</v>
      </c>
      <c r="W445" t="s">
        <v>1681</v>
      </c>
      <c r="X445" t="s">
        <v>1682</v>
      </c>
    </row>
    <row r="446" spans="2:29">
      <c r="B446" t="s">
        <v>2078</v>
      </c>
      <c r="C446" t="s">
        <v>1476</v>
      </c>
      <c r="D446" s="5">
        <v>0</v>
      </c>
      <c r="E446" s="5">
        <v>0</v>
      </c>
      <c r="F446" s="5">
        <v>565993174</v>
      </c>
      <c r="G446" s="5">
        <v>565993174</v>
      </c>
      <c r="H446" s="5">
        <v>0</v>
      </c>
      <c r="I446" s="5">
        <v>565993174</v>
      </c>
      <c r="J446" s="5">
        <v>0</v>
      </c>
      <c r="K446" s="5">
        <v>565993174</v>
      </c>
      <c r="L446" s="5">
        <v>246196174</v>
      </c>
      <c r="M446" s="5">
        <v>565993174</v>
      </c>
      <c r="N446" s="5">
        <v>100</v>
      </c>
      <c r="O446" s="5">
        <v>246196174</v>
      </c>
      <c r="P446" s="5">
        <v>565629174</v>
      </c>
      <c r="Q446" s="5">
        <v>99.935699999999997</v>
      </c>
      <c r="R446" s="5">
        <v>0</v>
      </c>
      <c r="S446" s="5">
        <v>319433000</v>
      </c>
      <c r="T446" s="5">
        <v>246196174</v>
      </c>
      <c r="V446" t="s">
        <v>2078</v>
      </c>
      <c r="W446" t="s">
        <v>2079</v>
      </c>
      <c r="X446" t="s">
        <v>2080</v>
      </c>
    </row>
    <row r="447" spans="2:29">
      <c r="B447" t="s">
        <v>1679</v>
      </c>
      <c r="C447" t="s">
        <v>1680</v>
      </c>
      <c r="D447" s="5">
        <v>0</v>
      </c>
      <c r="E447" s="5">
        <v>0</v>
      </c>
      <c r="F447" s="5">
        <v>565993174</v>
      </c>
      <c r="G447" s="5">
        <v>565993174</v>
      </c>
      <c r="H447" s="5">
        <v>0</v>
      </c>
      <c r="I447" s="5">
        <v>565993174</v>
      </c>
      <c r="J447" s="5">
        <v>0</v>
      </c>
      <c r="K447" s="5">
        <v>565993174</v>
      </c>
      <c r="L447" s="5">
        <v>246196174</v>
      </c>
      <c r="M447" s="5">
        <v>565993174</v>
      </c>
      <c r="N447" s="5">
        <v>100</v>
      </c>
      <c r="O447" s="5">
        <v>246196174</v>
      </c>
      <c r="P447" s="5">
        <v>565629174</v>
      </c>
      <c r="Q447" s="5">
        <v>99.935699999999997</v>
      </c>
      <c r="R447" s="5">
        <v>0</v>
      </c>
      <c r="S447" s="5">
        <v>319433000</v>
      </c>
      <c r="T447" s="5">
        <v>246196174</v>
      </c>
      <c r="V447" t="s">
        <v>1679</v>
      </c>
      <c r="W447" t="s">
        <v>1681</v>
      </c>
      <c r="X447" t="s">
        <v>1682</v>
      </c>
    </row>
    <row r="448" spans="2:29">
      <c r="B448" t="s">
        <v>2081</v>
      </c>
      <c r="C448" t="s">
        <v>1477</v>
      </c>
      <c r="D448" s="5">
        <v>0</v>
      </c>
      <c r="E448" s="5">
        <v>0</v>
      </c>
      <c r="F448" s="5">
        <v>553298</v>
      </c>
      <c r="G448" s="5">
        <v>553298</v>
      </c>
      <c r="H448" s="5">
        <v>0</v>
      </c>
      <c r="I448" s="5">
        <v>553298</v>
      </c>
      <c r="J448" s="5">
        <v>0</v>
      </c>
      <c r="K448" s="5">
        <v>553298</v>
      </c>
      <c r="L448" s="5">
        <v>553298</v>
      </c>
      <c r="M448" s="5">
        <v>553298</v>
      </c>
      <c r="N448" s="5">
        <v>100</v>
      </c>
      <c r="O448" s="5">
        <v>553298</v>
      </c>
      <c r="P448" s="5">
        <v>553298</v>
      </c>
      <c r="Q448" s="5">
        <v>100</v>
      </c>
      <c r="R448" s="5">
        <v>0</v>
      </c>
      <c r="S448" s="5">
        <v>0</v>
      </c>
      <c r="T448" s="5">
        <v>553298</v>
      </c>
      <c r="V448" t="s">
        <v>2081</v>
      </c>
      <c r="W448" t="s">
        <v>2082</v>
      </c>
      <c r="X448" t="s">
        <v>2083</v>
      </c>
    </row>
    <row r="449" spans="2:27">
      <c r="B449" t="s">
        <v>1679</v>
      </c>
      <c r="C449" t="s">
        <v>1680</v>
      </c>
      <c r="D449" s="5">
        <v>0</v>
      </c>
      <c r="E449" s="5">
        <v>0</v>
      </c>
      <c r="F449" s="5">
        <v>553298</v>
      </c>
      <c r="G449" s="5">
        <v>553298</v>
      </c>
      <c r="H449" s="5">
        <v>0</v>
      </c>
      <c r="I449" s="5">
        <v>553298</v>
      </c>
      <c r="J449" s="5">
        <v>0</v>
      </c>
      <c r="K449" s="5">
        <v>553298</v>
      </c>
      <c r="L449" s="5">
        <v>553298</v>
      </c>
      <c r="M449" s="5">
        <v>553298</v>
      </c>
      <c r="N449" s="5">
        <v>100</v>
      </c>
      <c r="O449" s="5">
        <v>553298</v>
      </c>
      <c r="P449" s="5">
        <v>553298</v>
      </c>
      <c r="Q449" s="5">
        <v>100</v>
      </c>
      <c r="R449" s="5">
        <v>0</v>
      </c>
      <c r="S449" s="5">
        <v>0</v>
      </c>
      <c r="T449" s="5">
        <v>553298</v>
      </c>
      <c r="V449" t="s">
        <v>1679</v>
      </c>
      <c r="W449" t="s">
        <v>1681</v>
      </c>
      <c r="X449" t="s">
        <v>1682</v>
      </c>
    </row>
    <row r="450" spans="2:27">
      <c r="B450" t="s">
        <v>2356</v>
      </c>
      <c r="C450" t="s">
        <v>2357</v>
      </c>
      <c r="D450" s="5">
        <v>0</v>
      </c>
      <c r="E450" s="5">
        <v>-160000000</v>
      </c>
      <c r="F450" s="5">
        <v>549979181</v>
      </c>
      <c r="G450" s="5">
        <v>549979181</v>
      </c>
      <c r="H450" s="5">
        <v>0</v>
      </c>
      <c r="I450" s="5">
        <v>549979181</v>
      </c>
      <c r="J450" s="5">
        <v>-709979181</v>
      </c>
      <c r="K450" s="5">
        <v>0</v>
      </c>
      <c r="L450" s="5">
        <v>0</v>
      </c>
      <c r="M450" s="5">
        <v>0</v>
      </c>
      <c r="N450" s="5">
        <v>0</v>
      </c>
      <c r="O450" s="5">
        <v>0</v>
      </c>
      <c r="P450" s="5">
        <v>0</v>
      </c>
      <c r="Q450" s="5">
        <v>0</v>
      </c>
      <c r="R450" s="5">
        <v>0</v>
      </c>
      <c r="S450" s="5">
        <v>0</v>
      </c>
      <c r="T450" s="5">
        <v>0</v>
      </c>
      <c r="V450" t="s">
        <v>2356</v>
      </c>
      <c r="W450" t="s">
        <v>2358</v>
      </c>
      <c r="X450" t="s">
        <v>2359</v>
      </c>
      <c r="Y450" t="s">
        <v>2360</v>
      </c>
    </row>
    <row r="451" spans="2:27">
      <c r="B451" t="s">
        <v>2189</v>
      </c>
      <c r="C451" t="s">
        <v>2190</v>
      </c>
      <c r="D451" s="5">
        <v>0</v>
      </c>
      <c r="E451" s="5">
        <v>-160000000</v>
      </c>
      <c r="F451" s="5">
        <v>549979181</v>
      </c>
      <c r="G451" s="5">
        <v>549979181</v>
      </c>
      <c r="H451" s="5">
        <v>0</v>
      </c>
      <c r="I451" s="5">
        <v>549979181</v>
      </c>
      <c r="J451" s="5">
        <v>-709979181</v>
      </c>
      <c r="K451" s="5">
        <v>0</v>
      </c>
      <c r="L451" s="5">
        <v>0</v>
      </c>
      <c r="M451" s="5">
        <v>0</v>
      </c>
      <c r="N451" s="5">
        <v>0</v>
      </c>
      <c r="O451" s="5">
        <v>0</v>
      </c>
      <c r="P451" s="5">
        <v>0</v>
      </c>
      <c r="Q451" s="5">
        <v>0</v>
      </c>
      <c r="R451" s="5">
        <v>0</v>
      </c>
      <c r="S451" s="5">
        <v>0</v>
      </c>
      <c r="T451" s="5">
        <v>0</v>
      </c>
      <c r="V451" t="s">
        <v>2189</v>
      </c>
      <c r="W451" t="s">
        <v>2191</v>
      </c>
    </row>
    <row r="452" spans="2:27">
      <c r="B452" t="s">
        <v>2361</v>
      </c>
      <c r="C452" t="s">
        <v>1573</v>
      </c>
      <c r="D452" s="5">
        <v>0</v>
      </c>
      <c r="E452" s="5">
        <v>0</v>
      </c>
      <c r="F452" s="5">
        <v>3684765</v>
      </c>
      <c r="G452" s="5">
        <v>3684765</v>
      </c>
      <c r="H452" s="5">
        <v>0</v>
      </c>
      <c r="I452" s="5">
        <v>3684765</v>
      </c>
      <c r="J452" s="5">
        <v>0</v>
      </c>
      <c r="K452" s="5">
        <v>3684765</v>
      </c>
      <c r="L452" s="5">
        <v>3684765</v>
      </c>
      <c r="M452" s="5">
        <v>3684765</v>
      </c>
      <c r="N452" s="5">
        <v>100</v>
      </c>
      <c r="O452" s="5">
        <v>3684765</v>
      </c>
      <c r="P452" s="5">
        <v>3684765</v>
      </c>
      <c r="Q452" s="5">
        <v>100</v>
      </c>
      <c r="R452" s="5">
        <v>0</v>
      </c>
      <c r="S452" s="5">
        <v>0</v>
      </c>
      <c r="T452" s="5">
        <v>3684765</v>
      </c>
      <c r="V452" t="s">
        <v>2361</v>
      </c>
      <c r="W452" t="s">
        <v>2362</v>
      </c>
    </row>
    <row r="453" spans="2:27">
      <c r="B453" t="s">
        <v>1679</v>
      </c>
      <c r="C453" t="s">
        <v>1680</v>
      </c>
      <c r="D453" s="5">
        <v>0</v>
      </c>
      <c r="E453" s="5">
        <v>0</v>
      </c>
      <c r="F453" s="5">
        <v>3684765</v>
      </c>
      <c r="G453" s="5">
        <v>3684765</v>
      </c>
      <c r="H453" s="5">
        <v>0</v>
      </c>
      <c r="I453" s="5">
        <v>3684765</v>
      </c>
      <c r="J453" s="5">
        <v>0</v>
      </c>
      <c r="K453" s="5">
        <v>3684765</v>
      </c>
      <c r="L453" s="5">
        <v>3684765</v>
      </c>
      <c r="M453" s="5">
        <v>3684765</v>
      </c>
      <c r="N453" s="5">
        <v>100</v>
      </c>
      <c r="O453" s="5">
        <v>3684765</v>
      </c>
      <c r="P453" s="5">
        <v>3684765</v>
      </c>
      <c r="Q453" s="5">
        <v>100</v>
      </c>
      <c r="R453" s="5">
        <v>0</v>
      </c>
      <c r="S453" s="5">
        <v>0</v>
      </c>
      <c r="T453" s="5">
        <v>3684765</v>
      </c>
      <c r="V453" t="s">
        <v>1679</v>
      </c>
      <c r="W453" t="s">
        <v>1681</v>
      </c>
      <c r="X453" t="s">
        <v>1682</v>
      </c>
    </row>
    <row r="454" spans="2:27">
      <c r="B454" t="s">
        <v>2087</v>
      </c>
      <c r="C454" t="s">
        <v>2088</v>
      </c>
      <c r="D454" s="5">
        <v>2094800000</v>
      </c>
      <c r="E454" s="5">
        <v>0</v>
      </c>
      <c r="F454" s="5">
        <v>-2094800000</v>
      </c>
      <c r="G454" s="5">
        <v>0</v>
      </c>
      <c r="H454" s="5">
        <v>0</v>
      </c>
      <c r="I454" s="5">
        <v>0</v>
      </c>
      <c r="J454" s="5">
        <v>0</v>
      </c>
      <c r="K454" s="5">
        <v>0</v>
      </c>
      <c r="L454" s="5">
        <v>0</v>
      </c>
      <c r="M454" s="5">
        <v>0</v>
      </c>
      <c r="N454" s="5">
        <v>0</v>
      </c>
      <c r="O454" s="5">
        <v>0</v>
      </c>
      <c r="P454" s="5">
        <v>0</v>
      </c>
      <c r="Q454" s="5">
        <v>0</v>
      </c>
      <c r="R454" s="5">
        <v>0</v>
      </c>
      <c r="S454" s="5">
        <v>0</v>
      </c>
      <c r="T454" s="5">
        <v>0</v>
      </c>
      <c r="V454" t="s">
        <v>2087</v>
      </c>
      <c r="W454" t="s">
        <v>2089</v>
      </c>
      <c r="X454" t="s">
        <v>1815</v>
      </c>
      <c r="Y454" t="s">
        <v>2090</v>
      </c>
    </row>
    <row r="455" spans="2:27">
      <c r="B455" t="s">
        <v>1679</v>
      </c>
      <c r="C455" t="s">
        <v>1680</v>
      </c>
      <c r="D455" s="5">
        <v>2094800000</v>
      </c>
      <c r="E455" s="5">
        <v>0</v>
      </c>
      <c r="F455" s="5">
        <v>-2094800000</v>
      </c>
      <c r="G455" s="5">
        <v>0</v>
      </c>
      <c r="H455" s="5">
        <v>0</v>
      </c>
      <c r="I455" s="5">
        <v>0</v>
      </c>
      <c r="J455" s="5">
        <v>0</v>
      </c>
      <c r="K455" s="5">
        <v>0</v>
      </c>
      <c r="L455" s="5">
        <v>0</v>
      </c>
      <c r="M455" s="5">
        <v>0</v>
      </c>
      <c r="N455" s="5">
        <v>0</v>
      </c>
      <c r="O455" s="5">
        <v>0</v>
      </c>
      <c r="P455" s="5">
        <v>0</v>
      </c>
      <c r="Q455" s="5">
        <v>0</v>
      </c>
      <c r="R455" s="5">
        <v>0</v>
      </c>
      <c r="S455" s="5">
        <v>0</v>
      </c>
      <c r="T455" s="5">
        <v>0</v>
      </c>
      <c r="V455" t="s">
        <v>1679</v>
      </c>
      <c r="W455" t="s">
        <v>1681</v>
      </c>
      <c r="X455" t="s">
        <v>1682</v>
      </c>
    </row>
    <row r="456" spans="2:27">
      <c r="B456" t="s">
        <v>2091</v>
      </c>
      <c r="C456" t="s">
        <v>1480</v>
      </c>
      <c r="D456" s="5">
        <v>0</v>
      </c>
      <c r="E456" s="5">
        <v>0</v>
      </c>
      <c r="F456" s="5">
        <v>51762042</v>
      </c>
      <c r="G456" s="5">
        <v>51762042</v>
      </c>
      <c r="H456" s="5">
        <v>0</v>
      </c>
      <c r="I456" s="5">
        <v>51762042</v>
      </c>
      <c r="J456" s="5">
        <v>0</v>
      </c>
      <c r="K456" s="5">
        <v>51762042</v>
      </c>
      <c r="L456" s="5">
        <v>20564854</v>
      </c>
      <c r="M456" s="5">
        <v>51762042</v>
      </c>
      <c r="N456" s="5">
        <v>100</v>
      </c>
      <c r="O456" s="5">
        <v>20564854</v>
      </c>
      <c r="P456" s="5">
        <v>51737164</v>
      </c>
      <c r="Q456" s="5">
        <v>99.951899999999995</v>
      </c>
      <c r="R456" s="5">
        <v>0</v>
      </c>
      <c r="S456" s="5">
        <v>31172310</v>
      </c>
      <c r="T456" s="5">
        <v>20564854</v>
      </c>
      <c r="V456" t="s">
        <v>2091</v>
      </c>
      <c r="W456" t="s">
        <v>2092</v>
      </c>
      <c r="X456" t="s">
        <v>1694</v>
      </c>
      <c r="Y456" t="s">
        <v>2093</v>
      </c>
    </row>
    <row r="457" spans="2:27">
      <c r="B457" t="s">
        <v>1679</v>
      </c>
      <c r="C457" t="s">
        <v>1680</v>
      </c>
      <c r="D457" s="5">
        <v>0</v>
      </c>
      <c r="E457" s="5">
        <v>0</v>
      </c>
      <c r="F457" s="5">
        <v>51762042</v>
      </c>
      <c r="G457" s="5">
        <v>51762042</v>
      </c>
      <c r="H457" s="5">
        <v>0</v>
      </c>
      <c r="I457" s="5">
        <v>51762042</v>
      </c>
      <c r="J457" s="5">
        <v>0</v>
      </c>
      <c r="K457" s="5">
        <v>51762042</v>
      </c>
      <c r="L457" s="5">
        <v>20564854</v>
      </c>
      <c r="M457" s="5">
        <v>51762042</v>
      </c>
      <c r="N457" s="5">
        <v>100</v>
      </c>
      <c r="O457" s="5">
        <v>20564854</v>
      </c>
      <c r="P457" s="5">
        <v>51737164</v>
      </c>
      <c r="Q457" s="5">
        <v>99.951899999999995</v>
      </c>
      <c r="R457" s="5">
        <v>0</v>
      </c>
      <c r="S457" s="5">
        <v>31172310</v>
      </c>
      <c r="T457" s="5">
        <v>20564854</v>
      </c>
      <c r="V457" t="s">
        <v>1679</v>
      </c>
      <c r="W457" t="s">
        <v>1681</v>
      </c>
      <c r="X457" t="s">
        <v>1682</v>
      </c>
    </row>
    <row r="458" spans="2:27">
      <c r="B458" t="s">
        <v>2094</v>
      </c>
      <c r="C458" t="s">
        <v>1481</v>
      </c>
      <c r="D458" s="5">
        <v>0</v>
      </c>
      <c r="E458" s="5">
        <v>0</v>
      </c>
      <c r="F458" s="5">
        <v>14561744</v>
      </c>
      <c r="G458" s="5">
        <v>14561744</v>
      </c>
      <c r="H458" s="5">
        <v>0</v>
      </c>
      <c r="I458" s="5">
        <v>14561744</v>
      </c>
      <c r="J458" s="5">
        <v>0</v>
      </c>
      <c r="K458" s="5">
        <v>14561744</v>
      </c>
      <c r="L458" s="5">
        <v>14561744</v>
      </c>
      <c r="M458" s="5">
        <v>14561744</v>
      </c>
      <c r="N458" s="5">
        <v>100</v>
      </c>
      <c r="O458" s="5">
        <v>14561744</v>
      </c>
      <c r="P458" s="5">
        <v>14561744</v>
      </c>
      <c r="Q458" s="5">
        <v>100</v>
      </c>
      <c r="R458" s="5">
        <v>0</v>
      </c>
      <c r="S458" s="5">
        <v>0</v>
      </c>
      <c r="T458" s="5">
        <v>14561744</v>
      </c>
      <c r="V458" t="s">
        <v>2094</v>
      </c>
      <c r="W458" t="s">
        <v>2095</v>
      </c>
    </row>
    <row r="459" spans="2:27">
      <c r="B459" t="s">
        <v>1679</v>
      </c>
      <c r="C459" t="s">
        <v>1680</v>
      </c>
      <c r="D459" s="5">
        <v>0</v>
      </c>
      <c r="E459" s="5">
        <v>0</v>
      </c>
      <c r="F459" s="5">
        <v>14561744</v>
      </c>
      <c r="G459" s="5">
        <v>14561744</v>
      </c>
      <c r="H459" s="5">
        <v>0</v>
      </c>
      <c r="I459" s="5">
        <v>14561744</v>
      </c>
      <c r="J459" s="5">
        <v>0</v>
      </c>
      <c r="K459" s="5">
        <v>14561744</v>
      </c>
      <c r="L459" s="5">
        <v>14561744</v>
      </c>
      <c r="M459" s="5">
        <v>14561744</v>
      </c>
      <c r="N459" s="5">
        <v>100</v>
      </c>
      <c r="O459" s="5">
        <v>14561744</v>
      </c>
      <c r="P459" s="5">
        <v>14561744</v>
      </c>
      <c r="Q459" s="5">
        <v>100</v>
      </c>
      <c r="R459" s="5">
        <v>0</v>
      </c>
      <c r="S459" s="5">
        <v>0</v>
      </c>
      <c r="T459" s="5">
        <v>14561744</v>
      </c>
      <c r="V459" t="s">
        <v>1679</v>
      </c>
      <c r="W459" t="s">
        <v>1681</v>
      </c>
      <c r="X459" t="s">
        <v>1682</v>
      </c>
    </row>
    <row r="460" spans="2:27">
      <c r="B460" t="s">
        <v>2096</v>
      </c>
      <c r="C460" t="s">
        <v>1482</v>
      </c>
      <c r="D460" s="5">
        <v>0</v>
      </c>
      <c r="E460" s="5">
        <v>0</v>
      </c>
      <c r="F460" s="5">
        <v>17489213</v>
      </c>
      <c r="G460" s="5">
        <v>17489213</v>
      </c>
      <c r="H460" s="5">
        <v>0</v>
      </c>
      <c r="I460" s="5">
        <v>17489213</v>
      </c>
      <c r="J460" s="5">
        <v>0</v>
      </c>
      <c r="K460" s="5">
        <v>17489213</v>
      </c>
      <c r="L460" s="5">
        <v>17489213</v>
      </c>
      <c r="M460" s="5">
        <v>17489213</v>
      </c>
      <c r="N460" s="5">
        <v>100</v>
      </c>
      <c r="O460" s="5">
        <v>17489213</v>
      </c>
      <c r="P460" s="5">
        <v>17489213</v>
      </c>
      <c r="Q460" s="5">
        <v>100</v>
      </c>
      <c r="R460" s="5">
        <v>0</v>
      </c>
      <c r="S460" s="5">
        <v>0</v>
      </c>
      <c r="T460" s="5">
        <v>17489213</v>
      </c>
      <c r="V460" t="s">
        <v>2096</v>
      </c>
      <c r="W460" t="s">
        <v>2097</v>
      </c>
    </row>
    <row r="461" spans="2:27">
      <c r="B461" t="s">
        <v>1679</v>
      </c>
      <c r="C461" t="s">
        <v>1680</v>
      </c>
      <c r="D461" s="5">
        <v>0</v>
      </c>
      <c r="E461" s="5">
        <v>0</v>
      </c>
      <c r="F461" s="5">
        <v>17489213</v>
      </c>
      <c r="G461" s="5">
        <v>17489213</v>
      </c>
      <c r="H461" s="5">
        <v>0</v>
      </c>
      <c r="I461" s="5">
        <v>17489213</v>
      </c>
      <c r="J461" s="5">
        <v>0</v>
      </c>
      <c r="K461" s="5">
        <v>17489213</v>
      </c>
      <c r="L461" s="5">
        <v>17489213</v>
      </c>
      <c r="M461" s="5">
        <v>17489213</v>
      </c>
      <c r="N461" s="5">
        <v>100</v>
      </c>
      <c r="O461" s="5">
        <v>17489213</v>
      </c>
      <c r="P461" s="5">
        <v>17489213</v>
      </c>
      <c r="Q461" s="5">
        <v>100</v>
      </c>
      <c r="R461" s="5">
        <v>0</v>
      </c>
      <c r="S461" s="5">
        <v>0</v>
      </c>
      <c r="T461" s="5">
        <v>17489213</v>
      </c>
      <c r="V461" t="s">
        <v>1679</v>
      </c>
      <c r="W461" t="s">
        <v>1681</v>
      </c>
      <c r="X461" t="s">
        <v>1682</v>
      </c>
    </row>
    <row r="462" spans="2:27">
      <c r="B462" t="s">
        <v>2363</v>
      </c>
      <c r="C462" t="s">
        <v>2364</v>
      </c>
      <c r="D462" s="5">
        <v>0</v>
      </c>
      <c r="E462" s="5">
        <v>0</v>
      </c>
      <c r="F462" s="5">
        <v>370034</v>
      </c>
      <c r="G462" s="5">
        <v>370034</v>
      </c>
      <c r="H462" s="5">
        <v>0</v>
      </c>
      <c r="I462" s="5">
        <v>370034</v>
      </c>
      <c r="J462" s="5">
        <v>0</v>
      </c>
      <c r="K462" s="5">
        <v>370034</v>
      </c>
      <c r="L462" s="5">
        <v>370034</v>
      </c>
      <c r="M462" s="5">
        <v>370034</v>
      </c>
      <c r="N462" s="5">
        <v>100</v>
      </c>
      <c r="O462" s="5">
        <v>370034</v>
      </c>
      <c r="P462" s="5">
        <v>370034</v>
      </c>
      <c r="Q462" s="5">
        <v>100</v>
      </c>
      <c r="R462" s="5">
        <v>0</v>
      </c>
      <c r="S462" s="5">
        <v>0</v>
      </c>
      <c r="T462" s="5">
        <v>370034</v>
      </c>
      <c r="V462" t="s">
        <v>2363</v>
      </c>
      <c r="W462" t="s">
        <v>2107</v>
      </c>
      <c r="X462" t="s">
        <v>2365</v>
      </c>
      <c r="Y462" t="s">
        <v>1815</v>
      </c>
      <c r="Z462" t="s">
        <v>2366</v>
      </c>
      <c r="AA462" t="s">
        <v>2367</v>
      </c>
    </row>
    <row r="463" spans="2:27">
      <c r="B463" t="s">
        <v>1679</v>
      </c>
      <c r="C463" t="s">
        <v>1680</v>
      </c>
      <c r="D463" s="5">
        <v>0</v>
      </c>
      <c r="E463" s="5">
        <v>0</v>
      </c>
      <c r="F463" s="5">
        <v>370034</v>
      </c>
      <c r="G463" s="5">
        <v>370034</v>
      </c>
      <c r="H463" s="5">
        <v>0</v>
      </c>
      <c r="I463" s="5">
        <v>370034</v>
      </c>
      <c r="J463" s="5">
        <v>0</v>
      </c>
      <c r="K463" s="5">
        <v>370034</v>
      </c>
      <c r="L463" s="5">
        <v>370034</v>
      </c>
      <c r="M463" s="5">
        <v>370034</v>
      </c>
      <c r="N463" s="5">
        <v>100</v>
      </c>
      <c r="O463" s="5">
        <v>370034</v>
      </c>
      <c r="P463" s="5">
        <v>370034</v>
      </c>
      <c r="Q463" s="5">
        <v>100</v>
      </c>
      <c r="R463" s="5">
        <v>0</v>
      </c>
      <c r="S463" s="5">
        <v>0</v>
      </c>
      <c r="T463" s="5">
        <v>370034</v>
      </c>
      <c r="V463" t="s">
        <v>1679</v>
      </c>
      <c r="W463" t="s">
        <v>1681</v>
      </c>
      <c r="X463" t="s">
        <v>1682</v>
      </c>
    </row>
    <row r="464" spans="2:27">
      <c r="B464" t="s">
        <v>2098</v>
      </c>
      <c r="C464" t="s">
        <v>1483</v>
      </c>
      <c r="D464" s="5">
        <v>0</v>
      </c>
      <c r="E464" s="5">
        <v>0</v>
      </c>
      <c r="F464" s="5">
        <v>331621</v>
      </c>
      <c r="G464" s="5">
        <v>331621</v>
      </c>
      <c r="H464" s="5">
        <v>0</v>
      </c>
      <c r="I464" s="5">
        <v>331621</v>
      </c>
      <c r="J464" s="5">
        <v>0</v>
      </c>
      <c r="K464" s="5">
        <v>331621</v>
      </c>
      <c r="L464" s="5">
        <v>331621</v>
      </c>
      <c r="M464" s="5">
        <v>331621</v>
      </c>
      <c r="N464" s="5">
        <v>100</v>
      </c>
      <c r="O464" s="5">
        <v>331621</v>
      </c>
      <c r="P464" s="5">
        <v>331621</v>
      </c>
      <c r="Q464" s="5">
        <v>100</v>
      </c>
      <c r="R464" s="5">
        <v>0</v>
      </c>
      <c r="S464" s="5">
        <v>0</v>
      </c>
      <c r="T464" s="5">
        <v>331621</v>
      </c>
      <c r="V464" t="s">
        <v>2098</v>
      </c>
      <c r="W464" t="s">
        <v>2099</v>
      </c>
      <c r="X464" t="s">
        <v>1694</v>
      </c>
      <c r="Y464" t="s">
        <v>2100</v>
      </c>
    </row>
    <row r="465" spans="2:29">
      <c r="B465" t="s">
        <v>1679</v>
      </c>
      <c r="C465" t="s">
        <v>1680</v>
      </c>
      <c r="D465" s="5">
        <v>0</v>
      </c>
      <c r="E465" s="5">
        <v>0</v>
      </c>
      <c r="F465" s="5">
        <v>331621</v>
      </c>
      <c r="G465" s="5">
        <v>331621</v>
      </c>
      <c r="H465" s="5">
        <v>0</v>
      </c>
      <c r="I465" s="5">
        <v>331621</v>
      </c>
      <c r="J465" s="5">
        <v>0</v>
      </c>
      <c r="K465" s="5">
        <v>331621</v>
      </c>
      <c r="L465" s="5">
        <v>331621</v>
      </c>
      <c r="M465" s="5">
        <v>331621</v>
      </c>
      <c r="N465" s="5">
        <v>100</v>
      </c>
      <c r="O465" s="5">
        <v>331621</v>
      </c>
      <c r="P465" s="5">
        <v>331621</v>
      </c>
      <c r="Q465" s="5">
        <v>100</v>
      </c>
      <c r="R465" s="5">
        <v>0</v>
      </c>
      <c r="S465" s="5">
        <v>0</v>
      </c>
      <c r="T465" s="5">
        <v>331621</v>
      </c>
      <c r="V465" t="s">
        <v>1679</v>
      </c>
      <c r="W465" t="s">
        <v>1681</v>
      </c>
      <c r="X465" t="s">
        <v>1682</v>
      </c>
    </row>
    <row r="466" spans="2:29">
      <c r="B466" t="s">
        <v>2101</v>
      </c>
      <c r="C466" t="s">
        <v>2102</v>
      </c>
      <c r="D466" s="5">
        <v>0</v>
      </c>
      <c r="E466" s="5">
        <v>0</v>
      </c>
      <c r="F466" s="5">
        <v>1021649</v>
      </c>
      <c r="G466" s="5">
        <v>1021649</v>
      </c>
      <c r="H466" s="5">
        <v>0</v>
      </c>
      <c r="I466" s="5">
        <v>1021649</v>
      </c>
      <c r="J466" s="5">
        <v>0</v>
      </c>
      <c r="K466" s="5">
        <v>1021649</v>
      </c>
      <c r="L466" s="5">
        <v>1021649</v>
      </c>
      <c r="M466" s="5">
        <v>1021649</v>
      </c>
      <c r="N466" s="5">
        <v>100</v>
      </c>
      <c r="O466" s="5">
        <v>1021649</v>
      </c>
      <c r="P466" s="5">
        <v>1021649</v>
      </c>
      <c r="Q466" s="5">
        <v>100</v>
      </c>
      <c r="R466" s="5">
        <v>0</v>
      </c>
      <c r="S466" s="5">
        <v>0</v>
      </c>
      <c r="T466" s="5">
        <v>1021649</v>
      </c>
      <c r="V466" t="s">
        <v>2101</v>
      </c>
      <c r="W466" t="s">
        <v>2103</v>
      </c>
      <c r="X466" t="s">
        <v>2104</v>
      </c>
      <c r="Y466" t="s">
        <v>1694</v>
      </c>
      <c r="Z466" t="s">
        <v>2093</v>
      </c>
    </row>
    <row r="467" spans="2:29">
      <c r="B467" t="s">
        <v>1679</v>
      </c>
      <c r="C467" t="s">
        <v>1680</v>
      </c>
      <c r="D467" s="5">
        <v>0</v>
      </c>
      <c r="E467" s="5">
        <v>0</v>
      </c>
      <c r="F467" s="5">
        <v>1021649</v>
      </c>
      <c r="G467" s="5">
        <v>1021649</v>
      </c>
      <c r="H467" s="5">
        <v>0</v>
      </c>
      <c r="I467" s="5">
        <v>1021649</v>
      </c>
      <c r="J467" s="5">
        <v>0</v>
      </c>
      <c r="K467" s="5">
        <v>1021649</v>
      </c>
      <c r="L467" s="5">
        <v>1021649</v>
      </c>
      <c r="M467" s="5">
        <v>1021649</v>
      </c>
      <c r="N467" s="5">
        <v>100</v>
      </c>
      <c r="O467" s="5">
        <v>1021649</v>
      </c>
      <c r="P467" s="5">
        <v>1021649</v>
      </c>
      <c r="Q467" s="5">
        <v>100</v>
      </c>
      <c r="R467" s="5">
        <v>0</v>
      </c>
      <c r="S467" s="5">
        <v>0</v>
      </c>
      <c r="T467" s="5">
        <v>1021649</v>
      </c>
      <c r="V467" t="s">
        <v>1679</v>
      </c>
      <c r="W467" t="s">
        <v>1681</v>
      </c>
      <c r="X467" t="s">
        <v>1682</v>
      </c>
    </row>
    <row r="468" spans="2:29">
      <c r="B468" t="s">
        <v>2368</v>
      </c>
      <c r="C468" t="s">
        <v>1537</v>
      </c>
      <c r="D468" s="5">
        <v>0</v>
      </c>
      <c r="E468" s="5">
        <v>0</v>
      </c>
      <c r="F468" s="5">
        <v>151334753</v>
      </c>
      <c r="G468" s="5">
        <v>151334753</v>
      </c>
      <c r="H468" s="5">
        <v>0</v>
      </c>
      <c r="I468" s="5">
        <v>151334753</v>
      </c>
      <c r="J468" s="5">
        <v>0</v>
      </c>
      <c r="K468" s="5">
        <v>151334753</v>
      </c>
      <c r="L468" s="5">
        <v>26548973</v>
      </c>
      <c r="M468" s="5">
        <v>151334753</v>
      </c>
      <c r="N468" s="5">
        <v>100</v>
      </c>
      <c r="O468" s="5">
        <v>26548973</v>
      </c>
      <c r="P468" s="5">
        <v>151334753</v>
      </c>
      <c r="Q468" s="5">
        <v>100</v>
      </c>
      <c r="R468" s="5">
        <v>0</v>
      </c>
      <c r="S468" s="5">
        <v>124785780</v>
      </c>
      <c r="T468" s="5">
        <v>26548973</v>
      </c>
      <c r="V468" t="s">
        <v>2368</v>
      </c>
      <c r="W468" t="s">
        <v>2369</v>
      </c>
      <c r="X468" t="s">
        <v>2370</v>
      </c>
    </row>
    <row r="469" spans="2:29">
      <c r="B469" t="s">
        <v>1679</v>
      </c>
      <c r="C469" t="s">
        <v>1680</v>
      </c>
      <c r="D469" s="5">
        <v>0</v>
      </c>
      <c r="E469" s="5">
        <v>0</v>
      </c>
      <c r="F469" s="5">
        <v>151334753</v>
      </c>
      <c r="G469" s="5">
        <v>151334753</v>
      </c>
      <c r="H469" s="5">
        <v>0</v>
      </c>
      <c r="I469" s="5">
        <v>151334753</v>
      </c>
      <c r="J469" s="5">
        <v>0</v>
      </c>
      <c r="K469" s="5">
        <v>151334753</v>
      </c>
      <c r="L469" s="5">
        <v>26548973</v>
      </c>
      <c r="M469" s="5">
        <v>151334753</v>
      </c>
      <c r="N469" s="5">
        <v>100</v>
      </c>
      <c r="O469" s="5">
        <v>26548973</v>
      </c>
      <c r="P469" s="5">
        <v>151334753</v>
      </c>
      <c r="Q469" s="5">
        <v>100</v>
      </c>
      <c r="R469" s="5">
        <v>0</v>
      </c>
      <c r="S469" s="5">
        <v>124785780</v>
      </c>
      <c r="T469" s="5">
        <v>26548973</v>
      </c>
      <c r="V469" t="s">
        <v>1679</v>
      </c>
      <c r="W469" t="s">
        <v>1681</v>
      </c>
      <c r="X469" t="s">
        <v>1682</v>
      </c>
    </row>
    <row r="470" spans="2:29">
      <c r="B470" t="s">
        <v>2105</v>
      </c>
      <c r="C470" t="s">
        <v>2106</v>
      </c>
      <c r="D470" s="5">
        <v>0</v>
      </c>
      <c r="E470" s="5">
        <v>0</v>
      </c>
      <c r="F470" s="5">
        <v>205136942</v>
      </c>
      <c r="G470" s="5">
        <v>205136942</v>
      </c>
      <c r="H470" s="5">
        <v>0</v>
      </c>
      <c r="I470" s="5">
        <v>205136942</v>
      </c>
      <c r="J470" s="5">
        <v>0</v>
      </c>
      <c r="K470" s="5">
        <v>205136942</v>
      </c>
      <c r="L470" s="5">
        <v>158361830</v>
      </c>
      <c r="M470" s="5">
        <v>205136942</v>
      </c>
      <c r="N470" s="5">
        <v>100</v>
      </c>
      <c r="O470" s="5">
        <v>158361830</v>
      </c>
      <c r="P470" s="5">
        <v>205136942</v>
      </c>
      <c r="Q470" s="5">
        <v>100</v>
      </c>
      <c r="R470" s="5">
        <v>0</v>
      </c>
      <c r="S470" s="5">
        <v>46775112</v>
      </c>
      <c r="T470" s="5">
        <v>158361830</v>
      </c>
      <c r="V470" t="s">
        <v>2105</v>
      </c>
      <c r="W470" t="s">
        <v>2107</v>
      </c>
      <c r="X470" t="s">
        <v>1827</v>
      </c>
      <c r="Y470" t="s">
        <v>1815</v>
      </c>
      <c r="Z470" t="s">
        <v>2093</v>
      </c>
    </row>
    <row r="471" spans="2:29">
      <c r="B471" t="s">
        <v>1679</v>
      </c>
      <c r="C471" t="s">
        <v>1680</v>
      </c>
      <c r="D471" s="5">
        <v>0</v>
      </c>
      <c r="E471" s="5">
        <v>0</v>
      </c>
      <c r="F471" s="5">
        <v>205136942</v>
      </c>
      <c r="G471" s="5">
        <v>205136942</v>
      </c>
      <c r="H471" s="5">
        <v>0</v>
      </c>
      <c r="I471" s="5">
        <v>205136942</v>
      </c>
      <c r="J471" s="5">
        <v>0</v>
      </c>
      <c r="K471" s="5">
        <v>205136942</v>
      </c>
      <c r="L471" s="5">
        <v>158361830</v>
      </c>
      <c r="M471" s="5">
        <v>205136942</v>
      </c>
      <c r="N471" s="5">
        <v>100</v>
      </c>
      <c r="O471" s="5">
        <v>158361830</v>
      </c>
      <c r="P471" s="5">
        <v>205136942</v>
      </c>
      <c r="Q471" s="5">
        <v>100</v>
      </c>
      <c r="R471" s="5">
        <v>0</v>
      </c>
      <c r="S471" s="5">
        <v>46775112</v>
      </c>
      <c r="T471" s="5">
        <v>158361830</v>
      </c>
      <c r="V471" t="s">
        <v>1679</v>
      </c>
      <c r="W471" t="s">
        <v>1681</v>
      </c>
      <c r="X471" t="s">
        <v>1682</v>
      </c>
    </row>
    <row r="472" spans="2:29">
      <c r="B472" t="s">
        <v>2371</v>
      </c>
      <c r="C472" t="s">
        <v>1564</v>
      </c>
      <c r="D472" s="5">
        <v>0</v>
      </c>
      <c r="E472" s="5">
        <v>0</v>
      </c>
      <c r="F472" s="5">
        <v>384615</v>
      </c>
      <c r="G472" s="5">
        <v>384615</v>
      </c>
      <c r="H472" s="5">
        <v>0</v>
      </c>
      <c r="I472" s="5">
        <v>384615</v>
      </c>
      <c r="J472" s="5">
        <v>0</v>
      </c>
      <c r="K472" s="5">
        <v>384615</v>
      </c>
      <c r="L472" s="5">
        <v>384615</v>
      </c>
      <c r="M472" s="5">
        <v>384615</v>
      </c>
      <c r="N472" s="5">
        <v>100</v>
      </c>
      <c r="O472" s="5">
        <v>384615</v>
      </c>
      <c r="P472" s="5">
        <v>384615</v>
      </c>
      <c r="Q472" s="5">
        <v>100</v>
      </c>
      <c r="R472" s="5">
        <v>0</v>
      </c>
      <c r="S472" s="5">
        <v>0</v>
      </c>
      <c r="T472" s="5">
        <v>384615</v>
      </c>
      <c r="V472" t="s">
        <v>2371</v>
      </c>
      <c r="W472" t="s">
        <v>2372</v>
      </c>
    </row>
    <row r="473" spans="2:29">
      <c r="B473" t="s">
        <v>1679</v>
      </c>
      <c r="C473" t="s">
        <v>1680</v>
      </c>
      <c r="D473" s="5">
        <v>0</v>
      </c>
      <c r="E473" s="5">
        <v>0</v>
      </c>
      <c r="F473" s="5">
        <v>384615</v>
      </c>
      <c r="G473" s="5">
        <v>384615</v>
      </c>
      <c r="H473" s="5">
        <v>0</v>
      </c>
      <c r="I473" s="5">
        <v>384615</v>
      </c>
      <c r="J473" s="5">
        <v>0</v>
      </c>
      <c r="K473" s="5">
        <v>384615</v>
      </c>
      <c r="L473" s="5">
        <v>384615</v>
      </c>
      <c r="M473" s="5">
        <v>384615</v>
      </c>
      <c r="N473" s="5">
        <v>100</v>
      </c>
      <c r="O473" s="5">
        <v>384615</v>
      </c>
      <c r="P473" s="5">
        <v>384615</v>
      </c>
      <c r="Q473" s="5">
        <v>100</v>
      </c>
      <c r="R473" s="5">
        <v>0</v>
      </c>
      <c r="S473" s="5">
        <v>0</v>
      </c>
      <c r="T473" s="5">
        <v>384615</v>
      </c>
      <c r="V473" t="s">
        <v>1679</v>
      </c>
      <c r="W473" t="s">
        <v>1681</v>
      </c>
      <c r="X473" t="s">
        <v>1682</v>
      </c>
    </row>
    <row r="474" spans="2:29">
      <c r="B474" t="s">
        <v>2229</v>
      </c>
      <c r="C474" t="s">
        <v>2230</v>
      </c>
      <c r="D474" s="5">
        <v>0</v>
      </c>
      <c r="E474" s="5">
        <v>0</v>
      </c>
      <c r="F474" s="5">
        <v>9096892</v>
      </c>
      <c r="G474" s="5">
        <v>9096892</v>
      </c>
      <c r="H474" s="5">
        <v>0</v>
      </c>
      <c r="I474" s="5">
        <v>9096892</v>
      </c>
      <c r="J474" s="5">
        <v>0</v>
      </c>
      <c r="K474" s="5">
        <v>9096892</v>
      </c>
      <c r="L474" s="5">
        <v>9096892</v>
      </c>
      <c r="M474" s="5">
        <v>9096892</v>
      </c>
      <c r="N474" s="5">
        <v>100</v>
      </c>
      <c r="O474" s="5">
        <v>9096892</v>
      </c>
      <c r="P474" s="5">
        <v>9096892</v>
      </c>
      <c r="Q474" s="5">
        <v>100</v>
      </c>
      <c r="R474" s="5">
        <v>0</v>
      </c>
      <c r="S474" s="5">
        <v>0</v>
      </c>
      <c r="T474" s="5">
        <v>9096892</v>
      </c>
      <c r="V474" t="s">
        <v>2229</v>
      </c>
      <c r="W474" t="s">
        <v>1826</v>
      </c>
      <c r="X474" t="s">
        <v>1694</v>
      </c>
      <c r="Y474" t="s">
        <v>1839</v>
      </c>
      <c r="Z474" t="s">
        <v>2231</v>
      </c>
      <c r="AA474" t="s">
        <v>1815</v>
      </c>
      <c r="AB474" t="s">
        <v>1707</v>
      </c>
      <c r="AC474" t="s">
        <v>2232</v>
      </c>
    </row>
    <row r="475" spans="2:29">
      <c r="B475" t="s">
        <v>1679</v>
      </c>
      <c r="C475" t="s">
        <v>1680</v>
      </c>
      <c r="D475" s="5">
        <v>0</v>
      </c>
      <c r="E475" s="5">
        <v>0</v>
      </c>
      <c r="F475" s="5">
        <v>9096892</v>
      </c>
      <c r="G475" s="5">
        <v>9096892</v>
      </c>
      <c r="H475" s="5">
        <v>0</v>
      </c>
      <c r="I475" s="5">
        <v>9096892</v>
      </c>
      <c r="J475" s="5">
        <v>0</v>
      </c>
      <c r="K475" s="5">
        <v>9096892</v>
      </c>
      <c r="L475" s="5">
        <v>9096892</v>
      </c>
      <c r="M475" s="5">
        <v>9096892</v>
      </c>
      <c r="N475" s="5">
        <v>100</v>
      </c>
      <c r="O475" s="5">
        <v>9096892</v>
      </c>
      <c r="P475" s="5">
        <v>9096892</v>
      </c>
      <c r="Q475" s="5">
        <v>100</v>
      </c>
      <c r="R475" s="5">
        <v>0</v>
      </c>
      <c r="S475" s="5">
        <v>0</v>
      </c>
      <c r="T475" s="5">
        <v>9096892</v>
      </c>
      <c r="V475" t="s">
        <v>1679</v>
      </c>
      <c r="W475" t="s">
        <v>1681</v>
      </c>
      <c r="X475" t="s">
        <v>1682</v>
      </c>
    </row>
    <row r="476" spans="2:29">
      <c r="B476" t="s">
        <v>2373</v>
      </c>
      <c r="C476" t="s">
        <v>2374</v>
      </c>
      <c r="D476" s="5">
        <v>0</v>
      </c>
      <c r="E476" s="5">
        <v>0</v>
      </c>
      <c r="F476" s="5">
        <v>29373</v>
      </c>
      <c r="G476" s="5">
        <v>29373</v>
      </c>
      <c r="H476" s="5">
        <v>0</v>
      </c>
      <c r="I476" s="5">
        <v>29373</v>
      </c>
      <c r="J476" s="5">
        <v>0</v>
      </c>
      <c r="K476" s="5">
        <v>29373</v>
      </c>
      <c r="L476" s="5">
        <v>29373</v>
      </c>
      <c r="M476" s="5">
        <v>29373</v>
      </c>
      <c r="N476" s="5">
        <v>100</v>
      </c>
      <c r="O476" s="5">
        <v>29373</v>
      </c>
      <c r="P476" s="5">
        <v>29373</v>
      </c>
      <c r="Q476" s="5">
        <v>100</v>
      </c>
      <c r="R476" s="5">
        <v>0</v>
      </c>
      <c r="S476" s="5">
        <v>0</v>
      </c>
      <c r="T476" s="5">
        <v>29373</v>
      </c>
      <c r="V476" t="s">
        <v>2373</v>
      </c>
      <c r="W476" t="s">
        <v>2375</v>
      </c>
      <c r="X476" t="s">
        <v>1689</v>
      </c>
      <c r="Y476" t="s">
        <v>2376</v>
      </c>
      <c r="Z476" t="s">
        <v>1694</v>
      </c>
      <c r="AA476" t="s">
        <v>1839</v>
      </c>
      <c r="AB476" t="s">
        <v>2231</v>
      </c>
    </row>
    <row r="477" spans="2:29">
      <c r="B477" t="s">
        <v>1679</v>
      </c>
      <c r="C477" t="s">
        <v>1680</v>
      </c>
      <c r="D477" s="5">
        <v>0</v>
      </c>
      <c r="E477" s="5">
        <v>0</v>
      </c>
      <c r="F477" s="5">
        <v>29373</v>
      </c>
      <c r="G477" s="5">
        <v>29373</v>
      </c>
      <c r="H477" s="5">
        <v>0</v>
      </c>
      <c r="I477" s="5">
        <v>29373</v>
      </c>
      <c r="J477" s="5">
        <v>0</v>
      </c>
      <c r="K477" s="5">
        <v>29373</v>
      </c>
      <c r="L477" s="5">
        <v>29373</v>
      </c>
      <c r="M477" s="5">
        <v>29373</v>
      </c>
      <c r="N477" s="5">
        <v>100</v>
      </c>
      <c r="O477" s="5">
        <v>29373</v>
      </c>
      <c r="P477" s="5">
        <v>29373</v>
      </c>
      <c r="Q477" s="5">
        <v>100</v>
      </c>
      <c r="R477" s="5">
        <v>0</v>
      </c>
      <c r="S477" s="5">
        <v>0</v>
      </c>
      <c r="T477" s="5">
        <v>29373</v>
      </c>
      <c r="V477" t="s">
        <v>1679</v>
      </c>
      <c r="W477" t="s">
        <v>1681</v>
      </c>
      <c r="X477" t="s">
        <v>1682</v>
      </c>
    </row>
    <row r="478" spans="2:29">
      <c r="B478" t="s">
        <v>2377</v>
      </c>
      <c r="C478" t="s">
        <v>2378</v>
      </c>
      <c r="D478" s="5">
        <v>231800000</v>
      </c>
      <c r="E478" s="5">
        <v>0</v>
      </c>
      <c r="F478" s="5">
        <v>-231800000</v>
      </c>
      <c r="G478" s="5">
        <v>0</v>
      </c>
      <c r="H478" s="5">
        <v>0</v>
      </c>
      <c r="I478" s="5">
        <v>0</v>
      </c>
      <c r="J478" s="5">
        <v>0</v>
      </c>
      <c r="K478" s="5">
        <v>0</v>
      </c>
      <c r="L478" s="5">
        <v>0</v>
      </c>
      <c r="M478" s="5">
        <v>0</v>
      </c>
      <c r="N478" s="5">
        <v>0</v>
      </c>
      <c r="O478" s="5">
        <v>0</v>
      </c>
      <c r="P478" s="5">
        <v>0</v>
      </c>
      <c r="Q478" s="5">
        <v>0</v>
      </c>
      <c r="R478" s="5">
        <v>0</v>
      </c>
      <c r="S478" s="5">
        <v>0</v>
      </c>
      <c r="T478" s="5">
        <v>0</v>
      </c>
      <c r="V478" t="s">
        <v>2377</v>
      </c>
      <c r="W478" t="s">
        <v>2379</v>
      </c>
      <c r="X478" t="s">
        <v>2380</v>
      </c>
      <c r="Y478" t="s">
        <v>1694</v>
      </c>
      <c r="Z478" t="s">
        <v>1839</v>
      </c>
      <c r="AA478" t="s">
        <v>2231</v>
      </c>
    </row>
    <row r="479" spans="2:29">
      <c r="B479" t="s">
        <v>1679</v>
      </c>
      <c r="C479" t="s">
        <v>1680</v>
      </c>
      <c r="D479" s="5">
        <v>231800000</v>
      </c>
      <c r="E479" s="5">
        <v>0</v>
      </c>
      <c r="F479" s="5">
        <v>-231800000</v>
      </c>
      <c r="G479" s="5">
        <v>0</v>
      </c>
      <c r="H479" s="5">
        <v>0</v>
      </c>
      <c r="I479" s="5">
        <v>0</v>
      </c>
      <c r="J479" s="5">
        <v>0</v>
      </c>
      <c r="K479" s="5">
        <v>0</v>
      </c>
      <c r="L479" s="5">
        <v>0</v>
      </c>
      <c r="M479" s="5">
        <v>0</v>
      </c>
      <c r="N479" s="5">
        <v>0</v>
      </c>
      <c r="O479" s="5">
        <v>0</v>
      </c>
      <c r="P479" s="5">
        <v>0</v>
      </c>
      <c r="Q479" s="5">
        <v>0</v>
      </c>
      <c r="R479" s="5">
        <v>0</v>
      </c>
      <c r="S479" s="5">
        <v>0</v>
      </c>
      <c r="T479" s="5">
        <v>0</v>
      </c>
      <c r="V479" t="s">
        <v>1679</v>
      </c>
      <c r="W479" t="s">
        <v>1681</v>
      </c>
      <c r="X479" t="s">
        <v>1682</v>
      </c>
    </row>
    <row r="480" spans="2:29">
      <c r="B480" t="s">
        <v>2108</v>
      </c>
      <c r="C480" t="s">
        <v>1486</v>
      </c>
      <c r="D480" s="5">
        <v>0</v>
      </c>
      <c r="E480" s="5">
        <v>0</v>
      </c>
      <c r="F480" s="5">
        <v>89892902</v>
      </c>
      <c r="G480" s="5">
        <v>89892902</v>
      </c>
      <c r="H480" s="5">
        <v>0</v>
      </c>
      <c r="I480" s="5">
        <v>89892902</v>
      </c>
      <c r="J480" s="5">
        <v>0</v>
      </c>
      <c r="K480" s="5">
        <v>89892902</v>
      </c>
      <c r="L480" s="5">
        <v>89892902</v>
      </c>
      <c r="M480" s="5">
        <v>89892902</v>
      </c>
      <c r="N480" s="5">
        <v>100</v>
      </c>
      <c r="O480" s="5">
        <v>89892902</v>
      </c>
      <c r="P480" s="5">
        <v>89892902</v>
      </c>
      <c r="Q480" s="5">
        <v>100</v>
      </c>
      <c r="R480" s="5">
        <v>0</v>
      </c>
      <c r="S480" s="5">
        <v>0</v>
      </c>
      <c r="T480" s="5">
        <v>89892902</v>
      </c>
      <c r="V480" t="s">
        <v>2108</v>
      </c>
      <c r="W480" t="s">
        <v>2109</v>
      </c>
      <c r="X480" t="s">
        <v>1815</v>
      </c>
      <c r="Y480" t="s">
        <v>2110</v>
      </c>
    </row>
    <row r="481" spans="2:32">
      <c r="B481" t="s">
        <v>1679</v>
      </c>
      <c r="C481" t="s">
        <v>1680</v>
      </c>
      <c r="D481" s="5">
        <v>0</v>
      </c>
      <c r="E481" s="5">
        <v>0</v>
      </c>
      <c r="F481" s="5">
        <v>89892902</v>
      </c>
      <c r="G481" s="5">
        <v>89892902</v>
      </c>
      <c r="H481" s="5">
        <v>0</v>
      </c>
      <c r="I481" s="5">
        <v>89892902</v>
      </c>
      <c r="J481" s="5">
        <v>0</v>
      </c>
      <c r="K481" s="5">
        <v>89892902</v>
      </c>
      <c r="L481" s="5">
        <v>89892902</v>
      </c>
      <c r="M481" s="5">
        <v>89892902</v>
      </c>
      <c r="N481" s="5">
        <v>100</v>
      </c>
      <c r="O481" s="5">
        <v>89892902</v>
      </c>
      <c r="P481" s="5">
        <v>89892902</v>
      </c>
      <c r="Q481" s="5">
        <v>100</v>
      </c>
      <c r="R481" s="5">
        <v>0</v>
      </c>
      <c r="S481" s="5">
        <v>0</v>
      </c>
      <c r="T481" s="5">
        <v>89892902</v>
      </c>
      <c r="V481" t="s">
        <v>1679</v>
      </c>
      <c r="W481" t="s">
        <v>1681</v>
      </c>
      <c r="X481" t="s">
        <v>1682</v>
      </c>
    </row>
    <row r="482" spans="2:32">
      <c r="B482" t="s">
        <v>2381</v>
      </c>
      <c r="C482" t="s">
        <v>2382</v>
      </c>
      <c r="D482" s="5">
        <v>0</v>
      </c>
      <c r="E482" s="5">
        <v>-3</v>
      </c>
      <c r="F482" s="5">
        <v>832172</v>
      </c>
      <c r="G482" s="5">
        <v>832172</v>
      </c>
      <c r="H482" s="5">
        <v>0</v>
      </c>
      <c r="I482" s="5">
        <v>832172</v>
      </c>
      <c r="J482" s="5">
        <v>-2</v>
      </c>
      <c r="K482" s="5">
        <v>832170</v>
      </c>
      <c r="L482" s="5">
        <v>832170</v>
      </c>
      <c r="M482" s="5">
        <v>832170</v>
      </c>
      <c r="N482" s="5">
        <v>99.999799999999993</v>
      </c>
      <c r="O482" s="5">
        <v>832170</v>
      </c>
      <c r="P482" s="5">
        <v>832170</v>
      </c>
      <c r="Q482" s="5">
        <v>99.999799999999993</v>
      </c>
      <c r="R482" s="5">
        <v>0</v>
      </c>
      <c r="S482" s="5">
        <v>0</v>
      </c>
      <c r="T482" s="5">
        <v>832170</v>
      </c>
      <c r="V482" t="s">
        <v>2381</v>
      </c>
      <c r="W482" t="s">
        <v>2383</v>
      </c>
      <c r="X482" t="s">
        <v>2384</v>
      </c>
      <c r="Y482" t="s">
        <v>1689</v>
      </c>
      <c r="Z482" t="s">
        <v>2385</v>
      </c>
    </row>
    <row r="483" spans="2:32">
      <c r="B483" t="s">
        <v>1679</v>
      </c>
      <c r="C483" t="s">
        <v>1680</v>
      </c>
      <c r="D483" s="5">
        <v>0</v>
      </c>
      <c r="E483" s="5">
        <v>-3</v>
      </c>
      <c r="F483" s="5">
        <v>832172</v>
      </c>
      <c r="G483" s="5">
        <v>832172</v>
      </c>
      <c r="H483" s="5">
        <v>0</v>
      </c>
      <c r="I483" s="5">
        <v>832172</v>
      </c>
      <c r="J483" s="5">
        <v>-2</v>
      </c>
      <c r="K483" s="5">
        <v>832170</v>
      </c>
      <c r="L483" s="5">
        <v>832170</v>
      </c>
      <c r="M483" s="5">
        <v>832170</v>
      </c>
      <c r="N483" s="5">
        <v>99.999799999999993</v>
      </c>
      <c r="O483" s="5">
        <v>832170</v>
      </c>
      <c r="P483" s="5">
        <v>832170</v>
      </c>
      <c r="Q483" s="5">
        <v>99.999799999999993</v>
      </c>
      <c r="R483" s="5">
        <v>0</v>
      </c>
      <c r="S483" s="5">
        <v>0</v>
      </c>
      <c r="T483" s="5">
        <v>832170</v>
      </c>
      <c r="V483" t="s">
        <v>1679</v>
      </c>
      <c r="W483" t="s">
        <v>1681</v>
      </c>
      <c r="X483" t="s">
        <v>1682</v>
      </c>
    </row>
    <row r="484" spans="2:32">
      <c r="B484" t="s">
        <v>2386</v>
      </c>
      <c r="C484" t="s">
        <v>2387</v>
      </c>
      <c r="D484" s="5">
        <v>0</v>
      </c>
      <c r="E484" s="5">
        <v>0</v>
      </c>
      <c r="F484" s="5">
        <v>1694772859</v>
      </c>
      <c r="G484" s="5">
        <v>1694772859</v>
      </c>
      <c r="H484" s="5">
        <v>0</v>
      </c>
      <c r="I484" s="5">
        <v>1694772859</v>
      </c>
      <c r="J484" s="5">
        <v>-1012699881</v>
      </c>
      <c r="K484" s="5">
        <v>682072978</v>
      </c>
      <c r="L484" s="5">
        <v>682072978</v>
      </c>
      <c r="M484" s="5">
        <v>682072978</v>
      </c>
      <c r="N484" s="5">
        <v>40.245699999999999</v>
      </c>
      <c r="O484" s="5">
        <v>0</v>
      </c>
      <c r="P484" s="5">
        <v>0</v>
      </c>
      <c r="Q484" s="5">
        <v>0</v>
      </c>
      <c r="R484" s="5">
        <v>0</v>
      </c>
      <c r="S484" s="5">
        <v>0</v>
      </c>
      <c r="T484" s="5">
        <v>0</v>
      </c>
      <c r="V484" t="s">
        <v>2386</v>
      </c>
      <c r="W484" t="s">
        <v>2388</v>
      </c>
      <c r="X484" t="s">
        <v>2389</v>
      </c>
      <c r="Y484" t="s">
        <v>1757</v>
      </c>
      <c r="Z484" t="s">
        <v>1706</v>
      </c>
      <c r="AA484" t="s">
        <v>2129</v>
      </c>
      <c r="AB484" t="s">
        <v>1694</v>
      </c>
      <c r="AC484" t="s">
        <v>2390</v>
      </c>
      <c r="AD484" t="s">
        <v>1689</v>
      </c>
      <c r="AE484" t="s">
        <v>2391</v>
      </c>
      <c r="AF484" t="s">
        <v>2124</v>
      </c>
    </row>
    <row r="485" spans="2:32">
      <c r="B485" t="s">
        <v>2189</v>
      </c>
      <c r="C485" t="s">
        <v>2190</v>
      </c>
      <c r="D485" s="5">
        <v>0</v>
      </c>
      <c r="E485" s="5">
        <v>0</v>
      </c>
      <c r="F485" s="5">
        <v>1694772859</v>
      </c>
      <c r="G485" s="5">
        <v>1694772859</v>
      </c>
      <c r="H485" s="5">
        <v>0</v>
      </c>
      <c r="I485" s="5">
        <v>1694772859</v>
      </c>
      <c r="J485" s="5">
        <v>-1012699881</v>
      </c>
      <c r="K485" s="5">
        <v>682072978</v>
      </c>
      <c r="L485" s="5">
        <v>682072978</v>
      </c>
      <c r="M485" s="5">
        <v>682072978</v>
      </c>
      <c r="N485" s="5">
        <v>40.245699999999999</v>
      </c>
      <c r="O485" s="5">
        <v>0</v>
      </c>
      <c r="P485" s="5">
        <v>0</v>
      </c>
      <c r="Q485" s="5">
        <v>0</v>
      </c>
      <c r="R485" s="5">
        <v>0</v>
      </c>
      <c r="S485" s="5">
        <v>0</v>
      </c>
      <c r="T485" s="5">
        <v>0</v>
      </c>
      <c r="V485" t="s">
        <v>2189</v>
      </c>
      <c r="W485" t="s">
        <v>2191</v>
      </c>
    </row>
    <row r="486" spans="2:32">
      <c r="B486" t="s">
        <v>2392</v>
      </c>
      <c r="C486" t="s">
        <v>2393</v>
      </c>
      <c r="D486" s="5">
        <v>0</v>
      </c>
      <c r="E486" s="5">
        <v>0</v>
      </c>
      <c r="F486" s="5">
        <v>225845104</v>
      </c>
      <c r="G486" s="5">
        <v>225845104</v>
      </c>
      <c r="H486" s="5">
        <v>0</v>
      </c>
      <c r="I486" s="5">
        <v>225845104</v>
      </c>
      <c r="J486" s="5">
        <v>-74889468</v>
      </c>
      <c r="K486" s="5">
        <v>150955636</v>
      </c>
      <c r="L486" s="5">
        <v>150955636</v>
      </c>
      <c r="M486" s="5">
        <v>150955636</v>
      </c>
      <c r="N486" s="5">
        <v>66.840299999999999</v>
      </c>
      <c r="O486" s="5">
        <v>0</v>
      </c>
      <c r="P486" s="5">
        <v>0</v>
      </c>
      <c r="Q486" s="5">
        <v>0</v>
      </c>
      <c r="R486" s="5">
        <v>0</v>
      </c>
      <c r="S486" s="5">
        <v>0</v>
      </c>
      <c r="T486" s="5">
        <v>0</v>
      </c>
      <c r="V486" t="s">
        <v>2392</v>
      </c>
      <c r="W486" t="s">
        <v>2388</v>
      </c>
      <c r="X486" t="s">
        <v>2389</v>
      </c>
      <c r="Y486" t="s">
        <v>1757</v>
      </c>
      <c r="Z486" t="s">
        <v>1706</v>
      </c>
      <c r="AA486" t="s">
        <v>2129</v>
      </c>
      <c r="AB486" t="s">
        <v>1694</v>
      </c>
      <c r="AC486" t="s">
        <v>2394</v>
      </c>
      <c r="AD486" t="s">
        <v>2011</v>
      </c>
    </row>
    <row r="487" spans="2:32">
      <c r="B487" t="s">
        <v>2189</v>
      </c>
      <c r="C487" t="s">
        <v>2190</v>
      </c>
      <c r="D487" s="5">
        <v>0</v>
      </c>
      <c r="E487" s="5">
        <v>0</v>
      </c>
      <c r="F487" s="5">
        <v>225845104</v>
      </c>
      <c r="G487" s="5">
        <v>225845104</v>
      </c>
      <c r="H487" s="5">
        <v>0</v>
      </c>
      <c r="I487" s="5">
        <v>225845104</v>
      </c>
      <c r="J487" s="5">
        <v>-74889468</v>
      </c>
      <c r="K487" s="5">
        <v>150955636</v>
      </c>
      <c r="L487" s="5">
        <v>150955636</v>
      </c>
      <c r="M487" s="5">
        <v>150955636</v>
      </c>
      <c r="N487" s="5">
        <v>66.840299999999999</v>
      </c>
      <c r="O487" s="5">
        <v>0</v>
      </c>
      <c r="P487" s="5">
        <v>0</v>
      </c>
      <c r="Q487" s="5">
        <v>0</v>
      </c>
      <c r="R487" s="5">
        <v>0</v>
      </c>
      <c r="S487" s="5">
        <v>0</v>
      </c>
      <c r="T487" s="5">
        <v>0</v>
      </c>
      <c r="V487" t="s">
        <v>2189</v>
      </c>
      <c r="W487" t="s">
        <v>2191</v>
      </c>
    </row>
    <row r="488" spans="2:32">
      <c r="B488" t="s">
        <v>2133</v>
      </c>
      <c r="C488" t="s">
        <v>2134</v>
      </c>
      <c r="D488" s="5">
        <v>0</v>
      </c>
      <c r="E488" s="5">
        <v>0</v>
      </c>
      <c r="F488" s="5">
        <v>8439521888</v>
      </c>
      <c r="G488" s="5">
        <v>8439521888</v>
      </c>
      <c r="H488" s="5">
        <v>0</v>
      </c>
      <c r="I488" s="5">
        <v>8439521888</v>
      </c>
      <c r="J488" s="5">
        <v>0</v>
      </c>
      <c r="K488" s="5">
        <v>8439521888</v>
      </c>
      <c r="L488" s="5">
        <v>0</v>
      </c>
      <c r="M488" s="5">
        <v>8439521888</v>
      </c>
      <c r="N488" s="5">
        <v>100</v>
      </c>
      <c r="O488" s="5">
        <v>0</v>
      </c>
      <c r="P488" s="5">
        <v>8439521888</v>
      </c>
      <c r="Q488" s="5">
        <v>100</v>
      </c>
      <c r="R488" s="5">
        <v>0</v>
      </c>
      <c r="S488" s="5">
        <v>8439521888</v>
      </c>
      <c r="T488" s="5">
        <v>0</v>
      </c>
      <c r="V488" t="s">
        <v>2133</v>
      </c>
      <c r="W488" t="s">
        <v>1849</v>
      </c>
      <c r="X488" t="s">
        <v>1694</v>
      </c>
      <c r="Y488" t="s">
        <v>1702</v>
      </c>
      <c r="Z488" t="s">
        <v>1854</v>
      </c>
      <c r="AA488" t="s">
        <v>1779</v>
      </c>
      <c r="AB488" t="s">
        <v>2135</v>
      </c>
      <c r="AC488" t="s">
        <v>2136</v>
      </c>
    </row>
    <row r="489" spans="2:32">
      <c r="B489" t="s">
        <v>1679</v>
      </c>
      <c r="C489" t="s">
        <v>1680</v>
      </c>
      <c r="D489" s="5">
        <v>0</v>
      </c>
      <c r="E489" s="5">
        <v>0</v>
      </c>
      <c r="F489" s="5">
        <v>8439521888</v>
      </c>
      <c r="G489" s="5">
        <v>8439521888</v>
      </c>
      <c r="H489" s="5">
        <v>0</v>
      </c>
      <c r="I489" s="5">
        <v>8439521888</v>
      </c>
      <c r="J489" s="5">
        <v>0</v>
      </c>
      <c r="K489" s="5">
        <v>8439521888</v>
      </c>
      <c r="L489" s="5">
        <v>0</v>
      </c>
      <c r="M489" s="5">
        <v>8439521888</v>
      </c>
      <c r="N489" s="5">
        <v>100</v>
      </c>
      <c r="O489" s="5">
        <v>0</v>
      </c>
      <c r="P489" s="5">
        <v>8439521888</v>
      </c>
      <c r="Q489" s="5">
        <v>100</v>
      </c>
      <c r="R489" s="5">
        <v>0</v>
      </c>
      <c r="S489" s="5">
        <v>8439521888</v>
      </c>
      <c r="T489" s="5">
        <v>0</v>
      </c>
      <c r="V489" t="s">
        <v>1679</v>
      </c>
      <c r="W489" t="s">
        <v>1681</v>
      </c>
      <c r="X489" t="s">
        <v>1682</v>
      </c>
    </row>
    <row r="490" spans="2:32">
      <c r="B490" t="s">
        <v>2137</v>
      </c>
      <c r="C490" t="s">
        <v>2138</v>
      </c>
      <c r="D490" s="5">
        <v>0</v>
      </c>
      <c r="E490" s="5">
        <v>-57701093</v>
      </c>
      <c r="F490" s="5">
        <v>118966024</v>
      </c>
      <c r="G490" s="5">
        <v>118966024</v>
      </c>
      <c r="H490" s="5">
        <v>0</v>
      </c>
      <c r="I490" s="5">
        <v>118966024</v>
      </c>
      <c r="J490" s="5">
        <v>-71988535</v>
      </c>
      <c r="K490" s="5">
        <v>99286329</v>
      </c>
      <c r="L490" s="5">
        <v>45876104</v>
      </c>
      <c r="M490" s="5">
        <v>99286329</v>
      </c>
      <c r="N490" s="5">
        <v>83.457700000000003</v>
      </c>
      <c r="O490" s="5">
        <v>8381862</v>
      </c>
      <c r="P490" s="5">
        <v>48740862</v>
      </c>
      <c r="Q490" s="5">
        <v>40.970399999999998</v>
      </c>
      <c r="R490" s="5">
        <v>860127</v>
      </c>
      <c r="S490" s="5">
        <v>41219127</v>
      </c>
      <c r="T490" s="5">
        <v>7521735</v>
      </c>
      <c r="V490" t="s">
        <v>2137</v>
      </c>
      <c r="W490" t="s">
        <v>1849</v>
      </c>
      <c r="X490" t="s">
        <v>2139</v>
      </c>
      <c r="Y490" t="s">
        <v>1694</v>
      </c>
      <c r="Z490" t="s">
        <v>1724</v>
      </c>
      <c r="AA490" t="s">
        <v>1889</v>
      </c>
      <c r="AB490" t="s">
        <v>2140</v>
      </c>
    </row>
    <row r="491" spans="2:32">
      <c r="B491" t="s">
        <v>1679</v>
      </c>
      <c r="C491" t="s">
        <v>1680</v>
      </c>
      <c r="D491" s="5">
        <v>0</v>
      </c>
      <c r="E491" s="5">
        <v>-57701093</v>
      </c>
      <c r="F491" s="5">
        <v>118562684</v>
      </c>
      <c r="G491" s="5">
        <v>118562684</v>
      </c>
      <c r="H491" s="5">
        <v>0</v>
      </c>
      <c r="I491" s="5">
        <v>118562684</v>
      </c>
      <c r="J491" s="5">
        <v>-72391875</v>
      </c>
      <c r="K491" s="5">
        <v>98882989</v>
      </c>
      <c r="L491" s="5">
        <v>45472764</v>
      </c>
      <c r="M491" s="5">
        <v>98882989</v>
      </c>
      <c r="N491" s="5">
        <v>83.401399999999995</v>
      </c>
      <c r="O491" s="5">
        <v>7978522</v>
      </c>
      <c r="P491" s="5">
        <v>48337522</v>
      </c>
      <c r="Q491" s="5">
        <v>40.769599999999997</v>
      </c>
      <c r="R491" s="5">
        <v>456787</v>
      </c>
      <c r="S491" s="5">
        <v>40815787</v>
      </c>
      <c r="T491" s="5">
        <v>7521735</v>
      </c>
      <c r="V491" t="s">
        <v>1679</v>
      </c>
      <c r="W491" t="s">
        <v>1681</v>
      </c>
      <c r="X491" t="s">
        <v>1682</v>
      </c>
    </row>
    <row r="492" spans="2:32">
      <c r="B492" t="s">
        <v>1809</v>
      </c>
      <c r="C492" t="s">
        <v>1810</v>
      </c>
      <c r="D492" s="5">
        <v>0</v>
      </c>
      <c r="E492" s="5">
        <v>0</v>
      </c>
      <c r="F492" s="5">
        <v>403340</v>
      </c>
      <c r="G492" s="5">
        <v>403340</v>
      </c>
      <c r="H492" s="5">
        <v>0</v>
      </c>
      <c r="I492" s="5">
        <v>403340</v>
      </c>
      <c r="J492" s="5">
        <v>403340</v>
      </c>
      <c r="K492" s="5">
        <v>403340</v>
      </c>
      <c r="L492" s="5">
        <v>403340</v>
      </c>
      <c r="M492" s="5">
        <v>403340</v>
      </c>
      <c r="N492" s="5">
        <v>100</v>
      </c>
      <c r="O492" s="5">
        <v>403340</v>
      </c>
      <c r="P492" s="5">
        <v>403340</v>
      </c>
      <c r="Q492" s="5">
        <v>100</v>
      </c>
      <c r="R492" s="5">
        <v>403340</v>
      </c>
      <c r="S492" s="5">
        <v>403340</v>
      </c>
      <c r="T492" s="5">
        <v>0</v>
      </c>
      <c r="V492" t="s">
        <v>1809</v>
      </c>
      <c r="W492" t="s">
        <v>1811</v>
      </c>
      <c r="X492" t="s">
        <v>1682</v>
      </c>
    </row>
    <row r="493" spans="2:32">
      <c r="B493" t="s">
        <v>2143</v>
      </c>
      <c r="C493" t="s">
        <v>2144</v>
      </c>
      <c r="D493" s="5">
        <v>210911190000</v>
      </c>
      <c r="E493" s="5">
        <v>-27200449634</v>
      </c>
      <c r="F493" s="5">
        <v>-37022779002</v>
      </c>
      <c r="G493" s="5">
        <v>173888410998</v>
      </c>
      <c r="H493" s="5">
        <v>0</v>
      </c>
      <c r="I493" s="5">
        <v>173888410998</v>
      </c>
      <c r="J493" s="5">
        <v>-27084789971</v>
      </c>
      <c r="K493" s="5">
        <v>172586242812</v>
      </c>
      <c r="L493" s="5">
        <v>2522099229</v>
      </c>
      <c r="M493" s="5">
        <v>172586242812</v>
      </c>
      <c r="N493" s="5">
        <v>99.251099999999994</v>
      </c>
      <c r="O493" s="5">
        <v>19375364457</v>
      </c>
      <c r="P493" s="5">
        <v>145929130367</v>
      </c>
      <c r="Q493" s="5">
        <v>83.921099999999996</v>
      </c>
      <c r="R493" s="5">
        <v>19576664685</v>
      </c>
      <c r="S493" s="5">
        <v>145927978867</v>
      </c>
      <c r="T493" s="5">
        <v>1151500</v>
      </c>
      <c r="V493" t="s">
        <v>2143</v>
      </c>
      <c r="W493" t="s">
        <v>1849</v>
      </c>
      <c r="X493" t="s">
        <v>1694</v>
      </c>
      <c r="Y493" t="s">
        <v>2145</v>
      </c>
      <c r="Z493" t="s">
        <v>1689</v>
      </c>
      <c r="AA493" t="s">
        <v>1888</v>
      </c>
      <c r="AB493" t="s">
        <v>2146</v>
      </c>
    </row>
    <row r="494" spans="2:32">
      <c r="B494" t="s">
        <v>1679</v>
      </c>
      <c r="C494" t="s">
        <v>1680</v>
      </c>
      <c r="D494" s="5">
        <v>47749814000</v>
      </c>
      <c r="E494" s="5">
        <v>188310896</v>
      </c>
      <c r="F494" s="5">
        <v>-3231145924</v>
      </c>
      <c r="G494" s="5">
        <v>44518668076</v>
      </c>
      <c r="H494" s="5">
        <v>0</v>
      </c>
      <c r="I494" s="5">
        <v>44518668076</v>
      </c>
      <c r="J494" s="5">
        <v>337993612</v>
      </c>
      <c r="K494" s="5">
        <v>43917982639</v>
      </c>
      <c r="L494" s="5">
        <v>1516784423</v>
      </c>
      <c r="M494" s="5">
        <v>43917982639</v>
      </c>
      <c r="N494" s="5">
        <v>98.650700000000001</v>
      </c>
      <c r="O494" s="5">
        <v>6933575487</v>
      </c>
      <c r="P494" s="5">
        <v>33582813722</v>
      </c>
      <c r="Q494" s="5">
        <v>75.435400000000001</v>
      </c>
      <c r="R494" s="5">
        <v>7133998382</v>
      </c>
      <c r="S494" s="5">
        <v>33582813722</v>
      </c>
      <c r="T494" s="5">
        <v>0</v>
      </c>
      <c r="V494" t="s">
        <v>1679</v>
      </c>
      <c r="W494" t="s">
        <v>1681</v>
      </c>
      <c r="X494" t="s">
        <v>1682</v>
      </c>
    </row>
    <row r="495" spans="2:32">
      <c r="B495" t="s">
        <v>2189</v>
      </c>
      <c r="C495" t="s">
        <v>2190</v>
      </c>
      <c r="D495" s="5">
        <v>0</v>
      </c>
      <c r="E495" s="5">
        <v>-2800000000</v>
      </c>
      <c r="F495" s="5">
        <v>6257437494</v>
      </c>
      <c r="G495" s="5">
        <v>6257437494</v>
      </c>
      <c r="H495" s="5">
        <v>0</v>
      </c>
      <c r="I495" s="5">
        <v>6257437494</v>
      </c>
      <c r="J495" s="5">
        <v>-2800000000</v>
      </c>
      <c r="K495" s="5">
        <v>6077492929</v>
      </c>
      <c r="L495" s="5">
        <v>0</v>
      </c>
      <c r="M495" s="5">
        <v>6077492929</v>
      </c>
      <c r="N495" s="5">
        <v>97.124300000000005</v>
      </c>
      <c r="O495" s="5">
        <v>0</v>
      </c>
      <c r="P495" s="5">
        <v>4861994344</v>
      </c>
      <c r="Q495" s="5">
        <v>77.699399999999997</v>
      </c>
      <c r="R495" s="5">
        <v>0</v>
      </c>
      <c r="S495" s="5">
        <v>4861994344</v>
      </c>
      <c r="T495" s="5">
        <v>0</v>
      </c>
      <c r="V495" t="s">
        <v>2189</v>
      </c>
      <c r="W495" t="s">
        <v>2191</v>
      </c>
    </row>
    <row r="496" spans="2:32">
      <c r="B496" t="s">
        <v>2395</v>
      </c>
      <c r="C496" t="s">
        <v>2396</v>
      </c>
      <c r="D496" s="5">
        <v>7721615000</v>
      </c>
      <c r="E496" s="5">
        <v>0</v>
      </c>
      <c r="F496" s="5">
        <v>-59266263</v>
      </c>
      <c r="G496" s="5">
        <v>7662348737</v>
      </c>
      <c r="H496" s="5">
        <v>0</v>
      </c>
      <c r="I496" s="5">
        <v>7662348737</v>
      </c>
      <c r="J496" s="5">
        <v>0</v>
      </c>
      <c r="K496" s="5">
        <v>7660582422</v>
      </c>
      <c r="L496" s="5">
        <v>0</v>
      </c>
      <c r="M496" s="5">
        <v>7660582422</v>
      </c>
      <c r="N496" s="5">
        <v>99.976900000000001</v>
      </c>
      <c r="O496" s="5">
        <v>1455111953</v>
      </c>
      <c r="P496" s="5">
        <v>7649368102</v>
      </c>
      <c r="Q496" s="5">
        <v>99.830600000000004</v>
      </c>
      <c r="R496" s="5">
        <v>1455111953</v>
      </c>
      <c r="S496" s="5">
        <v>7649368102</v>
      </c>
      <c r="T496" s="5">
        <v>0</v>
      </c>
      <c r="V496" t="s">
        <v>2395</v>
      </c>
      <c r="W496" t="s">
        <v>2397</v>
      </c>
      <c r="X496" t="s">
        <v>2045</v>
      </c>
      <c r="Y496" t="s">
        <v>2046</v>
      </c>
    </row>
    <row r="497" spans="2:31">
      <c r="B497" t="s">
        <v>1809</v>
      </c>
      <c r="C497" t="s">
        <v>1810</v>
      </c>
      <c r="D497" s="5">
        <v>0</v>
      </c>
      <c r="E497" s="5">
        <v>0</v>
      </c>
      <c r="F497" s="5">
        <v>27286665</v>
      </c>
      <c r="G497" s="5">
        <v>27286665</v>
      </c>
      <c r="H497" s="5">
        <v>0</v>
      </c>
      <c r="I497" s="5">
        <v>27286665</v>
      </c>
      <c r="J497" s="5">
        <v>0</v>
      </c>
      <c r="K497" s="5">
        <v>27286665</v>
      </c>
      <c r="L497" s="5">
        <v>0</v>
      </c>
      <c r="M497" s="5">
        <v>27286665</v>
      </c>
      <c r="N497" s="5">
        <v>100</v>
      </c>
      <c r="O497" s="5">
        <v>0</v>
      </c>
      <c r="P497" s="5">
        <v>27286665</v>
      </c>
      <c r="Q497" s="5">
        <v>100</v>
      </c>
      <c r="R497" s="5">
        <v>0</v>
      </c>
      <c r="S497" s="5">
        <v>27286665</v>
      </c>
      <c r="T497" s="5">
        <v>0</v>
      </c>
      <c r="V497" t="s">
        <v>1809</v>
      </c>
      <c r="W497" t="s">
        <v>1811</v>
      </c>
      <c r="X497" t="s">
        <v>1682</v>
      </c>
    </row>
    <row r="498" spans="2:31">
      <c r="B498" t="s">
        <v>2398</v>
      </c>
      <c r="C498" t="s">
        <v>2399</v>
      </c>
      <c r="D498" s="5">
        <v>61549000</v>
      </c>
      <c r="E498" s="5">
        <v>0</v>
      </c>
      <c r="F498" s="5">
        <v>0</v>
      </c>
      <c r="G498" s="5">
        <v>61549000</v>
      </c>
      <c r="H498" s="5">
        <v>0</v>
      </c>
      <c r="I498" s="5">
        <v>61549000</v>
      </c>
      <c r="J498" s="5">
        <v>-1852500</v>
      </c>
      <c r="K498" s="5">
        <v>23775882</v>
      </c>
      <c r="L498" s="5">
        <v>4592467</v>
      </c>
      <c r="M498" s="5">
        <v>23775882</v>
      </c>
      <c r="N498" s="5">
        <v>38.629199999999997</v>
      </c>
      <c r="O498" s="5">
        <v>4592467</v>
      </c>
      <c r="P498" s="5">
        <v>23775882</v>
      </c>
      <c r="Q498" s="5">
        <v>38.629199999999997</v>
      </c>
      <c r="R498" s="5">
        <v>4592467</v>
      </c>
      <c r="S498" s="5">
        <v>23775882</v>
      </c>
      <c r="T498" s="5">
        <v>0</v>
      </c>
      <c r="V498" t="s">
        <v>2398</v>
      </c>
      <c r="W498" t="s">
        <v>2400</v>
      </c>
      <c r="X498" t="s">
        <v>2401</v>
      </c>
    </row>
    <row r="499" spans="2:31">
      <c r="B499" t="s">
        <v>2150</v>
      </c>
      <c r="C499" t="s">
        <v>2151</v>
      </c>
      <c r="D499" s="5">
        <v>153433000</v>
      </c>
      <c r="E499" s="5">
        <v>0</v>
      </c>
      <c r="F499" s="5">
        <v>0</v>
      </c>
      <c r="G499" s="5">
        <v>153433000</v>
      </c>
      <c r="H499" s="5">
        <v>0</v>
      </c>
      <c r="I499" s="5">
        <v>153433000</v>
      </c>
      <c r="J499" s="5">
        <v>-195900</v>
      </c>
      <c r="K499" s="5">
        <v>100090345</v>
      </c>
      <c r="L499" s="5">
        <v>0</v>
      </c>
      <c r="M499" s="5">
        <v>100090345</v>
      </c>
      <c r="N499" s="5">
        <v>65.233900000000006</v>
      </c>
      <c r="O499" s="5">
        <v>0</v>
      </c>
      <c r="P499" s="5">
        <v>100090345</v>
      </c>
      <c r="Q499" s="5">
        <v>65.233900000000006</v>
      </c>
      <c r="R499" s="5">
        <v>0</v>
      </c>
      <c r="S499" s="5">
        <v>100090345</v>
      </c>
      <c r="T499" s="5">
        <v>0</v>
      </c>
      <c r="V499" t="s">
        <v>2150</v>
      </c>
      <c r="W499" t="s">
        <v>2152</v>
      </c>
      <c r="X499" t="s">
        <v>2045</v>
      </c>
      <c r="Y499" t="s">
        <v>2046</v>
      </c>
    </row>
    <row r="500" spans="2:31">
      <c r="B500" t="s">
        <v>2042</v>
      </c>
      <c r="C500" t="s">
        <v>2043</v>
      </c>
      <c r="D500" s="5">
        <v>104584779000</v>
      </c>
      <c r="E500" s="5">
        <v>0</v>
      </c>
      <c r="F500" s="5">
        <v>-15428330444</v>
      </c>
      <c r="G500" s="5">
        <v>89156448556</v>
      </c>
      <c r="H500" s="5">
        <v>0</v>
      </c>
      <c r="I500" s="5">
        <v>89156448556</v>
      </c>
      <c r="J500" s="5">
        <v>14194413</v>
      </c>
      <c r="K500" s="5">
        <v>88795582928</v>
      </c>
      <c r="L500" s="5">
        <v>1028064341</v>
      </c>
      <c r="M500" s="5">
        <v>88795582928</v>
      </c>
      <c r="N500" s="5">
        <v>99.595200000000006</v>
      </c>
      <c r="O500" s="5">
        <v>9995295750</v>
      </c>
      <c r="P500" s="5">
        <v>74274921525</v>
      </c>
      <c r="Q500" s="5">
        <v>83.308499999999995</v>
      </c>
      <c r="R500" s="5">
        <v>9994144250</v>
      </c>
      <c r="S500" s="5">
        <v>74273770025</v>
      </c>
      <c r="T500" s="5">
        <v>1151500</v>
      </c>
      <c r="V500" t="s">
        <v>2042</v>
      </c>
      <c r="W500" t="s">
        <v>2044</v>
      </c>
      <c r="X500" t="s">
        <v>2045</v>
      </c>
      <c r="Y500" t="s">
        <v>2046</v>
      </c>
    </row>
    <row r="501" spans="2:31">
      <c r="B501" t="s">
        <v>2402</v>
      </c>
      <c r="C501" t="s">
        <v>2403</v>
      </c>
      <c r="D501" s="5">
        <v>50640000000</v>
      </c>
      <c r="E501" s="5">
        <v>-24588760530</v>
      </c>
      <c r="F501" s="5">
        <v>-24588760530</v>
      </c>
      <c r="G501" s="5">
        <v>26051239470</v>
      </c>
      <c r="H501" s="5">
        <v>0</v>
      </c>
      <c r="I501" s="5">
        <v>26051239470</v>
      </c>
      <c r="J501" s="5">
        <v>-24634929596</v>
      </c>
      <c r="K501" s="5">
        <v>25983449002</v>
      </c>
      <c r="L501" s="5">
        <v>-27342002</v>
      </c>
      <c r="M501" s="5">
        <v>25983449002</v>
      </c>
      <c r="N501" s="5">
        <v>99.739800000000002</v>
      </c>
      <c r="O501" s="5">
        <v>986788800</v>
      </c>
      <c r="P501" s="5">
        <v>25408879782</v>
      </c>
      <c r="Q501" s="5">
        <v>97.534199999999998</v>
      </c>
      <c r="R501" s="5">
        <v>988817633</v>
      </c>
      <c r="S501" s="5">
        <v>25408879782</v>
      </c>
      <c r="T501" s="5">
        <v>0</v>
      </c>
      <c r="V501" t="s">
        <v>2402</v>
      </c>
      <c r="W501" t="s">
        <v>2404</v>
      </c>
      <c r="X501" t="s">
        <v>2405</v>
      </c>
      <c r="Y501" t="s">
        <v>2401</v>
      </c>
    </row>
    <row r="502" spans="2:31">
      <c r="B502" t="s">
        <v>2157</v>
      </c>
      <c r="C502" t="s">
        <v>2158</v>
      </c>
      <c r="D502" s="5">
        <v>0</v>
      </c>
      <c r="E502" s="5">
        <v>-3800000</v>
      </c>
      <c r="F502" s="5">
        <v>1200000</v>
      </c>
      <c r="G502" s="5">
        <v>1200000</v>
      </c>
      <c r="H502" s="5">
        <v>0</v>
      </c>
      <c r="I502" s="5">
        <v>1200000</v>
      </c>
      <c r="J502" s="5">
        <v>0</v>
      </c>
      <c r="K502" s="5">
        <v>0</v>
      </c>
      <c r="L502" s="5">
        <v>0</v>
      </c>
      <c r="M502" s="5">
        <v>0</v>
      </c>
      <c r="N502" s="5">
        <v>0</v>
      </c>
      <c r="O502" s="5">
        <v>0</v>
      </c>
      <c r="P502" s="5">
        <v>0</v>
      </c>
      <c r="Q502" s="5">
        <v>0</v>
      </c>
      <c r="R502" s="5">
        <v>0</v>
      </c>
      <c r="S502" s="5">
        <v>0</v>
      </c>
      <c r="T502" s="5">
        <v>0</v>
      </c>
      <c r="V502" t="s">
        <v>2157</v>
      </c>
      <c r="W502" t="s">
        <v>2159</v>
      </c>
      <c r="X502" t="s">
        <v>1694</v>
      </c>
      <c r="Y502" t="s">
        <v>2160</v>
      </c>
      <c r="Z502" t="s">
        <v>1694</v>
      </c>
      <c r="AA502" t="s">
        <v>2161</v>
      </c>
      <c r="AB502" t="s">
        <v>2162</v>
      </c>
    </row>
    <row r="503" spans="2:31">
      <c r="B503" t="s">
        <v>1679</v>
      </c>
      <c r="C503" t="s">
        <v>1680</v>
      </c>
      <c r="D503" s="5">
        <v>0</v>
      </c>
      <c r="E503" s="5">
        <v>-3800000</v>
      </c>
      <c r="F503" s="5">
        <v>1200000</v>
      </c>
      <c r="G503" s="5">
        <v>1200000</v>
      </c>
      <c r="H503" s="5">
        <v>0</v>
      </c>
      <c r="I503" s="5">
        <v>1200000</v>
      </c>
      <c r="J503" s="5">
        <v>0</v>
      </c>
      <c r="K503" s="5">
        <v>0</v>
      </c>
      <c r="L503" s="5">
        <v>0</v>
      </c>
      <c r="M503" s="5">
        <v>0</v>
      </c>
      <c r="N503" s="5">
        <v>0</v>
      </c>
      <c r="O503" s="5">
        <v>0</v>
      </c>
      <c r="P503" s="5">
        <v>0</v>
      </c>
      <c r="Q503" s="5">
        <v>0</v>
      </c>
      <c r="R503" s="5">
        <v>0</v>
      </c>
      <c r="S503" s="5">
        <v>0</v>
      </c>
      <c r="T503" s="5">
        <v>0</v>
      </c>
      <c r="V503" t="s">
        <v>1679</v>
      </c>
      <c r="W503" t="s">
        <v>1681</v>
      </c>
      <c r="X503" t="s">
        <v>1682</v>
      </c>
    </row>
    <row r="504" spans="2:31">
      <c r="B504" t="s">
        <v>2167</v>
      </c>
      <c r="C504" t="s">
        <v>2168</v>
      </c>
      <c r="D504" s="5">
        <v>0</v>
      </c>
      <c r="E504" s="5">
        <v>0</v>
      </c>
      <c r="F504" s="5">
        <v>59266263</v>
      </c>
      <c r="G504" s="5">
        <v>59266263</v>
      </c>
      <c r="H504" s="5">
        <v>0</v>
      </c>
      <c r="I504" s="5">
        <v>59266263</v>
      </c>
      <c r="J504" s="5">
        <v>0</v>
      </c>
      <c r="K504" s="5">
        <v>58677060</v>
      </c>
      <c r="L504" s="5">
        <v>0</v>
      </c>
      <c r="M504" s="5">
        <v>58677060</v>
      </c>
      <c r="N504" s="5">
        <v>99.005799999999994</v>
      </c>
      <c r="O504" s="5">
        <v>51168313</v>
      </c>
      <c r="P504" s="5">
        <v>56818548</v>
      </c>
      <c r="Q504" s="5">
        <v>95.87</v>
      </c>
      <c r="R504" s="5">
        <v>6763006</v>
      </c>
      <c r="S504" s="5">
        <v>12056887</v>
      </c>
      <c r="T504" s="5">
        <v>44761661</v>
      </c>
      <c r="V504" t="s">
        <v>2167</v>
      </c>
      <c r="W504" t="s">
        <v>1887</v>
      </c>
      <c r="X504" t="s">
        <v>1707</v>
      </c>
      <c r="Y504" t="s">
        <v>2169</v>
      </c>
      <c r="Z504" t="s">
        <v>1916</v>
      </c>
      <c r="AA504" t="s">
        <v>2170</v>
      </c>
      <c r="AB504" t="s">
        <v>2171</v>
      </c>
    </row>
    <row r="505" spans="2:31">
      <c r="B505" t="s">
        <v>2395</v>
      </c>
      <c r="C505" t="s">
        <v>2396</v>
      </c>
      <c r="D505" s="5">
        <v>0</v>
      </c>
      <c r="E505" s="5">
        <v>0</v>
      </c>
      <c r="F505" s="5">
        <v>59266263</v>
      </c>
      <c r="G505" s="5">
        <v>59266263</v>
      </c>
      <c r="H505" s="5">
        <v>0</v>
      </c>
      <c r="I505" s="5">
        <v>59266263</v>
      </c>
      <c r="J505" s="5">
        <v>0</v>
      </c>
      <c r="K505" s="5">
        <v>58677060</v>
      </c>
      <c r="L505" s="5">
        <v>0</v>
      </c>
      <c r="M505" s="5">
        <v>58677060</v>
      </c>
      <c r="N505" s="5">
        <v>99.005799999999994</v>
      </c>
      <c r="O505" s="5">
        <v>51168313</v>
      </c>
      <c r="P505" s="5">
        <v>56818548</v>
      </c>
      <c r="Q505" s="5">
        <v>95.87</v>
      </c>
      <c r="R505" s="5">
        <v>6763006</v>
      </c>
      <c r="S505" s="5">
        <v>12056887</v>
      </c>
      <c r="T505" s="5">
        <v>44761661</v>
      </c>
      <c r="V505" t="s">
        <v>2395</v>
      </c>
      <c r="W505" t="s">
        <v>2397</v>
      </c>
      <c r="X505" t="s">
        <v>2045</v>
      </c>
      <c r="Y505" t="s">
        <v>2046</v>
      </c>
    </row>
    <row r="506" spans="2:31">
      <c r="B506" t="s">
        <v>2406</v>
      </c>
      <c r="C506" t="s">
        <v>2407</v>
      </c>
      <c r="D506" s="5">
        <v>0</v>
      </c>
      <c r="E506" s="5">
        <v>0</v>
      </c>
      <c r="F506" s="5">
        <v>123500000</v>
      </c>
      <c r="G506" s="5">
        <v>123500000</v>
      </c>
      <c r="H506" s="5">
        <v>0</v>
      </c>
      <c r="I506" s="5">
        <v>123500000</v>
      </c>
      <c r="J506" s="5">
        <v>0</v>
      </c>
      <c r="K506" s="5">
        <v>123500000</v>
      </c>
      <c r="L506" s="5">
        <v>0</v>
      </c>
      <c r="M506" s="5">
        <v>123500000</v>
      </c>
      <c r="N506" s="5">
        <v>100</v>
      </c>
      <c r="O506" s="5">
        <v>123500000</v>
      </c>
      <c r="P506" s="5">
        <v>123500000</v>
      </c>
      <c r="Q506" s="5">
        <v>100</v>
      </c>
      <c r="R506" s="5">
        <v>123500000</v>
      </c>
      <c r="S506" s="5">
        <v>123500000</v>
      </c>
      <c r="T506" s="5">
        <v>0</v>
      </c>
      <c r="V506" t="s">
        <v>2406</v>
      </c>
      <c r="W506" t="s">
        <v>1887</v>
      </c>
      <c r="X506" t="s">
        <v>1707</v>
      </c>
      <c r="Y506" t="s">
        <v>1694</v>
      </c>
      <c r="Z506" t="s">
        <v>2408</v>
      </c>
      <c r="AA506" t="s">
        <v>2409</v>
      </c>
      <c r="AB506" t="s">
        <v>1851</v>
      </c>
      <c r="AC506" t="s">
        <v>2410</v>
      </c>
    </row>
    <row r="507" spans="2:31">
      <c r="B507" t="s">
        <v>1679</v>
      </c>
      <c r="C507" t="s">
        <v>1680</v>
      </c>
      <c r="D507" s="5">
        <v>0</v>
      </c>
      <c r="E507" s="5">
        <v>0</v>
      </c>
      <c r="F507" s="5">
        <v>123500000</v>
      </c>
      <c r="G507" s="5">
        <v>123500000</v>
      </c>
      <c r="H507" s="5">
        <v>0</v>
      </c>
      <c r="I507" s="5">
        <v>123500000</v>
      </c>
      <c r="J507" s="5">
        <v>0</v>
      </c>
      <c r="K507" s="5">
        <v>123500000</v>
      </c>
      <c r="L507" s="5">
        <v>0</v>
      </c>
      <c r="M507" s="5">
        <v>123500000</v>
      </c>
      <c r="N507" s="5">
        <v>100</v>
      </c>
      <c r="O507" s="5">
        <v>123500000</v>
      </c>
      <c r="P507" s="5">
        <v>123500000</v>
      </c>
      <c r="Q507" s="5">
        <v>100</v>
      </c>
      <c r="R507" s="5">
        <v>123500000</v>
      </c>
      <c r="S507" s="5">
        <v>123500000</v>
      </c>
      <c r="T507" s="5">
        <v>0</v>
      </c>
      <c r="V507" t="s">
        <v>1679</v>
      </c>
      <c r="W507" t="s">
        <v>1681</v>
      </c>
      <c r="X507" t="s">
        <v>1682</v>
      </c>
    </row>
    <row r="508" spans="2:31">
      <c r="B508" t="s">
        <v>2333</v>
      </c>
      <c r="C508" t="s">
        <v>1534</v>
      </c>
      <c r="D508" s="5">
        <v>0</v>
      </c>
      <c r="E508" s="5">
        <v>-126809800</v>
      </c>
      <c r="F508" s="5">
        <v>2135654280</v>
      </c>
      <c r="G508" s="5">
        <v>2135654280</v>
      </c>
      <c r="H508" s="5">
        <v>0</v>
      </c>
      <c r="I508" s="5">
        <v>2135654280</v>
      </c>
      <c r="J508" s="5">
        <v>-22359419</v>
      </c>
      <c r="K508" s="5">
        <v>2022193661</v>
      </c>
      <c r="L508" s="5">
        <v>0</v>
      </c>
      <c r="M508" s="5">
        <v>2022193661</v>
      </c>
      <c r="N508" s="5">
        <v>94.687299999999993</v>
      </c>
      <c r="O508" s="5">
        <v>0</v>
      </c>
      <c r="P508" s="5">
        <v>2022193661</v>
      </c>
      <c r="Q508" s="5">
        <v>94.687299999999993</v>
      </c>
      <c r="R508" s="5">
        <v>0</v>
      </c>
      <c r="S508" s="5">
        <v>2022193661</v>
      </c>
      <c r="T508" s="5">
        <v>0</v>
      </c>
      <c r="V508" t="s">
        <v>2333</v>
      </c>
      <c r="W508" t="s">
        <v>2334</v>
      </c>
      <c r="X508" t="s">
        <v>2335</v>
      </c>
    </row>
    <row r="509" spans="2:31">
      <c r="B509" t="s">
        <v>1679</v>
      </c>
      <c r="C509" t="s">
        <v>1680</v>
      </c>
      <c r="D509" s="5">
        <v>0</v>
      </c>
      <c r="E509" s="5">
        <v>-126809800</v>
      </c>
      <c r="F509" s="5">
        <v>2135654280</v>
      </c>
      <c r="G509" s="5">
        <v>2135654280</v>
      </c>
      <c r="H509" s="5">
        <v>0</v>
      </c>
      <c r="I509" s="5">
        <v>2135654280</v>
      </c>
      <c r="J509" s="5">
        <v>-22359419</v>
      </c>
      <c r="K509" s="5">
        <v>2022193661</v>
      </c>
      <c r="L509" s="5">
        <v>0</v>
      </c>
      <c r="M509" s="5">
        <v>2022193661</v>
      </c>
      <c r="N509" s="5">
        <v>94.687299999999993</v>
      </c>
      <c r="O509" s="5">
        <v>0</v>
      </c>
      <c r="P509" s="5">
        <v>2022193661</v>
      </c>
      <c r="Q509" s="5">
        <v>94.687299999999993</v>
      </c>
      <c r="R509" s="5">
        <v>0</v>
      </c>
      <c r="S509" s="5">
        <v>2022193661</v>
      </c>
      <c r="T509" s="5">
        <v>0</v>
      </c>
      <c r="V509" t="s">
        <v>1679</v>
      </c>
      <c r="W509" t="s">
        <v>1681</v>
      </c>
      <c r="X509" t="s">
        <v>1682</v>
      </c>
    </row>
    <row r="510" spans="2:31">
      <c r="B510" t="s">
        <v>2411</v>
      </c>
      <c r="C510" t="s">
        <v>2412</v>
      </c>
      <c r="D510" s="5">
        <v>196953134000</v>
      </c>
      <c r="E510" s="5">
        <v>0</v>
      </c>
      <c r="F510" s="5">
        <v>60420862349</v>
      </c>
      <c r="G510" s="5">
        <v>257373996349</v>
      </c>
      <c r="H510" s="5">
        <v>0</v>
      </c>
      <c r="I510" s="5">
        <v>257373996349</v>
      </c>
      <c r="J510" s="5">
        <v>-15724743970</v>
      </c>
      <c r="K510" s="5">
        <v>236789662886</v>
      </c>
      <c r="L510" s="5">
        <v>31116488737</v>
      </c>
      <c r="M510" s="5">
        <v>236789662886</v>
      </c>
      <c r="N510" s="5">
        <v>92.002200000000002</v>
      </c>
      <c r="O510" s="5">
        <v>75699029996</v>
      </c>
      <c r="P510" s="5">
        <v>200496882359</v>
      </c>
      <c r="Q510" s="5">
        <v>77.900999999999996</v>
      </c>
      <c r="R510" s="5">
        <v>64358861049</v>
      </c>
      <c r="S510" s="5">
        <v>189156713412</v>
      </c>
      <c r="T510" s="5">
        <v>11340168947</v>
      </c>
      <c r="V510" t="s">
        <v>2411</v>
      </c>
      <c r="W510" t="s">
        <v>2211</v>
      </c>
      <c r="X510" t="s">
        <v>1706</v>
      </c>
      <c r="Y510" t="s">
        <v>2178</v>
      </c>
      <c r="Z510" t="s">
        <v>1699</v>
      </c>
      <c r="AA510" t="s">
        <v>2021</v>
      </c>
      <c r="AB510" t="s">
        <v>1659</v>
      </c>
      <c r="AC510" t="s">
        <v>2213</v>
      </c>
    </row>
    <row r="511" spans="2:31">
      <c r="B511" t="s">
        <v>2413</v>
      </c>
      <c r="C511" t="s">
        <v>2414</v>
      </c>
      <c r="D511" s="5">
        <v>180000000</v>
      </c>
      <c r="E511" s="5">
        <v>0</v>
      </c>
      <c r="F511" s="5">
        <v>-180000000</v>
      </c>
      <c r="G511" s="5">
        <v>0</v>
      </c>
      <c r="H511" s="5">
        <v>0</v>
      </c>
      <c r="I511" s="5">
        <v>0</v>
      </c>
      <c r="J511" s="5">
        <v>0</v>
      </c>
      <c r="K511" s="5">
        <v>0</v>
      </c>
      <c r="L511" s="5">
        <v>0</v>
      </c>
      <c r="M511" s="5">
        <v>0</v>
      </c>
      <c r="N511" s="5">
        <v>0</v>
      </c>
      <c r="O511" s="5">
        <v>0</v>
      </c>
      <c r="P511" s="5">
        <v>0</v>
      </c>
      <c r="Q511" s="5">
        <v>0</v>
      </c>
      <c r="R511" s="5">
        <v>0</v>
      </c>
      <c r="S511" s="5">
        <v>0</v>
      </c>
      <c r="T511" s="5">
        <v>0</v>
      </c>
      <c r="V511" t="s">
        <v>2413</v>
      </c>
      <c r="W511" t="s">
        <v>2415</v>
      </c>
      <c r="X511" t="s">
        <v>1694</v>
      </c>
      <c r="Y511" t="s">
        <v>1839</v>
      </c>
      <c r="Z511" t="s">
        <v>2231</v>
      </c>
      <c r="AA511" t="s">
        <v>1815</v>
      </c>
      <c r="AB511" t="s">
        <v>1731</v>
      </c>
      <c r="AC511" t="s">
        <v>2416</v>
      </c>
      <c r="AD511" t="s">
        <v>1689</v>
      </c>
      <c r="AE511" t="s">
        <v>2417</v>
      </c>
    </row>
    <row r="512" spans="2:31">
      <c r="B512" t="s">
        <v>1679</v>
      </c>
      <c r="C512" t="s">
        <v>1680</v>
      </c>
      <c r="D512" s="5">
        <v>180000000</v>
      </c>
      <c r="E512" s="5">
        <v>0</v>
      </c>
      <c r="F512" s="5">
        <v>-180000000</v>
      </c>
      <c r="G512" s="5">
        <v>0</v>
      </c>
      <c r="H512" s="5">
        <v>0</v>
      </c>
      <c r="I512" s="5">
        <v>0</v>
      </c>
      <c r="J512" s="5">
        <v>0</v>
      </c>
      <c r="K512" s="5">
        <v>0</v>
      </c>
      <c r="L512" s="5">
        <v>0</v>
      </c>
      <c r="M512" s="5">
        <v>0</v>
      </c>
      <c r="N512" s="5">
        <v>0</v>
      </c>
      <c r="O512" s="5">
        <v>0</v>
      </c>
      <c r="P512" s="5">
        <v>0</v>
      </c>
      <c r="Q512" s="5">
        <v>0</v>
      </c>
      <c r="R512" s="5">
        <v>0</v>
      </c>
      <c r="S512" s="5">
        <v>0</v>
      </c>
      <c r="T512" s="5">
        <v>0</v>
      </c>
      <c r="V512" t="s">
        <v>1679</v>
      </c>
      <c r="W512" t="s">
        <v>1681</v>
      </c>
      <c r="X512" t="s">
        <v>1682</v>
      </c>
    </row>
    <row r="513" spans="2:31">
      <c r="B513" t="s">
        <v>2418</v>
      </c>
      <c r="C513" t="s">
        <v>2419</v>
      </c>
      <c r="D513" s="5">
        <v>60000000</v>
      </c>
      <c r="E513" s="5">
        <v>0</v>
      </c>
      <c r="F513" s="5">
        <v>-3506481</v>
      </c>
      <c r="G513" s="5">
        <v>56493519</v>
      </c>
      <c r="H513" s="5">
        <v>0</v>
      </c>
      <c r="I513" s="5">
        <v>56493519</v>
      </c>
      <c r="J513" s="5">
        <v>0</v>
      </c>
      <c r="K513" s="5">
        <v>0</v>
      </c>
      <c r="L513" s="5">
        <v>0</v>
      </c>
      <c r="M513" s="5">
        <v>0</v>
      </c>
      <c r="N513" s="5">
        <v>0</v>
      </c>
      <c r="O513" s="5">
        <v>0</v>
      </c>
      <c r="P513" s="5">
        <v>0</v>
      </c>
      <c r="Q513" s="5">
        <v>0</v>
      </c>
      <c r="R513" s="5">
        <v>0</v>
      </c>
      <c r="S513" s="5">
        <v>0</v>
      </c>
      <c r="T513" s="5">
        <v>0</v>
      </c>
      <c r="V513" t="s">
        <v>2418</v>
      </c>
      <c r="W513" t="s">
        <v>1826</v>
      </c>
      <c r="X513" t="s">
        <v>1827</v>
      </c>
      <c r="Y513" t="s">
        <v>1694</v>
      </c>
      <c r="Z513" t="s">
        <v>1839</v>
      </c>
      <c r="AA513" t="s">
        <v>2231</v>
      </c>
      <c r="AB513" t="s">
        <v>1815</v>
      </c>
      <c r="AC513" t="s">
        <v>1785</v>
      </c>
      <c r="AD513" t="s">
        <v>2420</v>
      </c>
    </row>
    <row r="514" spans="2:31">
      <c r="B514" t="s">
        <v>1679</v>
      </c>
      <c r="C514" t="s">
        <v>1680</v>
      </c>
      <c r="D514" s="5">
        <v>0</v>
      </c>
      <c r="E514" s="5">
        <v>0</v>
      </c>
      <c r="F514" s="5">
        <v>0</v>
      </c>
      <c r="G514" s="5">
        <v>0</v>
      </c>
      <c r="H514" s="5">
        <v>0</v>
      </c>
      <c r="I514" s="5">
        <v>0</v>
      </c>
      <c r="J514" s="5">
        <v>0</v>
      </c>
      <c r="K514" s="5">
        <v>0</v>
      </c>
      <c r="L514" s="5">
        <v>0</v>
      </c>
      <c r="M514" s="5">
        <v>0</v>
      </c>
      <c r="N514" s="5">
        <v>0</v>
      </c>
      <c r="O514" s="5">
        <v>0</v>
      </c>
      <c r="P514" s="5">
        <v>0</v>
      </c>
      <c r="Q514" s="5">
        <v>0</v>
      </c>
      <c r="R514" s="5">
        <v>0</v>
      </c>
      <c r="S514" s="5">
        <v>0</v>
      </c>
      <c r="T514" s="5">
        <v>0</v>
      </c>
      <c r="V514" t="s">
        <v>1679</v>
      </c>
      <c r="W514" t="s">
        <v>1681</v>
      </c>
      <c r="X514" t="s">
        <v>1682</v>
      </c>
    </row>
    <row r="515" spans="2:31">
      <c r="B515" t="s">
        <v>2189</v>
      </c>
      <c r="C515" t="s">
        <v>2190</v>
      </c>
      <c r="D515" s="5">
        <v>60000000</v>
      </c>
      <c r="E515" s="5">
        <v>0</v>
      </c>
      <c r="F515" s="5">
        <v>-3506481</v>
      </c>
      <c r="G515" s="5">
        <v>56493519</v>
      </c>
      <c r="H515" s="5">
        <v>0</v>
      </c>
      <c r="I515" s="5">
        <v>56493519</v>
      </c>
      <c r="J515" s="5">
        <v>0</v>
      </c>
      <c r="K515" s="5">
        <v>0</v>
      </c>
      <c r="L515" s="5">
        <v>0</v>
      </c>
      <c r="M515" s="5">
        <v>0</v>
      </c>
      <c r="N515" s="5">
        <v>0</v>
      </c>
      <c r="O515" s="5">
        <v>0</v>
      </c>
      <c r="P515" s="5">
        <v>0</v>
      </c>
      <c r="Q515" s="5">
        <v>0</v>
      </c>
      <c r="R515" s="5">
        <v>0</v>
      </c>
      <c r="S515" s="5">
        <v>0</v>
      </c>
      <c r="T515" s="5">
        <v>0</v>
      </c>
      <c r="V515" t="s">
        <v>2189</v>
      </c>
      <c r="W515" t="s">
        <v>2191</v>
      </c>
    </row>
    <row r="516" spans="2:31">
      <c r="B516" t="s">
        <v>2111</v>
      </c>
      <c r="C516" t="s">
        <v>2112</v>
      </c>
      <c r="D516" s="5">
        <v>90853000</v>
      </c>
      <c r="E516" s="5">
        <v>0</v>
      </c>
      <c r="F516" s="5">
        <v>-90853000</v>
      </c>
      <c r="G516" s="5">
        <v>0</v>
      </c>
      <c r="H516" s="5">
        <v>0</v>
      </c>
      <c r="I516" s="5">
        <v>0</v>
      </c>
      <c r="J516" s="5">
        <v>0</v>
      </c>
      <c r="K516" s="5">
        <v>0</v>
      </c>
      <c r="L516" s="5">
        <v>0</v>
      </c>
      <c r="M516" s="5">
        <v>0</v>
      </c>
      <c r="N516" s="5">
        <v>0</v>
      </c>
      <c r="O516" s="5">
        <v>0</v>
      </c>
      <c r="P516" s="5">
        <v>0</v>
      </c>
      <c r="Q516" s="5">
        <v>0</v>
      </c>
      <c r="R516" s="5">
        <v>0</v>
      </c>
      <c r="S516" s="5">
        <v>0</v>
      </c>
      <c r="T516" s="5">
        <v>0</v>
      </c>
      <c r="V516" t="s">
        <v>2111</v>
      </c>
      <c r="W516" t="s">
        <v>1826</v>
      </c>
      <c r="X516" t="s">
        <v>1827</v>
      </c>
      <c r="Y516" t="s">
        <v>1815</v>
      </c>
      <c r="Z516" t="s">
        <v>2113</v>
      </c>
    </row>
    <row r="517" spans="2:31">
      <c r="B517" t="s">
        <v>1679</v>
      </c>
      <c r="C517" t="s">
        <v>1680</v>
      </c>
      <c r="D517" s="5">
        <v>90853000</v>
      </c>
      <c r="E517" s="5">
        <v>0</v>
      </c>
      <c r="F517" s="5">
        <v>-90853000</v>
      </c>
      <c r="G517" s="5">
        <v>0</v>
      </c>
      <c r="H517" s="5">
        <v>0</v>
      </c>
      <c r="I517" s="5">
        <v>0</v>
      </c>
      <c r="J517" s="5">
        <v>0</v>
      </c>
      <c r="K517" s="5">
        <v>0</v>
      </c>
      <c r="L517" s="5">
        <v>0</v>
      </c>
      <c r="M517" s="5">
        <v>0</v>
      </c>
      <c r="N517" s="5">
        <v>0</v>
      </c>
      <c r="O517" s="5">
        <v>0</v>
      </c>
      <c r="P517" s="5">
        <v>0</v>
      </c>
      <c r="Q517" s="5">
        <v>0</v>
      </c>
      <c r="R517" s="5">
        <v>0</v>
      </c>
      <c r="S517" s="5">
        <v>0</v>
      </c>
      <c r="T517" s="5">
        <v>0</v>
      </c>
      <c r="V517" t="s">
        <v>1679</v>
      </c>
      <c r="W517" t="s">
        <v>1681</v>
      </c>
      <c r="X517" t="s">
        <v>1682</v>
      </c>
    </row>
    <row r="518" spans="2:31">
      <c r="B518" t="s">
        <v>2133</v>
      </c>
      <c r="C518" t="s">
        <v>2134</v>
      </c>
      <c r="D518" s="5">
        <v>0</v>
      </c>
      <c r="E518" s="5">
        <v>0</v>
      </c>
      <c r="F518" s="5">
        <v>93209176</v>
      </c>
      <c r="G518" s="5">
        <v>93209176</v>
      </c>
      <c r="H518" s="5">
        <v>0</v>
      </c>
      <c r="I518" s="5">
        <v>93209176</v>
      </c>
      <c r="J518" s="5">
        <v>0</v>
      </c>
      <c r="K518" s="5">
        <v>93209176</v>
      </c>
      <c r="L518" s="5">
        <v>0</v>
      </c>
      <c r="M518" s="5">
        <v>93209176</v>
      </c>
      <c r="N518" s="5">
        <v>100</v>
      </c>
      <c r="O518" s="5">
        <v>0</v>
      </c>
      <c r="P518" s="5">
        <v>93209176</v>
      </c>
      <c r="Q518" s="5">
        <v>100</v>
      </c>
      <c r="R518" s="5">
        <v>0</v>
      </c>
      <c r="S518" s="5">
        <v>93209176</v>
      </c>
      <c r="T518" s="5">
        <v>0</v>
      </c>
      <c r="V518" t="s">
        <v>2133</v>
      </c>
      <c r="W518" t="s">
        <v>1849</v>
      </c>
      <c r="X518" t="s">
        <v>1694</v>
      </c>
      <c r="Y518" t="s">
        <v>1702</v>
      </c>
      <c r="Z518" t="s">
        <v>1854</v>
      </c>
      <c r="AA518" t="s">
        <v>1779</v>
      </c>
      <c r="AB518" t="s">
        <v>2135</v>
      </c>
      <c r="AC518" t="s">
        <v>2136</v>
      </c>
    </row>
    <row r="519" spans="2:31">
      <c r="B519" t="s">
        <v>1679</v>
      </c>
      <c r="C519" t="s">
        <v>1680</v>
      </c>
      <c r="D519" s="5">
        <v>0</v>
      </c>
      <c r="E519" s="5">
        <v>0</v>
      </c>
      <c r="F519" s="5">
        <v>93209176</v>
      </c>
      <c r="G519" s="5">
        <v>93209176</v>
      </c>
      <c r="H519" s="5">
        <v>0</v>
      </c>
      <c r="I519" s="5">
        <v>93209176</v>
      </c>
      <c r="J519" s="5">
        <v>0</v>
      </c>
      <c r="K519" s="5">
        <v>93209176</v>
      </c>
      <c r="L519" s="5">
        <v>0</v>
      </c>
      <c r="M519" s="5">
        <v>93209176</v>
      </c>
      <c r="N519" s="5">
        <v>100</v>
      </c>
      <c r="O519" s="5">
        <v>0</v>
      </c>
      <c r="P519" s="5">
        <v>93209176</v>
      </c>
      <c r="Q519" s="5">
        <v>100</v>
      </c>
      <c r="R519" s="5">
        <v>0</v>
      </c>
      <c r="S519" s="5">
        <v>93209176</v>
      </c>
      <c r="T519" s="5">
        <v>0</v>
      </c>
      <c r="V519" t="s">
        <v>1679</v>
      </c>
      <c r="W519" t="s">
        <v>1681</v>
      </c>
      <c r="X519" t="s">
        <v>1682</v>
      </c>
    </row>
    <row r="520" spans="2:31">
      <c r="B520" t="s">
        <v>2137</v>
      </c>
      <c r="C520" t="s">
        <v>2138</v>
      </c>
      <c r="D520" s="5">
        <v>60000000</v>
      </c>
      <c r="E520" s="5">
        <v>-89427266</v>
      </c>
      <c r="F520" s="5">
        <v>773448476</v>
      </c>
      <c r="G520" s="5">
        <v>833448476</v>
      </c>
      <c r="H520" s="5">
        <v>0</v>
      </c>
      <c r="I520" s="5">
        <v>833448476</v>
      </c>
      <c r="J520" s="5">
        <v>-80971471</v>
      </c>
      <c r="K520" s="5">
        <v>833282200</v>
      </c>
      <c r="L520" s="5">
        <v>149538633</v>
      </c>
      <c r="M520" s="5">
        <v>833282200</v>
      </c>
      <c r="N520" s="5">
        <v>99.98</v>
      </c>
      <c r="O520" s="5">
        <v>38474371</v>
      </c>
      <c r="P520" s="5">
        <v>620870643</v>
      </c>
      <c r="Q520" s="5">
        <v>74.494200000000006</v>
      </c>
      <c r="R520" s="5">
        <v>38474371</v>
      </c>
      <c r="S520" s="5">
        <v>620870643</v>
      </c>
      <c r="T520" s="5">
        <v>0</v>
      </c>
      <c r="V520" t="s">
        <v>2137</v>
      </c>
      <c r="W520" t="s">
        <v>1849</v>
      </c>
      <c r="X520" t="s">
        <v>2139</v>
      </c>
      <c r="Y520" t="s">
        <v>1694</v>
      </c>
      <c r="Z520" t="s">
        <v>1724</v>
      </c>
      <c r="AA520" t="s">
        <v>1889</v>
      </c>
      <c r="AB520" t="s">
        <v>2140</v>
      </c>
    </row>
    <row r="521" spans="2:31">
      <c r="B521" t="s">
        <v>1679</v>
      </c>
      <c r="C521" t="s">
        <v>1680</v>
      </c>
      <c r="D521" s="5">
        <v>60000000</v>
      </c>
      <c r="E521" s="5">
        <v>-89427266</v>
      </c>
      <c r="F521" s="5">
        <v>726632435</v>
      </c>
      <c r="G521" s="5">
        <v>786632435</v>
      </c>
      <c r="H521" s="5">
        <v>0</v>
      </c>
      <c r="I521" s="5">
        <v>786632435</v>
      </c>
      <c r="J521" s="5">
        <v>-89593540</v>
      </c>
      <c r="K521" s="5">
        <v>786466159</v>
      </c>
      <c r="L521" s="5">
        <v>136963938</v>
      </c>
      <c r="M521" s="5">
        <v>786466159</v>
      </c>
      <c r="N521" s="5">
        <v>99.978899999999996</v>
      </c>
      <c r="O521" s="5">
        <v>25899676</v>
      </c>
      <c r="P521" s="5">
        <v>574054602</v>
      </c>
      <c r="Q521" s="5">
        <v>72.976200000000006</v>
      </c>
      <c r="R521" s="5">
        <v>25899676</v>
      </c>
      <c r="S521" s="5">
        <v>574054602</v>
      </c>
      <c r="T521" s="5">
        <v>0</v>
      </c>
      <c r="V521" t="s">
        <v>1679</v>
      </c>
      <c r="W521" t="s">
        <v>1681</v>
      </c>
      <c r="X521" t="s">
        <v>1682</v>
      </c>
    </row>
    <row r="522" spans="2:31">
      <c r="B522" t="s">
        <v>1809</v>
      </c>
      <c r="C522" t="s">
        <v>1810</v>
      </c>
      <c r="D522" s="5">
        <v>0</v>
      </c>
      <c r="E522" s="5">
        <v>0</v>
      </c>
      <c r="F522" s="5">
        <v>46816041</v>
      </c>
      <c r="G522" s="5">
        <v>46816041</v>
      </c>
      <c r="H522" s="5">
        <v>0</v>
      </c>
      <c r="I522" s="5">
        <v>46816041</v>
      </c>
      <c r="J522" s="5">
        <v>8622069</v>
      </c>
      <c r="K522" s="5">
        <v>46816041</v>
      </c>
      <c r="L522" s="5">
        <v>12574695</v>
      </c>
      <c r="M522" s="5">
        <v>46816041</v>
      </c>
      <c r="N522" s="5">
        <v>100</v>
      </c>
      <c r="O522" s="5">
        <v>12574695</v>
      </c>
      <c r="P522" s="5">
        <v>46816041</v>
      </c>
      <c r="Q522" s="5">
        <v>100</v>
      </c>
      <c r="R522" s="5">
        <v>12574695</v>
      </c>
      <c r="S522" s="5">
        <v>46816041</v>
      </c>
      <c r="T522" s="5">
        <v>0</v>
      </c>
      <c r="V522" t="s">
        <v>1809</v>
      </c>
      <c r="W522" t="s">
        <v>1811</v>
      </c>
      <c r="X522" t="s">
        <v>1682</v>
      </c>
    </row>
    <row r="523" spans="2:31">
      <c r="B523" t="s">
        <v>2305</v>
      </c>
      <c r="C523" t="s">
        <v>2306</v>
      </c>
      <c r="D523" s="5">
        <v>15330560000</v>
      </c>
      <c r="E523" s="5">
        <v>772578381</v>
      </c>
      <c r="F523" s="5">
        <v>-10399279624</v>
      </c>
      <c r="G523" s="5">
        <v>4931280376</v>
      </c>
      <c r="H523" s="5">
        <v>0</v>
      </c>
      <c r="I523" s="5">
        <v>4931280376</v>
      </c>
      <c r="J523" s="5">
        <v>772578381</v>
      </c>
      <c r="K523" s="5">
        <v>4931280376</v>
      </c>
      <c r="L523" s="5">
        <v>772578381</v>
      </c>
      <c r="M523" s="5">
        <v>4931280376</v>
      </c>
      <c r="N523" s="5">
        <v>100</v>
      </c>
      <c r="O523" s="5">
        <v>733949463</v>
      </c>
      <c r="P523" s="5">
        <v>3171519434</v>
      </c>
      <c r="Q523" s="5">
        <v>64.314300000000003</v>
      </c>
      <c r="R523" s="5">
        <v>733949463</v>
      </c>
      <c r="S523" s="5">
        <v>3171519434</v>
      </c>
      <c r="T523" s="5">
        <v>0</v>
      </c>
      <c r="V523" t="s">
        <v>2305</v>
      </c>
      <c r="W523" t="s">
        <v>1849</v>
      </c>
      <c r="X523" t="s">
        <v>1694</v>
      </c>
      <c r="Y523" t="s">
        <v>1915</v>
      </c>
      <c r="Z523" t="s">
        <v>1659</v>
      </c>
      <c r="AA523" t="s">
        <v>2145</v>
      </c>
      <c r="AB523" t="s">
        <v>1694</v>
      </c>
      <c r="AC523" t="s">
        <v>1731</v>
      </c>
      <c r="AD523" t="s">
        <v>2307</v>
      </c>
      <c r="AE523" t="s">
        <v>2136</v>
      </c>
    </row>
    <row r="524" spans="2:31">
      <c r="B524" t="s">
        <v>1679</v>
      </c>
      <c r="C524" t="s">
        <v>1680</v>
      </c>
      <c r="D524" s="5">
        <v>15330560000</v>
      </c>
      <c r="E524" s="5">
        <v>772578381</v>
      </c>
      <c r="F524" s="5">
        <v>-10978131605</v>
      </c>
      <c r="G524" s="5">
        <v>4352428395</v>
      </c>
      <c r="H524" s="5">
        <v>0</v>
      </c>
      <c r="I524" s="5">
        <v>4352428395</v>
      </c>
      <c r="J524" s="5">
        <v>772578381</v>
      </c>
      <c r="K524" s="5">
        <v>4352428395</v>
      </c>
      <c r="L524" s="5">
        <v>772578381</v>
      </c>
      <c r="M524" s="5">
        <v>4352428395</v>
      </c>
      <c r="N524" s="5">
        <v>100</v>
      </c>
      <c r="O524" s="5">
        <v>733949463</v>
      </c>
      <c r="P524" s="5">
        <v>2592667453</v>
      </c>
      <c r="Q524" s="5">
        <v>59.568300000000001</v>
      </c>
      <c r="R524" s="5">
        <v>733949463</v>
      </c>
      <c r="S524" s="5">
        <v>2592667453</v>
      </c>
      <c r="T524" s="5">
        <v>0</v>
      </c>
      <c r="V524" t="s">
        <v>1679</v>
      </c>
      <c r="W524" t="s">
        <v>1681</v>
      </c>
      <c r="X524" t="s">
        <v>1682</v>
      </c>
    </row>
    <row r="525" spans="2:31">
      <c r="B525" t="s">
        <v>1809</v>
      </c>
      <c r="C525" t="s">
        <v>1810</v>
      </c>
      <c r="D525" s="5">
        <v>0</v>
      </c>
      <c r="E525" s="5">
        <v>0</v>
      </c>
      <c r="F525" s="5">
        <v>578851981</v>
      </c>
      <c r="G525" s="5">
        <v>578851981</v>
      </c>
      <c r="H525" s="5">
        <v>0</v>
      </c>
      <c r="I525" s="5">
        <v>578851981</v>
      </c>
      <c r="J525" s="5">
        <v>0</v>
      </c>
      <c r="K525" s="5">
        <v>578851981</v>
      </c>
      <c r="L525" s="5">
        <v>0</v>
      </c>
      <c r="M525" s="5">
        <v>578851981</v>
      </c>
      <c r="N525" s="5">
        <v>100</v>
      </c>
      <c r="O525" s="5">
        <v>0</v>
      </c>
      <c r="P525" s="5">
        <v>578851981</v>
      </c>
      <c r="Q525" s="5">
        <v>100</v>
      </c>
      <c r="R525" s="5">
        <v>0</v>
      </c>
      <c r="S525" s="5">
        <v>578851981</v>
      </c>
      <c r="T525" s="5">
        <v>0</v>
      </c>
      <c r="V525" t="s">
        <v>1809</v>
      </c>
      <c r="W525" t="s">
        <v>1811</v>
      </c>
      <c r="X525" t="s">
        <v>1682</v>
      </c>
    </row>
    <row r="526" spans="2:31">
      <c r="B526" t="s">
        <v>2143</v>
      </c>
      <c r="C526" t="s">
        <v>2144</v>
      </c>
      <c r="D526" s="5">
        <v>12382706000</v>
      </c>
      <c r="E526" s="5">
        <v>-221155236</v>
      </c>
      <c r="F526" s="5">
        <v>184699611</v>
      </c>
      <c r="G526" s="5">
        <v>12567405611</v>
      </c>
      <c r="H526" s="5">
        <v>0</v>
      </c>
      <c r="I526" s="5">
        <v>12567405611</v>
      </c>
      <c r="J526" s="5">
        <v>-258782870</v>
      </c>
      <c r="K526" s="5">
        <v>12485809377</v>
      </c>
      <c r="L526" s="5">
        <v>1841400343</v>
      </c>
      <c r="M526" s="5">
        <v>12485809377</v>
      </c>
      <c r="N526" s="5">
        <v>99.350700000000003</v>
      </c>
      <c r="O526" s="5">
        <v>1184321700</v>
      </c>
      <c r="P526" s="5">
        <v>7614769433</v>
      </c>
      <c r="Q526" s="5">
        <v>60.5914</v>
      </c>
      <c r="R526" s="5">
        <v>1184321700</v>
      </c>
      <c r="S526" s="5">
        <v>7614769433</v>
      </c>
      <c r="T526" s="5">
        <v>0</v>
      </c>
      <c r="V526" t="s">
        <v>2143</v>
      </c>
      <c r="W526" t="s">
        <v>1849</v>
      </c>
      <c r="X526" t="s">
        <v>1694</v>
      </c>
      <c r="Y526" t="s">
        <v>2145</v>
      </c>
      <c r="Z526" t="s">
        <v>1689</v>
      </c>
      <c r="AA526" t="s">
        <v>1888</v>
      </c>
      <c r="AB526" t="s">
        <v>2146</v>
      </c>
    </row>
    <row r="527" spans="2:31">
      <c r="B527" t="s">
        <v>1679</v>
      </c>
      <c r="C527" t="s">
        <v>1680</v>
      </c>
      <c r="D527" s="5">
        <v>12382706000</v>
      </c>
      <c r="E527" s="5">
        <v>-221155236</v>
      </c>
      <c r="F527" s="5">
        <v>184699611</v>
      </c>
      <c r="G527" s="5">
        <v>12567405611</v>
      </c>
      <c r="H527" s="5">
        <v>0</v>
      </c>
      <c r="I527" s="5">
        <v>12567405611</v>
      </c>
      <c r="J527" s="5">
        <v>-258782870</v>
      </c>
      <c r="K527" s="5">
        <v>12485809377</v>
      </c>
      <c r="L527" s="5">
        <v>1841400343</v>
      </c>
      <c r="M527" s="5">
        <v>12485809377</v>
      </c>
      <c r="N527" s="5">
        <v>99.350700000000003</v>
      </c>
      <c r="O527" s="5">
        <v>1184321700</v>
      </c>
      <c r="P527" s="5">
        <v>7614769433</v>
      </c>
      <c r="Q527" s="5">
        <v>60.5914</v>
      </c>
      <c r="R527" s="5">
        <v>1184321700</v>
      </c>
      <c r="S527" s="5">
        <v>7614769433</v>
      </c>
      <c r="T527" s="5">
        <v>0</v>
      </c>
      <c r="V527" t="s">
        <v>1679</v>
      </c>
      <c r="W527" t="s">
        <v>1681</v>
      </c>
      <c r="X527" t="s">
        <v>1682</v>
      </c>
    </row>
    <row r="528" spans="2:31">
      <c r="B528" t="s">
        <v>2421</v>
      </c>
      <c r="C528" t="s">
        <v>2422</v>
      </c>
      <c r="D528" s="5">
        <v>0</v>
      </c>
      <c r="E528" s="5">
        <v>-452168438</v>
      </c>
      <c r="F528" s="5">
        <v>127701061</v>
      </c>
      <c r="G528" s="5">
        <v>127701061</v>
      </c>
      <c r="H528" s="5">
        <v>0</v>
      </c>
      <c r="I528" s="5">
        <v>127701061</v>
      </c>
      <c r="J528" s="5">
        <v>-452371989</v>
      </c>
      <c r="K528" s="5">
        <v>127492531</v>
      </c>
      <c r="L528" s="5">
        <v>42497510</v>
      </c>
      <c r="M528" s="5">
        <v>127492531</v>
      </c>
      <c r="N528" s="5">
        <v>99.836699999999993</v>
      </c>
      <c r="O528" s="5">
        <v>74441164</v>
      </c>
      <c r="P528" s="5">
        <v>74441164</v>
      </c>
      <c r="Q528" s="5">
        <v>58.293300000000002</v>
      </c>
      <c r="R528" s="5">
        <v>0</v>
      </c>
      <c r="S528" s="5">
        <v>0</v>
      </c>
      <c r="T528" s="5">
        <v>74441164</v>
      </c>
      <c r="V528" t="s">
        <v>2421</v>
      </c>
      <c r="W528" t="s">
        <v>1849</v>
      </c>
      <c r="X528" t="s">
        <v>1694</v>
      </c>
      <c r="Y528" t="s">
        <v>2423</v>
      </c>
      <c r="Z528" t="s">
        <v>1689</v>
      </c>
      <c r="AA528" t="s">
        <v>2424</v>
      </c>
      <c r="AB528" t="s">
        <v>1694</v>
      </c>
      <c r="AC528" t="s">
        <v>2425</v>
      </c>
      <c r="AD528" t="s">
        <v>1689</v>
      </c>
      <c r="AE528" t="s">
        <v>2426</v>
      </c>
    </row>
    <row r="529" spans="2:29">
      <c r="B529" t="s">
        <v>1679</v>
      </c>
      <c r="C529" t="s">
        <v>1680</v>
      </c>
      <c r="D529" s="5">
        <v>0</v>
      </c>
      <c r="E529" s="5">
        <v>-452168438</v>
      </c>
      <c r="F529" s="5">
        <v>127701061</v>
      </c>
      <c r="G529" s="5">
        <v>127701061</v>
      </c>
      <c r="H529" s="5">
        <v>0</v>
      </c>
      <c r="I529" s="5">
        <v>127701061</v>
      </c>
      <c r="J529" s="5">
        <v>-452371989</v>
      </c>
      <c r="K529" s="5">
        <v>127492531</v>
      </c>
      <c r="L529" s="5">
        <v>42497510</v>
      </c>
      <c r="M529" s="5">
        <v>127492531</v>
      </c>
      <c r="N529" s="5">
        <v>99.836699999999993</v>
      </c>
      <c r="O529" s="5">
        <v>74441164</v>
      </c>
      <c r="P529" s="5">
        <v>74441164</v>
      </c>
      <c r="Q529" s="5">
        <v>58.293300000000002</v>
      </c>
      <c r="R529" s="5">
        <v>0</v>
      </c>
      <c r="S529" s="5">
        <v>0</v>
      </c>
      <c r="T529" s="5">
        <v>74441164</v>
      </c>
      <c r="V529" t="s">
        <v>1679</v>
      </c>
      <c r="W529" t="s">
        <v>1681</v>
      </c>
      <c r="X529" t="s">
        <v>1682</v>
      </c>
    </row>
    <row r="530" spans="2:29">
      <c r="B530" t="s">
        <v>2187</v>
      </c>
      <c r="C530" t="s">
        <v>2188</v>
      </c>
      <c r="D530" s="5">
        <v>2855000000</v>
      </c>
      <c r="E530" s="5">
        <v>0</v>
      </c>
      <c r="F530" s="5">
        <v>-2355000000</v>
      </c>
      <c r="G530" s="5">
        <v>500000000</v>
      </c>
      <c r="H530" s="5">
        <v>0</v>
      </c>
      <c r="I530" s="5">
        <v>500000000</v>
      </c>
      <c r="J530" s="5">
        <v>0</v>
      </c>
      <c r="K530" s="5">
        <v>500000000</v>
      </c>
      <c r="L530" s="5">
        <v>0</v>
      </c>
      <c r="M530" s="5">
        <v>500000000</v>
      </c>
      <c r="N530" s="5">
        <v>100</v>
      </c>
      <c r="O530" s="5">
        <v>0</v>
      </c>
      <c r="P530" s="5">
        <v>500000000</v>
      </c>
      <c r="Q530" s="5">
        <v>100</v>
      </c>
      <c r="R530" s="5">
        <v>0</v>
      </c>
      <c r="S530" s="5">
        <v>500000000</v>
      </c>
      <c r="T530" s="5">
        <v>0</v>
      </c>
      <c r="V530" t="s">
        <v>2187</v>
      </c>
      <c r="W530" t="s">
        <v>1887</v>
      </c>
      <c r="X530" t="s">
        <v>1707</v>
      </c>
      <c r="Y530" t="s">
        <v>1694</v>
      </c>
      <c r="Z530" t="s">
        <v>1731</v>
      </c>
      <c r="AA530" t="s">
        <v>1888</v>
      </c>
      <c r="AB530" t="s">
        <v>1735</v>
      </c>
      <c r="AC530" t="s">
        <v>2171</v>
      </c>
    </row>
    <row r="531" spans="2:29">
      <c r="B531" t="s">
        <v>1679</v>
      </c>
      <c r="C531" t="s">
        <v>1680</v>
      </c>
      <c r="D531" s="5">
        <v>2855000000</v>
      </c>
      <c r="E531" s="5">
        <v>0</v>
      </c>
      <c r="F531" s="5">
        <v>-2355000000</v>
      </c>
      <c r="G531" s="5">
        <v>500000000</v>
      </c>
      <c r="H531" s="5">
        <v>0</v>
      </c>
      <c r="I531" s="5">
        <v>500000000</v>
      </c>
      <c r="J531" s="5">
        <v>0</v>
      </c>
      <c r="K531" s="5">
        <v>500000000</v>
      </c>
      <c r="L531" s="5">
        <v>0</v>
      </c>
      <c r="M531" s="5">
        <v>500000000</v>
      </c>
      <c r="N531" s="5">
        <v>100</v>
      </c>
      <c r="O531" s="5">
        <v>0</v>
      </c>
      <c r="P531" s="5">
        <v>500000000</v>
      </c>
      <c r="Q531" s="5">
        <v>100</v>
      </c>
      <c r="R531" s="5">
        <v>0</v>
      </c>
      <c r="S531" s="5">
        <v>500000000</v>
      </c>
      <c r="T531" s="5">
        <v>0</v>
      </c>
      <c r="V531" t="s">
        <v>1679</v>
      </c>
      <c r="W531" t="s">
        <v>1681</v>
      </c>
      <c r="X531" t="s">
        <v>1682</v>
      </c>
    </row>
    <row r="532" spans="2:29">
      <c r="B532" t="s">
        <v>2167</v>
      </c>
      <c r="C532" t="s">
        <v>2168</v>
      </c>
      <c r="D532" s="5">
        <v>162349907000</v>
      </c>
      <c r="E532" s="5">
        <v>-159827441</v>
      </c>
      <c r="F532" s="5">
        <v>71200198473</v>
      </c>
      <c r="G532" s="5">
        <v>233550105473</v>
      </c>
      <c r="H532" s="5">
        <v>0</v>
      </c>
      <c r="I532" s="5">
        <v>233550105473</v>
      </c>
      <c r="J532" s="5">
        <v>-15846700042</v>
      </c>
      <c r="K532" s="5">
        <v>216300956263</v>
      </c>
      <c r="L532" s="5">
        <v>27280518776</v>
      </c>
      <c r="M532" s="5">
        <v>216300956263</v>
      </c>
      <c r="N532" s="5">
        <v>92.614400000000003</v>
      </c>
      <c r="O532" s="5">
        <v>72688357234</v>
      </c>
      <c r="P532" s="5">
        <v>186956858019</v>
      </c>
      <c r="Q532" s="5">
        <v>80.05</v>
      </c>
      <c r="R532" s="5">
        <v>61705366562</v>
      </c>
      <c r="S532" s="5">
        <v>175973867347</v>
      </c>
      <c r="T532" s="5">
        <v>10982990672</v>
      </c>
      <c r="V532" t="s">
        <v>2167</v>
      </c>
      <c r="W532" t="s">
        <v>1887</v>
      </c>
      <c r="X532" t="s">
        <v>1707</v>
      </c>
      <c r="Y532" t="s">
        <v>2169</v>
      </c>
      <c r="Z532" t="s">
        <v>1916</v>
      </c>
      <c r="AA532" t="s">
        <v>2170</v>
      </c>
      <c r="AB532" t="s">
        <v>2171</v>
      </c>
    </row>
    <row r="533" spans="2:29">
      <c r="B533" t="s">
        <v>1679</v>
      </c>
      <c r="C533" t="s">
        <v>1680</v>
      </c>
      <c r="D533" s="5">
        <v>114877087000</v>
      </c>
      <c r="E533" s="5">
        <v>-396627070</v>
      </c>
      <c r="F533" s="5">
        <v>40337104067</v>
      </c>
      <c r="G533" s="5">
        <v>155214191067</v>
      </c>
      <c r="H533" s="5">
        <v>0</v>
      </c>
      <c r="I533" s="5">
        <v>155214191067</v>
      </c>
      <c r="J533" s="5">
        <v>-329200138</v>
      </c>
      <c r="K533" s="5">
        <v>153722046585</v>
      </c>
      <c r="L533" s="5">
        <v>25270907113</v>
      </c>
      <c r="M533" s="5">
        <v>153722046585</v>
      </c>
      <c r="N533" s="5">
        <v>99.038700000000006</v>
      </c>
      <c r="O533" s="5">
        <v>46194637260</v>
      </c>
      <c r="P533" s="5">
        <v>124726774892</v>
      </c>
      <c r="Q533" s="5">
        <v>80.357799999999997</v>
      </c>
      <c r="R533" s="5">
        <v>42716777721</v>
      </c>
      <c r="S533" s="5">
        <v>121248915353</v>
      </c>
      <c r="T533" s="5">
        <v>3477859539</v>
      </c>
      <c r="V533" t="s">
        <v>1679</v>
      </c>
      <c r="W533" t="s">
        <v>1681</v>
      </c>
      <c r="X533" t="s">
        <v>1682</v>
      </c>
    </row>
    <row r="534" spans="2:29">
      <c r="B534" t="s">
        <v>2189</v>
      </c>
      <c r="C534" t="s">
        <v>2190</v>
      </c>
      <c r="D534" s="5">
        <v>15000000000</v>
      </c>
      <c r="E534" s="5">
        <v>236799629</v>
      </c>
      <c r="F534" s="5">
        <v>-11942037541</v>
      </c>
      <c r="G534" s="5">
        <v>3057962459</v>
      </c>
      <c r="H534" s="5">
        <v>0</v>
      </c>
      <c r="I534" s="5">
        <v>3057962459</v>
      </c>
      <c r="J534" s="5">
        <v>-351601830</v>
      </c>
      <c r="K534" s="5">
        <v>2469561000</v>
      </c>
      <c r="L534" s="5">
        <v>-351601830</v>
      </c>
      <c r="M534" s="5">
        <v>2469561000</v>
      </c>
      <c r="N534" s="5">
        <v>80.758399999999995</v>
      </c>
      <c r="O534" s="5">
        <v>59851311</v>
      </c>
      <c r="P534" s="5">
        <v>2467651311</v>
      </c>
      <c r="Q534" s="5">
        <v>80.695899999999995</v>
      </c>
      <c r="R534" s="5">
        <v>13384570</v>
      </c>
      <c r="S534" s="5">
        <v>2421184570</v>
      </c>
      <c r="T534" s="5">
        <v>46466741</v>
      </c>
      <c r="V534" t="s">
        <v>2189</v>
      </c>
      <c r="W534" t="s">
        <v>2191</v>
      </c>
    </row>
    <row r="535" spans="2:29">
      <c r="B535" t="s">
        <v>2288</v>
      </c>
      <c r="C535" t="s">
        <v>2289</v>
      </c>
      <c r="D535" s="5">
        <v>1225793000</v>
      </c>
      <c r="E535" s="5">
        <v>0</v>
      </c>
      <c r="F535" s="5">
        <v>24333039000</v>
      </c>
      <c r="G535" s="5">
        <v>25558832000</v>
      </c>
      <c r="H535" s="5">
        <v>0</v>
      </c>
      <c r="I535" s="5">
        <v>25558832000</v>
      </c>
      <c r="J535" s="5">
        <v>-14714347575</v>
      </c>
      <c r="K535" s="5">
        <v>10844432924</v>
      </c>
      <c r="L535" s="5">
        <v>2062990119</v>
      </c>
      <c r="M535" s="5">
        <v>10844432924</v>
      </c>
      <c r="N535" s="5">
        <v>42.429299999999998</v>
      </c>
      <c r="O535" s="5">
        <v>4499986771</v>
      </c>
      <c r="P535" s="5">
        <v>10680967656</v>
      </c>
      <c r="Q535" s="5">
        <v>41.789700000000003</v>
      </c>
      <c r="R535" s="5">
        <v>198371571</v>
      </c>
      <c r="S535" s="5">
        <v>6379352456</v>
      </c>
      <c r="T535" s="5">
        <v>4301615200</v>
      </c>
      <c r="V535" t="s">
        <v>2288</v>
      </c>
      <c r="W535" t="s">
        <v>2290</v>
      </c>
      <c r="X535" t="s">
        <v>2291</v>
      </c>
      <c r="Y535" t="s">
        <v>2292</v>
      </c>
    </row>
    <row r="536" spans="2:29">
      <c r="B536" t="s">
        <v>2427</v>
      </c>
      <c r="C536" t="s">
        <v>2428</v>
      </c>
      <c r="D536" s="5">
        <v>17500000000</v>
      </c>
      <c r="E536" s="5">
        <v>0</v>
      </c>
      <c r="F536" s="5">
        <v>0</v>
      </c>
      <c r="G536" s="5">
        <v>17500000000</v>
      </c>
      <c r="H536" s="5">
        <v>0</v>
      </c>
      <c r="I536" s="5">
        <v>17500000000</v>
      </c>
      <c r="J536" s="5">
        <v>-2</v>
      </c>
      <c r="K536" s="5">
        <v>17499999998</v>
      </c>
      <c r="L536" s="5">
        <v>86284313</v>
      </c>
      <c r="M536" s="5">
        <v>17499999998</v>
      </c>
      <c r="N536" s="5">
        <v>100</v>
      </c>
      <c r="O536" s="5">
        <v>2603295969</v>
      </c>
      <c r="P536" s="5">
        <v>17404281594</v>
      </c>
      <c r="Q536" s="5">
        <v>99.453000000000003</v>
      </c>
      <c r="R536" s="5">
        <v>1413516442</v>
      </c>
      <c r="S536" s="5">
        <v>16214502067</v>
      </c>
      <c r="T536" s="5">
        <v>1189779527</v>
      </c>
      <c r="V536" t="s">
        <v>2427</v>
      </c>
      <c r="W536" t="s">
        <v>2429</v>
      </c>
      <c r="X536" t="s">
        <v>1682</v>
      </c>
    </row>
    <row r="537" spans="2:29">
      <c r="B537" t="s">
        <v>2430</v>
      </c>
      <c r="C537" t="s">
        <v>2431</v>
      </c>
      <c r="D537" s="5">
        <v>0</v>
      </c>
      <c r="E537" s="5">
        <v>0</v>
      </c>
      <c r="F537" s="5">
        <v>3308993000</v>
      </c>
      <c r="G537" s="5">
        <v>3308993000</v>
      </c>
      <c r="H537" s="5">
        <v>0</v>
      </c>
      <c r="I537" s="5">
        <v>3308993000</v>
      </c>
      <c r="J537" s="5">
        <v>0</v>
      </c>
      <c r="K537" s="5">
        <v>3308993000</v>
      </c>
      <c r="L537" s="5">
        <v>43777695</v>
      </c>
      <c r="M537" s="5">
        <v>3308993000</v>
      </c>
      <c r="N537" s="5">
        <v>100</v>
      </c>
      <c r="O537" s="5">
        <v>2431676787</v>
      </c>
      <c r="P537" s="5">
        <v>3247459091</v>
      </c>
      <c r="Q537" s="5">
        <v>98.1404</v>
      </c>
      <c r="R537" s="5">
        <v>464407122</v>
      </c>
      <c r="S537" s="5">
        <v>1280189426</v>
      </c>
      <c r="T537" s="5">
        <v>1967269665</v>
      </c>
      <c r="V537" t="s">
        <v>2430</v>
      </c>
      <c r="W537" t="s">
        <v>2432</v>
      </c>
      <c r="X537" t="s">
        <v>2291</v>
      </c>
      <c r="Y537" t="s">
        <v>2292</v>
      </c>
    </row>
    <row r="538" spans="2:29">
      <c r="B538" t="s">
        <v>1809</v>
      </c>
      <c r="C538" t="s">
        <v>1810</v>
      </c>
      <c r="D538" s="5">
        <v>0</v>
      </c>
      <c r="E538" s="5">
        <v>0</v>
      </c>
      <c r="F538" s="5">
        <v>163099947</v>
      </c>
      <c r="G538" s="5">
        <v>163099947</v>
      </c>
      <c r="H538" s="5">
        <v>0</v>
      </c>
      <c r="I538" s="5">
        <v>163099947</v>
      </c>
      <c r="J538" s="5">
        <v>2653694</v>
      </c>
      <c r="K538" s="5">
        <v>163099947</v>
      </c>
      <c r="L538" s="5">
        <v>22365557</v>
      </c>
      <c r="M538" s="5">
        <v>163099947</v>
      </c>
      <c r="N538" s="5">
        <v>100</v>
      </c>
      <c r="O538" s="5">
        <v>22365557</v>
      </c>
      <c r="P538" s="5">
        <v>163099947</v>
      </c>
      <c r="Q538" s="5">
        <v>100</v>
      </c>
      <c r="R538" s="5">
        <v>22365557</v>
      </c>
      <c r="S538" s="5">
        <v>163099947</v>
      </c>
      <c r="T538" s="5">
        <v>0</v>
      </c>
      <c r="V538" t="s">
        <v>1809</v>
      </c>
      <c r="W538" t="s">
        <v>1811</v>
      </c>
      <c r="X538" t="s">
        <v>1682</v>
      </c>
    </row>
    <row r="539" spans="2:29">
      <c r="B539" t="s">
        <v>2042</v>
      </c>
      <c r="C539" t="s">
        <v>2043</v>
      </c>
      <c r="D539" s="5">
        <v>13747027000</v>
      </c>
      <c r="E539" s="5">
        <v>0</v>
      </c>
      <c r="F539" s="5">
        <v>15000000000</v>
      </c>
      <c r="G539" s="5">
        <v>28747027000</v>
      </c>
      <c r="H539" s="5">
        <v>0</v>
      </c>
      <c r="I539" s="5">
        <v>28747027000</v>
      </c>
      <c r="J539" s="5">
        <v>-454204191</v>
      </c>
      <c r="K539" s="5">
        <v>28292822809</v>
      </c>
      <c r="L539" s="5">
        <v>145795809</v>
      </c>
      <c r="M539" s="5">
        <v>28292822809</v>
      </c>
      <c r="N539" s="5">
        <v>98.42</v>
      </c>
      <c r="O539" s="5">
        <v>16876543579</v>
      </c>
      <c r="P539" s="5">
        <v>28266623528</v>
      </c>
      <c r="Q539" s="5">
        <v>98.328900000000004</v>
      </c>
      <c r="R539" s="5">
        <v>16876543579</v>
      </c>
      <c r="S539" s="5">
        <v>28266623528</v>
      </c>
      <c r="T539" s="5">
        <v>0</v>
      </c>
      <c r="V539" t="s">
        <v>2042</v>
      </c>
      <c r="W539" t="s">
        <v>2044</v>
      </c>
      <c r="X539" t="s">
        <v>2045</v>
      </c>
      <c r="Y539" t="s">
        <v>2046</v>
      </c>
    </row>
    <row r="540" spans="2:29">
      <c r="B540" t="s">
        <v>2433</v>
      </c>
      <c r="C540" t="s">
        <v>2434</v>
      </c>
      <c r="D540" s="5">
        <v>3644108000</v>
      </c>
      <c r="E540" s="5">
        <v>0</v>
      </c>
      <c r="F540" s="5">
        <v>0</v>
      </c>
      <c r="G540" s="5">
        <v>3644108000</v>
      </c>
      <c r="H540" s="5">
        <v>0</v>
      </c>
      <c r="I540" s="5">
        <v>3644108000</v>
      </c>
      <c r="J540" s="5">
        <v>-6535220</v>
      </c>
      <c r="K540" s="5">
        <v>449349065</v>
      </c>
      <c r="L540" s="5">
        <v>52633422</v>
      </c>
      <c r="M540" s="5">
        <v>449349065</v>
      </c>
      <c r="N540" s="5">
        <v>12.3308</v>
      </c>
      <c r="O540" s="5">
        <v>52633422</v>
      </c>
      <c r="P540" s="5">
        <v>449349065</v>
      </c>
      <c r="Q540" s="5">
        <v>12.3308</v>
      </c>
      <c r="R540" s="5">
        <v>47477838</v>
      </c>
      <c r="S540" s="5">
        <v>444193481</v>
      </c>
      <c r="T540" s="5">
        <v>5155584</v>
      </c>
      <c r="V540" t="s">
        <v>2433</v>
      </c>
      <c r="W540" t="s">
        <v>1887</v>
      </c>
      <c r="X540" t="s">
        <v>1707</v>
      </c>
      <c r="Y540" t="s">
        <v>1875</v>
      </c>
      <c r="Z540" t="s">
        <v>1817</v>
      </c>
      <c r="AA540" t="s">
        <v>1930</v>
      </c>
      <c r="AB540" t="s">
        <v>1815</v>
      </c>
      <c r="AC540" t="s">
        <v>2435</v>
      </c>
    </row>
    <row r="541" spans="2:29">
      <c r="B541" t="s">
        <v>2436</v>
      </c>
      <c r="C541" t="s">
        <v>2437</v>
      </c>
      <c r="D541" s="5">
        <v>46000</v>
      </c>
      <c r="E541" s="5">
        <v>0</v>
      </c>
      <c r="F541" s="5">
        <v>0</v>
      </c>
      <c r="G541" s="5">
        <v>46000</v>
      </c>
      <c r="H541" s="5">
        <v>0</v>
      </c>
      <c r="I541" s="5">
        <v>46000</v>
      </c>
      <c r="J541" s="5">
        <v>0</v>
      </c>
      <c r="K541" s="5">
        <v>0</v>
      </c>
      <c r="L541" s="5">
        <v>0</v>
      </c>
      <c r="M541" s="5">
        <v>0</v>
      </c>
      <c r="N541" s="5">
        <v>0</v>
      </c>
      <c r="O541" s="5">
        <v>0</v>
      </c>
      <c r="P541" s="5">
        <v>0</v>
      </c>
      <c r="Q541" s="5">
        <v>0</v>
      </c>
      <c r="R541" s="5">
        <v>0</v>
      </c>
      <c r="S541" s="5">
        <v>0</v>
      </c>
      <c r="T541" s="5">
        <v>0</v>
      </c>
      <c r="V541" t="s">
        <v>2436</v>
      </c>
      <c r="W541" t="s">
        <v>2438</v>
      </c>
      <c r="X541" t="s">
        <v>2439</v>
      </c>
      <c r="Y541" t="s">
        <v>2440</v>
      </c>
      <c r="Z541" t="s">
        <v>2441</v>
      </c>
    </row>
    <row r="542" spans="2:29">
      <c r="B542" t="s">
        <v>2296</v>
      </c>
      <c r="C542" t="s">
        <v>2297</v>
      </c>
      <c r="D542" s="5">
        <v>740742000</v>
      </c>
      <c r="E542" s="5">
        <v>0</v>
      </c>
      <c r="F542" s="5">
        <v>0</v>
      </c>
      <c r="G542" s="5">
        <v>740742000</v>
      </c>
      <c r="H542" s="5">
        <v>0</v>
      </c>
      <c r="I542" s="5">
        <v>740742000</v>
      </c>
      <c r="J542" s="5">
        <v>0</v>
      </c>
      <c r="K542" s="5">
        <v>0</v>
      </c>
      <c r="L542" s="5">
        <v>0</v>
      </c>
      <c r="M542" s="5">
        <v>0</v>
      </c>
      <c r="N542" s="5">
        <v>0</v>
      </c>
      <c r="O542" s="5">
        <v>0</v>
      </c>
      <c r="P542" s="5">
        <v>0</v>
      </c>
      <c r="Q542" s="5">
        <v>0</v>
      </c>
      <c r="R542" s="5">
        <v>0</v>
      </c>
      <c r="S542" s="5">
        <v>0</v>
      </c>
      <c r="T542" s="5">
        <v>0</v>
      </c>
      <c r="V542" t="s">
        <v>2296</v>
      </c>
      <c r="W542" t="s">
        <v>2298</v>
      </c>
      <c r="X542" t="s">
        <v>2291</v>
      </c>
      <c r="Y542" t="s">
        <v>2292</v>
      </c>
    </row>
    <row r="543" spans="2:29">
      <c r="B543" t="s">
        <v>2442</v>
      </c>
      <c r="C543" t="s">
        <v>2443</v>
      </c>
      <c r="D543" s="5">
        <v>39118000</v>
      </c>
      <c r="E543" s="5">
        <v>0</v>
      </c>
      <c r="F543" s="5">
        <v>0</v>
      </c>
      <c r="G543" s="5">
        <v>39118000</v>
      </c>
      <c r="H543" s="5">
        <v>0</v>
      </c>
      <c r="I543" s="5">
        <v>39118000</v>
      </c>
      <c r="J543" s="5">
        <v>0</v>
      </c>
      <c r="K543" s="5">
        <v>5168162</v>
      </c>
      <c r="L543" s="5">
        <v>0</v>
      </c>
      <c r="M543" s="5">
        <v>5168162</v>
      </c>
      <c r="N543" s="5">
        <v>13.2117</v>
      </c>
      <c r="O543" s="5">
        <v>0</v>
      </c>
      <c r="P543" s="5">
        <v>5168162</v>
      </c>
      <c r="Q543" s="5">
        <v>13.2117</v>
      </c>
      <c r="R543" s="5">
        <v>0</v>
      </c>
      <c r="S543" s="5">
        <v>5168162</v>
      </c>
      <c r="T543" s="5">
        <v>0</v>
      </c>
      <c r="V543" t="s">
        <v>2442</v>
      </c>
      <c r="W543" t="s">
        <v>2444</v>
      </c>
      <c r="X543" t="s">
        <v>1694</v>
      </c>
      <c r="Y543" t="s">
        <v>2445</v>
      </c>
    </row>
    <row r="544" spans="2:29">
      <c r="B544" t="s">
        <v>2446</v>
      </c>
      <c r="C544" t="s">
        <v>2447</v>
      </c>
      <c r="D544" s="5">
        <v>68676000</v>
      </c>
      <c r="E544" s="5">
        <v>0</v>
      </c>
      <c r="F544" s="5">
        <v>0</v>
      </c>
      <c r="G544" s="5">
        <v>68676000</v>
      </c>
      <c r="H544" s="5">
        <v>0</v>
      </c>
      <c r="I544" s="5">
        <v>68676000</v>
      </c>
      <c r="J544" s="5">
        <v>0</v>
      </c>
      <c r="K544" s="5">
        <v>68676000</v>
      </c>
      <c r="L544" s="5">
        <v>0</v>
      </c>
      <c r="M544" s="5">
        <v>68676000</v>
      </c>
      <c r="N544" s="5">
        <v>100</v>
      </c>
      <c r="O544" s="5">
        <v>0</v>
      </c>
      <c r="P544" s="5">
        <v>68676000</v>
      </c>
      <c r="Q544" s="5">
        <v>100</v>
      </c>
      <c r="R544" s="5">
        <v>0</v>
      </c>
      <c r="S544" s="5">
        <v>68676000</v>
      </c>
      <c r="T544" s="5">
        <v>0</v>
      </c>
      <c r="V544" t="s">
        <v>2446</v>
      </c>
      <c r="W544" t="s">
        <v>2448</v>
      </c>
      <c r="X544" t="s">
        <v>1694</v>
      </c>
      <c r="Y544" t="s">
        <v>2445</v>
      </c>
    </row>
    <row r="545" spans="2:30">
      <c r="B545" t="s">
        <v>2150</v>
      </c>
      <c r="C545" t="s">
        <v>2151</v>
      </c>
      <c r="D545" s="5">
        <v>2721977000</v>
      </c>
      <c r="E545" s="5">
        <v>0</v>
      </c>
      <c r="F545" s="5">
        <v>0</v>
      </c>
      <c r="G545" s="5">
        <v>2721977000</v>
      </c>
      <c r="H545" s="5">
        <v>0</v>
      </c>
      <c r="I545" s="5">
        <v>2721977000</v>
      </c>
      <c r="J545" s="5">
        <v>-6535220</v>
      </c>
      <c r="K545" s="5">
        <v>375504903</v>
      </c>
      <c r="L545" s="5">
        <v>52633422</v>
      </c>
      <c r="M545" s="5">
        <v>375504903</v>
      </c>
      <c r="N545" s="5">
        <v>13.795299999999999</v>
      </c>
      <c r="O545" s="5">
        <v>52633422</v>
      </c>
      <c r="P545" s="5">
        <v>375504903</v>
      </c>
      <c r="Q545" s="5">
        <v>13.795299999999999</v>
      </c>
      <c r="R545" s="5">
        <v>47477838</v>
      </c>
      <c r="S545" s="5">
        <v>370349319</v>
      </c>
      <c r="T545" s="5">
        <v>5155584</v>
      </c>
      <c r="V545" t="s">
        <v>2150</v>
      </c>
      <c r="W545" t="s">
        <v>2152</v>
      </c>
      <c r="X545" t="s">
        <v>2045</v>
      </c>
      <c r="Y545" t="s">
        <v>2046</v>
      </c>
    </row>
    <row r="546" spans="2:30">
      <c r="B546" t="s">
        <v>2060</v>
      </c>
      <c r="C546" t="s">
        <v>2061</v>
      </c>
      <c r="D546" s="5">
        <v>73549000</v>
      </c>
      <c r="E546" s="5">
        <v>0</v>
      </c>
      <c r="F546" s="5">
        <v>0</v>
      </c>
      <c r="G546" s="5">
        <v>73549000</v>
      </c>
      <c r="H546" s="5">
        <v>0</v>
      </c>
      <c r="I546" s="5">
        <v>73549000</v>
      </c>
      <c r="J546" s="5">
        <v>0</v>
      </c>
      <c r="K546" s="5">
        <v>0</v>
      </c>
      <c r="L546" s="5">
        <v>0</v>
      </c>
      <c r="M546" s="5">
        <v>0</v>
      </c>
      <c r="N546" s="5">
        <v>0</v>
      </c>
      <c r="O546" s="5">
        <v>0</v>
      </c>
      <c r="P546" s="5">
        <v>0</v>
      </c>
      <c r="Q546" s="5">
        <v>0</v>
      </c>
      <c r="R546" s="5">
        <v>0</v>
      </c>
      <c r="S546" s="5">
        <v>0</v>
      </c>
      <c r="T546" s="5">
        <v>0</v>
      </c>
      <c r="V546" t="s">
        <v>2060</v>
      </c>
      <c r="W546" t="s">
        <v>2062</v>
      </c>
      <c r="X546" t="s">
        <v>2045</v>
      </c>
      <c r="Y546" t="s">
        <v>2046</v>
      </c>
    </row>
    <row r="547" spans="2:30">
      <c r="B547" t="s">
        <v>2406</v>
      </c>
      <c r="C547" t="s">
        <v>2407</v>
      </c>
      <c r="D547" s="5">
        <v>0</v>
      </c>
      <c r="E547" s="5">
        <v>150000000</v>
      </c>
      <c r="F547" s="5">
        <v>330000000</v>
      </c>
      <c r="G547" s="5">
        <v>330000000</v>
      </c>
      <c r="H547" s="5">
        <v>0</v>
      </c>
      <c r="I547" s="5">
        <v>330000000</v>
      </c>
      <c r="J547" s="5">
        <v>150000000</v>
      </c>
      <c r="K547" s="5">
        <v>330000000</v>
      </c>
      <c r="L547" s="5">
        <v>330000000</v>
      </c>
      <c r="M547" s="5">
        <v>330000000</v>
      </c>
      <c r="N547" s="5">
        <v>100</v>
      </c>
      <c r="O547" s="5">
        <v>277581527</v>
      </c>
      <c r="P547" s="5">
        <v>277581527</v>
      </c>
      <c r="Q547" s="5">
        <v>84.115600000000001</v>
      </c>
      <c r="R547" s="5">
        <v>0</v>
      </c>
      <c r="S547" s="5">
        <v>0</v>
      </c>
      <c r="T547" s="5">
        <v>277581527</v>
      </c>
      <c r="V547" t="s">
        <v>2406</v>
      </c>
      <c r="W547" t="s">
        <v>1887</v>
      </c>
      <c r="X547" t="s">
        <v>1707</v>
      </c>
      <c r="Y547" t="s">
        <v>1694</v>
      </c>
      <c r="Z547" t="s">
        <v>2408</v>
      </c>
      <c r="AA547" t="s">
        <v>2409</v>
      </c>
      <c r="AB547" t="s">
        <v>1851</v>
      </c>
      <c r="AC547" t="s">
        <v>2410</v>
      </c>
    </row>
    <row r="548" spans="2:30">
      <c r="B548" t="s">
        <v>1679</v>
      </c>
      <c r="C548" t="s">
        <v>1680</v>
      </c>
      <c r="D548" s="5">
        <v>0</v>
      </c>
      <c r="E548" s="5">
        <v>150000000</v>
      </c>
      <c r="F548" s="5">
        <v>330000000</v>
      </c>
      <c r="G548" s="5">
        <v>330000000</v>
      </c>
      <c r="H548" s="5">
        <v>0</v>
      </c>
      <c r="I548" s="5">
        <v>330000000</v>
      </c>
      <c r="J548" s="5">
        <v>150000000</v>
      </c>
      <c r="K548" s="5">
        <v>330000000</v>
      </c>
      <c r="L548" s="5">
        <v>330000000</v>
      </c>
      <c r="M548" s="5">
        <v>330000000</v>
      </c>
      <c r="N548" s="5">
        <v>100</v>
      </c>
      <c r="O548" s="5">
        <v>277581527</v>
      </c>
      <c r="P548" s="5">
        <v>277581527</v>
      </c>
      <c r="Q548" s="5">
        <v>84.115600000000001</v>
      </c>
      <c r="R548" s="5">
        <v>0</v>
      </c>
      <c r="S548" s="5">
        <v>0</v>
      </c>
      <c r="T548" s="5">
        <v>277581527</v>
      </c>
      <c r="V548" t="s">
        <v>1679</v>
      </c>
      <c r="W548" t="s">
        <v>1681</v>
      </c>
      <c r="X548" t="s">
        <v>1682</v>
      </c>
    </row>
    <row r="549" spans="2:30">
      <c r="B549" t="s">
        <v>2333</v>
      </c>
      <c r="C549" t="s">
        <v>1534</v>
      </c>
      <c r="D549" s="5">
        <v>0</v>
      </c>
      <c r="E549" s="5">
        <v>0</v>
      </c>
      <c r="F549" s="5">
        <v>740244657</v>
      </c>
      <c r="G549" s="5">
        <v>740244657</v>
      </c>
      <c r="H549" s="5">
        <v>0</v>
      </c>
      <c r="I549" s="5">
        <v>740244657</v>
      </c>
      <c r="J549" s="5">
        <v>-1960759</v>
      </c>
      <c r="K549" s="5">
        <v>738283898</v>
      </c>
      <c r="L549" s="5">
        <v>647321672</v>
      </c>
      <c r="M549" s="5">
        <v>738283898</v>
      </c>
      <c r="N549" s="5">
        <v>99.735100000000003</v>
      </c>
      <c r="O549" s="5">
        <v>649271115</v>
      </c>
      <c r="P549" s="5">
        <v>738283898</v>
      </c>
      <c r="Q549" s="5">
        <v>99.735100000000003</v>
      </c>
      <c r="R549" s="5">
        <v>649271115</v>
      </c>
      <c r="S549" s="5">
        <v>738283898</v>
      </c>
      <c r="T549" s="5">
        <v>0</v>
      </c>
      <c r="V549" t="s">
        <v>2333</v>
      </c>
      <c r="W549" t="s">
        <v>2334</v>
      </c>
      <c r="X549" t="s">
        <v>2335</v>
      </c>
    </row>
    <row r="550" spans="2:30">
      <c r="B550" t="s">
        <v>1679</v>
      </c>
      <c r="C550" t="s">
        <v>1680</v>
      </c>
      <c r="D550" s="5">
        <v>0</v>
      </c>
      <c r="E550" s="5">
        <v>0</v>
      </c>
      <c r="F550" s="5">
        <v>740244657</v>
      </c>
      <c r="G550" s="5">
        <v>740244657</v>
      </c>
      <c r="H550" s="5">
        <v>0</v>
      </c>
      <c r="I550" s="5">
        <v>740244657</v>
      </c>
      <c r="J550" s="5">
        <v>-1960759</v>
      </c>
      <c r="K550" s="5">
        <v>738283898</v>
      </c>
      <c r="L550" s="5">
        <v>647321672</v>
      </c>
      <c r="M550" s="5">
        <v>738283898</v>
      </c>
      <c r="N550" s="5">
        <v>99.735100000000003</v>
      </c>
      <c r="O550" s="5">
        <v>649271115</v>
      </c>
      <c r="P550" s="5">
        <v>738283898</v>
      </c>
      <c r="Q550" s="5">
        <v>99.735100000000003</v>
      </c>
      <c r="R550" s="5">
        <v>649271115</v>
      </c>
      <c r="S550" s="5">
        <v>738283898</v>
      </c>
      <c r="T550" s="5">
        <v>0</v>
      </c>
      <c r="V550" t="s">
        <v>1679</v>
      </c>
      <c r="W550" t="s">
        <v>1681</v>
      </c>
      <c r="X550" t="s">
        <v>1682</v>
      </c>
    </row>
    <row r="551" spans="2:30">
      <c r="B551" t="s">
        <v>2449</v>
      </c>
      <c r="C551" t="s">
        <v>2450</v>
      </c>
      <c r="D551" s="5">
        <v>7406339000</v>
      </c>
      <c r="E551" s="5">
        <v>0</v>
      </c>
      <c r="F551" s="5">
        <v>-1849924332</v>
      </c>
      <c r="G551" s="5">
        <v>5556414668</v>
      </c>
      <c r="H551" s="5">
        <v>0</v>
      </c>
      <c r="I551" s="5">
        <v>5556414668</v>
      </c>
      <c r="J551" s="5">
        <v>145412572</v>
      </c>
      <c r="K551" s="5">
        <v>5472961444</v>
      </c>
      <c r="L551" s="5">
        <v>859021362</v>
      </c>
      <c r="M551" s="5">
        <v>5472961444</v>
      </c>
      <c r="N551" s="5">
        <v>98.498099999999994</v>
      </c>
      <c r="O551" s="5">
        <v>455900375</v>
      </c>
      <c r="P551" s="5">
        <v>3186337020</v>
      </c>
      <c r="Q551" s="5">
        <v>57.345199999999998</v>
      </c>
      <c r="R551" s="5">
        <v>348712011</v>
      </c>
      <c r="S551" s="5">
        <v>3079148656</v>
      </c>
      <c r="T551" s="5">
        <v>107188364</v>
      </c>
      <c r="V551" t="s">
        <v>2449</v>
      </c>
      <c r="W551" t="s">
        <v>2019</v>
      </c>
      <c r="X551" t="s">
        <v>1694</v>
      </c>
      <c r="Y551" t="s">
        <v>1731</v>
      </c>
      <c r="Z551" t="s">
        <v>2179</v>
      </c>
      <c r="AA551" t="s">
        <v>1694</v>
      </c>
      <c r="AB551" t="s">
        <v>2451</v>
      </c>
      <c r="AC551" t="s">
        <v>2452</v>
      </c>
    </row>
    <row r="552" spans="2:30">
      <c r="B552" t="s">
        <v>2342</v>
      </c>
      <c r="C552" t="s">
        <v>2343</v>
      </c>
      <c r="D552" s="5">
        <v>0</v>
      </c>
      <c r="E552" s="5">
        <v>20490120</v>
      </c>
      <c r="F552" s="5">
        <v>20490120</v>
      </c>
      <c r="G552" s="5">
        <v>20490120</v>
      </c>
      <c r="H552" s="5">
        <v>0</v>
      </c>
      <c r="I552" s="5">
        <v>20490120</v>
      </c>
      <c r="J552" s="5">
        <v>5569200</v>
      </c>
      <c r="K552" s="5">
        <v>5569200</v>
      </c>
      <c r="L552" s="5">
        <v>5569200</v>
      </c>
      <c r="M552" s="5">
        <v>5569200</v>
      </c>
      <c r="N552" s="5">
        <v>27.1799</v>
      </c>
      <c r="O552" s="5">
        <v>0</v>
      </c>
      <c r="P552" s="5">
        <v>0</v>
      </c>
      <c r="Q552" s="5">
        <v>0</v>
      </c>
      <c r="R552" s="5">
        <v>0</v>
      </c>
      <c r="S552" s="5">
        <v>0</v>
      </c>
      <c r="T552" s="5">
        <v>0</v>
      </c>
      <c r="V552" t="s">
        <v>2342</v>
      </c>
      <c r="W552" t="s">
        <v>2024</v>
      </c>
      <c r="X552" t="s">
        <v>2344</v>
      </c>
      <c r="Y552" t="s">
        <v>1694</v>
      </c>
      <c r="Z552" t="s">
        <v>2345</v>
      </c>
      <c r="AA552" t="s">
        <v>1689</v>
      </c>
      <c r="AB552" t="s">
        <v>2346</v>
      </c>
      <c r="AC552" t="s">
        <v>2347</v>
      </c>
    </row>
    <row r="553" spans="2:30">
      <c r="B553" t="s">
        <v>1679</v>
      </c>
      <c r="C553" t="s">
        <v>1680</v>
      </c>
      <c r="D553" s="5">
        <v>0</v>
      </c>
      <c r="E553" s="5">
        <v>20490120</v>
      </c>
      <c r="F553" s="5">
        <v>20490120</v>
      </c>
      <c r="G553" s="5">
        <v>20490120</v>
      </c>
      <c r="H553" s="5">
        <v>0</v>
      </c>
      <c r="I553" s="5">
        <v>20490120</v>
      </c>
      <c r="J553" s="5">
        <v>5569200</v>
      </c>
      <c r="K553" s="5">
        <v>5569200</v>
      </c>
      <c r="L553" s="5">
        <v>5569200</v>
      </c>
      <c r="M553" s="5">
        <v>5569200</v>
      </c>
      <c r="N553" s="5">
        <v>27.1799</v>
      </c>
      <c r="O553" s="5">
        <v>0</v>
      </c>
      <c r="P553" s="5">
        <v>0</v>
      </c>
      <c r="Q553" s="5">
        <v>0</v>
      </c>
      <c r="R553" s="5">
        <v>0</v>
      </c>
      <c r="S553" s="5">
        <v>0</v>
      </c>
      <c r="T553" s="5">
        <v>0</v>
      </c>
      <c r="V553" t="s">
        <v>1679</v>
      </c>
      <c r="W553" t="s">
        <v>1681</v>
      </c>
      <c r="X553" t="s">
        <v>1682</v>
      </c>
    </row>
    <row r="554" spans="2:30">
      <c r="B554" t="s">
        <v>2053</v>
      </c>
      <c r="C554" t="s">
        <v>2054</v>
      </c>
      <c r="D554" s="5">
        <v>0</v>
      </c>
      <c r="E554" s="5">
        <v>5602800</v>
      </c>
      <c r="F554" s="5">
        <v>5602800</v>
      </c>
      <c r="G554" s="5">
        <v>5602800</v>
      </c>
      <c r="H554" s="5">
        <v>0</v>
      </c>
      <c r="I554" s="5">
        <v>5602800</v>
      </c>
      <c r="J554" s="5">
        <v>2406960</v>
      </c>
      <c r="K554" s="5">
        <v>2406960</v>
      </c>
      <c r="L554" s="5">
        <v>2406960</v>
      </c>
      <c r="M554" s="5">
        <v>2406960</v>
      </c>
      <c r="N554" s="5">
        <v>42.959899999999998</v>
      </c>
      <c r="O554" s="5">
        <v>0</v>
      </c>
      <c r="P554" s="5">
        <v>0</v>
      </c>
      <c r="Q554" s="5">
        <v>0</v>
      </c>
      <c r="R554" s="5">
        <v>0</v>
      </c>
      <c r="S554" s="5">
        <v>0</v>
      </c>
      <c r="T554" s="5">
        <v>0</v>
      </c>
      <c r="V554" t="s">
        <v>2053</v>
      </c>
      <c r="W554" t="s">
        <v>2055</v>
      </c>
      <c r="X554" t="s">
        <v>1689</v>
      </c>
      <c r="Y554" t="s">
        <v>2056</v>
      </c>
      <c r="Z554" t="s">
        <v>1694</v>
      </c>
      <c r="AA554" t="s">
        <v>2057</v>
      </c>
      <c r="AB554" t="s">
        <v>2058</v>
      </c>
      <c r="AC554" t="s">
        <v>1689</v>
      </c>
      <c r="AD554" t="s">
        <v>2059</v>
      </c>
    </row>
    <row r="555" spans="2:30">
      <c r="B555" t="s">
        <v>1679</v>
      </c>
      <c r="C555" t="s">
        <v>1680</v>
      </c>
      <c r="D555" s="5">
        <v>0</v>
      </c>
      <c r="E555" s="5">
        <v>5602800</v>
      </c>
      <c r="F555" s="5">
        <v>5602800</v>
      </c>
      <c r="G555" s="5">
        <v>5602800</v>
      </c>
      <c r="H555" s="5">
        <v>0</v>
      </c>
      <c r="I555" s="5">
        <v>5602800</v>
      </c>
      <c r="J555" s="5">
        <v>2406960</v>
      </c>
      <c r="K555" s="5">
        <v>2406960</v>
      </c>
      <c r="L555" s="5">
        <v>2406960</v>
      </c>
      <c r="M555" s="5">
        <v>2406960</v>
      </c>
      <c r="N555" s="5">
        <v>42.959899999999998</v>
      </c>
      <c r="O555" s="5">
        <v>0</v>
      </c>
      <c r="P555" s="5">
        <v>0</v>
      </c>
      <c r="Q555" s="5">
        <v>0</v>
      </c>
      <c r="R555" s="5">
        <v>0</v>
      </c>
      <c r="S555" s="5">
        <v>0</v>
      </c>
      <c r="T555" s="5">
        <v>0</v>
      </c>
      <c r="V555" t="s">
        <v>1679</v>
      </c>
      <c r="W555" t="s">
        <v>1681</v>
      </c>
      <c r="X555" t="s">
        <v>1682</v>
      </c>
    </row>
    <row r="556" spans="2:30">
      <c r="B556" t="s">
        <v>2197</v>
      </c>
      <c r="C556" t="s">
        <v>1510</v>
      </c>
      <c r="D556" s="5">
        <v>0</v>
      </c>
      <c r="E556" s="5">
        <v>0</v>
      </c>
      <c r="F556" s="5">
        <v>1437514</v>
      </c>
      <c r="G556" s="5">
        <v>1437514</v>
      </c>
      <c r="H556" s="5">
        <v>0</v>
      </c>
      <c r="I556" s="5">
        <v>1437514</v>
      </c>
      <c r="J556" s="5">
        <v>0</v>
      </c>
      <c r="K556" s="5">
        <v>1437514</v>
      </c>
      <c r="L556" s="5">
        <v>1311514</v>
      </c>
      <c r="M556" s="5">
        <v>1437514</v>
      </c>
      <c r="N556" s="5">
        <v>100</v>
      </c>
      <c r="O556" s="5">
        <v>1311514</v>
      </c>
      <c r="P556" s="5">
        <v>1437514</v>
      </c>
      <c r="Q556" s="5">
        <v>100</v>
      </c>
      <c r="R556" s="5">
        <v>0</v>
      </c>
      <c r="S556" s="5">
        <v>126000</v>
      </c>
      <c r="T556" s="5">
        <v>1311514</v>
      </c>
      <c r="V556" t="s">
        <v>2197</v>
      </c>
      <c r="W556" t="s">
        <v>2082</v>
      </c>
    </row>
    <row r="557" spans="2:30">
      <c r="B557" t="s">
        <v>1679</v>
      </c>
      <c r="C557" t="s">
        <v>1680</v>
      </c>
      <c r="D557" s="5">
        <v>0</v>
      </c>
      <c r="E557" s="5">
        <v>0</v>
      </c>
      <c r="F557" s="5">
        <v>1437514</v>
      </c>
      <c r="G557" s="5">
        <v>1437514</v>
      </c>
      <c r="H557" s="5">
        <v>0</v>
      </c>
      <c r="I557" s="5">
        <v>1437514</v>
      </c>
      <c r="J557" s="5">
        <v>0</v>
      </c>
      <c r="K557" s="5">
        <v>1437514</v>
      </c>
      <c r="L557" s="5">
        <v>1311514</v>
      </c>
      <c r="M557" s="5">
        <v>1437514</v>
      </c>
      <c r="N557" s="5">
        <v>100</v>
      </c>
      <c r="O557" s="5">
        <v>1311514</v>
      </c>
      <c r="P557" s="5">
        <v>1437514</v>
      </c>
      <c r="Q557" s="5">
        <v>100</v>
      </c>
      <c r="R557" s="5">
        <v>0</v>
      </c>
      <c r="S557" s="5">
        <v>126000</v>
      </c>
      <c r="T557" s="5">
        <v>1311514</v>
      </c>
      <c r="V557" t="s">
        <v>1679</v>
      </c>
      <c r="W557" t="s">
        <v>1681</v>
      </c>
      <c r="X557" t="s">
        <v>1682</v>
      </c>
    </row>
    <row r="558" spans="2:30">
      <c r="B558" t="s">
        <v>2063</v>
      </c>
      <c r="C558" t="s">
        <v>2064</v>
      </c>
      <c r="D558" s="5">
        <v>0</v>
      </c>
      <c r="E558" s="5">
        <v>1856400</v>
      </c>
      <c r="F558" s="5">
        <v>1856400</v>
      </c>
      <c r="G558" s="5">
        <v>1856400</v>
      </c>
      <c r="H558" s="5">
        <v>0</v>
      </c>
      <c r="I558" s="5">
        <v>1856400</v>
      </c>
      <c r="J558" s="5">
        <v>1080000</v>
      </c>
      <c r="K558" s="5">
        <v>1080000</v>
      </c>
      <c r="L558" s="5">
        <v>1080000</v>
      </c>
      <c r="M558" s="5">
        <v>1080000</v>
      </c>
      <c r="N558" s="5">
        <v>58.177100000000003</v>
      </c>
      <c r="O558" s="5">
        <v>0</v>
      </c>
      <c r="P558" s="5">
        <v>0</v>
      </c>
      <c r="Q558" s="5">
        <v>0</v>
      </c>
      <c r="R558" s="5">
        <v>0</v>
      </c>
      <c r="S558" s="5">
        <v>0</v>
      </c>
      <c r="T558" s="5">
        <v>0</v>
      </c>
      <c r="V558" t="s">
        <v>2063</v>
      </c>
      <c r="W558" t="s">
        <v>2065</v>
      </c>
      <c r="X558" t="s">
        <v>1689</v>
      </c>
      <c r="Y558" t="s">
        <v>2066</v>
      </c>
      <c r="Z558" t="s">
        <v>2067</v>
      </c>
      <c r="AA558" t="s">
        <v>1694</v>
      </c>
      <c r="AB558" t="s">
        <v>2068</v>
      </c>
      <c r="AC558" t="s">
        <v>2069</v>
      </c>
    </row>
    <row r="559" spans="2:30">
      <c r="B559" t="s">
        <v>1679</v>
      </c>
      <c r="C559" t="s">
        <v>1680</v>
      </c>
      <c r="D559" s="5">
        <v>0</v>
      </c>
      <c r="E559" s="5">
        <v>1856400</v>
      </c>
      <c r="F559" s="5">
        <v>1856400</v>
      </c>
      <c r="G559" s="5">
        <v>1856400</v>
      </c>
      <c r="H559" s="5">
        <v>0</v>
      </c>
      <c r="I559" s="5">
        <v>1856400</v>
      </c>
      <c r="J559" s="5">
        <v>1080000</v>
      </c>
      <c r="K559" s="5">
        <v>1080000</v>
      </c>
      <c r="L559" s="5">
        <v>1080000</v>
      </c>
      <c r="M559" s="5">
        <v>1080000</v>
      </c>
      <c r="N559" s="5">
        <v>58.177100000000003</v>
      </c>
      <c r="O559" s="5">
        <v>0</v>
      </c>
      <c r="P559" s="5">
        <v>0</v>
      </c>
      <c r="Q559" s="5">
        <v>0</v>
      </c>
      <c r="R559" s="5">
        <v>0</v>
      </c>
      <c r="S559" s="5">
        <v>0</v>
      </c>
      <c r="T559" s="5">
        <v>0</v>
      </c>
      <c r="V559" t="s">
        <v>1679</v>
      </c>
      <c r="W559" t="s">
        <v>1681</v>
      </c>
      <c r="X559" t="s">
        <v>1682</v>
      </c>
    </row>
    <row r="560" spans="2:30">
      <c r="B560" t="s">
        <v>2070</v>
      </c>
      <c r="C560" t="s">
        <v>1473</v>
      </c>
      <c r="D560" s="5">
        <v>50000000</v>
      </c>
      <c r="E560" s="5">
        <v>0</v>
      </c>
      <c r="F560" s="5">
        <v>-50000000</v>
      </c>
      <c r="G560" s="5">
        <v>0</v>
      </c>
      <c r="H560" s="5">
        <v>0</v>
      </c>
      <c r="I560" s="5">
        <v>0</v>
      </c>
      <c r="J560" s="5">
        <v>0</v>
      </c>
      <c r="K560" s="5">
        <v>0</v>
      </c>
      <c r="L560" s="5">
        <v>0</v>
      </c>
      <c r="M560" s="5">
        <v>0</v>
      </c>
      <c r="N560" s="5">
        <v>0</v>
      </c>
      <c r="O560" s="5">
        <v>0</v>
      </c>
      <c r="P560" s="5">
        <v>0</v>
      </c>
      <c r="Q560" s="5">
        <v>0</v>
      </c>
      <c r="R560" s="5">
        <v>0</v>
      </c>
      <c r="S560" s="5">
        <v>0</v>
      </c>
      <c r="T560" s="5">
        <v>0</v>
      </c>
      <c r="V560" t="s">
        <v>2070</v>
      </c>
      <c r="W560" t="s">
        <v>2071</v>
      </c>
    </row>
    <row r="561" spans="2:30">
      <c r="B561" t="s">
        <v>1679</v>
      </c>
      <c r="C561" t="s">
        <v>1680</v>
      </c>
      <c r="D561" s="5">
        <v>50000000</v>
      </c>
      <c r="E561" s="5">
        <v>0</v>
      </c>
      <c r="F561" s="5">
        <v>-50000000</v>
      </c>
      <c r="G561" s="5">
        <v>0</v>
      </c>
      <c r="H561" s="5">
        <v>0</v>
      </c>
      <c r="I561" s="5">
        <v>0</v>
      </c>
      <c r="J561" s="5">
        <v>0</v>
      </c>
      <c r="K561" s="5">
        <v>0</v>
      </c>
      <c r="L561" s="5">
        <v>0</v>
      </c>
      <c r="M561" s="5">
        <v>0</v>
      </c>
      <c r="N561" s="5">
        <v>0</v>
      </c>
      <c r="O561" s="5">
        <v>0</v>
      </c>
      <c r="P561" s="5">
        <v>0</v>
      </c>
      <c r="Q561" s="5">
        <v>0</v>
      </c>
      <c r="R561" s="5">
        <v>0</v>
      </c>
      <c r="S561" s="5">
        <v>0</v>
      </c>
      <c r="T561" s="5">
        <v>0</v>
      </c>
      <c r="V561" t="s">
        <v>1679</v>
      </c>
      <c r="W561" t="s">
        <v>1681</v>
      </c>
      <c r="X561" t="s">
        <v>1682</v>
      </c>
    </row>
    <row r="562" spans="2:30">
      <c r="B562" t="s">
        <v>2453</v>
      </c>
      <c r="C562" t="s">
        <v>2454</v>
      </c>
      <c r="D562" s="5">
        <v>0</v>
      </c>
      <c r="E562" s="5">
        <v>4549560</v>
      </c>
      <c r="F562" s="5">
        <v>4549560</v>
      </c>
      <c r="G562" s="5">
        <v>4549560</v>
      </c>
      <c r="H562" s="5">
        <v>0</v>
      </c>
      <c r="I562" s="5">
        <v>4549560</v>
      </c>
      <c r="J562" s="5">
        <v>3427200</v>
      </c>
      <c r="K562" s="5">
        <v>3427200</v>
      </c>
      <c r="L562" s="5">
        <v>3427200</v>
      </c>
      <c r="M562" s="5">
        <v>3427200</v>
      </c>
      <c r="N562" s="5">
        <v>75.330399999999997</v>
      </c>
      <c r="O562" s="5">
        <v>0</v>
      </c>
      <c r="P562" s="5">
        <v>0</v>
      </c>
      <c r="Q562" s="5">
        <v>0</v>
      </c>
      <c r="R562" s="5">
        <v>0</v>
      </c>
      <c r="S562" s="5">
        <v>0</v>
      </c>
      <c r="T562" s="5">
        <v>0</v>
      </c>
      <c r="V562" t="s">
        <v>2453</v>
      </c>
      <c r="W562" t="s">
        <v>2455</v>
      </c>
      <c r="X562" t="s">
        <v>1694</v>
      </c>
      <c r="Y562" t="s">
        <v>2456</v>
      </c>
      <c r="Z562" t="s">
        <v>2457</v>
      </c>
      <c r="AA562" t="s">
        <v>1694</v>
      </c>
      <c r="AB562" t="s">
        <v>2458</v>
      </c>
    </row>
    <row r="563" spans="2:30">
      <c r="B563" t="s">
        <v>1679</v>
      </c>
      <c r="C563" t="s">
        <v>1680</v>
      </c>
      <c r="D563" s="5">
        <v>0</v>
      </c>
      <c r="E563" s="5">
        <v>4549560</v>
      </c>
      <c r="F563" s="5">
        <v>4549560</v>
      </c>
      <c r="G563" s="5">
        <v>4549560</v>
      </c>
      <c r="H563" s="5">
        <v>0</v>
      </c>
      <c r="I563" s="5">
        <v>4549560</v>
      </c>
      <c r="J563" s="5">
        <v>3427200</v>
      </c>
      <c r="K563" s="5">
        <v>3427200</v>
      </c>
      <c r="L563" s="5">
        <v>3427200</v>
      </c>
      <c r="M563" s="5">
        <v>3427200</v>
      </c>
      <c r="N563" s="5">
        <v>75.330399999999997</v>
      </c>
      <c r="O563" s="5">
        <v>0</v>
      </c>
      <c r="P563" s="5">
        <v>0</v>
      </c>
      <c r="Q563" s="5">
        <v>0</v>
      </c>
      <c r="R563" s="5">
        <v>0</v>
      </c>
      <c r="S563" s="5">
        <v>0</v>
      </c>
      <c r="T563" s="5">
        <v>0</v>
      </c>
      <c r="V563" t="s">
        <v>1679</v>
      </c>
      <c r="W563" t="s">
        <v>1681</v>
      </c>
      <c r="X563" t="s">
        <v>1682</v>
      </c>
    </row>
    <row r="564" spans="2:30">
      <c r="B564" t="s">
        <v>2459</v>
      </c>
      <c r="C564" t="s">
        <v>2460</v>
      </c>
      <c r="D564" s="5">
        <v>0</v>
      </c>
      <c r="E564" s="5">
        <v>999600</v>
      </c>
      <c r="F564" s="5">
        <v>999600</v>
      </c>
      <c r="G564" s="5">
        <v>999600</v>
      </c>
      <c r="H564" s="5">
        <v>0</v>
      </c>
      <c r="I564" s="5">
        <v>999600</v>
      </c>
      <c r="J564" s="5">
        <v>972000</v>
      </c>
      <c r="K564" s="5">
        <v>972000</v>
      </c>
      <c r="L564" s="5">
        <v>972000</v>
      </c>
      <c r="M564" s="5">
        <v>972000</v>
      </c>
      <c r="N564" s="5">
        <v>97.238900000000001</v>
      </c>
      <c r="O564" s="5">
        <v>0</v>
      </c>
      <c r="P564" s="5">
        <v>0</v>
      </c>
      <c r="Q564" s="5">
        <v>0</v>
      </c>
      <c r="R564" s="5">
        <v>0</v>
      </c>
      <c r="S564" s="5">
        <v>0</v>
      </c>
      <c r="T564" s="5">
        <v>0</v>
      </c>
      <c r="V564" t="s">
        <v>2459</v>
      </c>
      <c r="W564" t="s">
        <v>2226</v>
      </c>
      <c r="X564" t="s">
        <v>1694</v>
      </c>
      <c r="Y564" t="s">
        <v>2461</v>
      </c>
    </row>
    <row r="565" spans="2:30">
      <c r="B565" t="s">
        <v>1679</v>
      </c>
      <c r="C565" t="s">
        <v>1680</v>
      </c>
      <c r="D565" s="5">
        <v>0</v>
      </c>
      <c r="E565" s="5">
        <v>999600</v>
      </c>
      <c r="F565" s="5">
        <v>999600</v>
      </c>
      <c r="G565" s="5">
        <v>999600</v>
      </c>
      <c r="H565" s="5">
        <v>0</v>
      </c>
      <c r="I565" s="5">
        <v>999600</v>
      </c>
      <c r="J565" s="5">
        <v>972000</v>
      </c>
      <c r="K565" s="5">
        <v>972000</v>
      </c>
      <c r="L565" s="5">
        <v>972000</v>
      </c>
      <c r="M565" s="5">
        <v>972000</v>
      </c>
      <c r="N565" s="5">
        <v>97.238900000000001</v>
      </c>
      <c r="O565" s="5">
        <v>0</v>
      </c>
      <c r="P565" s="5">
        <v>0</v>
      </c>
      <c r="Q565" s="5">
        <v>0</v>
      </c>
      <c r="R565" s="5">
        <v>0</v>
      </c>
      <c r="S565" s="5">
        <v>0</v>
      </c>
      <c r="T565" s="5">
        <v>0</v>
      </c>
      <c r="V565" t="s">
        <v>1679</v>
      </c>
      <c r="W565" t="s">
        <v>1681</v>
      </c>
      <c r="X565" t="s">
        <v>1682</v>
      </c>
    </row>
    <row r="566" spans="2:30">
      <c r="B566" t="s">
        <v>2462</v>
      </c>
      <c r="C566" t="s">
        <v>2463</v>
      </c>
      <c r="D566" s="5">
        <v>0</v>
      </c>
      <c r="E566" s="5">
        <v>2797320</v>
      </c>
      <c r="F566" s="5">
        <v>2797320</v>
      </c>
      <c r="G566" s="5">
        <v>2797320</v>
      </c>
      <c r="H566" s="5">
        <v>0</v>
      </c>
      <c r="I566" s="5">
        <v>2797320</v>
      </c>
      <c r="J566" s="5">
        <v>1927800</v>
      </c>
      <c r="K566" s="5">
        <v>1927800</v>
      </c>
      <c r="L566" s="5">
        <v>1927800</v>
      </c>
      <c r="M566" s="5">
        <v>1927800</v>
      </c>
      <c r="N566" s="5">
        <v>68.915999999999997</v>
      </c>
      <c r="O566" s="5">
        <v>0</v>
      </c>
      <c r="P566" s="5">
        <v>0</v>
      </c>
      <c r="Q566" s="5">
        <v>0</v>
      </c>
      <c r="R566" s="5">
        <v>0</v>
      </c>
      <c r="S566" s="5">
        <v>0</v>
      </c>
      <c r="T566" s="5">
        <v>0</v>
      </c>
      <c r="V566" t="s">
        <v>2462</v>
      </c>
      <c r="W566" t="s">
        <v>2464</v>
      </c>
      <c r="X566" t="s">
        <v>1689</v>
      </c>
      <c r="Y566" t="s">
        <v>2465</v>
      </c>
    </row>
    <row r="567" spans="2:30">
      <c r="B567" t="s">
        <v>1679</v>
      </c>
      <c r="C567" t="s">
        <v>1680</v>
      </c>
      <c r="D567" s="5">
        <v>0</v>
      </c>
      <c r="E567" s="5">
        <v>2797320</v>
      </c>
      <c r="F567" s="5">
        <v>2797320</v>
      </c>
      <c r="G567" s="5">
        <v>2797320</v>
      </c>
      <c r="H567" s="5">
        <v>0</v>
      </c>
      <c r="I567" s="5">
        <v>2797320</v>
      </c>
      <c r="J567" s="5">
        <v>1927800</v>
      </c>
      <c r="K567" s="5">
        <v>1927800</v>
      </c>
      <c r="L567" s="5">
        <v>1927800</v>
      </c>
      <c r="M567" s="5">
        <v>1927800</v>
      </c>
      <c r="N567" s="5">
        <v>68.915999999999997</v>
      </c>
      <c r="O567" s="5">
        <v>0</v>
      </c>
      <c r="P567" s="5">
        <v>0</v>
      </c>
      <c r="Q567" s="5">
        <v>0</v>
      </c>
      <c r="R567" s="5">
        <v>0</v>
      </c>
      <c r="S567" s="5">
        <v>0</v>
      </c>
      <c r="T567" s="5">
        <v>0</v>
      </c>
      <c r="V567" t="s">
        <v>1679</v>
      </c>
      <c r="W567" t="s">
        <v>1681</v>
      </c>
      <c r="X567" t="s">
        <v>1682</v>
      </c>
    </row>
    <row r="568" spans="2:30">
      <c r="B568" t="s">
        <v>2074</v>
      </c>
      <c r="C568" t="s">
        <v>2075</v>
      </c>
      <c r="D568" s="5">
        <v>0</v>
      </c>
      <c r="E568" s="5">
        <v>0</v>
      </c>
      <c r="F568" s="5">
        <v>1660000</v>
      </c>
      <c r="G568" s="5">
        <v>1660000</v>
      </c>
      <c r="H568" s="5">
        <v>0</v>
      </c>
      <c r="I568" s="5">
        <v>1660000</v>
      </c>
      <c r="J568" s="5">
        <v>0</v>
      </c>
      <c r="K568" s="5">
        <v>1660000</v>
      </c>
      <c r="L568" s="5">
        <v>0</v>
      </c>
      <c r="M568" s="5">
        <v>1660000</v>
      </c>
      <c r="N568" s="5">
        <v>100</v>
      </c>
      <c r="O568" s="5">
        <v>0</v>
      </c>
      <c r="P568" s="5">
        <v>1660000</v>
      </c>
      <c r="Q568" s="5">
        <v>100</v>
      </c>
      <c r="R568" s="5">
        <v>0</v>
      </c>
      <c r="S568" s="5">
        <v>1660000</v>
      </c>
      <c r="T568" s="5">
        <v>0</v>
      </c>
      <c r="V568" t="s">
        <v>2074</v>
      </c>
      <c r="W568" t="s">
        <v>1814</v>
      </c>
      <c r="X568" t="s">
        <v>2076</v>
      </c>
      <c r="Y568" t="s">
        <v>2077</v>
      </c>
    </row>
    <row r="569" spans="2:30">
      <c r="B569" t="s">
        <v>1679</v>
      </c>
      <c r="C569" t="s">
        <v>1680</v>
      </c>
      <c r="D569" s="5">
        <v>0</v>
      </c>
      <c r="E569" s="5">
        <v>0</v>
      </c>
      <c r="F569" s="5">
        <v>1660000</v>
      </c>
      <c r="G569" s="5">
        <v>1660000</v>
      </c>
      <c r="H569" s="5">
        <v>0</v>
      </c>
      <c r="I569" s="5">
        <v>1660000</v>
      </c>
      <c r="J569" s="5">
        <v>0</v>
      </c>
      <c r="K569" s="5">
        <v>1660000</v>
      </c>
      <c r="L569" s="5">
        <v>0</v>
      </c>
      <c r="M569" s="5">
        <v>1660000</v>
      </c>
      <c r="N569" s="5">
        <v>100</v>
      </c>
      <c r="O569" s="5">
        <v>0</v>
      </c>
      <c r="P569" s="5">
        <v>1660000</v>
      </c>
      <c r="Q569" s="5">
        <v>100</v>
      </c>
      <c r="R569" s="5">
        <v>0</v>
      </c>
      <c r="S569" s="5">
        <v>1660000</v>
      </c>
      <c r="T569" s="5">
        <v>0</v>
      </c>
      <c r="V569" t="s">
        <v>1679</v>
      </c>
      <c r="W569" t="s">
        <v>1681</v>
      </c>
      <c r="X569" t="s">
        <v>1682</v>
      </c>
    </row>
    <row r="570" spans="2:30">
      <c r="B570" t="s">
        <v>2078</v>
      </c>
      <c r="C570" t="s">
        <v>1476</v>
      </c>
      <c r="D570" s="5">
        <v>0</v>
      </c>
      <c r="E570" s="5">
        <v>0</v>
      </c>
      <c r="F570" s="5">
        <v>25595416</v>
      </c>
      <c r="G570" s="5">
        <v>25595416</v>
      </c>
      <c r="H570" s="5">
        <v>0</v>
      </c>
      <c r="I570" s="5">
        <v>25595416</v>
      </c>
      <c r="J570" s="5">
        <v>0</v>
      </c>
      <c r="K570" s="5">
        <v>25595416</v>
      </c>
      <c r="L570" s="5">
        <v>8329416</v>
      </c>
      <c r="M570" s="5">
        <v>25595416</v>
      </c>
      <c r="N570" s="5">
        <v>100</v>
      </c>
      <c r="O570" s="5">
        <v>8329416</v>
      </c>
      <c r="P570" s="5">
        <v>23703416</v>
      </c>
      <c r="Q570" s="5">
        <v>92.608099999999993</v>
      </c>
      <c r="R570" s="5">
        <v>0</v>
      </c>
      <c r="S570" s="5">
        <v>15374000</v>
      </c>
      <c r="T570" s="5">
        <v>8329416</v>
      </c>
      <c r="V570" t="s">
        <v>2078</v>
      </c>
      <c r="W570" t="s">
        <v>2079</v>
      </c>
      <c r="X570" t="s">
        <v>2080</v>
      </c>
    </row>
    <row r="571" spans="2:30">
      <c r="B571" t="s">
        <v>1679</v>
      </c>
      <c r="C571" t="s">
        <v>1680</v>
      </c>
      <c r="D571" s="5">
        <v>0</v>
      </c>
      <c r="E571" s="5">
        <v>0</v>
      </c>
      <c r="F571" s="5">
        <v>25595416</v>
      </c>
      <c r="G571" s="5">
        <v>25595416</v>
      </c>
      <c r="H571" s="5">
        <v>0</v>
      </c>
      <c r="I571" s="5">
        <v>25595416</v>
      </c>
      <c r="J571" s="5">
        <v>0</v>
      </c>
      <c r="K571" s="5">
        <v>25595416</v>
      </c>
      <c r="L571" s="5">
        <v>8329416</v>
      </c>
      <c r="M571" s="5">
        <v>25595416</v>
      </c>
      <c r="N571" s="5">
        <v>100</v>
      </c>
      <c r="O571" s="5">
        <v>8329416</v>
      </c>
      <c r="P571" s="5">
        <v>23703416</v>
      </c>
      <c r="Q571" s="5">
        <v>92.608099999999993</v>
      </c>
      <c r="R571" s="5">
        <v>0</v>
      </c>
      <c r="S571" s="5">
        <v>15374000</v>
      </c>
      <c r="T571" s="5">
        <v>8329416</v>
      </c>
      <c r="V571" t="s">
        <v>1679</v>
      </c>
      <c r="W571" t="s">
        <v>1681</v>
      </c>
      <c r="X571" t="s">
        <v>1682</v>
      </c>
    </row>
    <row r="572" spans="2:30">
      <c r="B572" t="s">
        <v>2081</v>
      </c>
      <c r="C572" t="s">
        <v>1477</v>
      </c>
      <c r="D572" s="5">
        <v>0</v>
      </c>
      <c r="E572" s="5">
        <v>0</v>
      </c>
      <c r="F572" s="5">
        <v>4678942</v>
      </c>
      <c r="G572" s="5">
        <v>4678942</v>
      </c>
      <c r="H572" s="5">
        <v>0</v>
      </c>
      <c r="I572" s="5">
        <v>4678942</v>
      </c>
      <c r="J572" s="5">
        <v>0</v>
      </c>
      <c r="K572" s="5">
        <v>4678942</v>
      </c>
      <c r="L572" s="5">
        <v>2867742</v>
      </c>
      <c r="M572" s="5">
        <v>4678942</v>
      </c>
      <c r="N572" s="5">
        <v>100</v>
      </c>
      <c r="O572" s="5">
        <v>2867742</v>
      </c>
      <c r="P572" s="5">
        <v>4673642</v>
      </c>
      <c r="Q572" s="5">
        <v>99.886700000000005</v>
      </c>
      <c r="R572" s="5">
        <v>0</v>
      </c>
      <c r="S572" s="5">
        <v>1805900</v>
      </c>
      <c r="T572" s="5">
        <v>2867742</v>
      </c>
      <c r="V572" t="s">
        <v>2081</v>
      </c>
      <c r="W572" t="s">
        <v>2082</v>
      </c>
      <c r="X572" t="s">
        <v>2083</v>
      </c>
    </row>
    <row r="573" spans="2:30">
      <c r="B573" t="s">
        <v>1679</v>
      </c>
      <c r="C573" t="s">
        <v>1680</v>
      </c>
      <c r="D573" s="5">
        <v>0</v>
      </c>
      <c r="E573" s="5">
        <v>0</v>
      </c>
      <c r="F573" s="5">
        <v>4678942</v>
      </c>
      <c r="G573" s="5">
        <v>4678942</v>
      </c>
      <c r="H573" s="5">
        <v>0</v>
      </c>
      <c r="I573" s="5">
        <v>4678942</v>
      </c>
      <c r="J573" s="5">
        <v>0</v>
      </c>
      <c r="K573" s="5">
        <v>4678942</v>
      </c>
      <c r="L573" s="5">
        <v>2867742</v>
      </c>
      <c r="M573" s="5">
        <v>4678942</v>
      </c>
      <c r="N573" s="5">
        <v>100</v>
      </c>
      <c r="O573" s="5">
        <v>2867742</v>
      </c>
      <c r="P573" s="5">
        <v>4673642</v>
      </c>
      <c r="Q573" s="5">
        <v>99.886700000000005</v>
      </c>
      <c r="R573" s="5">
        <v>0</v>
      </c>
      <c r="S573" s="5">
        <v>1805900</v>
      </c>
      <c r="T573" s="5">
        <v>2867742</v>
      </c>
      <c r="V573" t="s">
        <v>1679</v>
      </c>
      <c r="W573" t="s">
        <v>1681</v>
      </c>
      <c r="X573" t="s">
        <v>1682</v>
      </c>
    </row>
    <row r="574" spans="2:30">
      <c r="B574" t="s">
        <v>2466</v>
      </c>
      <c r="C574" t="s">
        <v>2467</v>
      </c>
      <c r="D574" s="5">
        <v>50000000</v>
      </c>
      <c r="E574" s="5">
        <v>0</v>
      </c>
      <c r="F574" s="5">
        <v>-50000000</v>
      </c>
      <c r="G574" s="5">
        <v>0</v>
      </c>
      <c r="H574" s="5">
        <v>0</v>
      </c>
      <c r="I574" s="5">
        <v>0</v>
      </c>
      <c r="J574" s="5">
        <v>0</v>
      </c>
      <c r="K574" s="5">
        <v>0</v>
      </c>
      <c r="L574" s="5">
        <v>0</v>
      </c>
      <c r="M574" s="5">
        <v>0</v>
      </c>
      <c r="N574" s="5">
        <v>0</v>
      </c>
      <c r="O574" s="5">
        <v>0</v>
      </c>
      <c r="P574" s="5">
        <v>0</v>
      </c>
      <c r="Q574" s="5">
        <v>0</v>
      </c>
      <c r="R574" s="5">
        <v>0</v>
      </c>
      <c r="S574" s="5">
        <v>0</v>
      </c>
      <c r="T574" s="5">
        <v>0</v>
      </c>
      <c r="V574" t="s">
        <v>2466</v>
      </c>
      <c r="W574" t="s">
        <v>1826</v>
      </c>
      <c r="X574" t="s">
        <v>1827</v>
      </c>
      <c r="Y574" t="s">
        <v>1694</v>
      </c>
      <c r="Z574" t="s">
        <v>2468</v>
      </c>
      <c r="AA574" t="s">
        <v>1694</v>
      </c>
      <c r="AB574" t="s">
        <v>1828</v>
      </c>
      <c r="AC574" t="s">
        <v>1881</v>
      </c>
      <c r="AD574" t="s">
        <v>1822</v>
      </c>
    </row>
    <row r="575" spans="2:30">
      <c r="B575" t="s">
        <v>1679</v>
      </c>
      <c r="C575" t="s">
        <v>1680</v>
      </c>
      <c r="D575" s="5">
        <v>50000000</v>
      </c>
      <c r="E575" s="5">
        <v>0</v>
      </c>
      <c r="F575" s="5">
        <v>-50000000</v>
      </c>
      <c r="G575" s="5">
        <v>0</v>
      </c>
      <c r="H575" s="5">
        <v>0</v>
      </c>
      <c r="I575" s="5">
        <v>0</v>
      </c>
      <c r="J575" s="5">
        <v>0</v>
      </c>
      <c r="K575" s="5">
        <v>0</v>
      </c>
      <c r="L575" s="5">
        <v>0</v>
      </c>
      <c r="M575" s="5">
        <v>0</v>
      </c>
      <c r="N575" s="5">
        <v>0</v>
      </c>
      <c r="O575" s="5">
        <v>0</v>
      </c>
      <c r="P575" s="5">
        <v>0</v>
      </c>
      <c r="Q575" s="5">
        <v>0</v>
      </c>
      <c r="R575" s="5">
        <v>0</v>
      </c>
      <c r="S575" s="5">
        <v>0</v>
      </c>
      <c r="T575" s="5">
        <v>0</v>
      </c>
      <c r="V575" t="s">
        <v>1679</v>
      </c>
      <c r="W575" t="s">
        <v>1681</v>
      </c>
      <c r="X575" t="s">
        <v>1682</v>
      </c>
    </row>
    <row r="576" spans="2:30">
      <c r="B576" t="s">
        <v>2091</v>
      </c>
      <c r="C576" t="s">
        <v>1480</v>
      </c>
      <c r="D576" s="5">
        <v>0</v>
      </c>
      <c r="E576" s="5">
        <v>0</v>
      </c>
      <c r="F576" s="5">
        <v>1426556</v>
      </c>
      <c r="G576" s="5">
        <v>1426556</v>
      </c>
      <c r="H576" s="5">
        <v>0</v>
      </c>
      <c r="I576" s="5">
        <v>1426556</v>
      </c>
      <c r="J576" s="5">
        <v>0</v>
      </c>
      <c r="K576" s="5">
        <v>1426556</v>
      </c>
      <c r="L576" s="5">
        <v>147306</v>
      </c>
      <c r="M576" s="5">
        <v>1426556</v>
      </c>
      <c r="N576" s="5">
        <v>100</v>
      </c>
      <c r="O576" s="5">
        <v>147306</v>
      </c>
      <c r="P576" s="5">
        <v>1426556</v>
      </c>
      <c r="Q576" s="5">
        <v>100</v>
      </c>
      <c r="R576" s="5">
        <v>0</v>
      </c>
      <c r="S576" s="5">
        <v>1279250</v>
      </c>
      <c r="T576" s="5">
        <v>147306</v>
      </c>
      <c r="V576" t="s">
        <v>2091</v>
      </c>
      <c r="W576" t="s">
        <v>2092</v>
      </c>
      <c r="X576" t="s">
        <v>1694</v>
      </c>
      <c r="Y576" t="s">
        <v>2093</v>
      </c>
    </row>
    <row r="577" spans="2:30">
      <c r="B577" t="s">
        <v>1679</v>
      </c>
      <c r="C577" t="s">
        <v>1680</v>
      </c>
      <c r="D577" s="5">
        <v>0</v>
      </c>
      <c r="E577" s="5">
        <v>0</v>
      </c>
      <c r="F577" s="5">
        <v>1426556</v>
      </c>
      <c r="G577" s="5">
        <v>1426556</v>
      </c>
      <c r="H577" s="5">
        <v>0</v>
      </c>
      <c r="I577" s="5">
        <v>1426556</v>
      </c>
      <c r="J577" s="5">
        <v>0</v>
      </c>
      <c r="K577" s="5">
        <v>1426556</v>
      </c>
      <c r="L577" s="5">
        <v>147306</v>
      </c>
      <c r="M577" s="5">
        <v>1426556</v>
      </c>
      <c r="N577" s="5">
        <v>100</v>
      </c>
      <c r="O577" s="5">
        <v>147306</v>
      </c>
      <c r="P577" s="5">
        <v>1426556</v>
      </c>
      <c r="Q577" s="5">
        <v>100</v>
      </c>
      <c r="R577" s="5">
        <v>0</v>
      </c>
      <c r="S577" s="5">
        <v>1279250</v>
      </c>
      <c r="T577" s="5">
        <v>147306</v>
      </c>
      <c r="V577" t="s">
        <v>1679</v>
      </c>
      <c r="W577" t="s">
        <v>1681</v>
      </c>
      <c r="X577" t="s">
        <v>1682</v>
      </c>
    </row>
    <row r="578" spans="2:30">
      <c r="B578" t="s">
        <v>2094</v>
      </c>
      <c r="C578" t="s">
        <v>1481</v>
      </c>
      <c r="D578" s="5">
        <v>0</v>
      </c>
      <c r="E578" s="5">
        <v>0</v>
      </c>
      <c r="F578" s="5">
        <v>3690000</v>
      </c>
      <c r="G578" s="5">
        <v>3690000</v>
      </c>
      <c r="H578" s="5">
        <v>0</v>
      </c>
      <c r="I578" s="5">
        <v>3690000</v>
      </c>
      <c r="J578" s="5">
        <v>0</v>
      </c>
      <c r="K578" s="5">
        <v>3690000</v>
      </c>
      <c r="L578" s="5">
        <v>0</v>
      </c>
      <c r="M578" s="5">
        <v>3690000</v>
      </c>
      <c r="N578" s="5">
        <v>100</v>
      </c>
      <c r="O578" s="5">
        <v>0</v>
      </c>
      <c r="P578" s="5">
        <v>2390000</v>
      </c>
      <c r="Q578" s="5">
        <v>64.769599999999997</v>
      </c>
      <c r="R578" s="5">
        <v>0</v>
      </c>
      <c r="S578" s="5">
        <v>2390000</v>
      </c>
      <c r="T578" s="5">
        <v>0</v>
      </c>
      <c r="V578" t="s">
        <v>2094</v>
      </c>
      <c r="W578" t="s">
        <v>2095</v>
      </c>
    </row>
    <row r="579" spans="2:30">
      <c r="B579" t="s">
        <v>1679</v>
      </c>
      <c r="C579" t="s">
        <v>1680</v>
      </c>
      <c r="D579" s="5">
        <v>0</v>
      </c>
      <c r="E579" s="5">
        <v>0</v>
      </c>
      <c r="F579" s="5">
        <v>3690000</v>
      </c>
      <c r="G579" s="5">
        <v>3690000</v>
      </c>
      <c r="H579" s="5">
        <v>0</v>
      </c>
      <c r="I579" s="5">
        <v>3690000</v>
      </c>
      <c r="J579" s="5">
        <v>0</v>
      </c>
      <c r="K579" s="5">
        <v>3690000</v>
      </c>
      <c r="L579" s="5">
        <v>0</v>
      </c>
      <c r="M579" s="5">
        <v>3690000</v>
      </c>
      <c r="N579" s="5">
        <v>100</v>
      </c>
      <c r="O579" s="5">
        <v>0</v>
      </c>
      <c r="P579" s="5">
        <v>2390000</v>
      </c>
      <c r="Q579" s="5">
        <v>64.769599999999997</v>
      </c>
      <c r="R579" s="5">
        <v>0</v>
      </c>
      <c r="S579" s="5">
        <v>2390000</v>
      </c>
      <c r="T579" s="5">
        <v>0</v>
      </c>
      <c r="V579" t="s">
        <v>1679</v>
      </c>
      <c r="W579" t="s">
        <v>1681</v>
      </c>
      <c r="X579" t="s">
        <v>1682</v>
      </c>
    </row>
    <row r="580" spans="2:30">
      <c r="B580" t="s">
        <v>2096</v>
      </c>
      <c r="C580" t="s">
        <v>1482</v>
      </c>
      <c r="D580" s="5">
        <v>0</v>
      </c>
      <c r="E580" s="5">
        <v>0</v>
      </c>
      <c r="F580" s="5">
        <v>2105000</v>
      </c>
      <c r="G580" s="5">
        <v>2105000</v>
      </c>
      <c r="H580" s="5">
        <v>0</v>
      </c>
      <c r="I580" s="5">
        <v>2105000</v>
      </c>
      <c r="J580" s="5">
        <v>0</v>
      </c>
      <c r="K580" s="5">
        <v>2105000</v>
      </c>
      <c r="L580" s="5">
        <v>0</v>
      </c>
      <c r="M580" s="5">
        <v>2105000</v>
      </c>
      <c r="N580" s="5">
        <v>100</v>
      </c>
      <c r="O580" s="5">
        <v>0</v>
      </c>
      <c r="P580" s="5">
        <v>2060000</v>
      </c>
      <c r="Q580" s="5">
        <v>97.862200000000001</v>
      </c>
      <c r="R580" s="5">
        <v>0</v>
      </c>
      <c r="S580" s="5">
        <v>2060000</v>
      </c>
      <c r="T580" s="5">
        <v>0</v>
      </c>
      <c r="V580" t="s">
        <v>2096</v>
      </c>
      <c r="W580" t="s">
        <v>2097</v>
      </c>
    </row>
    <row r="581" spans="2:30">
      <c r="B581" t="s">
        <v>1679</v>
      </c>
      <c r="C581" t="s">
        <v>1680</v>
      </c>
      <c r="D581" s="5">
        <v>0</v>
      </c>
      <c r="E581" s="5">
        <v>0</v>
      </c>
      <c r="F581" s="5">
        <v>2105000</v>
      </c>
      <c r="G581" s="5">
        <v>2105000</v>
      </c>
      <c r="H581" s="5">
        <v>0</v>
      </c>
      <c r="I581" s="5">
        <v>2105000</v>
      </c>
      <c r="J581" s="5">
        <v>0</v>
      </c>
      <c r="K581" s="5">
        <v>2105000</v>
      </c>
      <c r="L581" s="5">
        <v>0</v>
      </c>
      <c r="M581" s="5">
        <v>2105000</v>
      </c>
      <c r="N581" s="5">
        <v>100</v>
      </c>
      <c r="O581" s="5">
        <v>0</v>
      </c>
      <c r="P581" s="5">
        <v>2060000</v>
      </c>
      <c r="Q581" s="5">
        <v>97.862200000000001</v>
      </c>
      <c r="R581" s="5">
        <v>0</v>
      </c>
      <c r="S581" s="5">
        <v>2060000</v>
      </c>
      <c r="T581" s="5">
        <v>0</v>
      </c>
      <c r="V581" t="s">
        <v>1679</v>
      </c>
      <c r="W581" t="s">
        <v>1681</v>
      </c>
      <c r="X581" t="s">
        <v>1682</v>
      </c>
    </row>
    <row r="582" spans="2:30">
      <c r="B582" t="s">
        <v>2363</v>
      </c>
      <c r="C582" t="s">
        <v>2364</v>
      </c>
      <c r="D582" s="5">
        <v>0</v>
      </c>
      <c r="E582" s="5">
        <v>0</v>
      </c>
      <c r="F582" s="5">
        <v>668700</v>
      </c>
      <c r="G582" s="5">
        <v>668700</v>
      </c>
      <c r="H582" s="5">
        <v>0</v>
      </c>
      <c r="I582" s="5">
        <v>668700</v>
      </c>
      <c r="J582" s="5">
        <v>0</v>
      </c>
      <c r="K582" s="5">
        <v>668700</v>
      </c>
      <c r="L582" s="5">
        <v>0</v>
      </c>
      <c r="M582" s="5">
        <v>668700</v>
      </c>
      <c r="N582" s="5">
        <v>100</v>
      </c>
      <c r="O582" s="5">
        <v>0</v>
      </c>
      <c r="P582" s="5">
        <v>668700</v>
      </c>
      <c r="Q582" s="5">
        <v>100</v>
      </c>
      <c r="R582" s="5">
        <v>0</v>
      </c>
      <c r="S582" s="5">
        <v>668700</v>
      </c>
      <c r="T582" s="5">
        <v>0</v>
      </c>
      <c r="V582" t="s">
        <v>2363</v>
      </c>
      <c r="W582" t="s">
        <v>2107</v>
      </c>
      <c r="X582" t="s">
        <v>2365</v>
      </c>
      <c r="Y582" t="s">
        <v>1815</v>
      </c>
      <c r="Z582" t="s">
        <v>2366</v>
      </c>
      <c r="AA582" t="s">
        <v>2367</v>
      </c>
    </row>
    <row r="583" spans="2:30">
      <c r="B583" t="s">
        <v>1679</v>
      </c>
      <c r="C583" t="s">
        <v>1680</v>
      </c>
      <c r="D583" s="5">
        <v>0</v>
      </c>
      <c r="E583" s="5">
        <v>0</v>
      </c>
      <c r="F583" s="5">
        <v>668700</v>
      </c>
      <c r="G583" s="5">
        <v>668700</v>
      </c>
      <c r="H583" s="5">
        <v>0</v>
      </c>
      <c r="I583" s="5">
        <v>668700</v>
      </c>
      <c r="J583" s="5">
        <v>0</v>
      </c>
      <c r="K583" s="5">
        <v>668700</v>
      </c>
      <c r="L583" s="5">
        <v>0</v>
      </c>
      <c r="M583" s="5">
        <v>668700</v>
      </c>
      <c r="N583" s="5">
        <v>100</v>
      </c>
      <c r="O583" s="5">
        <v>0</v>
      </c>
      <c r="P583" s="5">
        <v>668700</v>
      </c>
      <c r="Q583" s="5">
        <v>100</v>
      </c>
      <c r="R583" s="5">
        <v>0</v>
      </c>
      <c r="S583" s="5">
        <v>668700</v>
      </c>
      <c r="T583" s="5">
        <v>0</v>
      </c>
      <c r="V583" t="s">
        <v>1679</v>
      </c>
      <c r="W583" t="s">
        <v>1681</v>
      </c>
      <c r="X583" t="s">
        <v>1682</v>
      </c>
    </row>
    <row r="584" spans="2:30">
      <c r="B584" t="s">
        <v>2098</v>
      </c>
      <c r="C584" t="s">
        <v>1483</v>
      </c>
      <c r="D584" s="5">
        <v>0</v>
      </c>
      <c r="E584" s="5">
        <v>0</v>
      </c>
      <c r="F584" s="5">
        <v>2250000</v>
      </c>
      <c r="G584" s="5">
        <v>2250000</v>
      </c>
      <c r="H584" s="5">
        <v>0</v>
      </c>
      <c r="I584" s="5">
        <v>2250000</v>
      </c>
      <c r="J584" s="5">
        <v>0</v>
      </c>
      <c r="K584" s="5">
        <v>2250000</v>
      </c>
      <c r="L584" s="5">
        <v>0</v>
      </c>
      <c r="M584" s="5">
        <v>2250000</v>
      </c>
      <c r="N584" s="5">
        <v>100</v>
      </c>
      <c r="O584" s="5">
        <v>0</v>
      </c>
      <c r="P584" s="5">
        <v>2250000</v>
      </c>
      <c r="Q584" s="5">
        <v>100</v>
      </c>
      <c r="R584" s="5">
        <v>0</v>
      </c>
      <c r="S584" s="5">
        <v>2250000</v>
      </c>
      <c r="T584" s="5">
        <v>0</v>
      </c>
      <c r="V584" t="s">
        <v>2098</v>
      </c>
      <c r="W584" t="s">
        <v>2099</v>
      </c>
      <c r="X584" t="s">
        <v>1694</v>
      </c>
      <c r="Y584" t="s">
        <v>2100</v>
      </c>
    </row>
    <row r="585" spans="2:30">
      <c r="B585" t="s">
        <v>1679</v>
      </c>
      <c r="C585" t="s">
        <v>1680</v>
      </c>
      <c r="D585" s="5">
        <v>0</v>
      </c>
      <c r="E585" s="5">
        <v>0</v>
      </c>
      <c r="F585" s="5">
        <v>2250000</v>
      </c>
      <c r="G585" s="5">
        <v>2250000</v>
      </c>
      <c r="H585" s="5">
        <v>0</v>
      </c>
      <c r="I585" s="5">
        <v>2250000</v>
      </c>
      <c r="J585" s="5">
        <v>0</v>
      </c>
      <c r="K585" s="5">
        <v>2250000</v>
      </c>
      <c r="L585" s="5">
        <v>0</v>
      </c>
      <c r="M585" s="5">
        <v>2250000</v>
      </c>
      <c r="N585" s="5">
        <v>100</v>
      </c>
      <c r="O585" s="5">
        <v>0</v>
      </c>
      <c r="P585" s="5">
        <v>2250000</v>
      </c>
      <c r="Q585" s="5">
        <v>100</v>
      </c>
      <c r="R585" s="5">
        <v>0</v>
      </c>
      <c r="S585" s="5">
        <v>2250000</v>
      </c>
      <c r="T585" s="5">
        <v>0</v>
      </c>
      <c r="V585" t="s">
        <v>1679</v>
      </c>
      <c r="W585" t="s">
        <v>1681</v>
      </c>
      <c r="X585" t="s">
        <v>1682</v>
      </c>
    </row>
    <row r="586" spans="2:30">
      <c r="B586" t="s">
        <v>2101</v>
      </c>
      <c r="C586" t="s">
        <v>2102</v>
      </c>
      <c r="D586" s="5">
        <v>0</v>
      </c>
      <c r="E586" s="5">
        <v>0</v>
      </c>
      <c r="F586" s="5">
        <v>6126632</v>
      </c>
      <c r="G586" s="5">
        <v>6126632</v>
      </c>
      <c r="H586" s="5">
        <v>0</v>
      </c>
      <c r="I586" s="5">
        <v>6126632</v>
      </c>
      <c r="J586" s="5">
        <v>0</v>
      </c>
      <c r="K586" s="5">
        <v>6126632</v>
      </c>
      <c r="L586" s="5">
        <v>286632</v>
      </c>
      <c r="M586" s="5">
        <v>6126632</v>
      </c>
      <c r="N586" s="5">
        <v>100</v>
      </c>
      <c r="O586" s="5">
        <v>286632</v>
      </c>
      <c r="P586" s="5">
        <v>6126632</v>
      </c>
      <c r="Q586" s="5">
        <v>100</v>
      </c>
      <c r="R586" s="5">
        <v>0</v>
      </c>
      <c r="S586" s="5">
        <v>5840000</v>
      </c>
      <c r="T586" s="5">
        <v>286632</v>
      </c>
      <c r="V586" t="s">
        <v>2101</v>
      </c>
      <c r="W586" t="s">
        <v>2103</v>
      </c>
      <c r="X586" t="s">
        <v>2104</v>
      </c>
      <c r="Y586" t="s">
        <v>1694</v>
      </c>
      <c r="Z586" t="s">
        <v>2093</v>
      </c>
    </row>
    <row r="587" spans="2:30">
      <c r="B587" t="s">
        <v>1679</v>
      </c>
      <c r="C587" t="s">
        <v>1680</v>
      </c>
      <c r="D587" s="5">
        <v>0</v>
      </c>
      <c r="E587" s="5">
        <v>0</v>
      </c>
      <c r="F587" s="5">
        <v>6126632</v>
      </c>
      <c r="G587" s="5">
        <v>6126632</v>
      </c>
      <c r="H587" s="5">
        <v>0</v>
      </c>
      <c r="I587" s="5">
        <v>6126632</v>
      </c>
      <c r="J587" s="5">
        <v>0</v>
      </c>
      <c r="K587" s="5">
        <v>6126632</v>
      </c>
      <c r="L587" s="5">
        <v>286632</v>
      </c>
      <c r="M587" s="5">
        <v>6126632</v>
      </c>
      <c r="N587" s="5">
        <v>100</v>
      </c>
      <c r="O587" s="5">
        <v>286632</v>
      </c>
      <c r="P587" s="5">
        <v>6126632</v>
      </c>
      <c r="Q587" s="5">
        <v>100</v>
      </c>
      <c r="R587" s="5">
        <v>0</v>
      </c>
      <c r="S587" s="5">
        <v>5840000</v>
      </c>
      <c r="T587" s="5">
        <v>286632</v>
      </c>
      <c r="V587" t="s">
        <v>1679</v>
      </c>
      <c r="W587" t="s">
        <v>1681</v>
      </c>
      <c r="X587" t="s">
        <v>1682</v>
      </c>
    </row>
    <row r="588" spans="2:30">
      <c r="B588" t="s">
        <v>2368</v>
      </c>
      <c r="C588" t="s">
        <v>1537</v>
      </c>
      <c r="D588" s="5">
        <v>0</v>
      </c>
      <c r="E588" s="5">
        <v>0</v>
      </c>
      <c r="F588" s="5">
        <v>1201900</v>
      </c>
      <c r="G588" s="5">
        <v>1201900</v>
      </c>
      <c r="H588" s="5">
        <v>0</v>
      </c>
      <c r="I588" s="5">
        <v>1201900</v>
      </c>
      <c r="J588" s="5">
        <v>0</v>
      </c>
      <c r="K588" s="5">
        <v>1201900</v>
      </c>
      <c r="L588" s="5">
        <v>0</v>
      </c>
      <c r="M588" s="5">
        <v>1201900</v>
      </c>
      <c r="N588" s="5">
        <v>100</v>
      </c>
      <c r="O588" s="5">
        <v>0</v>
      </c>
      <c r="P588" s="5">
        <v>1201900</v>
      </c>
      <c r="Q588" s="5">
        <v>100</v>
      </c>
      <c r="R588" s="5">
        <v>0</v>
      </c>
      <c r="S588" s="5">
        <v>1201900</v>
      </c>
      <c r="T588" s="5">
        <v>0</v>
      </c>
      <c r="V588" t="s">
        <v>2368</v>
      </c>
      <c r="W588" t="s">
        <v>2369</v>
      </c>
      <c r="X588" t="s">
        <v>2370</v>
      </c>
    </row>
    <row r="589" spans="2:30">
      <c r="B589" t="s">
        <v>1679</v>
      </c>
      <c r="C589" t="s">
        <v>1680</v>
      </c>
      <c r="D589" s="5">
        <v>0</v>
      </c>
      <c r="E589" s="5">
        <v>0</v>
      </c>
      <c r="F589" s="5">
        <v>1201900</v>
      </c>
      <c r="G589" s="5">
        <v>1201900</v>
      </c>
      <c r="H589" s="5">
        <v>0</v>
      </c>
      <c r="I589" s="5">
        <v>1201900</v>
      </c>
      <c r="J589" s="5">
        <v>0</v>
      </c>
      <c r="K589" s="5">
        <v>1201900</v>
      </c>
      <c r="L589" s="5">
        <v>0</v>
      </c>
      <c r="M589" s="5">
        <v>1201900</v>
      </c>
      <c r="N589" s="5">
        <v>100</v>
      </c>
      <c r="O589" s="5">
        <v>0</v>
      </c>
      <c r="P589" s="5">
        <v>1201900</v>
      </c>
      <c r="Q589" s="5">
        <v>100</v>
      </c>
      <c r="R589" s="5">
        <v>0</v>
      </c>
      <c r="S589" s="5">
        <v>1201900</v>
      </c>
      <c r="T589" s="5">
        <v>0</v>
      </c>
      <c r="V589" t="s">
        <v>1679</v>
      </c>
      <c r="W589" t="s">
        <v>1681</v>
      </c>
      <c r="X589" t="s">
        <v>1682</v>
      </c>
    </row>
    <row r="590" spans="2:30">
      <c r="B590" t="s">
        <v>2105</v>
      </c>
      <c r="C590" t="s">
        <v>2106</v>
      </c>
      <c r="D590" s="5">
        <v>0</v>
      </c>
      <c r="E590" s="5">
        <v>0</v>
      </c>
      <c r="F590" s="5">
        <v>100338043</v>
      </c>
      <c r="G590" s="5">
        <v>100338043</v>
      </c>
      <c r="H590" s="5">
        <v>0</v>
      </c>
      <c r="I590" s="5">
        <v>100338043</v>
      </c>
      <c r="J590" s="5">
        <v>0</v>
      </c>
      <c r="K590" s="5">
        <v>100338043</v>
      </c>
      <c r="L590" s="5">
        <v>86865143</v>
      </c>
      <c r="M590" s="5">
        <v>100338043</v>
      </c>
      <c r="N590" s="5">
        <v>100</v>
      </c>
      <c r="O590" s="5">
        <v>86865143</v>
      </c>
      <c r="P590" s="5">
        <v>94106243</v>
      </c>
      <c r="Q590" s="5">
        <v>93.789199999999994</v>
      </c>
      <c r="R590" s="5">
        <v>0</v>
      </c>
      <c r="S590" s="5">
        <v>7241100</v>
      </c>
      <c r="T590" s="5">
        <v>86865143</v>
      </c>
      <c r="V590" t="s">
        <v>2105</v>
      </c>
      <c r="W590" t="s">
        <v>2107</v>
      </c>
      <c r="X590" t="s">
        <v>1827</v>
      </c>
      <c r="Y590" t="s">
        <v>1815</v>
      </c>
      <c r="Z590" t="s">
        <v>2093</v>
      </c>
    </row>
    <row r="591" spans="2:30">
      <c r="B591" t="s">
        <v>1679</v>
      </c>
      <c r="C591" t="s">
        <v>1680</v>
      </c>
      <c r="D591" s="5">
        <v>0</v>
      </c>
      <c r="E591" s="5">
        <v>0</v>
      </c>
      <c r="F591" s="5">
        <v>100338043</v>
      </c>
      <c r="G591" s="5">
        <v>100338043</v>
      </c>
      <c r="H591" s="5">
        <v>0</v>
      </c>
      <c r="I591" s="5">
        <v>100338043</v>
      </c>
      <c r="J591" s="5">
        <v>0</v>
      </c>
      <c r="K591" s="5">
        <v>100338043</v>
      </c>
      <c r="L591" s="5">
        <v>86865143</v>
      </c>
      <c r="M591" s="5">
        <v>100338043</v>
      </c>
      <c r="N591" s="5">
        <v>100</v>
      </c>
      <c r="O591" s="5">
        <v>86865143</v>
      </c>
      <c r="P591" s="5">
        <v>94106243</v>
      </c>
      <c r="Q591" s="5">
        <v>93.789199999999994</v>
      </c>
      <c r="R591" s="5">
        <v>0</v>
      </c>
      <c r="S591" s="5">
        <v>7241100</v>
      </c>
      <c r="T591" s="5">
        <v>86865143</v>
      </c>
      <c r="V591" t="s">
        <v>1679</v>
      </c>
      <c r="W591" t="s">
        <v>1681</v>
      </c>
      <c r="X591" t="s">
        <v>1682</v>
      </c>
    </row>
    <row r="592" spans="2:30">
      <c r="B592" t="s">
        <v>2469</v>
      </c>
      <c r="C592" t="s">
        <v>2470</v>
      </c>
      <c r="D592" s="5">
        <v>0</v>
      </c>
      <c r="E592" s="5">
        <v>3840000</v>
      </c>
      <c r="F592" s="5">
        <v>3840000</v>
      </c>
      <c r="G592" s="5">
        <v>3840000</v>
      </c>
      <c r="H592" s="5">
        <v>0</v>
      </c>
      <c r="I592" s="5">
        <v>3840000</v>
      </c>
      <c r="J592" s="5">
        <v>3438000</v>
      </c>
      <c r="K592" s="5">
        <v>3438000</v>
      </c>
      <c r="L592" s="5">
        <v>3438000</v>
      </c>
      <c r="M592" s="5">
        <v>3438000</v>
      </c>
      <c r="N592" s="5">
        <v>89.531300000000002</v>
      </c>
      <c r="O592" s="5">
        <v>0</v>
      </c>
      <c r="P592" s="5">
        <v>0</v>
      </c>
      <c r="Q592" s="5">
        <v>0</v>
      </c>
      <c r="R592" s="5">
        <v>0</v>
      </c>
      <c r="S592" s="5">
        <v>0</v>
      </c>
      <c r="T592" s="5">
        <v>0</v>
      </c>
      <c r="V592" t="s">
        <v>2469</v>
      </c>
      <c r="W592" t="s">
        <v>2471</v>
      </c>
      <c r="X592" t="s">
        <v>1694</v>
      </c>
      <c r="Y592" t="s">
        <v>2113</v>
      </c>
      <c r="Z592" t="s">
        <v>2472</v>
      </c>
      <c r="AA592" t="s">
        <v>2174</v>
      </c>
      <c r="AB592" t="s">
        <v>2473</v>
      </c>
      <c r="AC592" t="s">
        <v>1694</v>
      </c>
      <c r="AD592" t="s">
        <v>2474</v>
      </c>
    </row>
    <row r="593" spans="2:31">
      <c r="B593" t="s">
        <v>1679</v>
      </c>
      <c r="C593" t="s">
        <v>1680</v>
      </c>
      <c r="D593" s="5">
        <v>0</v>
      </c>
      <c r="E593" s="5">
        <v>3840000</v>
      </c>
      <c r="F593" s="5">
        <v>3840000</v>
      </c>
      <c r="G593" s="5">
        <v>3840000</v>
      </c>
      <c r="H593" s="5">
        <v>0</v>
      </c>
      <c r="I593" s="5">
        <v>3840000</v>
      </c>
      <c r="J593" s="5">
        <v>3438000</v>
      </c>
      <c r="K593" s="5">
        <v>3438000</v>
      </c>
      <c r="L593" s="5">
        <v>3438000</v>
      </c>
      <c r="M593" s="5">
        <v>3438000</v>
      </c>
      <c r="N593" s="5">
        <v>89.531300000000002</v>
      </c>
      <c r="O593" s="5">
        <v>0</v>
      </c>
      <c r="P593" s="5">
        <v>0</v>
      </c>
      <c r="Q593" s="5">
        <v>0</v>
      </c>
      <c r="R593" s="5">
        <v>0</v>
      </c>
      <c r="S593" s="5">
        <v>0</v>
      </c>
      <c r="T593" s="5">
        <v>0</v>
      </c>
      <c r="V593" t="s">
        <v>1679</v>
      </c>
      <c r="W593" t="s">
        <v>1681</v>
      </c>
      <c r="X593" t="s">
        <v>1682</v>
      </c>
    </row>
    <row r="594" spans="2:31">
      <c r="B594" t="s">
        <v>2108</v>
      </c>
      <c r="C594" t="s">
        <v>1486</v>
      </c>
      <c r="D594" s="5">
        <v>0</v>
      </c>
      <c r="E594" s="5">
        <v>0</v>
      </c>
      <c r="F594" s="5">
        <v>3728900</v>
      </c>
      <c r="G594" s="5">
        <v>3728900</v>
      </c>
      <c r="H594" s="5">
        <v>0</v>
      </c>
      <c r="I594" s="5">
        <v>3728900</v>
      </c>
      <c r="J594" s="5">
        <v>0</v>
      </c>
      <c r="K594" s="5">
        <v>3728900</v>
      </c>
      <c r="L594" s="5">
        <v>0</v>
      </c>
      <c r="M594" s="5">
        <v>3728900</v>
      </c>
      <c r="N594" s="5">
        <v>100</v>
      </c>
      <c r="O594" s="5">
        <v>0</v>
      </c>
      <c r="P594" s="5">
        <v>3728900</v>
      </c>
      <c r="Q594" s="5">
        <v>100</v>
      </c>
      <c r="R594" s="5">
        <v>0</v>
      </c>
      <c r="S594" s="5">
        <v>3728900</v>
      </c>
      <c r="T594" s="5">
        <v>0</v>
      </c>
      <c r="V594" t="s">
        <v>2108</v>
      </c>
      <c r="W594" t="s">
        <v>2109</v>
      </c>
      <c r="X594" t="s">
        <v>1815</v>
      </c>
      <c r="Y594" t="s">
        <v>2110</v>
      </c>
    </row>
    <row r="595" spans="2:31">
      <c r="B595" t="s">
        <v>1679</v>
      </c>
      <c r="C595" t="s">
        <v>1680</v>
      </c>
      <c r="D595" s="5">
        <v>0</v>
      </c>
      <c r="E595" s="5">
        <v>0</v>
      </c>
      <c r="F595" s="5">
        <v>3728900</v>
      </c>
      <c r="G595" s="5">
        <v>3728900</v>
      </c>
      <c r="H595" s="5">
        <v>0</v>
      </c>
      <c r="I595" s="5">
        <v>3728900</v>
      </c>
      <c r="J595" s="5">
        <v>0</v>
      </c>
      <c r="K595" s="5">
        <v>3728900</v>
      </c>
      <c r="L595" s="5">
        <v>0</v>
      </c>
      <c r="M595" s="5">
        <v>3728900</v>
      </c>
      <c r="N595" s="5">
        <v>100</v>
      </c>
      <c r="O595" s="5">
        <v>0</v>
      </c>
      <c r="P595" s="5">
        <v>3728900</v>
      </c>
      <c r="Q595" s="5">
        <v>100</v>
      </c>
      <c r="R595" s="5">
        <v>0</v>
      </c>
      <c r="S595" s="5">
        <v>3728900</v>
      </c>
      <c r="T595" s="5">
        <v>0</v>
      </c>
      <c r="V595" t="s">
        <v>1679</v>
      </c>
      <c r="W595" t="s">
        <v>1681</v>
      </c>
      <c r="X595" t="s">
        <v>1682</v>
      </c>
    </row>
    <row r="596" spans="2:31">
      <c r="B596" t="s">
        <v>2111</v>
      </c>
      <c r="C596" t="s">
        <v>2112</v>
      </c>
      <c r="D596" s="5">
        <v>17250000</v>
      </c>
      <c r="E596" s="5">
        <v>0</v>
      </c>
      <c r="F596" s="5">
        <v>-17250000</v>
      </c>
      <c r="G596" s="5">
        <v>0</v>
      </c>
      <c r="H596" s="5">
        <v>0</v>
      </c>
      <c r="I596" s="5">
        <v>0</v>
      </c>
      <c r="J596" s="5">
        <v>0</v>
      </c>
      <c r="K596" s="5">
        <v>0</v>
      </c>
      <c r="L596" s="5">
        <v>0</v>
      </c>
      <c r="M596" s="5">
        <v>0</v>
      </c>
      <c r="N596" s="5">
        <v>0</v>
      </c>
      <c r="O596" s="5">
        <v>0</v>
      </c>
      <c r="P596" s="5">
        <v>0</v>
      </c>
      <c r="Q596" s="5">
        <v>0</v>
      </c>
      <c r="R596" s="5">
        <v>0</v>
      </c>
      <c r="S596" s="5">
        <v>0</v>
      </c>
      <c r="T596" s="5">
        <v>0</v>
      </c>
      <c r="V596" t="s">
        <v>2111</v>
      </c>
      <c r="W596" t="s">
        <v>1826</v>
      </c>
      <c r="X596" t="s">
        <v>1827</v>
      </c>
      <c r="Y596" t="s">
        <v>1815</v>
      </c>
      <c r="Z596" t="s">
        <v>2113</v>
      </c>
    </row>
    <row r="597" spans="2:31">
      <c r="B597" t="s">
        <v>1679</v>
      </c>
      <c r="C597" t="s">
        <v>1680</v>
      </c>
      <c r="D597" s="5">
        <v>17250000</v>
      </c>
      <c r="E597" s="5">
        <v>0</v>
      </c>
      <c r="F597" s="5">
        <v>-17250000</v>
      </c>
      <c r="G597" s="5">
        <v>0</v>
      </c>
      <c r="H597" s="5">
        <v>0</v>
      </c>
      <c r="I597" s="5">
        <v>0</v>
      </c>
      <c r="J597" s="5">
        <v>0</v>
      </c>
      <c r="K597" s="5">
        <v>0</v>
      </c>
      <c r="L597" s="5">
        <v>0</v>
      </c>
      <c r="M597" s="5">
        <v>0</v>
      </c>
      <c r="N597" s="5">
        <v>0</v>
      </c>
      <c r="O597" s="5">
        <v>0</v>
      </c>
      <c r="P597" s="5">
        <v>0</v>
      </c>
      <c r="Q597" s="5">
        <v>0</v>
      </c>
      <c r="R597" s="5">
        <v>0</v>
      </c>
      <c r="S597" s="5">
        <v>0</v>
      </c>
      <c r="T597" s="5">
        <v>0</v>
      </c>
      <c r="V597" t="s">
        <v>1679</v>
      </c>
      <c r="W597" t="s">
        <v>1681</v>
      </c>
      <c r="X597" t="s">
        <v>1682</v>
      </c>
    </row>
    <row r="598" spans="2:31">
      <c r="B598" t="s">
        <v>2120</v>
      </c>
      <c r="C598" t="s">
        <v>2121</v>
      </c>
      <c r="D598" s="5">
        <v>0</v>
      </c>
      <c r="E598" s="5">
        <v>0</v>
      </c>
      <c r="F598" s="5">
        <v>4900000</v>
      </c>
      <c r="G598" s="5">
        <v>4900000</v>
      </c>
      <c r="H598" s="5">
        <v>0</v>
      </c>
      <c r="I598" s="5">
        <v>4900000</v>
      </c>
      <c r="J598" s="5">
        <v>0</v>
      </c>
      <c r="K598" s="5">
        <v>4900000</v>
      </c>
      <c r="L598" s="5">
        <v>0</v>
      </c>
      <c r="M598" s="5">
        <v>4900000</v>
      </c>
      <c r="N598" s="5">
        <v>100</v>
      </c>
      <c r="O598" s="5">
        <v>0</v>
      </c>
      <c r="P598" s="5">
        <v>4900000</v>
      </c>
      <c r="Q598" s="5">
        <v>100</v>
      </c>
      <c r="R598" s="5">
        <v>0</v>
      </c>
      <c r="S598" s="5">
        <v>4900000</v>
      </c>
      <c r="T598" s="5">
        <v>0</v>
      </c>
      <c r="V598" t="s">
        <v>2120</v>
      </c>
      <c r="W598" t="s">
        <v>2122</v>
      </c>
      <c r="X598" t="s">
        <v>1694</v>
      </c>
      <c r="Y598" t="s">
        <v>2123</v>
      </c>
      <c r="Z598" t="s">
        <v>2124</v>
      </c>
      <c r="AA598" t="s">
        <v>2125</v>
      </c>
    </row>
    <row r="599" spans="2:31">
      <c r="B599" t="s">
        <v>1679</v>
      </c>
      <c r="C599" t="s">
        <v>1680</v>
      </c>
      <c r="D599" s="5">
        <v>0</v>
      </c>
      <c r="E599" s="5">
        <v>0</v>
      </c>
      <c r="F599" s="5">
        <v>4900000</v>
      </c>
      <c r="G599" s="5">
        <v>4900000</v>
      </c>
      <c r="H599" s="5">
        <v>0</v>
      </c>
      <c r="I599" s="5">
        <v>4900000</v>
      </c>
      <c r="J599" s="5">
        <v>0</v>
      </c>
      <c r="K599" s="5">
        <v>4900000</v>
      </c>
      <c r="L599" s="5">
        <v>0</v>
      </c>
      <c r="M599" s="5">
        <v>4900000</v>
      </c>
      <c r="N599" s="5">
        <v>100</v>
      </c>
      <c r="O599" s="5">
        <v>0</v>
      </c>
      <c r="P599" s="5">
        <v>4900000</v>
      </c>
      <c r="Q599" s="5">
        <v>100</v>
      </c>
      <c r="R599" s="5">
        <v>0</v>
      </c>
      <c r="S599" s="5">
        <v>4900000</v>
      </c>
      <c r="T599" s="5">
        <v>0</v>
      </c>
      <c r="V599" t="s">
        <v>1679</v>
      </c>
      <c r="W599" t="s">
        <v>1681</v>
      </c>
      <c r="X599" t="s">
        <v>1682</v>
      </c>
    </row>
    <row r="600" spans="2:31">
      <c r="B600" t="s">
        <v>2475</v>
      </c>
      <c r="C600" t="s">
        <v>2476</v>
      </c>
      <c r="D600" s="5">
        <v>0</v>
      </c>
      <c r="E600" s="5">
        <v>12806280</v>
      </c>
      <c r="F600" s="5">
        <v>12806280</v>
      </c>
      <c r="G600" s="5">
        <v>12806280</v>
      </c>
      <c r="H600" s="5">
        <v>0</v>
      </c>
      <c r="I600" s="5">
        <v>12806280</v>
      </c>
      <c r="J600" s="5">
        <v>5400000</v>
      </c>
      <c r="K600" s="5">
        <v>5400000</v>
      </c>
      <c r="L600" s="5">
        <v>5400000</v>
      </c>
      <c r="M600" s="5">
        <v>5400000</v>
      </c>
      <c r="N600" s="5">
        <v>42.166800000000002</v>
      </c>
      <c r="O600" s="5">
        <v>0</v>
      </c>
      <c r="P600" s="5">
        <v>0</v>
      </c>
      <c r="Q600" s="5">
        <v>0</v>
      </c>
      <c r="R600" s="5">
        <v>0</v>
      </c>
      <c r="S600" s="5">
        <v>0</v>
      </c>
      <c r="T600" s="5">
        <v>0</v>
      </c>
      <c r="V600" t="s">
        <v>2475</v>
      </c>
      <c r="W600" t="s">
        <v>2477</v>
      </c>
      <c r="X600" t="s">
        <v>1689</v>
      </c>
      <c r="Y600" t="s">
        <v>2478</v>
      </c>
    </row>
    <row r="601" spans="2:31">
      <c r="B601" t="s">
        <v>1679</v>
      </c>
      <c r="C601" t="s">
        <v>1680</v>
      </c>
      <c r="D601" s="5">
        <v>0</v>
      </c>
      <c r="E601" s="5">
        <v>12806280</v>
      </c>
      <c r="F601" s="5">
        <v>12806280</v>
      </c>
      <c r="G601" s="5">
        <v>12806280</v>
      </c>
      <c r="H601" s="5">
        <v>0</v>
      </c>
      <c r="I601" s="5">
        <v>12806280</v>
      </c>
      <c r="J601" s="5">
        <v>5400000</v>
      </c>
      <c r="K601" s="5">
        <v>5400000</v>
      </c>
      <c r="L601" s="5">
        <v>5400000</v>
      </c>
      <c r="M601" s="5">
        <v>5400000</v>
      </c>
      <c r="N601" s="5">
        <v>42.166800000000002</v>
      </c>
      <c r="O601" s="5">
        <v>0</v>
      </c>
      <c r="P601" s="5">
        <v>0</v>
      </c>
      <c r="Q601" s="5">
        <v>0</v>
      </c>
      <c r="R601" s="5">
        <v>0</v>
      </c>
      <c r="S601" s="5">
        <v>0</v>
      </c>
      <c r="T601" s="5">
        <v>0</v>
      </c>
      <c r="V601" t="s">
        <v>1679</v>
      </c>
      <c r="W601" t="s">
        <v>1681</v>
      </c>
      <c r="X601" t="s">
        <v>1682</v>
      </c>
    </row>
    <row r="602" spans="2:31">
      <c r="B602" t="s">
        <v>2479</v>
      </c>
      <c r="C602" t="s">
        <v>2480</v>
      </c>
      <c r="D602" s="5">
        <v>0</v>
      </c>
      <c r="E602" s="5">
        <v>6571680</v>
      </c>
      <c r="F602" s="5">
        <v>6571680</v>
      </c>
      <c r="G602" s="5">
        <v>6571680</v>
      </c>
      <c r="H602" s="5">
        <v>0</v>
      </c>
      <c r="I602" s="5">
        <v>6571680</v>
      </c>
      <c r="J602" s="5">
        <v>2465520</v>
      </c>
      <c r="K602" s="5">
        <v>2465520</v>
      </c>
      <c r="L602" s="5">
        <v>2465520</v>
      </c>
      <c r="M602" s="5">
        <v>2465520</v>
      </c>
      <c r="N602" s="5">
        <v>37.517299999999999</v>
      </c>
      <c r="O602" s="5">
        <v>0</v>
      </c>
      <c r="P602" s="5">
        <v>0</v>
      </c>
      <c r="Q602" s="5">
        <v>0</v>
      </c>
      <c r="R602" s="5">
        <v>0</v>
      </c>
      <c r="S602" s="5">
        <v>0</v>
      </c>
      <c r="T602" s="5">
        <v>0</v>
      </c>
      <c r="V602" t="s">
        <v>2479</v>
      </c>
      <c r="W602" t="s">
        <v>2481</v>
      </c>
    </row>
    <row r="603" spans="2:31">
      <c r="B603" t="s">
        <v>1679</v>
      </c>
      <c r="C603" t="s">
        <v>1680</v>
      </c>
      <c r="D603" s="5">
        <v>0</v>
      </c>
      <c r="E603" s="5">
        <v>6571680</v>
      </c>
      <c r="F603" s="5">
        <v>6571680</v>
      </c>
      <c r="G603" s="5">
        <v>6571680</v>
      </c>
      <c r="H603" s="5">
        <v>0</v>
      </c>
      <c r="I603" s="5">
        <v>6571680</v>
      </c>
      <c r="J603" s="5">
        <v>2465520</v>
      </c>
      <c r="K603" s="5">
        <v>2465520</v>
      </c>
      <c r="L603" s="5">
        <v>2465520</v>
      </c>
      <c r="M603" s="5">
        <v>2465520</v>
      </c>
      <c r="N603" s="5">
        <v>37.517299999999999</v>
      </c>
      <c r="O603" s="5">
        <v>0</v>
      </c>
      <c r="P603" s="5">
        <v>0</v>
      </c>
      <c r="Q603" s="5">
        <v>0</v>
      </c>
      <c r="R603" s="5">
        <v>0</v>
      </c>
      <c r="S603" s="5">
        <v>0</v>
      </c>
      <c r="T603" s="5">
        <v>0</v>
      </c>
      <c r="V603" t="s">
        <v>1679</v>
      </c>
      <c r="W603" t="s">
        <v>1681</v>
      </c>
      <c r="X603" t="s">
        <v>1682</v>
      </c>
    </row>
    <row r="604" spans="2:31">
      <c r="B604" t="s">
        <v>2482</v>
      </c>
      <c r="C604" t="s">
        <v>2483</v>
      </c>
      <c r="D604" s="5">
        <v>0</v>
      </c>
      <c r="E604" s="5">
        <v>1642920</v>
      </c>
      <c r="F604" s="5">
        <v>1642920</v>
      </c>
      <c r="G604" s="5">
        <v>1642920</v>
      </c>
      <c r="H604" s="5">
        <v>0</v>
      </c>
      <c r="I604" s="5">
        <v>1642920</v>
      </c>
      <c r="J604" s="5">
        <v>651240</v>
      </c>
      <c r="K604" s="5">
        <v>651240</v>
      </c>
      <c r="L604" s="5">
        <v>651240</v>
      </c>
      <c r="M604" s="5">
        <v>651240</v>
      </c>
      <c r="N604" s="5">
        <v>39.639200000000002</v>
      </c>
      <c r="O604" s="5">
        <v>0</v>
      </c>
      <c r="P604" s="5">
        <v>0</v>
      </c>
      <c r="Q604" s="5">
        <v>0</v>
      </c>
      <c r="R604" s="5">
        <v>0</v>
      </c>
      <c r="S604" s="5">
        <v>0</v>
      </c>
      <c r="T604" s="5">
        <v>0</v>
      </c>
      <c r="V604" t="s">
        <v>2482</v>
      </c>
      <c r="W604" t="s">
        <v>2484</v>
      </c>
      <c r="X604" t="s">
        <v>2485</v>
      </c>
      <c r="Y604" t="s">
        <v>2486</v>
      </c>
      <c r="Z604" t="s">
        <v>1689</v>
      </c>
      <c r="AA604" t="s">
        <v>2385</v>
      </c>
      <c r="AB604" t="s">
        <v>1694</v>
      </c>
      <c r="AC604" t="s">
        <v>2231</v>
      </c>
    </row>
    <row r="605" spans="2:31">
      <c r="B605" t="s">
        <v>1679</v>
      </c>
      <c r="C605" t="s">
        <v>1680</v>
      </c>
      <c r="D605" s="5">
        <v>0</v>
      </c>
      <c r="E605" s="5">
        <v>1642920</v>
      </c>
      <c r="F605" s="5">
        <v>1642920</v>
      </c>
      <c r="G605" s="5">
        <v>1642920</v>
      </c>
      <c r="H605" s="5">
        <v>0</v>
      </c>
      <c r="I605" s="5">
        <v>1642920</v>
      </c>
      <c r="J605" s="5">
        <v>651240</v>
      </c>
      <c r="K605" s="5">
        <v>651240</v>
      </c>
      <c r="L605" s="5">
        <v>651240</v>
      </c>
      <c r="M605" s="5">
        <v>651240</v>
      </c>
      <c r="N605" s="5">
        <v>39.639200000000002</v>
      </c>
      <c r="O605" s="5">
        <v>0</v>
      </c>
      <c r="P605" s="5">
        <v>0</v>
      </c>
      <c r="Q605" s="5">
        <v>0</v>
      </c>
      <c r="R605" s="5">
        <v>0</v>
      </c>
      <c r="S605" s="5">
        <v>0</v>
      </c>
      <c r="T605" s="5">
        <v>0</v>
      </c>
      <c r="V605" t="s">
        <v>1679</v>
      </c>
      <c r="W605" t="s">
        <v>1681</v>
      </c>
      <c r="X605" t="s">
        <v>1682</v>
      </c>
    </row>
    <row r="606" spans="2:31">
      <c r="B606" t="s">
        <v>2487</v>
      </c>
      <c r="C606" t="s">
        <v>2488</v>
      </c>
      <c r="D606" s="5">
        <v>0</v>
      </c>
      <c r="E606" s="5">
        <v>20397600</v>
      </c>
      <c r="F606" s="5">
        <v>20397600</v>
      </c>
      <c r="G606" s="5">
        <v>20397600</v>
      </c>
      <c r="H606" s="5">
        <v>0</v>
      </c>
      <c r="I606" s="5">
        <v>20397600</v>
      </c>
      <c r="J606" s="5">
        <v>17578200</v>
      </c>
      <c r="K606" s="5">
        <v>17578200</v>
      </c>
      <c r="L606" s="5">
        <v>17578200</v>
      </c>
      <c r="M606" s="5">
        <v>17578200</v>
      </c>
      <c r="N606" s="5">
        <v>86.177800000000005</v>
      </c>
      <c r="O606" s="5">
        <v>0</v>
      </c>
      <c r="P606" s="5">
        <v>0</v>
      </c>
      <c r="Q606" s="5">
        <v>0</v>
      </c>
      <c r="R606" s="5">
        <v>0</v>
      </c>
      <c r="S606" s="5">
        <v>0</v>
      </c>
      <c r="T606" s="5">
        <v>0</v>
      </c>
      <c r="V606" t="s">
        <v>2487</v>
      </c>
      <c r="W606" t="s">
        <v>2128</v>
      </c>
      <c r="X606" t="s">
        <v>1757</v>
      </c>
      <c r="Y606" t="s">
        <v>1706</v>
      </c>
      <c r="Z606" t="s">
        <v>2251</v>
      </c>
      <c r="AA606" t="s">
        <v>2252</v>
      </c>
      <c r="AB606" t="s">
        <v>1785</v>
      </c>
      <c r="AC606" t="s">
        <v>2253</v>
      </c>
      <c r="AD606" t="s">
        <v>1723</v>
      </c>
      <c r="AE606" t="s">
        <v>2254</v>
      </c>
    </row>
    <row r="607" spans="2:31">
      <c r="B607" t="s">
        <v>1679</v>
      </c>
      <c r="C607" t="s">
        <v>1680</v>
      </c>
      <c r="D607" s="5">
        <v>0</v>
      </c>
      <c r="E607" s="5">
        <v>20397600</v>
      </c>
      <c r="F607" s="5">
        <v>20397600</v>
      </c>
      <c r="G607" s="5">
        <v>20397600</v>
      </c>
      <c r="H607" s="5">
        <v>0</v>
      </c>
      <c r="I607" s="5">
        <v>20397600</v>
      </c>
      <c r="J607" s="5">
        <v>17578200</v>
      </c>
      <c r="K607" s="5">
        <v>17578200</v>
      </c>
      <c r="L607" s="5">
        <v>17578200</v>
      </c>
      <c r="M607" s="5">
        <v>17578200</v>
      </c>
      <c r="N607" s="5">
        <v>86.177800000000005</v>
      </c>
      <c r="O607" s="5">
        <v>0</v>
      </c>
      <c r="P607" s="5">
        <v>0</v>
      </c>
      <c r="Q607" s="5">
        <v>0</v>
      </c>
      <c r="R607" s="5">
        <v>0</v>
      </c>
      <c r="S607" s="5">
        <v>0</v>
      </c>
      <c r="T607" s="5">
        <v>0</v>
      </c>
      <c r="V607" t="s">
        <v>1679</v>
      </c>
      <c r="W607" t="s">
        <v>1681</v>
      </c>
      <c r="X607" t="s">
        <v>1682</v>
      </c>
    </row>
    <row r="608" spans="2:31">
      <c r="B608" t="s">
        <v>2489</v>
      </c>
      <c r="C608" t="s">
        <v>2490</v>
      </c>
      <c r="D608" s="5">
        <v>0</v>
      </c>
      <c r="E608" s="5">
        <v>1280640</v>
      </c>
      <c r="F608" s="5">
        <v>1280640</v>
      </c>
      <c r="G608" s="5">
        <v>1280640</v>
      </c>
      <c r="H608" s="5">
        <v>0</v>
      </c>
      <c r="I608" s="5">
        <v>1280640</v>
      </c>
      <c r="J608" s="5">
        <v>1178160</v>
      </c>
      <c r="K608" s="5">
        <v>1178160</v>
      </c>
      <c r="L608" s="5">
        <v>1178160</v>
      </c>
      <c r="M608" s="5">
        <v>1178160</v>
      </c>
      <c r="N608" s="5">
        <v>91.997799999999998</v>
      </c>
      <c r="O608" s="5">
        <v>0</v>
      </c>
      <c r="P608" s="5">
        <v>0</v>
      </c>
      <c r="Q608" s="5">
        <v>0</v>
      </c>
      <c r="R608" s="5">
        <v>0</v>
      </c>
      <c r="S608" s="5">
        <v>0</v>
      </c>
      <c r="T608" s="5">
        <v>0</v>
      </c>
      <c r="V608" t="s">
        <v>2489</v>
      </c>
      <c r="W608" t="s">
        <v>2128</v>
      </c>
      <c r="X608" t="s">
        <v>1757</v>
      </c>
      <c r="Y608" t="s">
        <v>1706</v>
      </c>
      <c r="Z608" t="s">
        <v>2251</v>
      </c>
      <c r="AA608" t="s">
        <v>2252</v>
      </c>
      <c r="AB608" t="s">
        <v>1785</v>
      </c>
      <c r="AC608" t="s">
        <v>2253</v>
      </c>
      <c r="AD608" t="s">
        <v>1723</v>
      </c>
      <c r="AE608" t="s">
        <v>2254</v>
      </c>
    </row>
    <row r="609" spans="2:30">
      <c r="B609" t="s">
        <v>1679</v>
      </c>
      <c r="C609" t="s">
        <v>1680</v>
      </c>
      <c r="D609" s="5">
        <v>0</v>
      </c>
      <c r="E609" s="5">
        <v>1280640</v>
      </c>
      <c r="F609" s="5">
        <v>1280640</v>
      </c>
      <c r="G609" s="5">
        <v>1280640</v>
      </c>
      <c r="H609" s="5">
        <v>0</v>
      </c>
      <c r="I609" s="5">
        <v>1280640</v>
      </c>
      <c r="J609" s="5">
        <v>1178160</v>
      </c>
      <c r="K609" s="5">
        <v>1178160</v>
      </c>
      <c r="L609" s="5">
        <v>1178160</v>
      </c>
      <c r="M609" s="5">
        <v>1178160</v>
      </c>
      <c r="N609" s="5">
        <v>91.997799999999998</v>
      </c>
      <c r="O609" s="5">
        <v>0</v>
      </c>
      <c r="P609" s="5">
        <v>0</v>
      </c>
      <c r="Q609" s="5">
        <v>0</v>
      </c>
      <c r="R609" s="5">
        <v>0</v>
      </c>
      <c r="S609" s="5">
        <v>0</v>
      </c>
      <c r="T609" s="5">
        <v>0</v>
      </c>
      <c r="V609" t="s">
        <v>1679</v>
      </c>
      <c r="W609" t="s">
        <v>1681</v>
      </c>
      <c r="X609" t="s">
        <v>1682</v>
      </c>
    </row>
    <row r="610" spans="2:30">
      <c r="B610" t="s">
        <v>2491</v>
      </c>
      <c r="C610" t="s">
        <v>2492</v>
      </c>
      <c r="D610" s="5">
        <v>0</v>
      </c>
      <c r="E610" s="5">
        <v>0</v>
      </c>
      <c r="F610" s="5">
        <v>0</v>
      </c>
      <c r="G610" s="5">
        <v>0</v>
      </c>
      <c r="H610" s="5">
        <v>0</v>
      </c>
      <c r="I610" s="5">
        <v>0</v>
      </c>
      <c r="J610" s="5">
        <v>0</v>
      </c>
      <c r="K610" s="5">
        <v>0</v>
      </c>
      <c r="L610" s="5">
        <v>0</v>
      </c>
      <c r="M610" s="5">
        <v>0</v>
      </c>
      <c r="N610" s="5">
        <v>0</v>
      </c>
      <c r="O610" s="5">
        <v>0</v>
      </c>
      <c r="P610" s="5">
        <v>0</v>
      </c>
      <c r="Q610" s="5">
        <v>0</v>
      </c>
      <c r="R610" s="5">
        <v>0</v>
      </c>
      <c r="S610" s="5">
        <v>0</v>
      </c>
      <c r="T610" s="5">
        <v>0</v>
      </c>
      <c r="V610" t="s">
        <v>2491</v>
      </c>
      <c r="W610" t="s">
        <v>2128</v>
      </c>
      <c r="X610" t="s">
        <v>1757</v>
      </c>
      <c r="Y610" t="s">
        <v>1706</v>
      </c>
      <c r="Z610" t="s">
        <v>2129</v>
      </c>
      <c r="AA610" t="s">
        <v>1694</v>
      </c>
      <c r="AB610" t="s">
        <v>2262</v>
      </c>
      <c r="AC610" t="s">
        <v>2493</v>
      </c>
      <c r="AD610" t="s">
        <v>2494</v>
      </c>
    </row>
    <row r="611" spans="2:30">
      <c r="B611" t="s">
        <v>1679</v>
      </c>
      <c r="C611" t="s">
        <v>1680</v>
      </c>
      <c r="D611" s="5">
        <v>0</v>
      </c>
      <c r="E611" s="5">
        <v>0</v>
      </c>
      <c r="F611" s="5">
        <v>0</v>
      </c>
      <c r="G611" s="5">
        <v>0</v>
      </c>
      <c r="H611" s="5">
        <v>0</v>
      </c>
      <c r="I611" s="5">
        <v>0</v>
      </c>
      <c r="J611" s="5">
        <v>0</v>
      </c>
      <c r="K611" s="5">
        <v>0</v>
      </c>
      <c r="L611" s="5">
        <v>0</v>
      </c>
      <c r="M611" s="5">
        <v>0</v>
      </c>
      <c r="N611" s="5">
        <v>0</v>
      </c>
      <c r="O611" s="5">
        <v>0</v>
      </c>
      <c r="P611" s="5">
        <v>0</v>
      </c>
      <c r="Q611" s="5">
        <v>0</v>
      </c>
      <c r="R611" s="5">
        <v>0</v>
      </c>
      <c r="S611" s="5">
        <v>0</v>
      </c>
      <c r="T611" s="5">
        <v>0</v>
      </c>
      <c r="V611" t="s">
        <v>1679</v>
      </c>
      <c r="W611" t="s">
        <v>1681</v>
      </c>
      <c r="X611" t="s">
        <v>1682</v>
      </c>
    </row>
    <row r="612" spans="2:30">
      <c r="B612" t="s">
        <v>2137</v>
      </c>
      <c r="C612" t="s">
        <v>2138</v>
      </c>
      <c r="D612" s="5">
        <v>0</v>
      </c>
      <c r="E612" s="5">
        <v>0</v>
      </c>
      <c r="F612" s="5">
        <v>5722149</v>
      </c>
      <c r="G612" s="5">
        <v>5722149</v>
      </c>
      <c r="H612" s="5">
        <v>0</v>
      </c>
      <c r="I612" s="5">
        <v>5722149</v>
      </c>
      <c r="J612" s="5">
        <v>-4763286</v>
      </c>
      <c r="K612" s="5">
        <v>949612</v>
      </c>
      <c r="L612" s="5">
        <v>9251</v>
      </c>
      <c r="M612" s="5">
        <v>949612</v>
      </c>
      <c r="N612" s="5">
        <v>16.595400000000001</v>
      </c>
      <c r="O612" s="5">
        <v>598986</v>
      </c>
      <c r="P612" s="5">
        <v>598986</v>
      </c>
      <c r="Q612" s="5">
        <v>10.4679</v>
      </c>
      <c r="R612" s="5">
        <v>9251</v>
      </c>
      <c r="S612" s="5">
        <v>9251</v>
      </c>
      <c r="T612" s="5">
        <v>589735</v>
      </c>
      <c r="V612" t="s">
        <v>2137</v>
      </c>
      <c r="W612" t="s">
        <v>1849</v>
      </c>
      <c r="X612" t="s">
        <v>2139</v>
      </c>
      <c r="Y612" t="s">
        <v>1694</v>
      </c>
      <c r="Z612" t="s">
        <v>1724</v>
      </c>
      <c r="AA612" t="s">
        <v>1889</v>
      </c>
      <c r="AB612" t="s">
        <v>2140</v>
      </c>
    </row>
    <row r="613" spans="2:30">
      <c r="B613" t="s">
        <v>1679</v>
      </c>
      <c r="C613" t="s">
        <v>1680</v>
      </c>
      <c r="D613" s="5">
        <v>0</v>
      </c>
      <c r="E613" s="5">
        <v>0</v>
      </c>
      <c r="F613" s="5">
        <v>5712898</v>
      </c>
      <c r="G613" s="5">
        <v>5712898</v>
      </c>
      <c r="H613" s="5">
        <v>0</v>
      </c>
      <c r="I613" s="5">
        <v>5712898</v>
      </c>
      <c r="J613" s="5">
        <v>-4772537</v>
      </c>
      <c r="K613" s="5">
        <v>940361</v>
      </c>
      <c r="L613" s="5">
        <v>0</v>
      </c>
      <c r="M613" s="5">
        <v>940361</v>
      </c>
      <c r="N613" s="5">
        <v>16.4603</v>
      </c>
      <c r="O613" s="5">
        <v>589735</v>
      </c>
      <c r="P613" s="5">
        <v>589735</v>
      </c>
      <c r="Q613" s="5">
        <v>10.322900000000001</v>
      </c>
      <c r="R613" s="5">
        <v>0</v>
      </c>
      <c r="S613" s="5">
        <v>0</v>
      </c>
      <c r="T613" s="5">
        <v>589735</v>
      </c>
      <c r="V613" t="s">
        <v>1679</v>
      </c>
      <c r="W613" t="s">
        <v>1681</v>
      </c>
      <c r="X613" t="s">
        <v>1682</v>
      </c>
    </row>
    <row r="614" spans="2:30">
      <c r="B614" t="s">
        <v>1809</v>
      </c>
      <c r="C614" t="s">
        <v>1810</v>
      </c>
      <c r="D614" s="5">
        <v>0</v>
      </c>
      <c r="E614" s="5">
        <v>0</v>
      </c>
      <c r="F614" s="5">
        <v>9251</v>
      </c>
      <c r="G614" s="5">
        <v>9251</v>
      </c>
      <c r="H614" s="5">
        <v>0</v>
      </c>
      <c r="I614" s="5">
        <v>9251</v>
      </c>
      <c r="J614" s="5">
        <v>9251</v>
      </c>
      <c r="K614" s="5">
        <v>9251</v>
      </c>
      <c r="L614" s="5">
        <v>9251</v>
      </c>
      <c r="M614" s="5">
        <v>9251</v>
      </c>
      <c r="N614" s="5">
        <v>100</v>
      </c>
      <c r="O614" s="5">
        <v>9251</v>
      </c>
      <c r="P614" s="5">
        <v>9251</v>
      </c>
      <c r="Q614" s="5">
        <v>100</v>
      </c>
      <c r="R614" s="5">
        <v>9251</v>
      </c>
      <c r="S614" s="5">
        <v>9251</v>
      </c>
      <c r="T614" s="5">
        <v>0</v>
      </c>
      <c r="V614" t="s">
        <v>1809</v>
      </c>
      <c r="W614" t="s">
        <v>1811</v>
      </c>
      <c r="X614" t="s">
        <v>1682</v>
      </c>
    </row>
    <row r="615" spans="2:30">
      <c r="B615" t="s">
        <v>2143</v>
      </c>
      <c r="C615" t="s">
        <v>2144</v>
      </c>
      <c r="D615" s="5">
        <v>3008675000</v>
      </c>
      <c r="E615" s="5">
        <v>14502500</v>
      </c>
      <c r="F615" s="5">
        <v>13049675</v>
      </c>
      <c r="G615" s="5">
        <v>3021724675</v>
      </c>
      <c r="H615" s="5">
        <v>0</v>
      </c>
      <c r="I615" s="5">
        <v>3021724675</v>
      </c>
      <c r="J615" s="5">
        <v>13811000</v>
      </c>
      <c r="K615" s="5">
        <v>3002704175</v>
      </c>
      <c r="L615" s="5">
        <v>592839500</v>
      </c>
      <c r="M615" s="5">
        <v>3002704175</v>
      </c>
      <c r="N615" s="5">
        <v>99.370500000000007</v>
      </c>
      <c r="O615" s="5">
        <v>242338426</v>
      </c>
      <c r="P615" s="5">
        <v>2054724474</v>
      </c>
      <c r="Q615" s="5">
        <v>67.998400000000004</v>
      </c>
      <c r="R615" s="5">
        <v>242338426</v>
      </c>
      <c r="S615" s="5">
        <v>2054724474</v>
      </c>
      <c r="T615" s="5">
        <v>0</v>
      </c>
      <c r="V615" t="s">
        <v>2143</v>
      </c>
      <c r="W615" t="s">
        <v>1849</v>
      </c>
      <c r="X615" t="s">
        <v>1694</v>
      </c>
      <c r="Y615" t="s">
        <v>2145</v>
      </c>
      <c r="Z615" t="s">
        <v>1689</v>
      </c>
      <c r="AA615" t="s">
        <v>1888</v>
      </c>
      <c r="AB615" t="s">
        <v>2146</v>
      </c>
    </row>
    <row r="616" spans="2:30">
      <c r="B616" t="s">
        <v>1679</v>
      </c>
      <c r="C616" t="s">
        <v>1680</v>
      </c>
      <c r="D616" s="5">
        <v>3008675000</v>
      </c>
      <c r="E616" s="5">
        <v>14502500</v>
      </c>
      <c r="F616" s="5">
        <v>13049675</v>
      </c>
      <c r="G616" s="5">
        <v>3021724675</v>
      </c>
      <c r="H616" s="5">
        <v>0</v>
      </c>
      <c r="I616" s="5">
        <v>3021724675</v>
      </c>
      <c r="J616" s="5">
        <v>13811000</v>
      </c>
      <c r="K616" s="5">
        <v>3002704175</v>
      </c>
      <c r="L616" s="5">
        <v>592839500</v>
      </c>
      <c r="M616" s="5">
        <v>3002704175</v>
      </c>
      <c r="N616" s="5">
        <v>99.370500000000007</v>
      </c>
      <c r="O616" s="5">
        <v>242338426</v>
      </c>
      <c r="P616" s="5">
        <v>2054724474</v>
      </c>
      <c r="Q616" s="5">
        <v>67.998400000000004</v>
      </c>
      <c r="R616" s="5">
        <v>242338426</v>
      </c>
      <c r="S616" s="5">
        <v>2054724474</v>
      </c>
      <c r="T616" s="5">
        <v>0</v>
      </c>
      <c r="V616" t="s">
        <v>1679</v>
      </c>
      <c r="W616" t="s">
        <v>1681</v>
      </c>
      <c r="X616" t="s">
        <v>1682</v>
      </c>
    </row>
    <row r="617" spans="2:30" s="286" customFormat="1">
      <c r="B617" t="s">
        <v>2495</v>
      </c>
      <c r="C617" t="s">
        <v>2496</v>
      </c>
      <c r="D617" s="5">
        <v>130000000</v>
      </c>
      <c r="E617" s="5">
        <v>0</v>
      </c>
      <c r="F617" s="5">
        <v>-130000000</v>
      </c>
      <c r="G617" s="5">
        <v>0</v>
      </c>
      <c r="H617" s="5">
        <v>0</v>
      </c>
      <c r="I617" s="5">
        <v>0</v>
      </c>
      <c r="J617" s="5">
        <v>0</v>
      </c>
      <c r="K617" s="5">
        <v>0</v>
      </c>
      <c r="L617" s="5">
        <v>0</v>
      </c>
      <c r="M617" s="5">
        <v>0</v>
      </c>
      <c r="N617" s="5">
        <v>0</v>
      </c>
      <c r="O617" s="5">
        <v>0</v>
      </c>
      <c r="P617" s="5">
        <v>0</v>
      </c>
      <c r="Q617" s="5">
        <v>0</v>
      </c>
      <c r="R617" s="5">
        <v>0</v>
      </c>
      <c r="S617" s="5">
        <v>0</v>
      </c>
      <c r="T617" s="5">
        <v>0</v>
      </c>
      <c r="V617" t="s">
        <v>2495</v>
      </c>
      <c r="W617" s="286" t="s">
        <v>1887</v>
      </c>
      <c r="X617" s="286" t="s">
        <v>1707</v>
      </c>
      <c r="Y617" s="286" t="s">
        <v>1694</v>
      </c>
      <c r="Z617" s="286" t="s">
        <v>2497</v>
      </c>
      <c r="AA617" s="286" t="s">
        <v>1827</v>
      </c>
    </row>
    <row r="618" spans="2:30">
      <c r="B618" t="s">
        <v>1679</v>
      </c>
      <c r="C618" t="s">
        <v>1680</v>
      </c>
      <c r="D618" s="5">
        <v>130000000</v>
      </c>
      <c r="E618" s="5">
        <v>0</v>
      </c>
      <c r="F618" s="5">
        <v>-130000000</v>
      </c>
      <c r="G618" s="5">
        <v>0</v>
      </c>
      <c r="H618" s="5">
        <v>0</v>
      </c>
      <c r="I618" s="5">
        <v>0</v>
      </c>
      <c r="J618" s="5">
        <v>0</v>
      </c>
      <c r="K618" s="5">
        <v>0</v>
      </c>
      <c r="L618" s="5">
        <v>0</v>
      </c>
      <c r="M618" s="5">
        <v>0</v>
      </c>
      <c r="N618" s="5">
        <v>0</v>
      </c>
      <c r="O618" s="5">
        <v>0</v>
      </c>
      <c r="P618" s="5">
        <v>0</v>
      </c>
      <c r="Q618" s="5">
        <v>0</v>
      </c>
      <c r="R618" s="5">
        <v>0</v>
      </c>
      <c r="S618" s="5">
        <v>0</v>
      </c>
      <c r="T618" s="5">
        <v>0</v>
      </c>
      <c r="V618" t="s">
        <v>1679</v>
      </c>
      <c r="W618" t="s">
        <v>1681</v>
      </c>
      <c r="X618" t="s">
        <v>1682</v>
      </c>
    </row>
    <row r="619" spans="2:30">
      <c r="B619" t="s">
        <v>2167</v>
      </c>
      <c r="C619" t="s">
        <v>2168</v>
      </c>
      <c r="D619" s="5">
        <v>3200414000</v>
      </c>
      <c r="E619" s="5">
        <v>-97337420</v>
      </c>
      <c r="F619" s="5">
        <v>-1970721375</v>
      </c>
      <c r="G619" s="5">
        <v>1229692625</v>
      </c>
      <c r="H619" s="5">
        <v>0</v>
      </c>
      <c r="I619" s="5">
        <v>1229692625</v>
      </c>
      <c r="J619" s="5">
        <v>93829393</v>
      </c>
      <c r="K619" s="5">
        <v>1210331893</v>
      </c>
      <c r="L619" s="5">
        <v>123829393</v>
      </c>
      <c r="M619" s="5">
        <v>1210331893</v>
      </c>
      <c r="N619" s="5">
        <v>98.425600000000003</v>
      </c>
      <c r="O619" s="5">
        <v>98758160</v>
      </c>
      <c r="P619" s="5">
        <v>863209126</v>
      </c>
      <c r="Q619" s="5">
        <v>70.197100000000006</v>
      </c>
      <c r="R619" s="5">
        <v>98758160</v>
      </c>
      <c r="S619" s="5">
        <v>863209126</v>
      </c>
      <c r="T619" s="5">
        <v>0</v>
      </c>
      <c r="V619" t="s">
        <v>2167</v>
      </c>
      <c r="W619" t="s">
        <v>1887</v>
      </c>
      <c r="X619" t="s">
        <v>1707</v>
      </c>
      <c r="Y619" t="s">
        <v>2169</v>
      </c>
      <c r="Z619" t="s">
        <v>1916</v>
      </c>
      <c r="AA619" t="s">
        <v>2170</v>
      </c>
      <c r="AB619" t="s">
        <v>2171</v>
      </c>
    </row>
    <row r="620" spans="2:30">
      <c r="B620" t="s">
        <v>1679</v>
      </c>
      <c r="C620" t="s">
        <v>1680</v>
      </c>
      <c r="D620" s="5">
        <v>3200414000</v>
      </c>
      <c r="E620" s="5">
        <v>-97337420</v>
      </c>
      <c r="F620" s="5">
        <v>-1970721375</v>
      </c>
      <c r="G620" s="5">
        <v>1229692625</v>
      </c>
      <c r="H620" s="5">
        <v>0</v>
      </c>
      <c r="I620" s="5">
        <v>1229692625</v>
      </c>
      <c r="J620" s="5">
        <v>93829393</v>
      </c>
      <c r="K620" s="5">
        <v>1210331893</v>
      </c>
      <c r="L620" s="5">
        <v>123829393</v>
      </c>
      <c r="M620" s="5">
        <v>1210331893</v>
      </c>
      <c r="N620" s="5">
        <v>98.425600000000003</v>
      </c>
      <c r="O620" s="5">
        <v>98758160</v>
      </c>
      <c r="P620" s="5">
        <v>863209126</v>
      </c>
      <c r="Q620" s="5">
        <v>70.197100000000006</v>
      </c>
      <c r="R620" s="5">
        <v>98758160</v>
      </c>
      <c r="S620" s="5">
        <v>863209126</v>
      </c>
      <c r="T620" s="5">
        <v>0</v>
      </c>
      <c r="V620" t="s">
        <v>1679</v>
      </c>
      <c r="W620" t="s">
        <v>1681</v>
      </c>
      <c r="X620" t="s">
        <v>1682</v>
      </c>
    </row>
    <row r="621" spans="2:30">
      <c r="B621" t="s">
        <v>2172</v>
      </c>
      <c r="C621" t="s">
        <v>2173</v>
      </c>
      <c r="D621" s="5">
        <v>950000000</v>
      </c>
      <c r="E621" s="5">
        <v>0</v>
      </c>
      <c r="F621" s="5">
        <v>0</v>
      </c>
      <c r="G621" s="5">
        <v>950000000</v>
      </c>
      <c r="H621" s="5">
        <v>0</v>
      </c>
      <c r="I621" s="5">
        <v>950000000</v>
      </c>
      <c r="J621" s="5">
        <v>0</v>
      </c>
      <c r="K621" s="5">
        <v>950000000</v>
      </c>
      <c r="L621" s="5">
        <v>0</v>
      </c>
      <c r="M621" s="5">
        <v>950000000</v>
      </c>
      <c r="N621" s="5">
        <v>100</v>
      </c>
      <c r="O621" s="5">
        <v>14397050</v>
      </c>
      <c r="P621" s="5">
        <v>14397050</v>
      </c>
      <c r="Q621" s="5">
        <v>1.5155000000000001</v>
      </c>
      <c r="R621" s="5">
        <v>7606174</v>
      </c>
      <c r="S621" s="5">
        <v>7606174</v>
      </c>
      <c r="T621" s="5">
        <v>6790876</v>
      </c>
      <c r="V621" t="s">
        <v>2172</v>
      </c>
      <c r="W621" t="s">
        <v>1887</v>
      </c>
      <c r="X621" t="s">
        <v>1707</v>
      </c>
      <c r="Y621" t="s">
        <v>1875</v>
      </c>
      <c r="Z621" t="s">
        <v>2174</v>
      </c>
      <c r="AA621" t="s">
        <v>1930</v>
      </c>
      <c r="AB621" t="s">
        <v>1815</v>
      </c>
      <c r="AC621" t="s">
        <v>2175</v>
      </c>
    </row>
    <row r="622" spans="2:30">
      <c r="B622" t="s">
        <v>1679</v>
      </c>
      <c r="C622" t="s">
        <v>1680</v>
      </c>
      <c r="D622" s="5">
        <v>501899000</v>
      </c>
      <c r="E622" s="5">
        <v>0</v>
      </c>
      <c r="F622" s="5">
        <v>0</v>
      </c>
      <c r="G622" s="5">
        <v>501899000</v>
      </c>
      <c r="H622" s="5">
        <v>0</v>
      </c>
      <c r="I622" s="5">
        <v>501899000</v>
      </c>
      <c r="J622" s="5">
        <v>0</v>
      </c>
      <c r="K622" s="5">
        <v>501899000</v>
      </c>
      <c r="L622" s="5">
        <v>0</v>
      </c>
      <c r="M622" s="5">
        <v>501899000</v>
      </c>
      <c r="N622" s="5">
        <v>100</v>
      </c>
      <c r="O622" s="5">
        <v>7606174</v>
      </c>
      <c r="P622" s="5">
        <v>7606174</v>
      </c>
      <c r="Q622" s="5">
        <v>1.5155000000000001</v>
      </c>
      <c r="R622" s="5">
        <v>7606174</v>
      </c>
      <c r="S622" s="5">
        <v>7606174</v>
      </c>
      <c r="T622" s="5">
        <v>0</v>
      </c>
      <c r="V622" t="s">
        <v>1679</v>
      </c>
      <c r="W622" t="s">
        <v>1681</v>
      </c>
      <c r="X622" t="s">
        <v>1682</v>
      </c>
    </row>
    <row r="623" spans="2:30">
      <c r="B623" t="s">
        <v>2042</v>
      </c>
      <c r="C623" t="s">
        <v>2043</v>
      </c>
      <c r="D623" s="5">
        <v>448101000</v>
      </c>
      <c r="E623" s="5">
        <v>0</v>
      </c>
      <c r="F623" s="5">
        <v>0</v>
      </c>
      <c r="G623" s="5">
        <v>448101000</v>
      </c>
      <c r="H623" s="5">
        <v>0</v>
      </c>
      <c r="I623" s="5">
        <v>448101000</v>
      </c>
      <c r="J623" s="5">
        <v>0</v>
      </c>
      <c r="K623" s="5">
        <v>448101000</v>
      </c>
      <c r="L623" s="5">
        <v>0</v>
      </c>
      <c r="M623" s="5">
        <v>448101000</v>
      </c>
      <c r="N623" s="5">
        <v>100</v>
      </c>
      <c r="O623" s="5">
        <v>6790876</v>
      </c>
      <c r="P623" s="5">
        <v>6790876</v>
      </c>
      <c r="Q623" s="5">
        <v>1.5155000000000001</v>
      </c>
      <c r="R623" s="5">
        <v>0</v>
      </c>
      <c r="S623" s="5">
        <v>0</v>
      </c>
      <c r="T623" s="5">
        <v>6790876</v>
      </c>
      <c r="V623" t="s">
        <v>2042</v>
      </c>
      <c r="W623" t="s">
        <v>2044</v>
      </c>
      <c r="X623" t="s">
        <v>2045</v>
      </c>
      <c r="Y623" t="s">
        <v>2046</v>
      </c>
    </row>
    <row r="624" spans="2:30">
      <c r="B624" t="s">
        <v>2333</v>
      </c>
      <c r="C624" t="s">
        <v>1534</v>
      </c>
      <c r="D624" s="5">
        <v>0</v>
      </c>
      <c r="E624" s="5">
        <v>0</v>
      </c>
      <c r="F624" s="5">
        <v>106632696</v>
      </c>
      <c r="G624" s="5">
        <v>106632696</v>
      </c>
      <c r="H624" s="5">
        <v>0</v>
      </c>
      <c r="I624" s="5">
        <v>106632696</v>
      </c>
      <c r="J624" s="5">
        <v>-3558815</v>
      </c>
      <c r="K624" s="5">
        <v>103073881</v>
      </c>
      <c r="L624" s="5">
        <v>-3558815</v>
      </c>
      <c r="M624" s="5">
        <v>103073881</v>
      </c>
      <c r="N624" s="5">
        <v>96.662499999999994</v>
      </c>
      <c r="O624" s="5">
        <v>0</v>
      </c>
      <c r="P624" s="5">
        <v>103073881</v>
      </c>
      <c r="Q624" s="5">
        <v>96.662499999999994</v>
      </c>
      <c r="R624" s="5">
        <v>0</v>
      </c>
      <c r="S624" s="5">
        <v>103073881</v>
      </c>
      <c r="T624" s="5">
        <v>0</v>
      </c>
      <c r="V624" t="s">
        <v>2333</v>
      </c>
      <c r="W624" t="s">
        <v>2334</v>
      </c>
      <c r="X624" t="s">
        <v>2335</v>
      </c>
    </row>
    <row r="625" spans="2:31">
      <c r="B625" t="s">
        <v>1679</v>
      </c>
      <c r="C625" t="s">
        <v>1680</v>
      </c>
      <c r="D625" s="5">
        <v>0</v>
      </c>
      <c r="E625" s="5">
        <v>0</v>
      </c>
      <c r="F625" s="5">
        <v>106632696</v>
      </c>
      <c r="G625" s="5">
        <v>106632696</v>
      </c>
      <c r="H625" s="5">
        <v>0</v>
      </c>
      <c r="I625" s="5">
        <v>106632696</v>
      </c>
      <c r="J625" s="5">
        <v>-3558815</v>
      </c>
      <c r="K625" s="5">
        <v>103073881</v>
      </c>
      <c r="L625" s="5">
        <v>-3558815</v>
      </c>
      <c r="M625" s="5">
        <v>103073881</v>
      </c>
      <c r="N625" s="5">
        <v>96.662499999999994</v>
      </c>
      <c r="O625" s="5">
        <v>0</v>
      </c>
      <c r="P625" s="5">
        <v>103073881</v>
      </c>
      <c r="Q625" s="5">
        <v>96.662499999999994</v>
      </c>
      <c r="R625" s="5">
        <v>0</v>
      </c>
      <c r="S625" s="5">
        <v>103073881</v>
      </c>
      <c r="T625" s="5">
        <v>0</v>
      </c>
      <c r="V625" t="s">
        <v>1679</v>
      </c>
      <c r="W625" t="s">
        <v>1681</v>
      </c>
      <c r="X625" t="s">
        <v>1682</v>
      </c>
    </row>
    <row r="626" spans="2:31">
      <c r="B626" t="s">
        <v>2498</v>
      </c>
      <c r="C626" t="s">
        <v>2499</v>
      </c>
      <c r="D626" s="5">
        <v>4902754000</v>
      </c>
      <c r="E626" s="5">
        <v>0</v>
      </c>
      <c r="F626" s="5">
        <v>-50400000</v>
      </c>
      <c r="G626" s="5">
        <v>4852354000</v>
      </c>
      <c r="H626" s="5">
        <v>0</v>
      </c>
      <c r="I626" s="5">
        <v>4852354000</v>
      </c>
      <c r="J626" s="5">
        <v>216304891</v>
      </c>
      <c r="K626" s="5">
        <v>4811881774</v>
      </c>
      <c r="L626" s="5">
        <v>601060533</v>
      </c>
      <c r="M626" s="5">
        <v>4811881774</v>
      </c>
      <c r="N626" s="5">
        <v>99.165899999999993</v>
      </c>
      <c r="O626" s="5">
        <v>418788969</v>
      </c>
      <c r="P626" s="5">
        <v>3727196226</v>
      </c>
      <c r="Q626" s="5">
        <v>76.812100000000001</v>
      </c>
      <c r="R626" s="5">
        <v>385272761</v>
      </c>
      <c r="S626" s="5">
        <v>3692258555</v>
      </c>
      <c r="T626" s="5">
        <v>34937671</v>
      </c>
      <c r="V626" t="s">
        <v>2498</v>
      </c>
      <c r="W626" t="s">
        <v>2500</v>
      </c>
      <c r="X626" t="s">
        <v>1723</v>
      </c>
      <c r="Y626" t="s">
        <v>1731</v>
      </c>
      <c r="Z626" t="s">
        <v>2113</v>
      </c>
      <c r="AA626" t="s">
        <v>1694</v>
      </c>
      <c r="AB626" t="s">
        <v>1724</v>
      </c>
      <c r="AC626" t="s">
        <v>2501</v>
      </c>
      <c r="AD626" t="s">
        <v>1694</v>
      </c>
      <c r="AE626" t="s">
        <v>1731</v>
      </c>
    </row>
    <row r="627" spans="2:31">
      <c r="B627" t="s">
        <v>2214</v>
      </c>
      <c r="C627" t="s">
        <v>2215</v>
      </c>
      <c r="D627" s="5">
        <v>0</v>
      </c>
      <c r="E627" s="5">
        <v>0</v>
      </c>
      <c r="F627" s="5">
        <v>0</v>
      </c>
      <c r="G627" s="5">
        <v>0</v>
      </c>
      <c r="H627" s="5">
        <v>0</v>
      </c>
      <c r="I627" s="5">
        <v>0</v>
      </c>
      <c r="J627" s="5">
        <v>0</v>
      </c>
      <c r="K627" s="5">
        <v>0</v>
      </c>
      <c r="L627" s="5">
        <v>0</v>
      </c>
      <c r="M627" s="5">
        <v>0</v>
      </c>
      <c r="N627" s="5">
        <v>0</v>
      </c>
      <c r="O627" s="5">
        <v>0</v>
      </c>
      <c r="P627" s="5">
        <v>0</v>
      </c>
      <c r="Q627" s="5">
        <v>0</v>
      </c>
      <c r="R627" s="5">
        <v>0</v>
      </c>
      <c r="S627" s="5">
        <v>0</v>
      </c>
      <c r="T627" s="5">
        <v>0</v>
      </c>
      <c r="V627" t="s">
        <v>2214</v>
      </c>
      <c r="W627" t="s">
        <v>2216</v>
      </c>
      <c r="X627" t="s">
        <v>1986</v>
      </c>
      <c r="Y627" t="s">
        <v>1815</v>
      </c>
      <c r="Z627" t="s">
        <v>2038</v>
      </c>
      <c r="AA627" t="s">
        <v>1756</v>
      </c>
      <c r="AB627" t="s">
        <v>1689</v>
      </c>
      <c r="AC627" t="s">
        <v>1794</v>
      </c>
      <c r="AD627" t="s">
        <v>2027</v>
      </c>
      <c r="AE627" t="s">
        <v>1689</v>
      </c>
    </row>
    <row r="628" spans="2:31">
      <c r="B628" t="s">
        <v>2042</v>
      </c>
      <c r="C628" t="s">
        <v>2043</v>
      </c>
      <c r="D628" s="5">
        <v>0</v>
      </c>
      <c r="E628" s="5">
        <v>0</v>
      </c>
      <c r="F628" s="5">
        <v>0</v>
      </c>
      <c r="G628" s="5">
        <v>0</v>
      </c>
      <c r="H628" s="5">
        <v>0</v>
      </c>
      <c r="I628" s="5">
        <v>0</v>
      </c>
      <c r="J628" s="5">
        <v>0</v>
      </c>
      <c r="K628" s="5">
        <v>0</v>
      </c>
      <c r="L628" s="5">
        <v>0</v>
      </c>
      <c r="M628" s="5">
        <v>0</v>
      </c>
      <c r="N628" s="5">
        <v>0</v>
      </c>
      <c r="O628" s="5">
        <v>0</v>
      </c>
      <c r="P628" s="5">
        <v>0</v>
      </c>
      <c r="Q628" s="5">
        <v>0</v>
      </c>
      <c r="R628" s="5">
        <v>0</v>
      </c>
      <c r="S628" s="5">
        <v>0</v>
      </c>
      <c r="T628" s="5">
        <v>0</v>
      </c>
      <c r="V628" t="s">
        <v>2042</v>
      </c>
      <c r="W628" t="s">
        <v>2044</v>
      </c>
      <c r="X628" t="s">
        <v>2045</v>
      </c>
      <c r="Y628" t="s">
        <v>2046</v>
      </c>
    </row>
    <row r="629" spans="2:31">
      <c r="B629" t="s">
        <v>2040</v>
      </c>
      <c r="C629" t="s">
        <v>2041</v>
      </c>
      <c r="D629" s="5">
        <v>15000000</v>
      </c>
      <c r="E629" s="5">
        <v>0</v>
      </c>
      <c r="F629" s="5">
        <v>-15000000</v>
      </c>
      <c r="G629" s="5">
        <v>0</v>
      </c>
      <c r="H629" s="5">
        <v>0</v>
      </c>
      <c r="I629" s="5">
        <v>0</v>
      </c>
      <c r="J629" s="5">
        <v>0</v>
      </c>
      <c r="K629" s="5">
        <v>0</v>
      </c>
      <c r="L629" s="5">
        <v>0</v>
      </c>
      <c r="M629" s="5">
        <v>0</v>
      </c>
      <c r="N629" s="5">
        <v>0</v>
      </c>
      <c r="O629" s="5">
        <v>0</v>
      </c>
      <c r="P629" s="5">
        <v>0</v>
      </c>
      <c r="Q629" s="5">
        <v>0</v>
      </c>
      <c r="R629" s="5">
        <v>0</v>
      </c>
      <c r="S629" s="5">
        <v>0</v>
      </c>
      <c r="T629" s="5">
        <v>0</v>
      </c>
      <c r="V629" t="s">
        <v>2040</v>
      </c>
      <c r="W629" t="s">
        <v>1792</v>
      </c>
      <c r="X629" t="s">
        <v>1694</v>
      </c>
      <c r="Y629" t="s">
        <v>1793</v>
      </c>
      <c r="Z629" t="s">
        <v>1689</v>
      </c>
      <c r="AA629" t="s">
        <v>1794</v>
      </c>
      <c r="AB629" t="s">
        <v>1795</v>
      </c>
      <c r="AC629" t="s">
        <v>1796</v>
      </c>
      <c r="AD629" t="s">
        <v>1689</v>
      </c>
      <c r="AE629" t="s">
        <v>1723</v>
      </c>
    </row>
    <row r="630" spans="2:31">
      <c r="B630" t="s">
        <v>2042</v>
      </c>
      <c r="C630" t="s">
        <v>2043</v>
      </c>
      <c r="D630" s="5">
        <v>15000000</v>
      </c>
      <c r="E630" s="5">
        <v>0</v>
      </c>
      <c r="F630" s="5">
        <v>-15000000</v>
      </c>
      <c r="G630" s="5">
        <v>0</v>
      </c>
      <c r="H630" s="5">
        <v>0</v>
      </c>
      <c r="I630" s="5">
        <v>0</v>
      </c>
      <c r="J630" s="5">
        <v>0</v>
      </c>
      <c r="K630" s="5">
        <v>0</v>
      </c>
      <c r="L630" s="5">
        <v>0</v>
      </c>
      <c r="M630" s="5">
        <v>0</v>
      </c>
      <c r="N630" s="5">
        <v>0</v>
      </c>
      <c r="O630" s="5">
        <v>0</v>
      </c>
      <c r="P630" s="5">
        <v>0</v>
      </c>
      <c r="Q630" s="5">
        <v>0</v>
      </c>
      <c r="R630" s="5">
        <v>0</v>
      </c>
      <c r="S630" s="5">
        <v>0</v>
      </c>
      <c r="T630" s="5">
        <v>0</v>
      </c>
      <c r="V630" t="s">
        <v>2042</v>
      </c>
      <c r="W630" t="s">
        <v>2044</v>
      </c>
      <c r="X630" t="s">
        <v>2045</v>
      </c>
      <c r="Y630" t="s">
        <v>2046</v>
      </c>
    </row>
    <row r="631" spans="2:31">
      <c r="B631" t="s">
        <v>2342</v>
      </c>
      <c r="C631" t="s">
        <v>2343</v>
      </c>
      <c r="D631" s="5">
        <v>28000000</v>
      </c>
      <c r="E631" s="5">
        <v>0</v>
      </c>
      <c r="F631" s="5">
        <v>-28000000</v>
      </c>
      <c r="G631" s="5">
        <v>0</v>
      </c>
      <c r="H631" s="5">
        <v>0</v>
      </c>
      <c r="I631" s="5">
        <v>0</v>
      </c>
      <c r="J631" s="5">
        <v>0</v>
      </c>
      <c r="K631" s="5">
        <v>0</v>
      </c>
      <c r="L631" s="5">
        <v>0</v>
      </c>
      <c r="M631" s="5">
        <v>0</v>
      </c>
      <c r="N631" s="5">
        <v>0</v>
      </c>
      <c r="O631" s="5">
        <v>0</v>
      </c>
      <c r="P631" s="5">
        <v>0</v>
      </c>
      <c r="Q631" s="5">
        <v>0</v>
      </c>
      <c r="R631" s="5">
        <v>0</v>
      </c>
      <c r="S631" s="5">
        <v>0</v>
      </c>
      <c r="T631" s="5">
        <v>0</v>
      </c>
      <c r="V631" t="s">
        <v>2342</v>
      </c>
      <c r="W631" t="s">
        <v>2024</v>
      </c>
      <c r="X631" t="s">
        <v>2344</v>
      </c>
      <c r="Y631" t="s">
        <v>1694</v>
      </c>
      <c r="Z631" t="s">
        <v>2345</v>
      </c>
      <c r="AA631" t="s">
        <v>1689</v>
      </c>
      <c r="AB631" t="s">
        <v>2346</v>
      </c>
      <c r="AC631" t="s">
        <v>2347</v>
      </c>
    </row>
    <row r="632" spans="2:31">
      <c r="B632" t="s">
        <v>2042</v>
      </c>
      <c r="C632" t="s">
        <v>2043</v>
      </c>
      <c r="D632" s="5">
        <v>28000000</v>
      </c>
      <c r="E632" s="5">
        <v>0</v>
      </c>
      <c r="F632" s="5">
        <v>-28000000</v>
      </c>
      <c r="G632" s="5">
        <v>0</v>
      </c>
      <c r="H632" s="5">
        <v>0</v>
      </c>
      <c r="I632" s="5">
        <v>0</v>
      </c>
      <c r="J632" s="5">
        <v>0</v>
      </c>
      <c r="K632" s="5">
        <v>0</v>
      </c>
      <c r="L632" s="5">
        <v>0</v>
      </c>
      <c r="M632" s="5">
        <v>0</v>
      </c>
      <c r="N632" s="5">
        <v>0</v>
      </c>
      <c r="O632" s="5">
        <v>0</v>
      </c>
      <c r="P632" s="5">
        <v>0</v>
      </c>
      <c r="Q632" s="5">
        <v>0</v>
      </c>
      <c r="R632" s="5">
        <v>0</v>
      </c>
      <c r="S632" s="5">
        <v>0</v>
      </c>
      <c r="T632" s="5">
        <v>0</v>
      </c>
      <c r="V632" t="s">
        <v>2042</v>
      </c>
      <c r="W632" t="s">
        <v>2044</v>
      </c>
      <c r="X632" t="s">
        <v>2045</v>
      </c>
      <c r="Y632" t="s">
        <v>2046</v>
      </c>
    </row>
    <row r="633" spans="2:31">
      <c r="B633" t="s">
        <v>2047</v>
      </c>
      <c r="C633" t="s">
        <v>2048</v>
      </c>
      <c r="D633" s="5">
        <v>25000000</v>
      </c>
      <c r="E633" s="5">
        <v>0</v>
      </c>
      <c r="F633" s="5">
        <v>-25000000</v>
      </c>
      <c r="G633" s="5">
        <v>0</v>
      </c>
      <c r="H633" s="5">
        <v>0</v>
      </c>
      <c r="I633" s="5">
        <v>0</v>
      </c>
      <c r="J633" s="5">
        <v>0</v>
      </c>
      <c r="K633" s="5">
        <v>0</v>
      </c>
      <c r="L633" s="5">
        <v>0</v>
      </c>
      <c r="M633" s="5">
        <v>0</v>
      </c>
      <c r="N633" s="5">
        <v>0</v>
      </c>
      <c r="O633" s="5">
        <v>0</v>
      </c>
      <c r="P633" s="5">
        <v>0</v>
      </c>
      <c r="Q633" s="5">
        <v>0</v>
      </c>
      <c r="R633" s="5">
        <v>0</v>
      </c>
      <c r="S633" s="5">
        <v>0</v>
      </c>
      <c r="T633" s="5">
        <v>0</v>
      </c>
      <c r="V633" t="s">
        <v>2047</v>
      </c>
      <c r="W633" t="s">
        <v>2049</v>
      </c>
      <c r="X633" t="s">
        <v>1916</v>
      </c>
      <c r="Y633" t="s">
        <v>2050</v>
      </c>
      <c r="Z633" t="s">
        <v>2051</v>
      </c>
      <c r="AA633" t="s">
        <v>1659</v>
      </c>
      <c r="AB633" t="s">
        <v>1731</v>
      </c>
      <c r="AC633" t="s">
        <v>2052</v>
      </c>
    </row>
    <row r="634" spans="2:31">
      <c r="B634" t="s">
        <v>2042</v>
      </c>
      <c r="C634" t="s">
        <v>2043</v>
      </c>
      <c r="D634" s="5">
        <v>25000000</v>
      </c>
      <c r="E634" s="5">
        <v>0</v>
      </c>
      <c r="F634" s="5">
        <v>-25000000</v>
      </c>
      <c r="G634" s="5">
        <v>0</v>
      </c>
      <c r="H634" s="5">
        <v>0</v>
      </c>
      <c r="I634" s="5">
        <v>0</v>
      </c>
      <c r="J634" s="5">
        <v>0</v>
      </c>
      <c r="K634" s="5">
        <v>0</v>
      </c>
      <c r="L634" s="5">
        <v>0</v>
      </c>
      <c r="M634" s="5">
        <v>0</v>
      </c>
      <c r="N634" s="5">
        <v>0</v>
      </c>
      <c r="O634" s="5">
        <v>0</v>
      </c>
      <c r="P634" s="5">
        <v>0</v>
      </c>
      <c r="Q634" s="5">
        <v>0</v>
      </c>
      <c r="R634" s="5">
        <v>0</v>
      </c>
      <c r="S634" s="5">
        <v>0</v>
      </c>
      <c r="T634" s="5">
        <v>0</v>
      </c>
      <c r="V634" t="s">
        <v>2042</v>
      </c>
      <c r="W634" t="s">
        <v>2044</v>
      </c>
      <c r="X634" t="s">
        <v>2045</v>
      </c>
      <c r="Y634" t="s">
        <v>2046</v>
      </c>
    </row>
    <row r="635" spans="2:31">
      <c r="B635" t="s">
        <v>2502</v>
      </c>
      <c r="C635" t="s">
        <v>2503</v>
      </c>
      <c r="D635" s="5">
        <v>0</v>
      </c>
      <c r="E635" s="5">
        <v>0</v>
      </c>
      <c r="F635" s="5">
        <v>2202321</v>
      </c>
      <c r="G635" s="5">
        <v>2202321</v>
      </c>
      <c r="H635" s="5">
        <v>0</v>
      </c>
      <c r="I635" s="5">
        <v>2202321</v>
      </c>
      <c r="J635" s="5">
        <v>-1361969</v>
      </c>
      <c r="K635" s="5">
        <v>840352</v>
      </c>
      <c r="L635" s="5">
        <v>840352</v>
      </c>
      <c r="M635" s="5">
        <v>840352</v>
      </c>
      <c r="N635" s="5">
        <v>38.157600000000002</v>
      </c>
      <c r="O635" s="5">
        <v>0</v>
      </c>
      <c r="P635" s="5">
        <v>0</v>
      </c>
      <c r="Q635" s="5">
        <v>0</v>
      </c>
      <c r="R635" s="5">
        <v>0</v>
      </c>
      <c r="S635" s="5">
        <v>0</v>
      </c>
      <c r="T635" s="5">
        <v>0</v>
      </c>
      <c r="V635" t="s">
        <v>2502</v>
      </c>
      <c r="W635" t="s">
        <v>2504</v>
      </c>
      <c r="X635" t="s">
        <v>2505</v>
      </c>
    </row>
    <row r="636" spans="2:31">
      <c r="B636" t="s">
        <v>2042</v>
      </c>
      <c r="C636" t="s">
        <v>2043</v>
      </c>
      <c r="D636" s="5">
        <v>0</v>
      </c>
      <c r="E636" s="5">
        <v>0</v>
      </c>
      <c r="F636" s="5">
        <v>2202321</v>
      </c>
      <c r="G636" s="5">
        <v>2202321</v>
      </c>
      <c r="H636" s="5">
        <v>0</v>
      </c>
      <c r="I636" s="5">
        <v>2202321</v>
      </c>
      <c r="J636" s="5">
        <v>-1361969</v>
      </c>
      <c r="K636" s="5">
        <v>840352</v>
      </c>
      <c r="L636" s="5">
        <v>840352</v>
      </c>
      <c r="M636" s="5">
        <v>840352</v>
      </c>
      <c r="N636" s="5">
        <v>38.157600000000002</v>
      </c>
      <c r="O636" s="5">
        <v>0</v>
      </c>
      <c r="P636" s="5">
        <v>0</v>
      </c>
      <c r="Q636" s="5">
        <v>0</v>
      </c>
      <c r="R636" s="5">
        <v>0</v>
      </c>
      <c r="S636" s="5">
        <v>0</v>
      </c>
      <c r="T636" s="5">
        <v>0</v>
      </c>
      <c r="V636" t="s">
        <v>2042</v>
      </c>
      <c r="W636" t="s">
        <v>2044</v>
      </c>
      <c r="X636" t="s">
        <v>2045</v>
      </c>
      <c r="Y636" t="s">
        <v>2046</v>
      </c>
    </row>
    <row r="637" spans="2:31">
      <c r="B637" t="s">
        <v>2217</v>
      </c>
      <c r="C637" t="s">
        <v>2218</v>
      </c>
      <c r="D637" s="5">
        <v>0</v>
      </c>
      <c r="E637" s="5">
        <v>0</v>
      </c>
      <c r="F637" s="5">
        <v>114240</v>
      </c>
      <c r="G637" s="5">
        <v>114240</v>
      </c>
      <c r="H637" s="5">
        <v>0</v>
      </c>
      <c r="I637" s="5">
        <v>114240</v>
      </c>
      <c r="J637" s="5">
        <v>0</v>
      </c>
      <c r="K637" s="5">
        <v>114240</v>
      </c>
      <c r="L637" s="5">
        <v>0</v>
      </c>
      <c r="M637" s="5">
        <v>114240</v>
      </c>
      <c r="N637" s="5">
        <v>100</v>
      </c>
      <c r="O637" s="5">
        <v>0</v>
      </c>
      <c r="P637" s="5">
        <v>114240</v>
      </c>
      <c r="Q637" s="5">
        <v>100</v>
      </c>
      <c r="R637" s="5">
        <v>0</v>
      </c>
      <c r="S637" s="5">
        <v>114240</v>
      </c>
      <c r="T637" s="5">
        <v>0</v>
      </c>
      <c r="V637" t="s">
        <v>2217</v>
      </c>
      <c r="W637" t="s">
        <v>2219</v>
      </c>
      <c r="X637" t="s">
        <v>2220</v>
      </c>
      <c r="Y637" t="s">
        <v>1817</v>
      </c>
      <c r="Z637" t="s">
        <v>2221</v>
      </c>
      <c r="AA637" t="s">
        <v>2222</v>
      </c>
      <c r="AB637" t="s">
        <v>2223</v>
      </c>
    </row>
    <row r="638" spans="2:31">
      <c r="B638" t="s">
        <v>1679</v>
      </c>
      <c r="C638" t="s">
        <v>1680</v>
      </c>
      <c r="D638" s="5">
        <v>0</v>
      </c>
      <c r="E638" s="5">
        <v>0</v>
      </c>
      <c r="F638" s="5">
        <v>114240</v>
      </c>
      <c r="G638" s="5">
        <v>114240</v>
      </c>
      <c r="H638" s="5">
        <v>0</v>
      </c>
      <c r="I638" s="5">
        <v>114240</v>
      </c>
      <c r="J638" s="5">
        <v>0</v>
      </c>
      <c r="K638" s="5">
        <v>114240</v>
      </c>
      <c r="L638" s="5">
        <v>0</v>
      </c>
      <c r="M638" s="5">
        <v>114240</v>
      </c>
      <c r="N638" s="5">
        <v>100</v>
      </c>
      <c r="O638" s="5">
        <v>0</v>
      </c>
      <c r="P638" s="5">
        <v>114240</v>
      </c>
      <c r="Q638" s="5">
        <v>100</v>
      </c>
      <c r="R638" s="5">
        <v>0</v>
      </c>
      <c r="S638" s="5">
        <v>114240</v>
      </c>
      <c r="T638" s="5">
        <v>0</v>
      </c>
      <c r="V638" t="s">
        <v>1679</v>
      </c>
      <c r="W638" t="s">
        <v>1681</v>
      </c>
      <c r="X638" t="s">
        <v>1682</v>
      </c>
    </row>
    <row r="639" spans="2:31">
      <c r="B639" t="s">
        <v>2053</v>
      </c>
      <c r="C639" t="s">
        <v>2054</v>
      </c>
      <c r="D639" s="5">
        <v>80000000</v>
      </c>
      <c r="E639" s="5">
        <v>0</v>
      </c>
      <c r="F639" s="5">
        <v>-80000000</v>
      </c>
      <c r="G639" s="5">
        <v>0</v>
      </c>
      <c r="H639" s="5">
        <v>0</v>
      </c>
      <c r="I639" s="5">
        <v>0</v>
      </c>
      <c r="J639" s="5">
        <v>0</v>
      </c>
      <c r="K639" s="5">
        <v>0</v>
      </c>
      <c r="L639" s="5">
        <v>0</v>
      </c>
      <c r="M639" s="5">
        <v>0</v>
      </c>
      <c r="N639" s="5">
        <v>0</v>
      </c>
      <c r="O639" s="5">
        <v>0</v>
      </c>
      <c r="P639" s="5">
        <v>0</v>
      </c>
      <c r="Q639" s="5">
        <v>0</v>
      </c>
      <c r="R639" s="5">
        <v>0</v>
      </c>
      <c r="S639" s="5">
        <v>0</v>
      </c>
      <c r="T639" s="5">
        <v>0</v>
      </c>
      <c r="V639" t="s">
        <v>2053</v>
      </c>
      <c r="W639" t="s">
        <v>2055</v>
      </c>
      <c r="X639" t="s">
        <v>1689</v>
      </c>
      <c r="Y639" t="s">
        <v>2056</v>
      </c>
      <c r="Z639" t="s">
        <v>1694</v>
      </c>
      <c r="AA639" t="s">
        <v>2057</v>
      </c>
      <c r="AB639" t="s">
        <v>2058</v>
      </c>
      <c r="AC639" t="s">
        <v>1689</v>
      </c>
      <c r="AD639" t="s">
        <v>2059</v>
      </c>
    </row>
    <row r="640" spans="2:31">
      <c r="B640" t="s">
        <v>2042</v>
      </c>
      <c r="C640" t="s">
        <v>2043</v>
      </c>
      <c r="D640" s="5">
        <v>80000000</v>
      </c>
      <c r="E640" s="5">
        <v>0</v>
      </c>
      <c r="F640" s="5">
        <v>-80000000</v>
      </c>
      <c r="G640" s="5">
        <v>0</v>
      </c>
      <c r="H640" s="5">
        <v>0</v>
      </c>
      <c r="I640" s="5">
        <v>0</v>
      </c>
      <c r="J640" s="5">
        <v>0</v>
      </c>
      <c r="K640" s="5">
        <v>0</v>
      </c>
      <c r="L640" s="5">
        <v>0</v>
      </c>
      <c r="M640" s="5">
        <v>0</v>
      </c>
      <c r="N640" s="5">
        <v>0</v>
      </c>
      <c r="O640" s="5">
        <v>0</v>
      </c>
      <c r="P640" s="5">
        <v>0</v>
      </c>
      <c r="Q640" s="5">
        <v>0</v>
      </c>
      <c r="R640" s="5">
        <v>0</v>
      </c>
      <c r="S640" s="5">
        <v>0</v>
      </c>
      <c r="T640" s="5">
        <v>0</v>
      </c>
      <c r="V640" t="s">
        <v>2042</v>
      </c>
      <c r="W640" t="s">
        <v>2044</v>
      </c>
      <c r="X640" t="s">
        <v>2045</v>
      </c>
      <c r="Y640" t="s">
        <v>2046</v>
      </c>
    </row>
    <row r="641" spans="2:29">
      <c r="B641" t="s">
        <v>2348</v>
      </c>
      <c r="C641" t="s">
        <v>1558</v>
      </c>
      <c r="D641" s="5">
        <v>0</v>
      </c>
      <c r="E641" s="5">
        <v>0</v>
      </c>
      <c r="F641" s="5">
        <v>184450</v>
      </c>
      <c r="G641" s="5">
        <v>184450</v>
      </c>
      <c r="H641" s="5">
        <v>0</v>
      </c>
      <c r="I641" s="5">
        <v>184450</v>
      </c>
      <c r="J641" s="5">
        <v>0</v>
      </c>
      <c r="K641" s="5">
        <v>184450</v>
      </c>
      <c r="L641" s="5">
        <v>0</v>
      </c>
      <c r="M641" s="5">
        <v>184450</v>
      </c>
      <c r="N641" s="5">
        <v>100</v>
      </c>
      <c r="O641" s="5">
        <v>0</v>
      </c>
      <c r="P641" s="5">
        <v>184450</v>
      </c>
      <c r="Q641" s="5">
        <v>100</v>
      </c>
      <c r="R641" s="5">
        <v>0</v>
      </c>
      <c r="S641" s="5">
        <v>184450</v>
      </c>
      <c r="T641" s="5">
        <v>0</v>
      </c>
      <c r="V641" t="s">
        <v>2348</v>
      </c>
      <c r="W641" t="s">
        <v>2349</v>
      </c>
    </row>
    <row r="642" spans="2:29">
      <c r="B642" t="s">
        <v>1679</v>
      </c>
      <c r="C642" t="s">
        <v>1680</v>
      </c>
      <c r="D642" s="5">
        <v>0</v>
      </c>
      <c r="E642" s="5">
        <v>0</v>
      </c>
      <c r="F642" s="5">
        <v>184450</v>
      </c>
      <c r="G642" s="5">
        <v>184450</v>
      </c>
      <c r="H642" s="5">
        <v>0</v>
      </c>
      <c r="I642" s="5">
        <v>184450</v>
      </c>
      <c r="J642" s="5">
        <v>0</v>
      </c>
      <c r="K642" s="5">
        <v>184450</v>
      </c>
      <c r="L642" s="5">
        <v>0</v>
      </c>
      <c r="M642" s="5">
        <v>184450</v>
      </c>
      <c r="N642" s="5">
        <v>100</v>
      </c>
      <c r="O642" s="5">
        <v>0</v>
      </c>
      <c r="P642" s="5">
        <v>184450</v>
      </c>
      <c r="Q642" s="5">
        <v>100</v>
      </c>
      <c r="R642" s="5">
        <v>0</v>
      </c>
      <c r="S642" s="5">
        <v>184450</v>
      </c>
      <c r="T642" s="5">
        <v>0</v>
      </c>
      <c r="V642" t="s">
        <v>1679</v>
      </c>
      <c r="W642" t="s">
        <v>1681</v>
      </c>
      <c r="X642" t="s">
        <v>1682</v>
      </c>
    </row>
    <row r="643" spans="2:29">
      <c r="B643" t="s">
        <v>2063</v>
      </c>
      <c r="C643" t="s">
        <v>2064</v>
      </c>
      <c r="D643" s="5">
        <v>0</v>
      </c>
      <c r="E643" s="5">
        <v>0</v>
      </c>
      <c r="F643" s="5">
        <v>7949200</v>
      </c>
      <c r="G643" s="5">
        <v>7949200</v>
      </c>
      <c r="H643" s="5">
        <v>0</v>
      </c>
      <c r="I643" s="5">
        <v>7949200</v>
      </c>
      <c r="J643" s="5">
        <v>0</v>
      </c>
      <c r="K643" s="5">
        <v>7949200</v>
      </c>
      <c r="L643" s="5">
        <v>0</v>
      </c>
      <c r="M643" s="5">
        <v>7949200</v>
      </c>
      <c r="N643" s="5">
        <v>100</v>
      </c>
      <c r="O643" s="5">
        <v>0</v>
      </c>
      <c r="P643" s="5">
        <v>7949200</v>
      </c>
      <c r="Q643" s="5">
        <v>100</v>
      </c>
      <c r="R643" s="5">
        <v>0</v>
      </c>
      <c r="S643" s="5">
        <v>7949200</v>
      </c>
      <c r="T643" s="5">
        <v>0</v>
      </c>
      <c r="V643" t="s">
        <v>2063</v>
      </c>
      <c r="W643" t="s">
        <v>2065</v>
      </c>
      <c r="X643" t="s">
        <v>1689</v>
      </c>
      <c r="Y643" t="s">
        <v>2066</v>
      </c>
      <c r="Z643" t="s">
        <v>2067</v>
      </c>
      <c r="AA643" t="s">
        <v>1694</v>
      </c>
      <c r="AB643" t="s">
        <v>2068</v>
      </c>
      <c r="AC643" t="s">
        <v>2069</v>
      </c>
    </row>
    <row r="644" spans="2:29">
      <c r="B644" t="s">
        <v>1679</v>
      </c>
      <c r="C644" t="s">
        <v>1680</v>
      </c>
      <c r="D644" s="5">
        <v>0</v>
      </c>
      <c r="E644" s="5">
        <v>0</v>
      </c>
      <c r="F644" s="5">
        <v>7949200</v>
      </c>
      <c r="G644" s="5">
        <v>7949200</v>
      </c>
      <c r="H644" s="5">
        <v>0</v>
      </c>
      <c r="I644" s="5">
        <v>7949200</v>
      </c>
      <c r="J644" s="5">
        <v>0</v>
      </c>
      <c r="K644" s="5">
        <v>7949200</v>
      </c>
      <c r="L644" s="5">
        <v>0</v>
      </c>
      <c r="M644" s="5">
        <v>7949200</v>
      </c>
      <c r="N644" s="5">
        <v>100</v>
      </c>
      <c r="O644" s="5">
        <v>0</v>
      </c>
      <c r="P644" s="5">
        <v>7949200</v>
      </c>
      <c r="Q644" s="5">
        <v>100</v>
      </c>
      <c r="R644" s="5">
        <v>0</v>
      </c>
      <c r="S644" s="5">
        <v>7949200</v>
      </c>
      <c r="T644" s="5">
        <v>0</v>
      </c>
      <c r="V644" t="s">
        <v>1679</v>
      </c>
      <c r="W644" t="s">
        <v>1681</v>
      </c>
      <c r="X644" t="s">
        <v>1682</v>
      </c>
    </row>
    <row r="645" spans="2:29">
      <c r="B645" t="s">
        <v>2070</v>
      </c>
      <c r="C645" t="s">
        <v>1473</v>
      </c>
      <c r="D645" s="5">
        <v>135000000</v>
      </c>
      <c r="E645" s="5">
        <v>0</v>
      </c>
      <c r="F645" s="5">
        <v>-135000000</v>
      </c>
      <c r="G645" s="5">
        <v>0</v>
      </c>
      <c r="H645" s="5">
        <v>0</v>
      </c>
      <c r="I645" s="5">
        <v>0</v>
      </c>
      <c r="J645" s="5">
        <v>0</v>
      </c>
      <c r="K645" s="5">
        <v>0</v>
      </c>
      <c r="L645" s="5">
        <v>0</v>
      </c>
      <c r="M645" s="5">
        <v>0</v>
      </c>
      <c r="N645" s="5">
        <v>0</v>
      </c>
      <c r="O645" s="5">
        <v>0</v>
      </c>
      <c r="P645" s="5">
        <v>0</v>
      </c>
      <c r="Q645" s="5">
        <v>0</v>
      </c>
      <c r="R645" s="5">
        <v>0</v>
      </c>
      <c r="S645" s="5">
        <v>0</v>
      </c>
      <c r="T645" s="5">
        <v>0</v>
      </c>
      <c r="V645" t="s">
        <v>2070</v>
      </c>
      <c r="W645" t="s">
        <v>2071</v>
      </c>
    </row>
    <row r="646" spans="2:29">
      <c r="B646" t="s">
        <v>2042</v>
      </c>
      <c r="C646" t="s">
        <v>2043</v>
      </c>
      <c r="D646" s="5">
        <v>135000000</v>
      </c>
      <c r="E646" s="5">
        <v>0</v>
      </c>
      <c r="F646" s="5">
        <v>-135000000</v>
      </c>
      <c r="G646" s="5">
        <v>0</v>
      </c>
      <c r="H646" s="5">
        <v>0</v>
      </c>
      <c r="I646" s="5">
        <v>0</v>
      </c>
      <c r="J646" s="5">
        <v>0</v>
      </c>
      <c r="K646" s="5">
        <v>0</v>
      </c>
      <c r="L646" s="5">
        <v>0</v>
      </c>
      <c r="M646" s="5">
        <v>0</v>
      </c>
      <c r="N646" s="5">
        <v>0</v>
      </c>
      <c r="O646" s="5">
        <v>0</v>
      </c>
      <c r="P646" s="5">
        <v>0</v>
      </c>
      <c r="Q646" s="5">
        <v>0</v>
      </c>
      <c r="R646" s="5">
        <v>0</v>
      </c>
      <c r="S646" s="5">
        <v>0</v>
      </c>
      <c r="T646" s="5">
        <v>0</v>
      </c>
      <c r="V646" t="s">
        <v>2042</v>
      </c>
      <c r="W646" t="s">
        <v>2044</v>
      </c>
      <c r="X646" t="s">
        <v>2045</v>
      </c>
      <c r="Y646" t="s">
        <v>2046</v>
      </c>
    </row>
    <row r="647" spans="2:29">
      <c r="B647" t="s">
        <v>2350</v>
      </c>
      <c r="C647" t="s">
        <v>1559</v>
      </c>
      <c r="D647" s="5">
        <v>0</v>
      </c>
      <c r="E647" s="5">
        <v>0</v>
      </c>
      <c r="F647" s="5">
        <v>145000</v>
      </c>
      <c r="G647" s="5">
        <v>145000</v>
      </c>
      <c r="H647" s="5">
        <v>0</v>
      </c>
      <c r="I647" s="5">
        <v>145000</v>
      </c>
      <c r="J647" s="5">
        <v>0</v>
      </c>
      <c r="K647" s="5">
        <v>145000</v>
      </c>
      <c r="L647" s="5">
        <v>0</v>
      </c>
      <c r="M647" s="5">
        <v>145000</v>
      </c>
      <c r="N647" s="5">
        <v>100</v>
      </c>
      <c r="O647" s="5">
        <v>0</v>
      </c>
      <c r="P647" s="5">
        <v>145000</v>
      </c>
      <c r="Q647" s="5">
        <v>100</v>
      </c>
      <c r="R647" s="5">
        <v>0</v>
      </c>
      <c r="S647" s="5">
        <v>145000</v>
      </c>
      <c r="T647" s="5">
        <v>0</v>
      </c>
      <c r="V647" t="s">
        <v>2350</v>
      </c>
      <c r="W647" t="s">
        <v>2351</v>
      </c>
    </row>
    <row r="648" spans="2:29">
      <c r="B648" t="s">
        <v>1679</v>
      </c>
      <c r="C648" t="s">
        <v>1680</v>
      </c>
      <c r="D648" s="5">
        <v>0</v>
      </c>
      <c r="E648" s="5">
        <v>0</v>
      </c>
      <c r="F648" s="5">
        <v>145000</v>
      </c>
      <c r="G648" s="5">
        <v>145000</v>
      </c>
      <c r="H648" s="5">
        <v>0</v>
      </c>
      <c r="I648" s="5">
        <v>145000</v>
      </c>
      <c r="J648" s="5">
        <v>0</v>
      </c>
      <c r="K648" s="5">
        <v>145000</v>
      </c>
      <c r="L648" s="5">
        <v>0</v>
      </c>
      <c r="M648" s="5">
        <v>145000</v>
      </c>
      <c r="N648" s="5">
        <v>100</v>
      </c>
      <c r="O648" s="5">
        <v>0</v>
      </c>
      <c r="P648" s="5">
        <v>145000</v>
      </c>
      <c r="Q648" s="5">
        <v>100</v>
      </c>
      <c r="R648" s="5">
        <v>0</v>
      </c>
      <c r="S648" s="5">
        <v>145000</v>
      </c>
      <c r="T648" s="5">
        <v>0</v>
      </c>
      <c r="V648" t="s">
        <v>1679</v>
      </c>
      <c r="W648" t="s">
        <v>1681</v>
      </c>
      <c r="X648" t="s">
        <v>1682</v>
      </c>
    </row>
    <row r="649" spans="2:29">
      <c r="B649" t="s">
        <v>2506</v>
      </c>
      <c r="C649" t="s">
        <v>1560</v>
      </c>
      <c r="D649" s="5">
        <v>0</v>
      </c>
      <c r="E649" s="5">
        <v>0</v>
      </c>
      <c r="F649" s="5">
        <v>30940</v>
      </c>
      <c r="G649" s="5">
        <v>30940</v>
      </c>
      <c r="H649" s="5">
        <v>0</v>
      </c>
      <c r="I649" s="5">
        <v>30940</v>
      </c>
      <c r="J649" s="5">
        <v>0</v>
      </c>
      <c r="K649" s="5">
        <v>30940</v>
      </c>
      <c r="L649" s="5">
        <v>0</v>
      </c>
      <c r="M649" s="5">
        <v>30940</v>
      </c>
      <c r="N649" s="5">
        <v>100</v>
      </c>
      <c r="O649" s="5">
        <v>0</v>
      </c>
      <c r="P649" s="5">
        <v>0</v>
      </c>
      <c r="Q649" s="5">
        <v>0</v>
      </c>
      <c r="R649" s="5">
        <v>0</v>
      </c>
      <c r="S649" s="5">
        <v>0</v>
      </c>
      <c r="T649" s="5">
        <v>0</v>
      </c>
      <c r="V649" t="s">
        <v>2506</v>
      </c>
      <c r="W649" t="s">
        <v>2226</v>
      </c>
      <c r="X649" t="s">
        <v>1694</v>
      </c>
      <c r="Y649" t="s">
        <v>2458</v>
      </c>
    </row>
    <row r="650" spans="2:29">
      <c r="B650" t="s">
        <v>1679</v>
      </c>
      <c r="C650" t="s">
        <v>1680</v>
      </c>
      <c r="D650" s="5">
        <v>0</v>
      </c>
      <c r="E650" s="5">
        <v>0</v>
      </c>
      <c r="F650" s="5">
        <v>30940</v>
      </c>
      <c r="G650" s="5">
        <v>30940</v>
      </c>
      <c r="H650" s="5">
        <v>0</v>
      </c>
      <c r="I650" s="5">
        <v>30940</v>
      </c>
      <c r="J650" s="5">
        <v>0</v>
      </c>
      <c r="K650" s="5">
        <v>30940</v>
      </c>
      <c r="L650" s="5">
        <v>0</v>
      </c>
      <c r="M650" s="5">
        <v>30940</v>
      </c>
      <c r="N650" s="5">
        <v>100</v>
      </c>
      <c r="O650" s="5">
        <v>0</v>
      </c>
      <c r="P650" s="5">
        <v>0</v>
      </c>
      <c r="Q650" s="5">
        <v>0</v>
      </c>
      <c r="R650" s="5">
        <v>0</v>
      </c>
      <c r="S650" s="5">
        <v>0</v>
      </c>
      <c r="T650" s="5">
        <v>0</v>
      </c>
      <c r="V650" t="s">
        <v>1679</v>
      </c>
      <c r="W650" t="s">
        <v>1681</v>
      </c>
      <c r="X650" t="s">
        <v>1682</v>
      </c>
    </row>
    <row r="651" spans="2:29">
      <c r="B651" t="s">
        <v>2224</v>
      </c>
      <c r="C651" t="s">
        <v>2225</v>
      </c>
      <c r="D651" s="5">
        <v>0</v>
      </c>
      <c r="E651" s="5">
        <v>0</v>
      </c>
      <c r="F651" s="5">
        <v>3052350</v>
      </c>
      <c r="G651" s="5">
        <v>3052350</v>
      </c>
      <c r="H651" s="5">
        <v>0</v>
      </c>
      <c r="I651" s="5">
        <v>3052350</v>
      </c>
      <c r="J651" s="5">
        <v>0</v>
      </c>
      <c r="K651" s="5">
        <v>3052350</v>
      </c>
      <c r="L651" s="5">
        <v>0</v>
      </c>
      <c r="M651" s="5">
        <v>3052350</v>
      </c>
      <c r="N651" s="5">
        <v>100</v>
      </c>
      <c r="O651" s="5">
        <v>0</v>
      </c>
      <c r="P651" s="5">
        <v>3052350</v>
      </c>
      <c r="Q651" s="5">
        <v>100</v>
      </c>
      <c r="R651" s="5">
        <v>0</v>
      </c>
      <c r="S651" s="5">
        <v>3052350</v>
      </c>
      <c r="T651" s="5">
        <v>0</v>
      </c>
      <c r="V651" t="s">
        <v>2224</v>
      </c>
      <c r="W651" t="s">
        <v>2226</v>
      </c>
      <c r="X651" t="s">
        <v>1694</v>
      </c>
      <c r="Y651" t="s">
        <v>2057</v>
      </c>
      <c r="Z651" t="s">
        <v>2058</v>
      </c>
      <c r="AA651" t="s">
        <v>1689</v>
      </c>
      <c r="AB651" t="s">
        <v>2227</v>
      </c>
    </row>
    <row r="652" spans="2:29">
      <c r="B652" t="s">
        <v>1679</v>
      </c>
      <c r="C652" t="s">
        <v>1680</v>
      </c>
      <c r="D652" s="5">
        <v>0</v>
      </c>
      <c r="E652" s="5">
        <v>0</v>
      </c>
      <c r="F652" s="5">
        <v>3052350</v>
      </c>
      <c r="G652" s="5">
        <v>3052350</v>
      </c>
      <c r="H652" s="5">
        <v>0</v>
      </c>
      <c r="I652" s="5">
        <v>3052350</v>
      </c>
      <c r="J652" s="5">
        <v>0</v>
      </c>
      <c r="K652" s="5">
        <v>3052350</v>
      </c>
      <c r="L652" s="5">
        <v>0</v>
      </c>
      <c r="M652" s="5">
        <v>3052350</v>
      </c>
      <c r="N652" s="5">
        <v>100</v>
      </c>
      <c r="O652" s="5">
        <v>0</v>
      </c>
      <c r="P652" s="5">
        <v>3052350</v>
      </c>
      <c r="Q652" s="5">
        <v>100</v>
      </c>
      <c r="R652" s="5">
        <v>0</v>
      </c>
      <c r="S652" s="5">
        <v>3052350</v>
      </c>
      <c r="T652" s="5">
        <v>0</v>
      </c>
      <c r="V652" t="s">
        <v>1679</v>
      </c>
      <c r="W652" t="s">
        <v>1681</v>
      </c>
      <c r="X652" t="s">
        <v>1682</v>
      </c>
    </row>
    <row r="653" spans="2:29">
      <c r="B653" t="s">
        <v>2507</v>
      </c>
      <c r="C653" t="s">
        <v>2508</v>
      </c>
      <c r="D653" s="5">
        <v>49000000</v>
      </c>
      <c r="E653" s="5">
        <v>0</v>
      </c>
      <c r="F653" s="5">
        <v>-49000000</v>
      </c>
      <c r="G653" s="5">
        <v>0</v>
      </c>
      <c r="H653" s="5">
        <v>0</v>
      </c>
      <c r="I653" s="5">
        <v>0</v>
      </c>
      <c r="J653" s="5">
        <v>0</v>
      </c>
      <c r="K653" s="5">
        <v>0</v>
      </c>
      <c r="L653" s="5">
        <v>0</v>
      </c>
      <c r="M653" s="5">
        <v>0</v>
      </c>
      <c r="N653" s="5">
        <v>0</v>
      </c>
      <c r="O653" s="5">
        <v>0</v>
      </c>
      <c r="P653" s="5">
        <v>0</v>
      </c>
      <c r="Q653" s="5">
        <v>0</v>
      </c>
      <c r="R653" s="5">
        <v>0</v>
      </c>
      <c r="S653" s="5">
        <v>0</v>
      </c>
      <c r="T653" s="5">
        <v>0</v>
      </c>
      <c r="V653" t="s">
        <v>2507</v>
      </c>
      <c r="W653" t="s">
        <v>2509</v>
      </c>
      <c r="X653" t="s">
        <v>1694</v>
      </c>
      <c r="Y653" t="s">
        <v>2510</v>
      </c>
      <c r="Z653" t="s">
        <v>2511</v>
      </c>
      <c r="AA653" t="s">
        <v>1815</v>
      </c>
      <c r="AB653" t="s">
        <v>2512</v>
      </c>
    </row>
    <row r="654" spans="2:29">
      <c r="B654" t="s">
        <v>2042</v>
      </c>
      <c r="C654" t="s">
        <v>2043</v>
      </c>
      <c r="D654" s="5">
        <v>49000000</v>
      </c>
      <c r="E654" s="5">
        <v>0</v>
      </c>
      <c r="F654" s="5">
        <v>-49000000</v>
      </c>
      <c r="G654" s="5">
        <v>0</v>
      </c>
      <c r="H654" s="5">
        <v>0</v>
      </c>
      <c r="I654" s="5">
        <v>0</v>
      </c>
      <c r="J654" s="5">
        <v>0</v>
      </c>
      <c r="K654" s="5">
        <v>0</v>
      </c>
      <c r="L654" s="5">
        <v>0</v>
      </c>
      <c r="M654" s="5">
        <v>0</v>
      </c>
      <c r="N654" s="5">
        <v>0</v>
      </c>
      <c r="O654" s="5">
        <v>0</v>
      </c>
      <c r="P654" s="5">
        <v>0</v>
      </c>
      <c r="Q654" s="5">
        <v>0</v>
      </c>
      <c r="R654" s="5">
        <v>0</v>
      </c>
      <c r="S654" s="5">
        <v>0</v>
      </c>
      <c r="T654" s="5">
        <v>0</v>
      </c>
      <c r="V654" t="s">
        <v>2042</v>
      </c>
      <c r="W654" t="s">
        <v>2044</v>
      </c>
      <c r="X654" t="s">
        <v>2045</v>
      </c>
      <c r="Y654" t="s">
        <v>2046</v>
      </c>
    </row>
    <row r="655" spans="2:29">
      <c r="B655" t="s">
        <v>2074</v>
      </c>
      <c r="C655" t="s">
        <v>2075</v>
      </c>
      <c r="D655" s="5">
        <v>0</v>
      </c>
      <c r="E655" s="5">
        <v>0</v>
      </c>
      <c r="F655" s="5">
        <v>8051000</v>
      </c>
      <c r="G655" s="5">
        <v>8051000</v>
      </c>
      <c r="H655" s="5">
        <v>0</v>
      </c>
      <c r="I655" s="5">
        <v>8051000</v>
      </c>
      <c r="J655" s="5">
        <v>0</v>
      </c>
      <c r="K655" s="5">
        <v>8051000</v>
      </c>
      <c r="L655" s="5">
        <v>0</v>
      </c>
      <c r="M655" s="5">
        <v>8051000</v>
      </c>
      <c r="N655" s="5">
        <v>100</v>
      </c>
      <c r="O655" s="5">
        <v>0</v>
      </c>
      <c r="P655" s="5">
        <v>8051000</v>
      </c>
      <c r="Q655" s="5">
        <v>100</v>
      </c>
      <c r="R655" s="5">
        <v>0</v>
      </c>
      <c r="S655" s="5">
        <v>8051000</v>
      </c>
      <c r="T655" s="5">
        <v>0</v>
      </c>
      <c r="V655" t="s">
        <v>2074</v>
      </c>
      <c r="W655" t="s">
        <v>1814</v>
      </c>
      <c r="X655" t="s">
        <v>2076</v>
      </c>
      <c r="Y655" t="s">
        <v>2077</v>
      </c>
    </row>
    <row r="656" spans="2:29">
      <c r="B656" t="s">
        <v>1679</v>
      </c>
      <c r="C656" t="s">
        <v>1680</v>
      </c>
      <c r="D656" s="5">
        <v>0</v>
      </c>
      <c r="E656" s="5">
        <v>0</v>
      </c>
      <c r="F656" s="5">
        <v>8051000</v>
      </c>
      <c r="G656" s="5">
        <v>8051000</v>
      </c>
      <c r="H656" s="5">
        <v>0</v>
      </c>
      <c r="I656" s="5">
        <v>8051000</v>
      </c>
      <c r="J656" s="5">
        <v>0</v>
      </c>
      <c r="K656" s="5">
        <v>8051000</v>
      </c>
      <c r="L656" s="5">
        <v>0</v>
      </c>
      <c r="M656" s="5">
        <v>8051000</v>
      </c>
      <c r="N656" s="5">
        <v>100</v>
      </c>
      <c r="O656" s="5">
        <v>0</v>
      </c>
      <c r="P656" s="5">
        <v>8051000</v>
      </c>
      <c r="Q656" s="5">
        <v>100</v>
      </c>
      <c r="R656" s="5">
        <v>0</v>
      </c>
      <c r="S656" s="5">
        <v>8051000</v>
      </c>
      <c r="T656" s="5">
        <v>0</v>
      </c>
      <c r="V656" t="s">
        <v>1679</v>
      </c>
      <c r="W656" t="s">
        <v>1681</v>
      </c>
      <c r="X656" t="s">
        <v>1682</v>
      </c>
    </row>
    <row r="657" spans="2:25">
      <c r="B657" t="s">
        <v>2228</v>
      </c>
      <c r="C657" t="s">
        <v>1512</v>
      </c>
      <c r="D657" s="5">
        <v>0</v>
      </c>
      <c r="E657" s="5">
        <v>0</v>
      </c>
      <c r="F657" s="5">
        <v>2763600</v>
      </c>
      <c r="G657" s="5">
        <v>2763600</v>
      </c>
      <c r="H657" s="5">
        <v>0</v>
      </c>
      <c r="I657" s="5">
        <v>2763600</v>
      </c>
      <c r="J657" s="5">
        <v>0</v>
      </c>
      <c r="K657" s="5">
        <v>2763600</v>
      </c>
      <c r="L657" s="5">
        <v>0</v>
      </c>
      <c r="M657" s="5">
        <v>2763600</v>
      </c>
      <c r="N657" s="5">
        <v>100</v>
      </c>
      <c r="O657" s="5">
        <v>0</v>
      </c>
      <c r="P657" s="5">
        <v>2763600</v>
      </c>
      <c r="Q657" s="5">
        <v>100</v>
      </c>
      <c r="R657" s="5">
        <v>0</v>
      </c>
      <c r="S657" s="5">
        <v>2763600</v>
      </c>
      <c r="T657" s="5">
        <v>0</v>
      </c>
      <c r="V657" t="s">
        <v>2228</v>
      </c>
      <c r="W657" t="s">
        <v>2082</v>
      </c>
      <c r="X657" t="s">
        <v>1694</v>
      </c>
      <c r="Y657" t="s">
        <v>1828</v>
      </c>
    </row>
    <row r="658" spans="2:25">
      <c r="B658" t="s">
        <v>1679</v>
      </c>
      <c r="C658" t="s">
        <v>1680</v>
      </c>
      <c r="D658" s="5">
        <v>0</v>
      </c>
      <c r="E658" s="5">
        <v>0</v>
      </c>
      <c r="F658" s="5">
        <v>2763600</v>
      </c>
      <c r="G658" s="5">
        <v>2763600</v>
      </c>
      <c r="H658" s="5">
        <v>0</v>
      </c>
      <c r="I658" s="5">
        <v>2763600</v>
      </c>
      <c r="J658" s="5">
        <v>0</v>
      </c>
      <c r="K658" s="5">
        <v>2763600</v>
      </c>
      <c r="L658" s="5">
        <v>0</v>
      </c>
      <c r="M658" s="5">
        <v>2763600</v>
      </c>
      <c r="N658" s="5">
        <v>100</v>
      </c>
      <c r="O658" s="5">
        <v>0</v>
      </c>
      <c r="P658" s="5">
        <v>2763600</v>
      </c>
      <c r="Q658" s="5">
        <v>100</v>
      </c>
      <c r="R658" s="5">
        <v>0</v>
      </c>
      <c r="S658" s="5">
        <v>2763600</v>
      </c>
      <c r="T658" s="5">
        <v>0</v>
      </c>
      <c r="V658" t="s">
        <v>1679</v>
      </c>
      <c r="W658" t="s">
        <v>1681</v>
      </c>
      <c r="X658" t="s">
        <v>1682</v>
      </c>
    </row>
    <row r="659" spans="2:25">
      <c r="B659" t="s">
        <v>2352</v>
      </c>
      <c r="C659" t="s">
        <v>2353</v>
      </c>
      <c r="D659" s="5">
        <v>0</v>
      </c>
      <c r="E659" s="5">
        <v>0</v>
      </c>
      <c r="F659" s="5">
        <v>99000</v>
      </c>
      <c r="G659" s="5">
        <v>99000</v>
      </c>
      <c r="H659" s="5">
        <v>0</v>
      </c>
      <c r="I659" s="5">
        <v>99000</v>
      </c>
      <c r="J659" s="5">
        <v>0</v>
      </c>
      <c r="K659" s="5">
        <v>99000</v>
      </c>
      <c r="L659" s="5">
        <v>0</v>
      </c>
      <c r="M659" s="5">
        <v>99000</v>
      </c>
      <c r="N659" s="5">
        <v>100</v>
      </c>
      <c r="O659" s="5">
        <v>0</v>
      </c>
      <c r="P659" s="5">
        <v>99000</v>
      </c>
      <c r="Q659" s="5">
        <v>100</v>
      </c>
      <c r="R659" s="5">
        <v>0</v>
      </c>
      <c r="S659" s="5">
        <v>99000</v>
      </c>
      <c r="T659" s="5">
        <v>0</v>
      </c>
      <c r="V659" t="s">
        <v>2352</v>
      </c>
      <c r="W659" t="s">
        <v>2354</v>
      </c>
      <c r="X659" t="s">
        <v>2355</v>
      </c>
    </row>
    <row r="660" spans="2:25">
      <c r="B660" t="s">
        <v>1679</v>
      </c>
      <c r="C660" t="s">
        <v>1680</v>
      </c>
      <c r="D660" s="5">
        <v>0</v>
      </c>
      <c r="E660" s="5">
        <v>0</v>
      </c>
      <c r="F660" s="5">
        <v>99000</v>
      </c>
      <c r="G660" s="5">
        <v>99000</v>
      </c>
      <c r="H660" s="5">
        <v>0</v>
      </c>
      <c r="I660" s="5">
        <v>99000</v>
      </c>
      <c r="J660" s="5">
        <v>0</v>
      </c>
      <c r="K660" s="5">
        <v>99000</v>
      </c>
      <c r="L660" s="5">
        <v>0</v>
      </c>
      <c r="M660" s="5">
        <v>99000</v>
      </c>
      <c r="N660" s="5">
        <v>100</v>
      </c>
      <c r="O660" s="5">
        <v>0</v>
      </c>
      <c r="P660" s="5">
        <v>99000</v>
      </c>
      <c r="Q660" s="5">
        <v>100</v>
      </c>
      <c r="R660" s="5">
        <v>0</v>
      </c>
      <c r="S660" s="5">
        <v>99000</v>
      </c>
      <c r="T660" s="5">
        <v>0</v>
      </c>
      <c r="V660" t="s">
        <v>1679</v>
      </c>
      <c r="W660" t="s">
        <v>1681</v>
      </c>
      <c r="X660" t="s">
        <v>1682</v>
      </c>
    </row>
    <row r="661" spans="2:25">
      <c r="B661" t="s">
        <v>2078</v>
      </c>
      <c r="C661" t="s">
        <v>1476</v>
      </c>
      <c r="D661" s="5">
        <v>0</v>
      </c>
      <c r="E661" s="5">
        <v>0</v>
      </c>
      <c r="F661" s="5">
        <v>29193000</v>
      </c>
      <c r="G661" s="5">
        <v>29193000</v>
      </c>
      <c r="H661" s="5">
        <v>0</v>
      </c>
      <c r="I661" s="5">
        <v>29193000</v>
      </c>
      <c r="J661" s="5">
        <v>0</v>
      </c>
      <c r="K661" s="5">
        <v>29193000</v>
      </c>
      <c r="L661" s="5">
        <v>0</v>
      </c>
      <c r="M661" s="5">
        <v>29193000</v>
      </c>
      <c r="N661" s="5">
        <v>100</v>
      </c>
      <c r="O661" s="5">
        <v>0</v>
      </c>
      <c r="P661" s="5">
        <v>29193000</v>
      </c>
      <c r="Q661" s="5">
        <v>100</v>
      </c>
      <c r="R661" s="5">
        <v>0</v>
      </c>
      <c r="S661" s="5">
        <v>29193000</v>
      </c>
      <c r="T661" s="5">
        <v>0</v>
      </c>
      <c r="V661" t="s">
        <v>2078</v>
      </c>
      <c r="W661" t="s">
        <v>2079</v>
      </c>
      <c r="X661" t="s">
        <v>2080</v>
      </c>
    </row>
    <row r="662" spans="2:25">
      <c r="B662" t="s">
        <v>1679</v>
      </c>
      <c r="C662" t="s">
        <v>1680</v>
      </c>
      <c r="D662" s="5">
        <v>0</v>
      </c>
      <c r="E662" s="5">
        <v>0</v>
      </c>
      <c r="F662" s="5">
        <v>29193000</v>
      </c>
      <c r="G662" s="5">
        <v>29193000</v>
      </c>
      <c r="H662" s="5">
        <v>0</v>
      </c>
      <c r="I662" s="5">
        <v>29193000</v>
      </c>
      <c r="J662" s="5">
        <v>0</v>
      </c>
      <c r="K662" s="5">
        <v>29193000</v>
      </c>
      <c r="L662" s="5">
        <v>0</v>
      </c>
      <c r="M662" s="5">
        <v>29193000</v>
      </c>
      <c r="N662" s="5">
        <v>100</v>
      </c>
      <c r="O662" s="5">
        <v>0</v>
      </c>
      <c r="P662" s="5">
        <v>29193000</v>
      </c>
      <c r="Q662" s="5">
        <v>100</v>
      </c>
      <c r="R662" s="5">
        <v>0</v>
      </c>
      <c r="S662" s="5">
        <v>29193000</v>
      </c>
      <c r="T662" s="5">
        <v>0</v>
      </c>
      <c r="V662" t="s">
        <v>1679</v>
      </c>
      <c r="W662" t="s">
        <v>1681</v>
      </c>
      <c r="X662" t="s">
        <v>1682</v>
      </c>
    </row>
    <row r="663" spans="2:25">
      <c r="B663" t="s">
        <v>2081</v>
      </c>
      <c r="C663" t="s">
        <v>1477</v>
      </c>
      <c r="D663" s="5">
        <v>0</v>
      </c>
      <c r="E663" s="5">
        <v>0</v>
      </c>
      <c r="F663" s="5">
        <v>409500</v>
      </c>
      <c r="G663" s="5">
        <v>409500</v>
      </c>
      <c r="H663" s="5">
        <v>0</v>
      </c>
      <c r="I663" s="5">
        <v>409500</v>
      </c>
      <c r="J663" s="5">
        <v>0</v>
      </c>
      <c r="K663" s="5">
        <v>409500</v>
      </c>
      <c r="L663" s="5">
        <v>0</v>
      </c>
      <c r="M663" s="5">
        <v>409500</v>
      </c>
      <c r="N663" s="5">
        <v>100</v>
      </c>
      <c r="O663" s="5">
        <v>0</v>
      </c>
      <c r="P663" s="5">
        <v>409500</v>
      </c>
      <c r="Q663" s="5">
        <v>100</v>
      </c>
      <c r="R663" s="5">
        <v>0</v>
      </c>
      <c r="S663" s="5">
        <v>409500</v>
      </c>
      <c r="T663" s="5">
        <v>0</v>
      </c>
      <c r="V663" t="s">
        <v>2081</v>
      </c>
      <c r="W663" t="s">
        <v>2082</v>
      </c>
      <c r="X663" t="s">
        <v>2083</v>
      </c>
    </row>
    <row r="664" spans="2:25">
      <c r="B664" t="s">
        <v>1679</v>
      </c>
      <c r="C664" t="s">
        <v>1680</v>
      </c>
      <c r="D664" s="5">
        <v>0</v>
      </c>
      <c r="E664" s="5">
        <v>0</v>
      </c>
      <c r="F664" s="5">
        <v>409500</v>
      </c>
      <c r="G664" s="5">
        <v>409500</v>
      </c>
      <c r="H664" s="5">
        <v>0</v>
      </c>
      <c r="I664" s="5">
        <v>409500</v>
      </c>
      <c r="J664" s="5">
        <v>0</v>
      </c>
      <c r="K664" s="5">
        <v>409500</v>
      </c>
      <c r="L664" s="5">
        <v>0</v>
      </c>
      <c r="M664" s="5">
        <v>409500</v>
      </c>
      <c r="N664" s="5">
        <v>100</v>
      </c>
      <c r="O664" s="5">
        <v>0</v>
      </c>
      <c r="P664" s="5">
        <v>409500</v>
      </c>
      <c r="Q664" s="5">
        <v>100</v>
      </c>
      <c r="R664" s="5">
        <v>0</v>
      </c>
      <c r="S664" s="5">
        <v>409500</v>
      </c>
      <c r="T664" s="5">
        <v>0</v>
      </c>
      <c r="V664" t="s">
        <v>1679</v>
      </c>
      <c r="W664" t="s">
        <v>1681</v>
      </c>
      <c r="X664" t="s">
        <v>1682</v>
      </c>
    </row>
    <row r="665" spans="2:25">
      <c r="B665" t="s">
        <v>2356</v>
      </c>
      <c r="C665" t="s">
        <v>2357</v>
      </c>
      <c r="D665" s="5">
        <v>20000000</v>
      </c>
      <c r="E665" s="5">
        <v>0</v>
      </c>
      <c r="F665" s="5">
        <v>-20000000</v>
      </c>
      <c r="G665" s="5">
        <v>0</v>
      </c>
      <c r="H665" s="5">
        <v>0</v>
      </c>
      <c r="I665" s="5">
        <v>0</v>
      </c>
      <c r="J665" s="5">
        <v>0</v>
      </c>
      <c r="K665" s="5">
        <v>0</v>
      </c>
      <c r="L665" s="5">
        <v>0</v>
      </c>
      <c r="M665" s="5">
        <v>0</v>
      </c>
      <c r="N665" s="5">
        <v>0</v>
      </c>
      <c r="O665" s="5">
        <v>0</v>
      </c>
      <c r="P665" s="5">
        <v>0</v>
      </c>
      <c r="Q665" s="5">
        <v>0</v>
      </c>
      <c r="R665" s="5">
        <v>0</v>
      </c>
      <c r="S665" s="5">
        <v>0</v>
      </c>
      <c r="T665" s="5">
        <v>0</v>
      </c>
      <c r="V665" t="s">
        <v>2356</v>
      </c>
      <c r="W665" t="s">
        <v>2358</v>
      </c>
      <c r="X665" t="s">
        <v>2359</v>
      </c>
      <c r="Y665" t="s">
        <v>2360</v>
      </c>
    </row>
    <row r="666" spans="2:25">
      <c r="B666" t="s">
        <v>2042</v>
      </c>
      <c r="C666" t="s">
        <v>2043</v>
      </c>
      <c r="D666" s="5">
        <v>20000000</v>
      </c>
      <c r="E666" s="5">
        <v>0</v>
      </c>
      <c r="F666" s="5">
        <v>-20000000</v>
      </c>
      <c r="G666" s="5">
        <v>0</v>
      </c>
      <c r="H666" s="5">
        <v>0</v>
      </c>
      <c r="I666" s="5">
        <v>0</v>
      </c>
      <c r="J666" s="5">
        <v>0</v>
      </c>
      <c r="K666" s="5">
        <v>0</v>
      </c>
      <c r="L666" s="5">
        <v>0</v>
      </c>
      <c r="M666" s="5">
        <v>0</v>
      </c>
      <c r="N666" s="5">
        <v>0</v>
      </c>
      <c r="O666" s="5">
        <v>0</v>
      </c>
      <c r="P666" s="5">
        <v>0</v>
      </c>
      <c r="Q666" s="5">
        <v>0</v>
      </c>
      <c r="R666" s="5">
        <v>0</v>
      </c>
      <c r="S666" s="5">
        <v>0</v>
      </c>
      <c r="T666" s="5">
        <v>0</v>
      </c>
      <c r="V666" t="s">
        <v>2042</v>
      </c>
      <c r="W666" t="s">
        <v>2044</v>
      </c>
      <c r="X666" t="s">
        <v>2045</v>
      </c>
      <c r="Y666" t="s">
        <v>2046</v>
      </c>
    </row>
    <row r="667" spans="2:25">
      <c r="B667" t="s">
        <v>2091</v>
      </c>
      <c r="C667" t="s">
        <v>1480</v>
      </c>
      <c r="D667" s="5">
        <v>0</v>
      </c>
      <c r="E667" s="5">
        <v>0</v>
      </c>
      <c r="F667" s="5">
        <v>1149914</v>
      </c>
      <c r="G667" s="5">
        <v>1149914</v>
      </c>
      <c r="H667" s="5">
        <v>0</v>
      </c>
      <c r="I667" s="5">
        <v>1149914</v>
      </c>
      <c r="J667" s="5">
        <v>0</v>
      </c>
      <c r="K667" s="5">
        <v>1149914</v>
      </c>
      <c r="L667" s="5">
        <v>0</v>
      </c>
      <c r="M667" s="5">
        <v>1149914</v>
      </c>
      <c r="N667" s="5">
        <v>100</v>
      </c>
      <c r="O667" s="5">
        <v>0</v>
      </c>
      <c r="P667" s="5">
        <v>1149914</v>
      </c>
      <c r="Q667" s="5">
        <v>100</v>
      </c>
      <c r="R667" s="5">
        <v>0</v>
      </c>
      <c r="S667" s="5">
        <v>1149914</v>
      </c>
      <c r="T667" s="5">
        <v>0</v>
      </c>
      <c r="V667" t="s">
        <v>2091</v>
      </c>
      <c r="W667" t="s">
        <v>2092</v>
      </c>
      <c r="X667" t="s">
        <v>1694</v>
      </c>
      <c r="Y667" t="s">
        <v>2093</v>
      </c>
    </row>
    <row r="668" spans="2:25">
      <c r="B668" t="s">
        <v>1679</v>
      </c>
      <c r="C668" t="s">
        <v>1680</v>
      </c>
      <c r="D668" s="5">
        <v>0</v>
      </c>
      <c r="E668" s="5">
        <v>0</v>
      </c>
      <c r="F668" s="5">
        <v>1149914</v>
      </c>
      <c r="G668" s="5">
        <v>1149914</v>
      </c>
      <c r="H668" s="5">
        <v>0</v>
      </c>
      <c r="I668" s="5">
        <v>1149914</v>
      </c>
      <c r="J668" s="5">
        <v>0</v>
      </c>
      <c r="K668" s="5">
        <v>1149914</v>
      </c>
      <c r="L668" s="5">
        <v>0</v>
      </c>
      <c r="M668" s="5">
        <v>1149914</v>
      </c>
      <c r="N668" s="5">
        <v>100</v>
      </c>
      <c r="O668" s="5">
        <v>0</v>
      </c>
      <c r="P668" s="5">
        <v>1149914</v>
      </c>
      <c r="Q668" s="5">
        <v>100</v>
      </c>
      <c r="R668" s="5">
        <v>0</v>
      </c>
      <c r="S668" s="5">
        <v>1149914</v>
      </c>
      <c r="T668" s="5">
        <v>0</v>
      </c>
      <c r="V668" t="s">
        <v>1679</v>
      </c>
      <c r="W668" t="s">
        <v>1681</v>
      </c>
      <c r="X668" t="s">
        <v>1682</v>
      </c>
    </row>
    <row r="669" spans="2:25">
      <c r="B669" t="s">
        <v>2094</v>
      </c>
      <c r="C669" t="s">
        <v>1481</v>
      </c>
      <c r="D669" s="5">
        <v>0</v>
      </c>
      <c r="E669" s="5">
        <v>0</v>
      </c>
      <c r="F669" s="5">
        <v>8188000</v>
      </c>
      <c r="G669" s="5">
        <v>8188000</v>
      </c>
      <c r="H669" s="5">
        <v>0</v>
      </c>
      <c r="I669" s="5">
        <v>8188000</v>
      </c>
      <c r="J669" s="5">
        <v>0</v>
      </c>
      <c r="K669" s="5">
        <v>8188000</v>
      </c>
      <c r="L669" s="5">
        <v>0</v>
      </c>
      <c r="M669" s="5">
        <v>8188000</v>
      </c>
      <c r="N669" s="5">
        <v>100</v>
      </c>
      <c r="O669" s="5">
        <v>0</v>
      </c>
      <c r="P669" s="5">
        <v>8188000</v>
      </c>
      <c r="Q669" s="5">
        <v>100</v>
      </c>
      <c r="R669" s="5">
        <v>0</v>
      </c>
      <c r="S669" s="5">
        <v>8188000</v>
      </c>
      <c r="T669" s="5">
        <v>0</v>
      </c>
      <c r="V669" t="s">
        <v>2094</v>
      </c>
      <c r="W669" t="s">
        <v>2095</v>
      </c>
    </row>
    <row r="670" spans="2:25">
      <c r="B670" t="s">
        <v>1679</v>
      </c>
      <c r="C670" t="s">
        <v>1680</v>
      </c>
      <c r="D670" s="5">
        <v>0</v>
      </c>
      <c r="E670" s="5">
        <v>0</v>
      </c>
      <c r="F670" s="5">
        <v>8188000</v>
      </c>
      <c r="G670" s="5">
        <v>8188000</v>
      </c>
      <c r="H670" s="5">
        <v>0</v>
      </c>
      <c r="I670" s="5">
        <v>8188000</v>
      </c>
      <c r="J670" s="5">
        <v>0</v>
      </c>
      <c r="K670" s="5">
        <v>8188000</v>
      </c>
      <c r="L670" s="5">
        <v>0</v>
      </c>
      <c r="M670" s="5">
        <v>8188000</v>
      </c>
      <c r="N670" s="5">
        <v>100</v>
      </c>
      <c r="O670" s="5">
        <v>0</v>
      </c>
      <c r="P670" s="5">
        <v>8188000</v>
      </c>
      <c r="Q670" s="5">
        <v>100</v>
      </c>
      <c r="R670" s="5">
        <v>0</v>
      </c>
      <c r="S670" s="5">
        <v>8188000</v>
      </c>
      <c r="T670" s="5">
        <v>0</v>
      </c>
      <c r="V670" t="s">
        <v>1679</v>
      </c>
      <c r="W670" t="s">
        <v>1681</v>
      </c>
      <c r="X670" t="s">
        <v>1682</v>
      </c>
    </row>
    <row r="671" spans="2:25">
      <c r="B671" t="s">
        <v>2096</v>
      </c>
      <c r="C671" t="s">
        <v>1482</v>
      </c>
      <c r="D671" s="5">
        <v>0</v>
      </c>
      <c r="E671" s="5">
        <v>0</v>
      </c>
      <c r="F671" s="5">
        <v>2773250</v>
      </c>
      <c r="G671" s="5">
        <v>2773250</v>
      </c>
      <c r="H671" s="5">
        <v>0</v>
      </c>
      <c r="I671" s="5">
        <v>2773250</v>
      </c>
      <c r="J671" s="5">
        <v>0</v>
      </c>
      <c r="K671" s="5">
        <v>2773250</v>
      </c>
      <c r="L671" s="5">
        <v>0</v>
      </c>
      <c r="M671" s="5">
        <v>2773250</v>
      </c>
      <c r="N671" s="5">
        <v>100</v>
      </c>
      <c r="O671" s="5">
        <v>0</v>
      </c>
      <c r="P671" s="5">
        <v>2773250</v>
      </c>
      <c r="Q671" s="5">
        <v>100</v>
      </c>
      <c r="R671" s="5">
        <v>0</v>
      </c>
      <c r="S671" s="5">
        <v>2773250</v>
      </c>
      <c r="T671" s="5">
        <v>0</v>
      </c>
      <c r="V671" t="s">
        <v>2096</v>
      </c>
      <c r="W671" t="s">
        <v>2097</v>
      </c>
    </row>
    <row r="672" spans="2:25">
      <c r="B672" t="s">
        <v>1679</v>
      </c>
      <c r="C672" t="s">
        <v>1680</v>
      </c>
      <c r="D672" s="5">
        <v>0</v>
      </c>
      <c r="E672" s="5">
        <v>0</v>
      </c>
      <c r="F672" s="5">
        <v>2773250</v>
      </c>
      <c r="G672" s="5">
        <v>2773250</v>
      </c>
      <c r="H672" s="5">
        <v>0</v>
      </c>
      <c r="I672" s="5">
        <v>2773250</v>
      </c>
      <c r="J672" s="5">
        <v>0</v>
      </c>
      <c r="K672" s="5">
        <v>2773250</v>
      </c>
      <c r="L672" s="5">
        <v>0</v>
      </c>
      <c r="M672" s="5">
        <v>2773250</v>
      </c>
      <c r="N672" s="5">
        <v>100</v>
      </c>
      <c r="O672" s="5">
        <v>0</v>
      </c>
      <c r="P672" s="5">
        <v>2773250</v>
      </c>
      <c r="Q672" s="5">
        <v>100</v>
      </c>
      <c r="R672" s="5">
        <v>0</v>
      </c>
      <c r="S672" s="5">
        <v>2773250</v>
      </c>
      <c r="T672" s="5">
        <v>0</v>
      </c>
      <c r="V672" t="s">
        <v>1679</v>
      </c>
      <c r="W672" t="s">
        <v>1681</v>
      </c>
      <c r="X672" t="s">
        <v>1682</v>
      </c>
    </row>
    <row r="673" spans="2:29">
      <c r="B673" t="s">
        <v>2363</v>
      </c>
      <c r="C673" t="s">
        <v>2364</v>
      </c>
      <c r="D673" s="5">
        <v>0</v>
      </c>
      <c r="E673" s="5">
        <v>0</v>
      </c>
      <c r="F673" s="5">
        <v>50000</v>
      </c>
      <c r="G673" s="5">
        <v>50000</v>
      </c>
      <c r="H673" s="5">
        <v>0</v>
      </c>
      <c r="I673" s="5">
        <v>50000</v>
      </c>
      <c r="J673" s="5">
        <v>0</v>
      </c>
      <c r="K673" s="5">
        <v>50000</v>
      </c>
      <c r="L673" s="5">
        <v>0</v>
      </c>
      <c r="M673" s="5">
        <v>50000</v>
      </c>
      <c r="N673" s="5">
        <v>100</v>
      </c>
      <c r="O673" s="5">
        <v>0</v>
      </c>
      <c r="P673" s="5">
        <v>50000</v>
      </c>
      <c r="Q673" s="5">
        <v>100</v>
      </c>
      <c r="R673" s="5">
        <v>0</v>
      </c>
      <c r="S673" s="5">
        <v>50000</v>
      </c>
      <c r="T673" s="5">
        <v>0</v>
      </c>
      <c r="V673" t="s">
        <v>2363</v>
      </c>
      <c r="W673" t="s">
        <v>2107</v>
      </c>
      <c r="X673" t="s">
        <v>2365</v>
      </c>
      <c r="Y673" t="s">
        <v>1815</v>
      </c>
      <c r="Z673" t="s">
        <v>2366</v>
      </c>
      <c r="AA673" t="s">
        <v>2367</v>
      </c>
    </row>
    <row r="674" spans="2:29">
      <c r="B674" t="s">
        <v>1679</v>
      </c>
      <c r="C674" t="s">
        <v>1680</v>
      </c>
      <c r="D674" s="5">
        <v>0</v>
      </c>
      <c r="E674" s="5">
        <v>0</v>
      </c>
      <c r="F674" s="5">
        <v>50000</v>
      </c>
      <c r="G674" s="5">
        <v>50000</v>
      </c>
      <c r="H674" s="5">
        <v>0</v>
      </c>
      <c r="I674" s="5">
        <v>50000</v>
      </c>
      <c r="J674" s="5">
        <v>0</v>
      </c>
      <c r="K674" s="5">
        <v>50000</v>
      </c>
      <c r="L674" s="5">
        <v>0</v>
      </c>
      <c r="M674" s="5">
        <v>50000</v>
      </c>
      <c r="N674" s="5">
        <v>100</v>
      </c>
      <c r="O674" s="5">
        <v>0</v>
      </c>
      <c r="P674" s="5">
        <v>50000</v>
      </c>
      <c r="Q674" s="5">
        <v>100</v>
      </c>
      <c r="R674" s="5">
        <v>0</v>
      </c>
      <c r="S674" s="5">
        <v>50000</v>
      </c>
      <c r="T674" s="5">
        <v>0</v>
      </c>
      <c r="V674" t="s">
        <v>1679</v>
      </c>
      <c r="W674" t="s">
        <v>1681</v>
      </c>
      <c r="X674" t="s">
        <v>1682</v>
      </c>
    </row>
    <row r="675" spans="2:29">
      <c r="B675" t="s">
        <v>2101</v>
      </c>
      <c r="C675" t="s">
        <v>2102</v>
      </c>
      <c r="D675" s="5">
        <v>0</v>
      </c>
      <c r="E675" s="5">
        <v>0</v>
      </c>
      <c r="F675" s="5">
        <v>579600</v>
      </c>
      <c r="G675" s="5">
        <v>579600</v>
      </c>
      <c r="H675" s="5">
        <v>0</v>
      </c>
      <c r="I675" s="5">
        <v>579600</v>
      </c>
      <c r="J675" s="5">
        <v>0</v>
      </c>
      <c r="K675" s="5">
        <v>579600</v>
      </c>
      <c r="L675" s="5">
        <v>0</v>
      </c>
      <c r="M675" s="5">
        <v>579600</v>
      </c>
      <c r="N675" s="5">
        <v>100</v>
      </c>
      <c r="O675" s="5">
        <v>0</v>
      </c>
      <c r="P675" s="5">
        <v>579600</v>
      </c>
      <c r="Q675" s="5">
        <v>100</v>
      </c>
      <c r="R675" s="5">
        <v>0</v>
      </c>
      <c r="S675" s="5">
        <v>579600</v>
      </c>
      <c r="T675" s="5">
        <v>0</v>
      </c>
      <c r="V675" t="s">
        <v>2101</v>
      </c>
      <c r="W675" t="s">
        <v>2103</v>
      </c>
      <c r="X675" t="s">
        <v>2104</v>
      </c>
      <c r="Y675" t="s">
        <v>1694</v>
      </c>
      <c r="Z675" t="s">
        <v>2093</v>
      </c>
    </row>
    <row r="676" spans="2:29">
      <c r="B676" t="s">
        <v>1679</v>
      </c>
      <c r="C676" t="s">
        <v>1680</v>
      </c>
      <c r="D676" s="5">
        <v>0</v>
      </c>
      <c r="E676" s="5">
        <v>0</v>
      </c>
      <c r="F676" s="5">
        <v>579600</v>
      </c>
      <c r="G676" s="5">
        <v>579600</v>
      </c>
      <c r="H676" s="5">
        <v>0</v>
      </c>
      <c r="I676" s="5">
        <v>579600</v>
      </c>
      <c r="J676" s="5">
        <v>0</v>
      </c>
      <c r="K676" s="5">
        <v>579600</v>
      </c>
      <c r="L676" s="5">
        <v>0</v>
      </c>
      <c r="M676" s="5">
        <v>579600</v>
      </c>
      <c r="N676" s="5">
        <v>100</v>
      </c>
      <c r="O676" s="5">
        <v>0</v>
      </c>
      <c r="P676" s="5">
        <v>579600</v>
      </c>
      <c r="Q676" s="5">
        <v>100</v>
      </c>
      <c r="R676" s="5">
        <v>0</v>
      </c>
      <c r="S676" s="5">
        <v>579600</v>
      </c>
      <c r="T676" s="5">
        <v>0</v>
      </c>
      <c r="V676" t="s">
        <v>1679</v>
      </c>
      <c r="W676" t="s">
        <v>1681</v>
      </c>
      <c r="X676" t="s">
        <v>1682</v>
      </c>
    </row>
    <row r="677" spans="2:29">
      <c r="B677" t="s">
        <v>2368</v>
      </c>
      <c r="C677" t="s">
        <v>1537</v>
      </c>
      <c r="D677" s="5">
        <v>0</v>
      </c>
      <c r="E677" s="5">
        <v>0</v>
      </c>
      <c r="F677" s="5">
        <v>1994797</v>
      </c>
      <c r="G677" s="5">
        <v>1994797</v>
      </c>
      <c r="H677" s="5">
        <v>0</v>
      </c>
      <c r="I677" s="5">
        <v>1994797</v>
      </c>
      <c r="J677" s="5">
        <v>0</v>
      </c>
      <c r="K677" s="5">
        <v>1994797</v>
      </c>
      <c r="L677" s="5">
        <v>0</v>
      </c>
      <c r="M677" s="5">
        <v>1994797</v>
      </c>
      <c r="N677" s="5">
        <v>100</v>
      </c>
      <c r="O677" s="5">
        <v>0</v>
      </c>
      <c r="P677" s="5">
        <v>1994797</v>
      </c>
      <c r="Q677" s="5">
        <v>100</v>
      </c>
      <c r="R677" s="5">
        <v>0</v>
      </c>
      <c r="S677" s="5">
        <v>1994797</v>
      </c>
      <c r="T677" s="5">
        <v>0</v>
      </c>
      <c r="V677" t="s">
        <v>2368</v>
      </c>
      <c r="W677" t="s">
        <v>2369</v>
      </c>
      <c r="X677" t="s">
        <v>2370</v>
      </c>
    </row>
    <row r="678" spans="2:29">
      <c r="B678" t="s">
        <v>1679</v>
      </c>
      <c r="C678" t="s">
        <v>1680</v>
      </c>
      <c r="D678" s="5">
        <v>0</v>
      </c>
      <c r="E678" s="5">
        <v>0</v>
      </c>
      <c r="F678" s="5">
        <v>1994797</v>
      </c>
      <c r="G678" s="5">
        <v>1994797</v>
      </c>
      <c r="H678" s="5">
        <v>0</v>
      </c>
      <c r="I678" s="5">
        <v>1994797</v>
      </c>
      <c r="J678" s="5">
        <v>0</v>
      </c>
      <c r="K678" s="5">
        <v>1994797</v>
      </c>
      <c r="L678" s="5">
        <v>0</v>
      </c>
      <c r="M678" s="5">
        <v>1994797</v>
      </c>
      <c r="N678" s="5">
        <v>100</v>
      </c>
      <c r="O678" s="5">
        <v>0</v>
      </c>
      <c r="P678" s="5">
        <v>1994797</v>
      </c>
      <c r="Q678" s="5">
        <v>100</v>
      </c>
      <c r="R678" s="5">
        <v>0</v>
      </c>
      <c r="S678" s="5">
        <v>1994797</v>
      </c>
      <c r="T678" s="5">
        <v>0</v>
      </c>
      <c r="V678" t="s">
        <v>1679</v>
      </c>
      <c r="W678" t="s">
        <v>1681</v>
      </c>
      <c r="X678" t="s">
        <v>1682</v>
      </c>
    </row>
    <row r="679" spans="2:29">
      <c r="B679" t="s">
        <v>2105</v>
      </c>
      <c r="C679" t="s">
        <v>2106</v>
      </c>
      <c r="D679" s="5">
        <v>0</v>
      </c>
      <c r="E679" s="5">
        <v>0</v>
      </c>
      <c r="F679" s="5">
        <v>4159936</v>
      </c>
      <c r="G679" s="5">
        <v>4159936</v>
      </c>
      <c r="H679" s="5">
        <v>0</v>
      </c>
      <c r="I679" s="5">
        <v>4159936</v>
      </c>
      <c r="J679" s="5">
        <v>0</v>
      </c>
      <c r="K679" s="5">
        <v>4159936</v>
      </c>
      <c r="L679" s="5">
        <v>0</v>
      </c>
      <c r="M679" s="5">
        <v>4159936</v>
      </c>
      <c r="N679" s="5">
        <v>100</v>
      </c>
      <c r="O679" s="5">
        <v>0</v>
      </c>
      <c r="P679" s="5">
        <v>3443436</v>
      </c>
      <c r="Q679" s="5">
        <v>82.776200000000003</v>
      </c>
      <c r="R679" s="5">
        <v>0</v>
      </c>
      <c r="S679" s="5">
        <v>3443436</v>
      </c>
      <c r="T679" s="5">
        <v>0</v>
      </c>
      <c r="V679" t="s">
        <v>2105</v>
      </c>
      <c r="W679" t="s">
        <v>2107</v>
      </c>
      <c r="X679" t="s">
        <v>1827</v>
      </c>
      <c r="Y679" t="s">
        <v>1815</v>
      </c>
      <c r="Z679" t="s">
        <v>2093</v>
      </c>
    </row>
    <row r="680" spans="2:29">
      <c r="B680" t="s">
        <v>1679</v>
      </c>
      <c r="C680" t="s">
        <v>1680</v>
      </c>
      <c r="D680" s="5">
        <v>0</v>
      </c>
      <c r="E680" s="5">
        <v>0</v>
      </c>
      <c r="F680" s="5">
        <v>4159936</v>
      </c>
      <c r="G680" s="5">
        <v>4159936</v>
      </c>
      <c r="H680" s="5">
        <v>0</v>
      </c>
      <c r="I680" s="5">
        <v>4159936</v>
      </c>
      <c r="J680" s="5">
        <v>0</v>
      </c>
      <c r="K680" s="5">
        <v>4159936</v>
      </c>
      <c r="L680" s="5">
        <v>0</v>
      </c>
      <c r="M680" s="5">
        <v>4159936</v>
      </c>
      <c r="N680" s="5">
        <v>100</v>
      </c>
      <c r="O680" s="5">
        <v>0</v>
      </c>
      <c r="P680" s="5">
        <v>3443436</v>
      </c>
      <c r="Q680" s="5">
        <v>82.776200000000003</v>
      </c>
      <c r="R680" s="5">
        <v>0</v>
      </c>
      <c r="S680" s="5">
        <v>3443436</v>
      </c>
      <c r="T680" s="5">
        <v>0</v>
      </c>
      <c r="V680" t="s">
        <v>1679</v>
      </c>
      <c r="W680" t="s">
        <v>1681</v>
      </c>
      <c r="X680" t="s">
        <v>1682</v>
      </c>
    </row>
    <row r="681" spans="2:29">
      <c r="B681" t="s">
        <v>2371</v>
      </c>
      <c r="C681" t="s">
        <v>1564</v>
      </c>
      <c r="D681" s="5">
        <v>0</v>
      </c>
      <c r="E681" s="5">
        <v>0</v>
      </c>
      <c r="F681" s="5">
        <v>218400</v>
      </c>
      <c r="G681" s="5">
        <v>218400</v>
      </c>
      <c r="H681" s="5">
        <v>0</v>
      </c>
      <c r="I681" s="5">
        <v>218400</v>
      </c>
      <c r="J681" s="5">
        <v>0</v>
      </c>
      <c r="K681" s="5">
        <v>218400</v>
      </c>
      <c r="L681" s="5">
        <v>0</v>
      </c>
      <c r="M681" s="5">
        <v>218400</v>
      </c>
      <c r="N681" s="5">
        <v>100</v>
      </c>
      <c r="O681" s="5">
        <v>0</v>
      </c>
      <c r="P681" s="5">
        <v>218400</v>
      </c>
      <c r="Q681" s="5">
        <v>100</v>
      </c>
      <c r="R681" s="5">
        <v>0</v>
      </c>
      <c r="S681" s="5">
        <v>218400</v>
      </c>
      <c r="T681" s="5">
        <v>0</v>
      </c>
      <c r="V681" t="s">
        <v>2371</v>
      </c>
      <c r="W681" t="s">
        <v>2372</v>
      </c>
    </row>
    <row r="682" spans="2:29">
      <c r="B682" t="s">
        <v>1679</v>
      </c>
      <c r="C682" t="s">
        <v>1680</v>
      </c>
      <c r="D682" s="5">
        <v>0</v>
      </c>
      <c r="E682" s="5">
        <v>0</v>
      </c>
      <c r="F682" s="5">
        <v>218400</v>
      </c>
      <c r="G682" s="5">
        <v>218400</v>
      </c>
      <c r="H682" s="5">
        <v>0</v>
      </c>
      <c r="I682" s="5">
        <v>218400</v>
      </c>
      <c r="J682" s="5">
        <v>0</v>
      </c>
      <c r="K682" s="5">
        <v>218400</v>
      </c>
      <c r="L682" s="5">
        <v>0</v>
      </c>
      <c r="M682" s="5">
        <v>218400</v>
      </c>
      <c r="N682" s="5">
        <v>100</v>
      </c>
      <c r="O682" s="5">
        <v>0</v>
      </c>
      <c r="P682" s="5">
        <v>218400</v>
      </c>
      <c r="Q682" s="5">
        <v>100</v>
      </c>
      <c r="R682" s="5">
        <v>0</v>
      </c>
      <c r="S682" s="5">
        <v>218400</v>
      </c>
      <c r="T682" s="5">
        <v>0</v>
      </c>
      <c r="V682" t="s">
        <v>1679</v>
      </c>
      <c r="W682" t="s">
        <v>1681</v>
      </c>
      <c r="X682" t="s">
        <v>1682</v>
      </c>
    </row>
    <row r="683" spans="2:29">
      <c r="B683" t="s">
        <v>2229</v>
      </c>
      <c r="C683" t="s">
        <v>2230</v>
      </c>
      <c r="D683" s="5">
        <v>0</v>
      </c>
      <c r="E683" s="5">
        <v>0</v>
      </c>
      <c r="F683" s="5">
        <v>150800</v>
      </c>
      <c r="G683" s="5">
        <v>150800</v>
      </c>
      <c r="H683" s="5">
        <v>0</v>
      </c>
      <c r="I683" s="5">
        <v>150800</v>
      </c>
      <c r="J683" s="5">
        <v>0</v>
      </c>
      <c r="K683" s="5">
        <v>150800</v>
      </c>
      <c r="L683" s="5">
        <v>0</v>
      </c>
      <c r="M683" s="5">
        <v>150800</v>
      </c>
      <c r="N683" s="5">
        <v>100</v>
      </c>
      <c r="O683" s="5">
        <v>0</v>
      </c>
      <c r="P683" s="5">
        <v>150800</v>
      </c>
      <c r="Q683" s="5">
        <v>100</v>
      </c>
      <c r="R683" s="5">
        <v>0</v>
      </c>
      <c r="S683" s="5">
        <v>150800</v>
      </c>
      <c r="T683" s="5">
        <v>0</v>
      </c>
      <c r="V683" t="s">
        <v>2229</v>
      </c>
      <c r="W683" t="s">
        <v>1826</v>
      </c>
      <c r="X683" t="s">
        <v>1694</v>
      </c>
      <c r="Y683" t="s">
        <v>1839</v>
      </c>
      <c r="Z683" t="s">
        <v>2231</v>
      </c>
      <c r="AA683" t="s">
        <v>1815</v>
      </c>
      <c r="AB683" t="s">
        <v>1707</v>
      </c>
      <c r="AC683" t="s">
        <v>2232</v>
      </c>
    </row>
    <row r="684" spans="2:29">
      <c r="B684" t="s">
        <v>1679</v>
      </c>
      <c r="C684" t="s">
        <v>1680</v>
      </c>
      <c r="D684" s="5">
        <v>0</v>
      </c>
      <c r="E684" s="5">
        <v>0</v>
      </c>
      <c r="F684" s="5">
        <v>150800</v>
      </c>
      <c r="G684" s="5">
        <v>150800</v>
      </c>
      <c r="H684" s="5">
        <v>0</v>
      </c>
      <c r="I684" s="5">
        <v>150800</v>
      </c>
      <c r="J684" s="5">
        <v>0</v>
      </c>
      <c r="K684" s="5">
        <v>150800</v>
      </c>
      <c r="L684" s="5">
        <v>0</v>
      </c>
      <c r="M684" s="5">
        <v>150800</v>
      </c>
      <c r="N684" s="5">
        <v>100</v>
      </c>
      <c r="O684" s="5">
        <v>0</v>
      </c>
      <c r="P684" s="5">
        <v>150800</v>
      </c>
      <c r="Q684" s="5">
        <v>100</v>
      </c>
      <c r="R684" s="5">
        <v>0</v>
      </c>
      <c r="S684" s="5">
        <v>150800</v>
      </c>
      <c r="T684" s="5">
        <v>0</v>
      </c>
      <c r="V684" t="s">
        <v>1679</v>
      </c>
      <c r="W684" t="s">
        <v>1681</v>
      </c>
      <c r="X684" t="s">
        <v>1682</v>
      </c>
    </row>
    <row r="685" spans="2:29">
      <c r="B685" t="s">
        <v>2513</v>
      </c>
      <c r="C685" t="s">
        <v>1565</v>
      </c>
      <c r="D685" s="5">
        <v>0</v>
      </c>
      <c r="E685" s="5">
        <v>0</v>
      </c>
      <c r="F685" s="5">
        <v>30000</v>
      </c>
      <c r="G685" s="5">
        <v>30000</v>
      </c>
      <c r="H685" s="5">
        <v>0</v>
      </c>
      <c r="I685" s="5">
        <v>30000</v>
      </c>
      <c r="J685" s="5">
        <v>0</v>
      </c>
      <c r="K685" s="5">
        <v>30000</v>
      </c>
      <c r="L685" s="5">
        <v>0</v>
      </c>
      <c r="M685" s="5">
        <v>30000</v>
      </c>
      <c r="N685" s="5">
        <v>100</v>
      </c>
      <c r="O685" s="5">
        <v>0</v>
      </c>
      <c r="P685" s="5">
        <v>30000</v>
      </c>
      <c r="Q685" s="5">
        <v>100</v>
      </c>
      <c r="R685" s="5">
        <v>0</v>
      </c>
      <c r="S685" s="5">
        <v>30000</v>
      </c>
      <c r="T685" s="5">
        <v>0</v>
      </c>
      <c r="V685" t="s">
        <v>2513</v>
      </c>
      <c r="W685" t="s">
        <v>2109</v>
      </c>
      <c r="X685" t="s">
        <v>1815</v>
      </c>
      <c r="Y685" t="s">
        <v>2514</v>
      </c>
    </row>
    <row r="686" spans="2:29">
      <c r="B686" t="s">
        <v>1679</v>
      </c>
      <c r="C686" t="s">
        <v>1680</v>
      </c>
      <c r="D686" s="5">
        <v>0</v>
      </c>
      <c r="E686" s="5">
        <v>0</v>
      </c>
      <c r="F686" s="5">
        <v>30000</v>
      </c>
      <c r="G686" s="5">
        <v>30000</v>
      </c>
      <c r="H686" s="5">
        <v>0</v>
      </c>
      <c r="I686" s="5">
        <v>30000</v>
      </c>
      <c r="J686" s="5">
        <v>0</v>
      </c>
      <c r="K686" s="5">
        <v>30000</v>
      </c>
      <c r="L686" s="5">
        <v>0</v>
      </c>
      <c r="M686" s="5">
        <v>30000</v>
      </c>
      <c r="N686" s="5">
        <v>100</v>
      </c>
      <c r="O686" s="5">
        <v>0</v>
      </c>
      <c r="P686" s="5">
        <v>30000</v>
      </c>
      <c r="Q686" s="5">
        <v>100</v>
      </c>
      <c r="R686" s="5">
        <v>0</v>
      </c>
      <c r="S686" s="5">
        <v>30000</v>
      </c>
      <c r="T686" s="5">
        <v>0</v>
      </c>
      <c r="V686" t="s">
        <v>1679</v>
      </c>
      <c r="W686" t="s">
        <v>1681</v>
      </c>
      <c r="X686" t="s">
        <v>1682</v>
      </c>
    </row>
    <row r="687" spans="2:29">
      <c r="B687" t="s">
        <v>2108</v>
      </c>
      <c r="C687" t="s">
        <v>1486</v>
      </c>
      <c r="D687" s="5">
        <v>0</v>
      </c>
      <c r="E687" s="5">
        <v>0</v>
      </c>
      <c r="F687" s="5">
        <v>3481520</v>
      </c>
      <c r="G687" s="5">
        <v>3481520</v>
      </c>
      <c r="H687" s="5">
        <v>0</v>
      </c>
      <c r="I687" s="5">
        <v>3481520</v>
      </c>
      <c r="J687" s="5">
        <v>0</v>
      </c>
      <c r="K687" s="5">
        <v>3481520</v>
      </c>
      <c r="L687" s="5">
        <v>0</v>
      </c>
      <c r="M687" s="5">
        <v>3481520</v>
      </c>
      <c r="N687" s="5">
        <v>100</v>
      </c>
      <c r="O687" s="5">
        <v>0</v>
      </c>
      <c r="P687" s="5">
        <v>3481520</v>
      </c>
      <c r="Q687" s="5">
        <v>100</v>
      </c>
      <c r="R687" s="5">
        <v>0</v>
      </c>
      <c r="S687" s="5">
        <v>3481520</v>
      </c>
      <c r="T687" s="5">
        <v>0</v>
      </c>
      <c r="V687" t="s">
        <v>2108</v>
      </c>
      <c r="W687" t="s">
        <v>2109</v>
      </c>
      <c r="X687" t="s">
        <v>1815</v>
      </c>
      <c r="Y687" t="s">
        <v>2110</v>
      </c>
    </row>
    <row r="688" spans="2:29">
      <c r="B688" t="s">
        <v>1679</v>
      </c>
      <c r="C688" t="s">
        <v>1680</v>
      </c>
      <c r="D688" s="5">
        <v>0</v>
      </c>
      <c r="E688" s="5">
        <v>0</v>
      </c>
      <c r="F688" s="5">
        <v>3481520</v>
      </c>
      <c r="G688" s="5">
        <v>3481520</v>
      </c>
      <c r="H688" s="5">
        <v>0</v>
      </c>
      <c r="I688" s="5">
        <v>3481520</v>
      </c>
      <c r="J688" s="5">
        <v>0</v>
      </c>
      <c r="K688" s="5">
        <v>3481520</v>
      </c>
      <c r="L688" s="5">
        <v>0</v>
      </c>
      <c r="M688" s="5">
        <v>3481520</v>
      </c>
      <c r="N688" s="5">
        <v>100</v>
      </c>
      <c r="O688" s="5">
        <v>0</v>
      </c>
      <c r="P688" s="5">
        <v>3481520</v>
      </c>
      <c r="Q688" s="5">
        <v>100</v>
      </c>
      <c r="R688" s="5">
        <v>0</v>
      </c>
      <c r="S688" s="5">
        <v>3481520</v>
      </c>
      <c r="T688" s="5">
        <v>0</v>
      </c>
      <c r="V688" t="s">
        <v>1679</v>
      </c>
      <c r="W688" t="s">
        <v>1681</v>
      </c>
      <c r="X688" t="s">
        <v>1682</v>
      </c>
    </row>
    <row r="689" spans="2:32">
      <c r="B689" t="s">
        <v>2111</v>
      </c>
      <c r="C689" t="s">
        <v>2112</v>
      </c>
      <c r="D689" s="5">
        <v>140000000</v>
      </c>
      <c r="E689" s="5">
        <v>0</v>
      </c>
      <c r="F689" s="5">
        <v>-140000000</v>
      </c>
      <c r="G689" s="5">
        <v>0</v>
      </c>
      <c r="H689" s="5">
        <v>0</v>
      </c>
      <c r="I689" s="5">
        <v>0</v>
      </c>
      <c r="J689" s="5">
        <v>0</v>
      </c>
      <c r="K689" s="5">
        <v>0</v>
      </c>
      <c r="L689" s="5">
        <v>0</v>
      </c>
      <c r="M689" s="5">
        <v>0</v>
      </c>
      <c r="N689" s="5">
        <v>0</v>
      </c>
      <c r="O689" s="5">
        <v>0</v>
      </c>
      <c r="P689" s="5">
        <v>0</v>
      </c>
      <c r="Q689" s="5">
        <v>0</v>
      </c>
      <c r="R689" s="5">
        <v>0</v>
      </c>
      <c r="S689" s="5">
        <v>0</v>
      </c>
      <c r="T689" s="5">
        <v>0</v>
      </c>
      <c r="V689" t="s">
        <v>2111</v>
      </c>
      <c r="W689" t="s">
        <v>1826</v>
      </c>
      <c r="X689" t="s">
        <v>1827</v>
      </c>
      <c r="Y689" t="s">
        <v>1815</v>
      </c>
      <c r="Z689" t="s">
        <v>2113</v>
      </c>
    </row>
    <row r="690" spans="2:32">
      <c r="B690" t="s">
        <v>2042</v>
      </c>
      <c r="C690" t="s">
        <v>2043</v>
      </c>
      <c r="D690" s="5">
        <v>140000000</v>
      </c>
      <c r="E690" s="5">
        <v>0</v>
      </c>
      <c r="F690" s="5">
        <v>-140000000</v>
      </c>
      <c r="G690" s="5">
        <v>0</v>
      </c>
      <c r="H690" s="5">
        <v>0</v>
      </c>
      <c r="I690" s="5">
        <v>0</v>
      </c>
      <c r="J690" s="5">
        <v>0</v>
      </c>
      <c r="K690" s="5">
        <v>0</v>
      </c>
      <c r="L690" s="5">
        <v>0</v>
      </c>
      <c r="M690" s="5">
        <v>0</v>
      </c>
      <c r="N690" s="5">
        <v>0</v>
      </c>
      <c r="O690" s="5">
        <v>0</v>
      </c>
      <c r="P690" s="5">
        <v>0</v>
      </c>
      <c r="Q690" s="5">
        <v>0</v>
      </c>
      <c r="R690" s="5">
        <v>0</v>
      </c>
      <c r="S690" s="5">
        <v>0</v>
      </c>
      <c r="T690" s="5">
        <v>0</v>
      </c>
      <c r="V690" t="s">
        <v>2042</v>
      </c>
      <c r="W690" t="s">
        <v>2044</v>
      </c>
      <c r="X690" t="s">
        <v>2045</v>
      </c>
      <c r="Y690" t="s">
        <v>2046</v>
      </c>
    </row>
    <row r="691" spans="2:32">
      <c r="B691" t="s">
        <v>2114</v>
      </c>
      <c r="C691" t="s">
        <v>2115</v>
      </c>
      <c r="D691" s="5">
        <v>9000000</v>
      </c>
      <c r="E691" s="5">
        <v>0</v>
      </c>
      <c r="F691" s="5">
        <v>-9000000</v>
      </c>
      <c r="G691" s="5">
        <v>0</v>
      </c>
      <c r="H691" s="5">
        <v>0</v>
      </c>
      <c r="I691" s="5">
        <v>0</v>
      </c>
      <c r="J691" s="5">
        <v>0</v>
      </c>
      <c r="K691" s="5">
        <v>0</v>
      </c>
      <c r="L691" s="5">
        <v>0</v>
      </c>
      <c r="M691" s="5">
        <v>0</v>
      </c>
      <c r="N691" s="5">
        <v>0</v>
      </c>
      <c r="O691" s="5">
        <v>0</v>
      </c>
      <c r="P691" s="5">
        <v>0</v>
      </c>
      <c r="Q691" s="5">
        <v>0</v>
      </c>
      <c r="R691" s="5">
        <v>0</v>
      </c>
      <c r="S691" s="5">
        <v>0</v>
      </c>
      <c r="T691" s="5">
        <v>0</v>
      </c>
      <c r="V691" t="s">
        <v>2114</v>
      </c>
      <c r="W691" t="s">
        <v>2116</v>
      </c>
      <c r="X691" t="s">
        <v>1694</v>
      </c>
      <c r="Y691" t="s">
        <v>2117</v>
      </c>
      <c r="Z691" t="s">
        <v>2118</v>
      </c>
      <c r="AA691" t="s">
        <v>1815</v>
      </c>
      <c r="AB691" t="s">
        <v>2119</v>
      </c>
    </row>
    <row r="692" spans="2:32">
      <c r="B692" t="s">
        <v>2042</v>
      </c>
      <c r="C692" t="s">
        <v>2043</v>
      </c>
      <c r="D692" s="5">
        <v>9000000</v>
      </c>
      <c r="E692" s="5">
        <v>0</v>
      </c>
      <c r="F692" s="5">
        <v>-9000000</v>
      </c>
      <c r="G692" s="5">
        <v>0</v>
      </c>
      <c r="H692" s="5">
        <v>0</v>
      </c>
      <c r="I692" s="5">
        <v>0</v>
      </c>
      <c r="J692" s="5">
        <v>0</v>
      </c>
      <c r="K692" s="5">
        <v>0</v>
      </c>
      <c r="L692" s="5">
        <v>0</v>
      </c>
      <c r="M692" s="5">
        <v>0</v>
      </c>
      <c r="N692" s="5">
        <v>0</v>
      </c>
      <c r="O692" s="5">
        <v>0</v>
      </c>
      <c r="P692" s="5">
        <v>0</v>
      </c>
      <c r="Q692" s="5">
        <v>0</v>
      </c>
      <c r="R692" s="5">
        <v>0</v>
      </c>
      <c r="S692" s="5">
        <v>0</v>
      </c>
      <c r="T692" s="5">
        <v>0</v>
      </c>
      <c r="V692" t="s">
        <v>2042</v>
      </c>
      <c r="W692" t="s">
        <v>2044</v>
      </c>
      <c r="X692" t="s">
        <v>2045</v>
      </c>
      <c r="Y692" t="s">
        <v>2046</v>
      </c>
    </row>
    <row r="693" spans="2:32">
      <c r="B693" t="s">
        <v>2381</v>
      </c>
      <c r="C693" t="s">
        <v>2382</v>
      </c>
      <c r="D693" s="5">
        <v>0</v>
      </c>
      <c r="E693" s="5">
        <v>0</v>
      </c>
      <c r="F693" s="5">
        <v>78000</v>
      </c>
      <c r="G693" s="5">
        <v>78000</v>
      </c>
      <c r="H693" s="5">
        <v>0</v>
      </c>
      <c r="I693" s="5">
        <v>78000</v>
      </c>
      <c r="J693" s="5">
        <v>0</v>
      </c>
      <c r="K693" s="5">
        <v>78000</v>
      </c>
      <c r="L693" s="5">
        <v>0</v>
      </c>
      <c r="M693" s="5">
        <v>78000</v>
      </c>
      <c r="N693" s="5">
        <v>100</v>
      </c>
      <c r="O693" s="5">
        <v>0</v>
      </c>
      <c r="P693" s="5">
        <v>78000</v>
      </c>
      <c r="Q693" s="5">
        <v>100</v>
      </c>
      <c r="R693" s="5">
        <v>0</v>
      </c>
      <c r="S693" s="5">
        <v>78000</v>
      </c>
      <c r="T693" s="5">
        <v>0</v>
      </c>
      <c r="V693" t="s">
        <v>2381</v>
      </c>
      <c r="W693" t="s">
        <v>2383</v>
      </c>
      <c r="X693" t="s">
        <v>2384</v>
      </c>
      <c r="Y693" t="s">
        <v>1689</v>
      </c>
      <c r="Z693" t="s">
        <v>2385</v>
      </c>
    </row>
    <row r="694" spans="2:32">
      <c r="B694" t="s">
        <v>1679</v>
      </c>
      <c r="C694" t="s">
        <v>1680</v>
      </c>
      <c r="D694" s="5">
        <v>0</v>
      </c>
      <c r="E694" s="5">
        <v>0</v>
      </c>
      <c r="F694" s="5">
        <v>78000</v>
      </c>
      <c r="G694" s="5">
        <v>78000</v>
      </c>
      <c r="H694" s="5">
        <v>0</v>
      </c>
      <c r="I694" s="5">
        <v>78000</v>
      </c>
      <c r="J694" s="5">
        <v>0</v>
      </c>
      <c r="K694" s="5">
        <v>78000</v>
      </c>
      <c r="L694" s="5">
        <v>0</v>
      </c>
      <c r="M694" s="5">
        <v>78000</v>
      </c>
      <c r="N694" s="5">
        <v>100</v>
      </c>
      <c r="O694" s="5">
        <v>0</v>
      </c>
      <c r="P694" s="5">
        <v>78000</v>
      </c>
      <c r="Q694" s="5">
        <v>100</v>
      </c>
      <c r="R694" s="5">
        <v>0</v>
      </c>
      <c r="S694" s="5">
        <v>78000</v>
      </c>
      <c r="T694" s="5">
        <v>0</v>
      </c>
      <c r="V694" t="s">
        <v>1679</v>
      </c>
      <c r="W694" t="s">
        <v>1681</v>
      </c>
      <c r="X694" t="s">
        <v>1682</v>
      </c>
    </row>
    <row r="695" spans="2:32">
      <c r="B695" t="s">
        <v>2126</v>
      </c>
      <c r="C695" t="s">
        <v>2127</v>
      </c>
      <c r="D695" s="5">
        <v>0</v>
      </c>
      <c r="E695" s="5">
        <v>0</v>
      </c>
      <c r="F695" s="5">
        <v>0</v>
      </c>
      <c r="G695" s="5">
        <v>0</v>
      </c>
      <c r="H695" s="5">
        <v>0</v>
      </c>
      <c r="I695" s="5">
        <v>0</v>
      </c>
      <c r="J695" s="5">
        <v>0</v>
      </c>
      <c r="K695" s="5">
        <v>0</v>
      </c>
      <c r="L695" s="5">
        <v>0</v>
      </c>
      <c r="M695" s="5">
        <v>0</v>
      </c>
      <c r="N695" s="5">
        <v>0</v>
      </c>
      <c r="O695" s="5">
        <v>0</v>
      </c>
      <c r="P695" s="5">
        <v>0</v>
      </c>
      <c r="Q695" s="5">
        <v>0</v>
      </c>
      <c r="R695" s="5">
        <v>0</v>
      </c>
      <c r="S695" s="5">
        <v>0</v>
      </c>
      <c r="T695" s="5">
        <v>0</v>
      </c>
      <c r="V695" t="s">
        <v>2126</v>
      </c>
      <c r="W695" t="s">
        <v>2128</v>
      </c>
      <c r="X695" t="s">
        <v>1757</v>
      </c>
      <c r="Y695" t="s">
        <v>1706</v>
      </c>
      <c r="Z695" t="s">
        <v>2129</v>
      </c>
      <c r="AA695" t="s">
        <v>1694</v>
      </c>
      <c r="AB695" t="s">
        <v>2130</v>
      </c>
      <c r="AC695" t="s">
        <v>2131</v>
      </c>
      <c r="AD695" t="s">
        <v>2132</v>
      </c>
    </row>
    <row r="696" spans="2:32">
      <c r="B696" t="s">
        <v>2042</v>
      </c>
      <c r="C696" t="s">
        <v>2043</v>
      </c>
      <c r="D696" s="5">
        <v>0</v>
      </c>
      <c r="E696" s="5">
        <v>0</v>
      </c>
      <c r="F696" s="5">
        <v>0</v>
      </c>
      <c r="G696" s="5">
        <v>0</v>
      </c>
      <c r="H696" s="5">
        <v>0</v>
      </c>
      <c r="I696" s="5">
        <v>0</v>
      </c>
      <c r="J696" s="5">
        <v>0</v>
      </c>
      <c r="K696" s="5">
        <v>0</v>
      </c>
      <c r="L696" s="5">
        <v>0</v>
      </c>
      <c r="M696" s="5">
        <v>0</v>
      </c>
      <c r="N696" s="5">
        <v>0</v>
      </c>
      <c r="O696" s="5">
        <v>0</v>
      </c>
      <c r="P696" s="5">
        <v>0</v>
      </c>
      <c r="Q696" s="5">
        <v>0</v>
      </c>
      <c r="R696" s="5">
        <v>0</v>
      </c>
      <c r="S696" s="5">
        <v>0</v>
      </c>
      <c r="T696" s="5">
        <v>0</v>
      </c>
      <c r="V696" t="s">
        <v>2042</v>
      </c>
      <c r="W696" t="s">
        <v>2044</v>
      </c>
      <c r="X696" t="s">
        <v>2045</v>
      </c>
      <c r="Y696" t="s">
        <v>2046</v>
      </c>
    </row>
    <row r="697" spans="2:32">
      <c r="B697" t="s">
        <v>2386</v>
      </c>
      <c r="C697" t="s">
        <v>2387</v>
      </c>
      <c r="D697" s="5">
        <v>0</v>
      </c>
      <c r="E697" s="5">
        <v>0</v>
      </c>
      <c r="F697" s="5">
        <v>11407881</v>
      </c>
      <c r="G697" s="5">
        <v>11407881</v>
      </c>
      <c r="H697" s="5">
        <v>0</v>
      </c>
      <c r="I697" s="5">
        <v>11407881</v>
      </c>
      <c r="J697" s="5">
        <v>-7495208</v>
      </c>
      <c r="K697" s="5">
        <v>3912673</v>
      </c>
      <c r="L697" s="5">
        <v>3912673</v>
      </c>
      <c r="M697" s="5">
        <v>3912673</v>
      </c>
      <c r="N697" s="5">
        <v>34.298000000000002</v>
      </c>
      <c r="O697" s="5">
        <v>0</v>
      </c>
      <c r="P697" s="5">
        <v>0</v>
      </c>
      <c r="Q697" s="5">
        <v>0</v>
      </c>
      <c r="R697" s="5">
        <v>0</v>
      </c>
      <c r="S697" s="5">
        <v>0</v>
      </c>
      <c r="T697" s="5">
        <v>0</v>
      </c>
      <c r="V697" t="s">
        <v>2386</v>
      </c>
      <c r="W697" t="s">
        <v>2388</v>
      </c>
      <c r="X697" t="s">
        <v>2389</v>
      </c>
      <c r="Y697" t="s">
        <v>1757</v>
      </c>
      <c r="Z697" t="s">
        <v>1706</v>
      </c>
      <c r="AA697" t="s">
        <v>2129</v>
      </c>
      <c r="AB697" t="s">
        <v>1694</v>
      </c>
      <c r="AC697" t="s">
        <v>2390</v>
      </c>
      <c r="AD697" t="s">
        <v>1689</v>
      </c>
      <c r="AE697" t="s">
        <v>2391</v>
      </c>
      <c r="AF697" t="s">
        <v>2124</v>
      </c>
    </row>
    <row r="698" spans="2:32">
      <c r="B698" t="s">
        <v>2042</v>
      </c>
      <c r="C698" t="s">
        <v>2043</v>
      </c>
      <c r="D698" s="5">
        <v>0</v>
      </c>
      <c r="E698" s="5">
        <v>0</v>
      </c>
      <c r="F698" s="5">
        <v>11407881</v>
      </c>
      <c r="G698" s="5">
        <v>11407881</v>
      </c>
      <c r="H698" s="5">
        <v>0</v>
      </c>
      <c r="I698" s="5">
        <v>11407881</v>
      </c>
      <c r="J698" s="5">
        <v>-7495208</v>
      </c>
      <c r="K698" s="5">
        <v>3912673</v>
      </c>
      <c r="L698" s="5">
        <v>3912673</v>
      </c>
      <c r="M698" s="5">
        <v>3912673</v>
      </c>
      <c r="N698" s="5">
        <v>34.298000000000002</v>
      </c>
      <c r="O698" s="5">
        <v>0</v>
      </c>
      <c r="P698" s="5">
        <v>0</v>
      </c>
      <c r="Q698" s="5">
        <v>0</v>
      </c>
      <c r="R698" s="5">
        <v>0</v>
      </c>
      <c r="S698" s="5">
        <v>0</v>
      </c>
      <c r="T698" s="5">
        <v>0</v>
      </c>
      <c r="V698" t="s">
        <v>2042</v>
      </c>
      <c r="W698" t="s">
        <v>2044</v>
      </c>
      <c r="X698" t="s">
        <v>2045</v>
      </c>
      <c r="Y698" t="s">
        <v>2046</v>
      </c>
    </row>
    <row r="699" spans="2:32">
      <c r="B699" t="s">
        <v>2392</v>
      </c>
      <c r="C699" t="s">
        <v>2393</v>
      </c>
      <c r="D699" s="5">
        <v>0</v>
      </c>
      <c r="E699" s="5">
        <v>-2744650</v>
      </c>
      <c r="F699" s="5">
        <v>12685148</v>
      </c>
      <c r="G699" s="5">
        <v>12685148</v>
      </c>
      <c r="H699" s="5">
        <v>0</v>
      </c>
      <c r="I699" s="5">
        <v>12685148</v>
      </c>
      <c r="J699" s="5">
        <v>-351396</v>
      </c>
      <c r="K699" s="5">
        <v>12333752</v>
      </c>
      <c r="L699" s="5">
        <v>678402</v>
      </c>
      <c r="M699" s="5">
        <v>12333752</v>
      </c>
      <c r="N699" s="5">
        <v>97.229900000000001</v>
      </c>
      <c r="O699" s="5">
        <v>11655350</v>
      </c>
      <c r="P699" s="5">
        <v>11655350</v>
      </c>
      <c r="Q699" s="5">
        <v>91.881900000000002</v>
      </c>
      <c r="R699" s="5">
        <v>11655350</v>
      </c>
      <c r="S699" s="5">
        <v>11655350</v>
      </c>
      <c r="T699" s="5">
        <v>0</v>
      </c>
      <c r="V699" t="s">
        <v>2392</v>
      </c>
      <c r="W699" t="s">
        <v>2388</v>
      </c>
      <c r="X699" t="s">
        <v>2389</v>
      </c>
      <c r="Y699" t="s">
        <v>1757</v>
      </c>
      <c r="Z699" t="s">
        <v>1706</v>
      </c>
      <c r="AA699" t="s">
        <v>2129</v>
      </c>
      <c r="AB699" t="s">
        <v>1694</v>
      </c>
      <c r="AC699" t="s">
        <v>2394</v>
      </c>
      <c r="AD699" t="s">
        <v>2011</v>
      </c>
    </row>
    <row r="700" spans="2:32">
      <c r="B700" t="s">
        <v>2042</v>
      </c>
      <c r="C700" t="s">
        <v>2043</v>
      </c>
      <c r="D700" s="5">
        <v>0</v>
      </c>
      <c r="E700" s="5">
        <v>-2744650</v>
      </c>
      <c r="F700" s="5">
        <v>12685148</v>
      </c>
      <c r="G700" s="5">
        <v>12685148</v>
      </c>
      <c r="H700" s="5">
        <v>0</v>
      </c>
      <c r="I700" s="5">
        <v>12685148</v>
      </c>
      <c r="J700" s="5">
        <v>-351396</v>
      </c>
      <c r="K700" s="5">
        <v>12333752</v>
      </c>
      <c r="L700" s="5">
        <v>678402</v>
      </c>
      <c r="M700" s="5">
        <v>12333752</v>
      </c>
      <c r="N700" s="5">
        <v>97.229900000000001</v>
      </c>
      <c r="O700" s="5">
        <v>11655350</v>
      </c>
      <c r="P700" s="5">
        <v>11655350</v>
      </c>
      <c r="Q700" s="5">
        <v>91.881900000000002</v>
      </c>
      <c r="R700" s="5">
        <v>11655350</v>
      </c>
      <c r="S700" s="5">
        <v>11655350</v>
      </c>
      <c r="T700" s="5">
        <v>0</v>
      </c>
      <c r="V700" t="s">
        <v>2042</v>
      </c>
      <c r="W700" t="s">
        <v>2044</v>
      </c>
      <c r="X700" t="s">
        <v>2045</v>
      </c>
      <c r="Y700" t="s">
        <v>2046</v>
      </c>
    </row>
    <row r="701" spans="2:32">
      <c r="B701" t="s">
        <v>2491</v>
      </c>
      <c r="C701" t="s">
        <v>2492</v>
      </c>
      <c r="D701" s="5">
        <v>0</v>
      </c>
      <c r="E701" s="5">
        <v>-234180000</v>
      </c>
      <c r="F701" s="5">
        <v>0</v>
      </c>
      <c r="G701" s="5">
        <v>0</v>
      </c>
      <c r="H701" s="5">
        <v>0</v>
      </c>
      <c r="I701" s="5">
        <v>0</v>
      </c>
      <c r="J701" s="5">
        <v>0</v>
      </c>
      <c r="K701" s="5">
        <v>0</v>
      </c>
      <c r="L701" s="5">
        <v>0</v>
      </c>
      <c r="M701" s="5">
        <v>0</v>
      </c>
      <c r="N701" s="5">
        <v>0</v>
      </c>
      <c r="O701" s="5">
        <v>0</v>
      </c>
      <c r="P701" s="5">
        <v>0</v>
      </c>
      <c r="Q701" s="5">
        <v>0</v>
      </c>
      <c r="R701" s="5">
        <v>0</v>
      </c>
      <c r="S701" s="5">
        <v>0</v>
      </c>
      <c r="T701" s="5">
        <v>0</v>
      </c>
      <c r="V701" t="s">
        <v>2491</v>
      </c>
      <c r="W701" t="s">
        <v>2128</v>
      </c>
      <c r="X701" t="s">
        <v>1757</v>
      </c>
      <c r="Y701" t="s">
        <v>1706</v>
      </c>
      <c r="Z701" t="s">
        <v>2129</v>
      </c>
      <c r="AA701" t="s">
        <v>1694</v>
      </c>
      <c r="AB701" t="s">
        <v>2262</v>
      </c>
      <c r="AC701" t="s">
        <v>2493</v>
      </c>
      <c r="AD701" t="s">
        <v>2494</v>
      </c>
    </row>
    <row r="702" spans="2:32">
      <c r="B702" t="s">
        <v>2042</v>
      </c>
      <c r="C702" t="s">
        <v>2043</v>
      </c>
      <c r="D702" s="5">
        <v>0</v>
      </c>
      <c r="E702" s="5">
        <v>-234180000</v>
      </c>
      <c r="F702" s="5">
        <v>0</v>
      </c>
      <c r="G702" s="5">
        <v>0</v>
      </c>
      <c r="H702" s="5">
        <v>0</v>
      </c>
      <c r="I702" s="5">
        <v>0</v>
      </c>
      <c r="J702" s="5">
        <v>0</v>
      </c>
      <c r="K702" s="5">
        <v>0</v>
      </c>
      <c r="L702" s="5">
        <v>0</v>
      </c>
      <c r="M702" s="5">
        <v>0</v>
      </c>
      <c r="N702" s="5">
        <v>0</v>
      </c>
      <c r="O702" s="5">
        <v>0</v>
      </c>
      <c r="P702" s="5">
        <v>0</v>
      </c>
      <c r="Q702" s="5">
        <v>0</v>
      </c>
      <c r="R702" s="5">
        <v>0</v>
      </c>
      <c r="S702" s="5">
        <v>0</v>
      </c>
      <c r="T702" s="5">
        <v>0</v>
      </c>
      <c r="V702" t="s">
        <v>2042</v>
      </c>
      <c r="W702" t="s">
        <v>2044</v>
      </c>
      <c r="X702" t="s">
        <v>2045</v>
      </c>
      <c r="Y702" t="s">
        <v>2046</v>
      </c>
    </row>
    <row r="703" spans="2:32">
      <c r="B703" t="s">
        <v>2515</v>
      </c>
      <c r="C703" t="s">
        <v>2516</v>
      </c>
      <c r="D703" s="5">
        <v>0</v>
      </c>
      <c r="E703" s="5">
        <v>0</v>
      </c>
      <c r="F703" s="5">
        <v>0</v>
      </c>
      <c r="G703" s="5">
        <v>0</v>
      </c>
      <c r="H703" s="5">
        <v>0</v>
      </c>
      <c r="I703" s="5">
        <v>0</v>
      </c>
      <c r="J703" s="5">
        <v>0</v>
      </c>
      <c r="K703" s="5">
        <v>0</v>
      </c>
      <c r="L703" s="5">
        <v>0</v>
      </c>
      <c r="M703" s="5">
        <v>0</v>
      </c>
      <c r="N703" s="5">
        <v>0</v>
      </c>
      <c r="O703" s="5">
        <v>0</v>
      </c>
      <c r="P703" s="5">
        <v>0</v>
      </c>
      <c r="Q703" s="5">
        <v>0</v>
      </c>
      <c r="R703" s="5">
        <v>0</v>
      </c>
      <c r="S703" s="5">
        <v>0</v>
      </c>
      <c r="T703" s="5">
        <v>0</v>
      </c>
      <c r="V703" t="s">
        <v>2515</v>
      </c>
      <c r="W703" t="s">
        <v>1849</v>
      </c>
      <c r="X703" t="s">
        <v>1694</v>
      </c>
      <c r="Y703" t="s">
        <v>1702</v>
      </c>
      <c r="Z703" t="s">
        <v>1859</v>
      </c>
      <c r="AA703" t="s">
        <v>1694</v>
      </c>
      <c r="AB703" t="s">
        <v>1855</v>
      </c>
      <c r="AC703" t="s">
        <v>1860</v>
      </c>
    </row>
    <row r="704" spans="2:32">
      <c r="B704" t="s">
        <v>1679</v>
      </c>
      <c r="C704" t="s">
        <v>1680</v>
      </c>
      <c r="D704" s="5">
        <v>0</v>
      </c>
      <c r="E704" s="5">
        <v>0</v>
      </c>
      <c r="F704" s="5">
        <v>0</v>
      </c>
      <c r="G704" s="5">
        <v>0</v>
      </c>
      <c r="H704" s="5">
        <v>0</v>
      </c>
      <c r="I704" s="5">
        <v>0</v>
      </c>
      <c r="J704" s="5">
        <v>0</v>
      </c>
      <c r="K704" s="5">
        <v>0</v>
      </c>
      <c r="L704" s="5">
        <v>0</v>
      </c>
      <c r="M704" s="5">
        <v>0</v>
      </c>
      <c r="N704" s="5">
        <v>0</v>
      </c>
      <c r="O704" s="5">
        <v>0</v>
      </c>
      <c r="P704" s="5">
        <v>0</v>
      </c>
      <c r="Q704" s="5">
        <v>0</v>
      </c>
      <c r="R704" s="5">
        <v>0</v>
      </c>
      <c r="S704" s="5">
        <v>0</v>
      </c>
      <c r="T704" s="5">
        <v>0</v>
      </c>
      <c r="V704" t="s">
        <v>1679</v>
      </c>
      <c r="W704" t="s">
        <v>1681</v>
      </c>
      <c r="X704" t="s">
        <v>1682</v>
      </c>
    </row>
    <row r="705" spans="2:30">
      <c r="B705" t="s">
        <v>2137</v>
      </c>
      <c r="C705" t="s">
        <v>2138</v>
      </c>
      <c r="D705" s="5">
        <v>0</v>
      </c>
      <c r="E705" s="5">
        <v>0</v>
      </c>
      <c r="F705" s="5">
        <v>347514</v>
      </c>
      <c r="G705" s="5">
        <v>347514</v>
      </c>
      <c r="H705" s="5">
        <v>0</v>
      </c>
      <c r="I705" s="5">
        <v>347514</v>
      </c>
      <c r="J705" s="5">
        <v>0</v>
      </c>
      <c r="K705" s="5">
        <v>347514</v>
      </c>
      <c r="L705" s="5">
        <v>0</v>
      </c>
      <c r="M705" s="5">
        <v>347514</v>
      </c>
      <c r="N705" s="5">
        <v>100</v>
      </c>
      <c r="O705" s="5">
        <v>284753</v>
      </c>
      <c r="P705" s="5">
        <v>284753</v>
      </c>
      <c r="Q705" s="5">
        <v>81.94</v>
      </c>
      <c r="R705" s="5">
        <v>284753</v>
      </c>
      <c r="S705" s="5">
        <v>284753</v>
      </c>
      <c r="T705" s="5">
        <v>0</v>
      </c>
      <c r="V705" t="s">
        <v>2137</v>
      </c>
      <c r="W705" t="s">
        <v>1849</v>
      </c>
      <c r="X705" t="s">
        <v>2139</v>
      </c>
      <c r="Y705" t="s">
        <v>1694</v>
      </c>
      <c r="Z705" t="s">
        <v>1724</v>
      </c>
      <c r="AA705" t="s">
        <v>1889</v>
      </c>
      <c r="AB705" t="s">
        <v>2140</v>
      </c>
    </row>
    <row r="706" spans="2:30">
      <c r="B706" t="s">
        <v>1679</v>
      </c>
      <c r="C706" t="s">
        <v>1680</v>
      </c>
      <c r="D706" s="5">
        <v>0</v>
      </c>
      <c r="E706" s="5">
        <v>0</v>
      </c>
      <c r="F706" s="5">
        <v>347514</v>
      </c>
      <c r="G706" s="5">
        <v>347514</v>
      </c>
      <c r="H706" s="5">
        <v>0</v>
      </c>
      <c r="I706" s="5">
        <v>347514</v>
      </c>
      <c r="J706" s="5">
        <v>0</v>
      </c>
      <c r="K706" s="5">
        <v>347514</v>
      </c>
      <c r="L706" s="5">
        <v>0</v>
      </c>
      <c r="M706" s="5">
        <v>347514</v>
      </c>
      <c r="N706" s="5">
        <v>100</v>
      </c>
      <c r="O706" s="5">
        <v>284753</v>
      </c>
      <c r="P706" s="5">
        <v>284753</v>
      </c>
      <c r="Q706" s="5">
        <v>81.94</v>
      </c>
      <c r="R706" s="5">
        <v>284753</v>
      </c>
      <c r="S706" s="5">
        <v>284753</v>
      </c>
      <c r="T706" s="5">
        <v>0</v>
      </c>
      <c r="V706" t="s">
        <v>1679</v>
      </c>
      <c r="W706" t="s">
        <v>1681</v>
      </c>
      <c r="X706" t="s">
        <v>1682</v>
      </c>
    </row>
    <row r="707" spans="2:30">
      <c r="B707" t="s">
        <v>2141</v>
      </c>
      <c r="C707" t="s">
        <v>2142</v>
      </c>
      <c r="D707" s="5">
        <v>0</v>
      </c>
      <c r="E707" s="5">
        <v>0</v>
      </c>
      <c r="F707" s="5">
        <v>20000000</v>
      </c>
      <c r="G707" s="5">
        <v>20000000</v>
      </c>
      <c r="H707" s="5">
        <v>0</v>
      </c>
      <c r="I707" s="5">
        <v>20000000</v>
      </c>
      <c r="J707" s="5">
        <v>0</v>
      </c>
      <c r="K707" s="5">
        <v>20000000</v>
      </c>
      <c r="L707" s="5">
        <v>0</v>
      </c>
      <c r="M707" s="5">
        <v>20000000</v>
      </c>
      <c r="N707" s="5">
        <v>100</v>
      </c>
      <c r="O707" s="5">
        <v>0</v>
      </c>
      <c r="P707" s="5">
        <v>0</v>
      </c>
      <c r="Q707" s="5">
        <v>0</v>
      </c>
      <c r="R707" s="5">
        <v>0</v>
      </c>
      <c r="S707" s="5">
        <v>0</v>
      </c>
      <c r="T707" s="5">
        <v>0</v>
      </c>
      <c r="V707" t="s">
        <v>2141</v>
      </c>
      <c r="W707" t="s">
        <v>1849</v>
      </c>
      <c r="X707" t="s">
        <v>1694</v>
      </c>
      <c r="Y707" t="s">
        <v>1894</v>
      </c>
      <c r="Z707" t="s">
        <v>1817</v>
      </c>
      <c r="AA707" t="s">
        <v>1895</v>
      </c>
      <c r="AB707" t="s">
        <v>1694</v>
      </c>
      <c r="AC707" t="s">
        <v>1896</v>
      </c>
      <c r="AD707" t="s">
        <v>1694</v>
      </c>
    </row>
    <row r="708" spans="2:30">
      <c r="B708" t="s">
        <v>2042</v>
      </c>
      <c r="C708" t="s">
        <v>2043</v>
      </c>
      <c r="D708" s="5">
        <v>0</v>
      </c>
      <c r="E708" s="5">
        <v>0</v>
      </c>
      <c r="F708" s="5">
        <v>20000000</v>
      </c>
      <c r="G708" s="5">
        <v>20000000</v>
      </c>
      <c r="H708" s="5">
        <v>0</v>
      </c>
      <c r="I708" s="5">
        <v>20000000</v>
      </c>
      <c r="J708" s="5">
        <v>0</v>
      </c>
      <c r="K708" s="5">
        <v>20000000</v>
      </c>
      <c r="L708" s="5">
        <v>0</v>
      </c>
      <c r="M708" s="5">
        <v>20000000</v>
      </c>
      <c r="N708" s="5">
        <v>100</v>
      </c>
      <c r="O708" s="5">
        <v>0</v>
      </c>
      <c r="P708" s="5">
        <v>0</v>
      </c>
      <c r="Q708" s="5">
        <v>0</v>
      </c>
      <c r="R708" s="5">
        <v>0</v>
      </c>
      <c r="S708" s="5">
        <v>0</v>
      </c>
      <c r="T708" s="5">
        <v>0</v>
      </c>
      <c r="V708" t="s">
        <v>2042</v>
      </c>
      <c r="W708" t="s">
        <v>2044</v>
      </c>
      <c r="X708" t="s">
        <v>2045</v>
      </c>
      <c r="Y708" t="s">
        <v>2046</v>
      </c>
    </row>
    <row r="709" spans="2:30">
      <c r="B709" t="s">
        <v>2143</v>
      </c>
      <c r="C709" t="s">
        <v>2144</v>
      </c>
      <c r="D709" s="5">
        <v>4264754000</v>
      </c>
      <c r="E709" s="5">
        <v>236924650</v>
      </c>
      <c r="F709" s="5">
        <v>406947650</v>
      </c>
      <c r="G709" s="5">
        <v>4671701650</v>
      </c>
      <c r="H709" s="5">
        <v>0</v>
      </c>
      <c r="I709" s="5">
        <v>4671701650</v>
      </c>
      <c r="J709" s="5">
        <v>248097908</v>
      </c>
      <c r="K709" s="5">
        <v>4663022441</v>
      </c>
      <c r="L709" s="5">
        <v>595629106</v>
      </c>
      <c r="M709" s="5">
        <v>4663022441</v>
      </c>
      <c r="N709" s="5">
        <v>99.8142</v>
      </c>
      <c r="O709" s="5">
        <v>377234195</v>
      </c>
      <c r="P709" s="5">
        <v>3605786045</v>
      </c>
      <c r="Q709" s="5">
        <v>77.183599999999998</v>
      </c>
      <c r="R709" s="5">
        <v>371911195</v>
      </c>
      <c r="S709" s="5">
        <v>3600463045</v>
      </c>
      <c r="T709" s="5">
        <v>5323000</v>
      </c>
      <c r="V709" t="s">
        <v>2143</v>
      </c>
      <c r="W709" t="s">
        <v>1849</v>
      </c>
      <c r="X709" t="s">
        <v>1694</v>
      </c>
      <c r="Y709" t="s">
        <v>2145</v>
      </c>
      <c r="Z709" t="s">
        <v>1689</v>
      </c>
      <c r="AA709" t="s">
        <v>1888</v>
      </c>
      <c r="AB709" t="s">
        <v>2146</v>
      </c>
    </row>
    <row r="710" spans="2:30">
      <c r="B710" t="s">
        <v>1679</v>
      </c>
      <c r="C710" t="s">
        <v>1680</v>
      </c>
      <c r="D710" s="5">
        <v>111353000</v>
      </c>
      <c r="E710" s="5">
        <v>0</v>
      </c>
      <c r="F710" s="5">
        <v>-76736000</v>
      </c>
      <c r="G710" s="5">
        <v>34617000</v>
      </c>
      <c r="H710" s="5">
        <v>0</v>
      </c>
      <c r="I710" s="5">
        <v>34617000</v>
      </c>
      <c r="J710" s="5">
        <v>0</v>
      </c>
      <c r="K710" s="5">
        <v>34617000</v>
      </c>
      <c r="L710" s="5">
        <v>0</v>
      </c>
      <c r="M710" s="5">
        <v>34617000</v>
      </c>
      <c r="N710" s="5">
        <v>100</v>
      </c>
      <c r="O710" s="5">
        <v>4563000</v>
      </c>
      <c r="P710" s="5">
        <v>28837200</v>
      </c>
      <c r="Q710" s="5">
        <v>83.303600000000003</v>
      </c>
      <c r="R710" s="5">
        <v>4563000</v>
      </c>
      <c r="S710" s="5">
        <v>28837200</v>
      </c>
      <c r="T710" s="5">
        <v>0</v>
      </c>
      <c r="V710" t="s">
        <v>1679</v>
      </c>
      <c r="W710" t="s">
        <v>1681</v>
      </c>
      <c r="X710" t="s">
        <v>1682</v>
      </c>
    </row>
    <row r="711" spans="2:30">
      <c r="B711" t="s">
        <v>2150</v>
      </c>
      <c r="C711" t="s">
        <v>2151</v>
      </c>
      <c r="D711" s="5">
        <v>1754000</v>
      </c>
      <c r="E711" s="5">
        <v>0</v>
      </c>
      <c r="F711" s="5">
        <v>0</v>
      </c>
      <c r="G711" s="5">
        <v>1754000</v>
      </c>
      <c r="H711" s="5">
        <v>0</v>
      </c>
      <c r="I711" s="5">
        <v>1754000</v>
      </c>
      <c r="J711" s="5">
        <v>0</v>
      </c>
      <c r="K711" s="5">
        <v>0</v>
      </c>
      <c r="L711" s="5">
        <v>0</v>
      </c>
      <c r="M711" s="5">
        <v>0</v>
      </c>
      <c r="N711" s="5">
        <v>0</v>
      </c>
      <c r="O711" s="5">
        <v>0</v>
      </c>
      <c r="P711" s="5">
        <v>0</v>
      </c>
      <c r="Q711" s="5">
        <v>0</v>
      </c>
      <c r="R711" s="5">
        <v>0</v>
      </c>
      <c r="S711" s="5">
        <v>0</v>
      </c>
      <c r="T711" s="5">
        <v>0</v>
      </c>
      <c r="V711" t="s">
        <v>2150</v>
      </c>
      <c r="W711" t="s">
        <v>2152</v>
      </c>
      <c r="X711" t="s">
        <v>2045</v>
      </c>
      <c r="Y711" t="s">
        <v>2046</v>
      </c>
    </row>
    <row r="712" spans="2:30">
      <c r="B712" t="s">
        <v>2042</v>
      </c>
      <c r="C712" t="s">
        <v>2043</v>
      </c>
      <c r="D712" s="5">
        <v>4151647000</v>
      </c>
      <c r="E712" s="5">
        <v>236924650</v>
      </c>
      <c r="F712" s="5">
        <v>483683650</v>
      </c>
      <c r="G712" s="5">
        <v>4635330650</v>
      </c>
      <c r="H712" s="5">
        <v>0</v>
      </c>
      <c r="I712" s="5">
        <v>4635330650</v>
      </c>
      <c r="J712" s="5">
        <v>248097908</v>
      </c>
      <c r="K712" s="5">
        <v>4628405441</v>
      </c>
      <c r="L712" s="5">
        <v>595629106</v>
      </c>
      <c r="M712" s="5">
        <v>4628405441</v>
      </c>
      <c r="N712" s="5">
        <v>99.8506</v>
      </c>
      <c r="O712" s="5">
        <v>372671195</v>
      </c>
      <c r="P712" s="5">
        <v>3576948845</v>
      </c>
      <c r="Q712" s="5">
        <v>77.167100000000005</v>
      </c>
      <c r="R712" s="5">
        <v>367348195</v>
      </c>
      <c r="S712" s="5">
        <v>3571625845</v>
      </c>
      <c r="T712" s="5">
        <v>5323000</v>
      </c>
      <c r="V712" t="s">
        <v>2042</v>
      </c>
      <c r="W712" t="s">
        <v>2044</v>
      </c>
      <c r="X712" t="s">
        <v>2045</v>
      </c>
      <c r="Y712" t="s">
        <v>2046</v>
      </c>
    </row>
    <row r="713" spans="2:30">
      <c r="B713" t="s">
        <v>2495</v>
      </c>
      <c r="C713" t="s">
        <v>2496</v>
      </c>
      <c r="D713" s="5">
        <v>10000000</v>
      </c>
      <c r="E713" s="5">
        <v>0</v>
      </c>
      <c r="F713" s="5">
        <v>-10000000</v>
      </c>
      <c r="G713" s="5">
        <v>0</v>
      </c>
      <c r="H713" s="5">
        <v>0</v>
      </c>
      <c r="I713" s="5">
        <v>0</v>
      </c>
      <c r="J713" s="5">
        <v>0</v>
      </c>
      <c r="K713" s="5">
        <v>0</v>
      </c>
      <c r="L713" s="5">
        <v>0</v>
      </c>
      <c r="M713" s="5">
        <v>0</v>
      </c>
      <c r="N713" s="5">
        <v>0</v>
      </c>
      <c r="O713" s="5">
        <v>0</v>
      </c>
      <c r="P713" s="5">
        <v>0</v>
      </c>
      <c r="Q713" s="5">
        <v>0</v>
      </c>
      <c r="R713" s="5">
        <v>0</v>
      </c>
      <c r="S713" s="5">
        <v>0</v>
      </c>
      <c r="T713" s="5">
        <v>0</v>
      </c>
      <c r="V713" t="s">
        <v>2495</v>
      </c>
      <c r="W713" t="s">
        <v>1887</v>
      </c>
      <c r="X713" t="s">
        <v>1707</v>
      </c>
      <c r="Y713" t="s">
        <v>1694</v>
      </c>
      <c r="Z713" t="s">
        <v>2497</v>
      </c>
      <c r="AA713" t="s">
        <v>1827</v>
      </c>
    </row>
    <row r="714" spans="2:30">
      <c r="B714" t="s">
        <v>2042</v>
      </c>
      <c r="C714" t="s">
        <v>2043</v>
      </c>
      <c r="D714" s="5">
        <v>10000000</v>
      </c>
      <c r="E714" s="5">
        <v>0</v>
      </c>
      <c r="F714" s="5">
        <v>-10000000</v>
      </c>
      <c r="G714" s="5">
        <v>0</v>
      </c>
      <c r="H714" s="5">
        <v>0</v>
      </c>
      <c r="I714" s="5">
        <v>0</v>
      </c>
      <c r="J714" s="5">
        <v>0</v>
      </c>
      <c r="K714" s="5">
        <v>0</v>
      </c>
      <c r="L714" s="5">
        <v>0</v>
      </c>
      <c r="M714" s="5">
        <v>0</v>
      </c>
      <c r="N714" s="5">
        <v>0</v>
      </c>
      <c r="O714" s="5">
        <v>0</v>
      </c>
      <c r="P714" s="5">
        <v>0</v>
      </c>
      <c r="Q714" s="5">
        <v>0</v>
      </c>
      <c r="R714" s="5">
        <v>0</v>
      </c>
      <c r="S714" s="5">
        <v>0</v>
      </c>
      <c r="T714" s="5">
        <v>0</v>
      </c>
      <c r="V714" t="s">
        <v>2042</v>
      </c>
      <c r="W714" t="s">
        <v>2044</v>
      </c>
      <c r="X714" t="s">
        <v>2045</v>
      </c>
      <c r="Y714" t="s">
        <v>2046</v>
      </c>
    </row>
    <row r="715" spans="2:30">
      <c r="B715" t="s">
        <v>2517</v>
      </c>
      <c r="C715" t="s">
        <v>2518</v>
      </c>
      <c r="D715" s="5">
        <v>3000000</v>
      </c>
      <c r="E715" s="5">
        <v>0</v>
      </c>
      <c r="F715" s="5">
        <v>-3000000</v>
      </c>
      <c r="G715" s="5">
        <v>0</v>
      </c>
      <c r="H715" s="5">
        <v>0</v>
      </c>
      <c r="I715" s="5">
        <v>0</v>
      </c>
      <c r="J715" s="5">
        <v>0</v>
      </c>
      <c r="K715" s="5">
        <v>0</v>
      </c>
      <c r="L715" s="5">
        <v>0</v>
      </c>
      <c r="M715" s="5">
        <v>0</v>
      </c>
      <c r="N715" s="5">
        <v>0</v>
      </c>
      <c r="O715" s="5">
        <v>0</v>
      </c>
      <c r="P715" s="5">
        <v>0</v>
      </c>
      <c r="Q715" s="5">
        <v>0</v>
      </c>
      <c r="R715" s="5">
        <v>0</v>
      </c>
      <c r="S715" s="5">
        <v>0</v>
      </c>
      <c r="T715" s="5">
        <v>0</v>
      </c>
      <c r="V715" t="s">
        <v>2517</v>
      </c>
      <c r="W715" t="s">
        <v>1849</v>
      </c>
      <c r="X715" t="s">
        <v>1694</v>
      </c>
      <c r="Y715" t="s">
        <v>2519</v>
      </c>
      <c r="Z715" t="s">
        <v>1694</v>
      </c>
      <c r="AA715" t="s">
        <v>2520</v>
      </c>
      <c r="AB715" t="s">
        <v>1689</v>
      </c>
      <c r="AC715" t="s">
        <v>2521</v>
      </c>
      <c r="AD715" t="s">
        <v>2522</v>
      </c>
    </row>
    <row r="716" spans="2:30">
      <c r="B716" t="s">
        <v>2042</v>
      </c>
      <c r="C716" t="s">
        <v>2043</v>
      </c>
      <c r="D716" s="5">
        <v>3000000</v>
      </c>
      <c r="E716" s="5">
        <v>0</v>
      </c>
      <c r="F716" s="5">
        <v>-3000000</v>
      </c>
      <c r="G716" s="5">
        <v>0</v>
      </c>
      <c r="H716" s="5">
        <v>0</v>
      </c>
      <c r="I716" s="5">
        <v>0</v>
      </c>
      <c r="J716" s="5">
        <v>0</v>
      </c>
      <c r="K716" s="5">
        <v>0</v>
      </c>
      <c r="L716" s="5">
        <v>0</v>
      </c>
      <c r="M716" s="5">
        <v>0</v>
      </c>
      <c r="N716" s="5">
        <v>0</v>
      </c>
      <c r="O716" s="5">
        <v>0</v>
      </c>
      <c r="P716" s="5">
        <v>0</v>
      </c>
      <c r="Q716" s="5">
        <v>0</v>
      </c>
      <c r="R716" s="5">
        <v>0</v>
      </c>
      <c r="S716" s="5">
        <v>0</v>
      </c>
      <c r="T716" s="5">
        <v>0</v>
      </c>
      <c r="V716" t="s">
        <v>2042</v>
      </c>
      <c r="W716" t="s">
        <v>2044</v>
      </c>
      <c r="X716" t="s">
        <v>2045</v>
      </c>
      <c r="Y716" t="s">
        <v>2046</v>
      </c>
    </row>
    <row r="717" spans="2:30">
      <c r="B717" t="s">
        <v>2271</v>
      </c>
      <c r="C717" t="s">
        <v>2272</v>
      </c>
      <c r="D717" s="5">
        <v>15000000</v>
      </c>
      <c r="E717" s="5">
        <v>0</v>
      </c>
      <c r="F717" s="5">
        <v>-15000000</v>
      </c>
      <c r="G717" s="5">
        <v>0</v>
      </c>
      <c r="H717" s="5">
        <v>0</v>
      </c>
      <c r="I717" s="5">
        <v>0</v>
      </c>
      <c r="J717" s="5">
        <v>0</v>
      </c>
      <c r="K717" s="5">
        <v>0</v>
      </c>
      <c r="L717" s="5">
        <v>0</v>
      </c>
      <c r="M717" s="5">
        <v>0</v>
      </c>
      <c r="N717" s="5">
        <v>0</v>
      </c>
      <c r="O717" s="5">
        <v>0</v>
      </c>
      <c r="P717" s="5">
        <v>0</v>
      </c>
      <c r="Q717" s="5">
        <v>0</v>
      </c>
      <c r="R717" s="5">
        <v>0</v>
      </c>
      <c r="S717" s="5">
        <v>0</v>
      </c>
      <c r="T717" s="5">
        <v>0</v>
      </c>
      <c r="V717" t="s">
        <v>2271</v>
      </c>
      <c r="W717" t="s">
        <v>1849</v>
      </c>
      <c r="X717" t="s">
        <v>1694</v>
      </c>
      <c r="Y717" t="s">
        <v>1818</v>
      </c>
      <c r="Z717" t="s">
        <v>2273</v>
      </c>
      <c r="AA717" t="s">
        <v>1827</v>
      </c>
    </row>
    <row r="718" spans="2:30">
      <c r="B718" t="s">
        <v>2042</v>
      </c>
      <c r="C718" t="s">
        <v>2043</v>
      </c>
      <c r="D718" s="5">
        <v>15000000</v>
      </c>
      <c r="E718" s="5">
        <v>0</v>
      </c>
      <c r="F718" s="5">
        <v>-15000000</v>
      </c>
      <c r="G718" s="5">
        <v>0</v>
      </c>
      <c r="H718" s="5">
        <v>0</v>
      </c>
      <c r="I718" s="5">
        <v>0</v>
      </c>
      <c r="J718" s="5">
        <v>0</v>
      </c>
      <c r="K718" s="5">
        <v>0</v>
      </c>
      <c r="L718" s="5">
        <v>0</v>
      </c>
      <c r="M718" s="5">
        <v>0</v>
      </c>
      <c r="N718" s="5">
        <v>0</v>
      </c>
      <c r="O718" s="5">
        <v>0</v>
      </c>
      <c r="P718" s="5">
        <v>0</v>
      </c>
      <c r="Q718" s="5">
        <v>0</v>
      </c>
      <c r="R718" s="5">
        <v>0</v>
      </c>
      <c r="S718" s="5">
        <v>0</v>
      </c>
      <c r="T718" s="5">
        <v>0</v>
      </c>
      <c r="V718" t="s">
        <v>2042</v>
      </c>
      <c r="W718" t="s">
        <v>2044</v>
      </c>
      <c r="X718" t="s">
        <v>2045</v>
      </c>
      <c r="Y718" t="s">
        <v>2046</v>
      </c>
    </row>
    <row r="719" spans="2:30">
      <c r="B719" t="s">
        <v>2167</v>
      </c>
      <c r="C719" t="s">
        <v>2168</v>
      </c>
      <c r="D719" s="5">
        <v>0</v>
      </c>
      <c r="E719" s="5">
        <v>0</v>
      </c>
      <c r="F719" s="5">
        <v>36578545</v>
      </c>
      <c r="G719" s="5">
        <v>36578545</v>
      </c>
      <c r="H719" s="5">
        <v>0</v>
      </c>
      <c r="I719" s="5">
        <v>36578545</v>
      </c>
      <c r="J719" s="5">
        <v>0</v>
      </c>
      <c r="K719" s="5">
        <v>36578545</v>
      </c>
      <c r="L719" s="5">
        <v>0</v>
      </c>
      <c r="M719" s="5">
        <v>36578545</v>
      </c>
      <c r="N719" s="5">
        <v>100</v>
      </c>
      <c r="O719" s="5">
        <v>29614671</v>
      </c>
      <c r="P719" s="5">
        <v>35371021</v>
      </c>
      <c r="Q719" s="5">
        <v>96.698800000000006</v>
      </c>
      <c r="R719" s="5">
        <v>1421463</v>
      </c>
      <c r="S719" s="5">
        <v>5756350</v>
      </c>
      <c r="T719" s="5">
        <v>29614671</v>
      </c>
      <c r="V719" t="s">
        <v>2167</v>
      </c>
      <c r="W719" t="s">
        <v>1887</v>
      </c>
      <c r="X719" t="s">
        <v>1707</v>
      </c>
      <c r="Y719" t="s">
        <v>2169</v>
      </c>
      <c r="Z719" t="s">
        <v>1916</v>
      </c>
      <c r="AA719" t="s">
        <v>2170</v>
      </c>
      <c r="AB719" t="s">
        <v>2171</v>
      </c>
    </row>
    <row r="720" spans="2:30">
      <c r="B720" t="s">
        <v>2042</v>
      </c>
      <c r="C720" t="s">
        <v>2043</v>
      </c>
      <c r="D720" s="5">
        <v>0</v>
      </c>
      <c r="E720" s="5">
        <v>0</v>
      </c>
      <c r="F720" s="5">
        <v>36578545</v>
      </c>
      <c r="G720" s="5">
        <v>36578545</v>
      </c>
      <c r="H720" s="5">
        <v>0</v>
      </c>
      <c r="I720" s="5">
        <v>36578545</v>
      </c>
      <c r="J720" s="5">
        <v>0</v>
      </c>
      <c r="K720" s="5">
        <v>36578545</v>
      </c>
      <c r="L720" s="5">
        <v>0</v>
      </c>
      <c r="M720" s="5">
        <v>36578545</v>
      </c>
      <c r="N720" s="5">
        <v>100</v>
      </c>
      <c r="O720" s="5">
        <v>29614671</v>
      </c>
      <c r="P720" s="5">
        <v>35371021</v>
      </c>
      <c r="Q720" s="5">
        <v>96.698800000000006</v>
      </c>
      <c r="R720" s="5">
        <v>1421463</v>
      </c>
      <c r="S720" s="5">
        <v>5756350</v>
      </c>
      <c r="T720" s="5">
        <v>29614671</v>
      </c>
      <c r="V720" t="s">
        <v>2042</v>
      </c>
      <c r="W720" t="s">
        <v>2044</v>
      </c>
      <c r="X720" t="s">
        <v>2045</v>
      </c>
      <c r="Y720" t="s">
        <v>2046</v>
      </c>
    </row>
    <row r="721" spans="2:31">
      <c r="B721" t="s">
        <v>2523</v>
      </c>
      <c r="C721" t="s">
        <v>2524</v>
      </c>
      <c r="D721" s="5">
        <v>14000000</v>
      </c>
      <c r="E721" s="5">
        <v>0</v>
      </c>
      <c r="F721" s="5">
        <v>-14000000</v>
      </c>
      <c r="G721" s="5">
        <v>0</v>
      </c>
      <c r="H721" s="5">
        <v>0</v>
      </c>
      <c r="I721" s="5">
        <v>0</v>
      </c>
      <c r="J721" s="5">
        <v>0</v>
      </c>
      <c r="K721" s="5">
        <v>0</v>
      </c>
      <c r="L721" s="5">
        <v>0</v>
      </c>
      <c r="M721" s="5">
        <v>0</v>
      </c>
      <c r="N721" s="5">
        <v>0</v>
      </c>
      <c r="O721" s="5">
        <v>0</v>
      </c>
      <c r="P721" s="5">
        <v>0</v>
      </c>
      <c r="Q721" s="5">
        <v>0</v>
      </c>
      <c r="R721" s="5">
        <v>0</v>
      </c>
      <c r="S721" s="5">
        <v>0</v>
      </c>
      <c r="T721" s="5">
        <v>0</v>
      </c>
      <c r="V721" t="s">
        <v>2523</v>
      </c>
      <c r="W721" t="s">
        <v>1887</v>
      </c>
      <c r="X721" t="s">
        <v>1707</v>
      </c>
      <c r="Y721" t="s">
        <v>2525</v>
      </c>
      <c r="Z721" t="s">
        <v>1827</v>
      </c>
    </row>
    <row r="722" spans="2:31">
      <c r="B722" t="s">
        <v>2042</v>
      </c>
      <c r="C722" t="s">
        <v>2043</v>
      </c>
      <c r="D722" s="5">
        <v>14000000</v>
      </c>
      <c r="E722" s="5">
        <v>0</v>
      </c>
      <c r="F722" s="5">
        <v>-14000000</v>
      </c>
      <c r="G722" s="5">
        <v>0</v>
      </c>
      <c r="H722" s="5">
        <v>0</v>
      </c>
      <c r="I722" s="5">
        <v>0</v>
      </c>
      <c r="J722" s="5">
        <v>0</v>
      </c>
      <c r="K722" s="5">
        <v>0</v>
      </c>
      <c r="L722" s="5">
        <v>0</v>
      </c>
      <c r="M722" s="5">
        <v>0</v>
      </c>
      <c r="N722" s="5">
        <v>0</v>
      </c>
      <c r="O722" s="5">
        <v>0</v>
      </c>
      <c r="P722" s="5">
        <v>0</v>
      </c>
      <c r="Q722" s="5">
        <v>0</v>
      </c>
      <c r="R722" s="5">
        <v>0</v>
      </c>
      <c r="S722" s="5">
        <v>0</v>
      </c>
      <c r="T722" s="5">
        <v>0</v>
      </c>
      <c r="V722" t="s">
        <v>2042</v>
      </c>
      <c r="W722" t="s">
        <v>2044</v>
      </c>
      <c r="X722" t="s">
        <v>2045</v>
      </c>
      <c r="Y722" t="s">
        <v>2046</v>
      </c>
    </row>
    <row r="723" spans="2:31">
      <c r="B723" t="s">
        <v>2406</v>
      </c>
      <c r="C723" t="s">
        <v>2407</v>
      </c>
      <c r="D723" s="5">
        <v>80000000</v>
      </c>
      <c r="E723" s="5">
        <v>0</v>
      </c>
      <c r="F723" s="5">
        <v>-78458011</v>
      </c>
      <c r="G723" s="5">
        <v>1541989</v>
      </c>
      <c r="H723" s="5">
        <v>0</v>
      </c>
      <c r="I723" s="5">
        <v>1541989</v>
      </c>
      <c r="J723" s="5">
        <v>-1541989</v>
      </c>
      <c r="K723" s="5">
        <v>0</v>
      </c>
      <c r="L723" s="5">
        <v>0</v>
      </c>
      <c r="M723" s="5">
        <v>0</v>
      </c>
      <c r="N723" s="5">
        <v>0</v>
      </c>
      <c r="O723" s="5">
        <v>0</v>
      </c>
      <c r="P723" s="5">
        <v>0</v>
      </c>
      <c r="Q723" s="5">
        <v>0</v>
      </c>
      <c r="R723" s="5">
        <v>0</v>
      </c>
      <c r="S723" s="5">
        <v>0</v>
      </c>
      <c r="T723" s="5">
        <v>0</v>
      </c>
      <c r="V723" t="s">
        <v>2406</v>
      </c>
      <c r="W723" t="s">
        <v>1887</v>
      </c>
      <c r="X723" t="s">
        <v>1707</v>
      </c>
      <c r="Y723" t="s">
        <v>1694</v>
      </c>
      <c r="Z723" t="s">
        <v>2408</v>
      </c>
      <c r="AA723" t="s">
        <v>2409</v>
      </c>
      <c r="AB723" t="s">
        <v>1851</v>
      </c>
      <c r="AC723" t="s">
        <v>2410</v>
      </c>
    </row>
    <row r="724" spans="2:31">
      <c r="B724" t="s">
        <v>1679</v>
      </c>
      <c r="C724" t="s">
        <v>1680</v>
      </c>
      <c r="D724" s="5">
        <v>0</v>
      </c>
      <c r="E724" s="5">
        <v>0</v>
      </c>
      <c r="F724" s="5">
        <v>1541989</v>
      </c>
      <c r="G724" s="5">
        <v>1541989</v>
      </c>
      <c r="H724" s="5">
        <v>0</v>
      </c>
      <c r="I724" s="5">
        <v>1541989</v>
      </c>
      <c r="J724" s="5">
        <v>-1541989</v>
      </c>
      <c r="K724" s="5">
        <v>0</v>
      </c>
      <c r="L724" s="5">
        <v>0</v>
      </c>
      <c r="M724" s="5">
        <v>0</v>
      </c>
      <c r="N724" s="5">
        <v>0</v>
      </c>
      <c r="O724" s="5">
        <v>0</v>
      </c>
      <c r="P724" s="5">
        <v>0</v>
      </c>
      <c r="Q724" s="5">
        <v>0</v>
      </c>
      <c r="R724" s="5">
        <v>0</v>
      </c>
      <c r="S724" s="5">
        <v>0</v>
      </c>
      <c r="T724" s="5">
        <v>0</v>
      </c>
      <c r="V724" t="s">
        <v>1679</v>
      </c>
      <c r="W724" t="s">
        <v>1681</v>
      </c>
      <c r="X724" t="s">
        <v>1682</v>
      </c>
    </row>
    <row r="725" spans="2:31">
      <c r="B725" t="s">
        <v>2042</v>
      </c>
      <c r="C725" t="s">
        <v>2043</v>
      </c>
      <c r="D725" s="5">
        <v>80000000</v>
      </c>
      <c r="E725" s="5">
        <v>0</v>
      </c>
      <c r="F725" s="5">
        <v>-80000000</v>
      </c>
      <c r="G725" s="5">
        <v>0</v>
      </c>
      <c r="H725" s="5">
        <v>0</v>
      </c>
      <c r="I725" s="5">
        <v>0</v>
      </c>
      <c r="J725" s="5">
        <v>0</v>
      </c>
      <c r="K725" s="5">
        <v>0</v>
      </c>
      <c r="L725" s="5">
        <v>0</v>
      </c>
      <c r="M725" s="5">
        <v>0</v>
      </c>
      <c r="N725" s="5">
        <v>0</v>
      </c>
      <c r="O725" s="5">
        <v>0</v>
      </c>
      <c r="P725" s="5">
        <v>0</v>
      </c>
      <c r="Q725" s="5">
        <v>0</v>
      </c>
      <c r="R725" s="5">
        <v>0</v>
      </c>
      <c r="S725" s="5">
        <v>0</v>
      </c>
      <c r="T725" s="5">
        <v>0</v>
      </c>
      <c r="V725" t="s">
        <v>2042</v>
      </c>
      <c r="W725" t="s">
        <v>2044</v>
      </c>
      <c r="X725" t="s">
        <v>2045</v>
      </c>
      <c r="Y725" t="s">
        <v>2046</v>
      </c>
    </row>
    <row r="726" spans="2:31">
      <c r="B726" t="s">
        <v>2526</v>
      </c>
      <c r="C726" t="s">
        <v>2527</v>
      </c>
      <c r="D726" s="5">
        <v>15000000</v>
      </c>
      <c r="E726" s="5">
        <v>0</v>
      </c>
      <c r="F726" s="5">
        <v>-15000000</v>
      </c>
      <c r="G726" s="5">
        <v>0</v>
      </c>
      <c r="H726" s="5">
        <v>0</v>
      </c>
      <c r="I726" s="5">
        <v>0</v>
      </c>
      <c r="J726" s="5">
        <v>0</v>
      </c>
      <c r="K726" s="5">
        <v>0</v>
      </c>
      <c r="L726" s="5">
        <v>0</v>
      </c>
      <c r="M726" s="5">
        <v>0</v>
      </c>
      <c r="N726" s="5">
        <v>0</v>
      </c>
      <c r="O726" s="5">
        <v>0</v>
      </c>
      <c r="P726" s="5">
        <v>0</v>
      </c>
      <c r="Q726" s="5">
        <v>0</v>
      </c>
      <c r="R726" s="5">
        <v>0</v>
      </c>
      <c r="S726" s="5">
        <v>0</v>
      </c>
      <c r="T726" s="5">
        <v>0</v>
      </c>
      <c r="V726" t="s">
        <v>2526</v>
      </c>
      <c r="W726" t="s">
        <v>1849</v>
      </c>
      <c r="X726" t="s">
        <v>1694</v>
      </c>
      <c r="Y726" t="s">
        <v>2010</v>
      </c>
      <c r="Z726" t="s">
        <v>1694</v>
      </c>
      <c r="AA726" t="s">
        <v>1851</v>
      </c>
      <c r="AB726" t="s">
        <v>2011</v>
      </c>
      <c r="AC726" t="s">
        <v>1689</v>
      </c>
      <c r="AD726" t="s">
        <v>1917</v>
      </c>
    </row>
    <row r="727" spans="2:31">
      <c r="B727" t="s">
        <v>2042</v>
      </c>
      <c r="C727" t="s">
        <v>2043</v>
      </c>
      <c r="D727" s="5">
        <v>15000000</v>
      </c>
      <c r="E727" s="5">
        <v>0</v>
      </c>
      <c r="F727" s="5">
        <v>-15000000</v>
      </c>
      <c r="G727" s="5">
        <v>0</v>
      </c>
      <c r="H727" s="5">
        <v>0</v>
      </c>
      <c r="I727" s="5">
        <v>0</v>
      </c>
      <c r="J727" s="5">
        <v>0</v>
      </c>
      <c r="K727" s="5">
        <v>0</v>
      </c>
      <c r="L727" s="5">
        <v>0</v>
      </c>
      <c r="M727" s="5">
        <v>0</v>
      </c>
      <c r="N727" s="5">
        <v>0</v>
      </c>
      <c r="O727" s="5">
        <v>0</v>
      </c>
      <c r="P727" s="5">
        <v>0</v>
      </c>
      <c r="Q727" s="5">
        <v>0</v>
      </c>
      <c r="R727" s="5">
        <v>0</v>
      </c>
      <c r="S727" s="5">
        <v>0</v>
      </c>
      <c r="T727" s="5">
        <v>0</v>
      </c>
      <c r="V727" t="s">
        <v>2042</v>
      </c>
      <c r="W727" t="s">
        <v>2044</v>
      </c>
      <c r="X727" t="s">
        <v>2045</v>
      </c>
      <c r="Y727" t="s">
        <v>2046</v>
      </c>
    </row>
    <row r="728" spans="2:31">
      <c r="B728" t="s">
        <v>2528</v>
      </c>
      <c r="C728" t="s">
        <v>2529</v>
      </c>
      <c r="D728" s="5">
        <v>0</v>
      </c>
      <c r="E728" s="5">
        <v>0</v>
      </c>
      <c r="F728" s="5">
        <v>18677750</v>
      </c>
      <c r="G728" s="5">
        <v>18677750</v>
      </c>
      <c r="H728" s="5">
        <v>0</v>
      </c>
      <c r="I728" s="5">
        <v>18677750</v>
      </c>
      <c r="J728" s="5">
        <v>-18677750</v>
      </c>
      <c r="K728" s="5">
        <v>0</v>
      </c>
      <c r="L728" s="5">
        <v>0</v>
      </c>
      <c r="M728" s="5">
        <v>0</v>
      </c>
      <c r="N728" s="5">
        <v>0</v>
      </c>
      <c r="O728" s="5">
        <v>0</v>
      </c>
      <c r="P728" s="5">
        <v>0</v>
      </c>
      <c r="Q728" s="5">
        <v>0</v>
      </c>
      <c r="R728" s="5">
        <v>0</v>
      </c>
      <c r="S728" s="5">
        <v>0</v>
      </c>
      <c r="T728" s="5">
        <v>0</v>
      </c>
      <c r="V728" t="s">
        <v>2528</v>
      </c>
      <c r="W728" t="s">
        <v>1849</v>
      </c>
      <c r="X728" t="s">
        <v>1694</v>
      </c>
      <c r="Y728" t="s">
        <v>2530</v>
      </c>
      <c r="Z728" t="s">
        <v>1689</v>
      </c>
      <c r="AA728" t="s">
        <v>2531</v>
      </c>
    </row>
    <row r="729" spans="2:31">
      <c r="B729" t="s">
        <v>2042</v>
      </c>
      <c r="C729" t="s">
        <v>2043</v>
      </c>
      <c r="D729" s="5">
        <v>0</v>
      </c>
      <c r="E729" s="5">
        <v>0</v>
      </c>
      <c r="F729" s="5">
        <v>18677750</v>
      </c>
      <c r="G729" s="5">
        <v>18677750</v>
      </c>
      <c r="H729" s="5">
        <v>0</v>
      </c>
      <c r="I729" s="5">
        <v>18677750</v>
      </c>
      <c r="J729" s="5">
        <v>-18677750</v>
      </c>
      <c r="K729" s="5">
        <v>0</v>
      </c>
      <c r="L729" s="5">
        <v>0</v>
      </c>
      <c r="M729" s="5">
        <v>0</v>
      </c>
      <c r="N729" s="5">
        <v>0</v>
      </c>
      <c r="O729" s="5">
        <v>0</v>
      </c>
      <c r="P729" s="5">
        <v>0</v>
      </c>
      <c r="Q729" s="5">
        <v>0</v>
      </c>
      <c r="R729" s="5">
        <v>0</v>
      </c>
      <c r="S729" s="5">
        <v>0</v>
      </c>
      <c r="T729" s="5">
        <v>0</v>
      </c>
      <c r="V729" t="s">
        <v>2042</v>
      </c>
      <c r="W729" t="s">
        <v>2044</v>
      </c>
      <c r="X729" t="s">
        <v>2045</v>
      </c>
      <c r="Y729" t="s">
        <v>2046</v>
      </c>
    </row>
    <row r="730" spans="2:31">
      <c r="B730" t="s">
        <v>2532</v>
      </c>
      <c r="C730" t="s">
        <v>2533</v>
      </c>
      <c r="D730" s="5">
        <v>0</v>
      </c>
      <c r="E730" s="5">
        <v>0</v>
      </c>
      <c r="F730" s="5">
        <v>2364705</v>
      </c>
      <c r="G730" s="5">
        <v>2364705</v>
      </c>
      <c r="H730" s="5">
        <v>0</v>
      </c>
      <c r="I730" s="5">
        <v>2364705</v>
      </c>
      <c r="J730" s="5">
        <v>-2364705</v>
      </c>
      <c r="K730" s="5">
        <v>0</v>
      </c>
      <c r="L730" s="5">
        <v>0</v>
      </c>
      <c r="M730" s="5">
        <v>0</v>
      </c>
      <c r="N730" s="5">
        <v>0</v>
      </c>
      <c r="O730" s="5">
        <v>0</v>
      </c>
      <c r="P730" s="5">
        <v>0</v>
      </c>
      <c r="Q730" s="5">
        <v>0</v>
      </c>
      <c r="R730" s="5">
        <v>0</v>
      </c>
      <c r="S730" s="5">
        <v>0</v>
      </c>
      <c r="T730" s="5">
        <v>0</v>
      </c>
      <c r="V730" t="s">
        <v>2532</v>
      </c>
      <c r="W730" t="s">
        <v>1849</v>
      </c>
      <c r="X730" t="s">
        <v>1694</v>
      </c>
      <c r="Y730" t="s">
        <v>1998</v>
      </c>
      <c r="Z730" t="s">
        <v>2534</v>
      </c>
      <c r="AA730" t="s">
        <v>2535</v>
      </c>
      <c r="AB730" t="s">
        <v>1689</v>
      </c>
      <c r="AC730" t="s">
        <v>2536</v>
      </c>
    </row>
    <row r="731" spans="2:31">
      <c r="B731" t="s">
        <v>2042</v>
      </c>
      <c r="C731" t="s">
        <v>2043</v>
      </c>
      <c r="D731" s="5">
        <v>0</v>
      </c>
      <c r="E731" s="5">
        <v>0</v>
      </c>
      <c r="F731" s="5">
        <v>2364705</v>
      </c>
      <c r="G731" s="5">
        <v>2364705</v>
      </c>
      <c r="H731" s="5">
        <v>0</v>
      </c>
      <c r="I731" s="5">
        <v>2364705</v>
      </c>
      <c r="J731" s="5">
        <v>-2364705</v>
      </c>
      <c r="K731" s="5">
        <v>0</v>
      </c>
      <c r="L731" s="5">
        <v>0</v>
      </c>
      <c r="M731" s="5">
        <v>0</v>
      </c>
      <c r="N731" s="5">
        <v>0</v>
      </c>
      <c r="O731" s="5">
        <v>0</v>
      </c>
      <c r="P731" s="5">
        <v>0</v>
      </c>
      <c r="Q731" s="5">
        <v>0</v>
      </c>
      <c r="R731" s="5">
        <v>0</v>
      </c>
      <c r="S731" s="5">
        <v>0</v>
      </c>
      <c r="T731" s="5">
        <v>0</v>
      </c>
      <c r="V731" t="s">
        <v>2042</v>
      </c>
      <c r="W731" t="s">
        <v>2044</v>
      </c>
      <c r="X731" t="s">
        <v>2045</v>
      </c>
      <c r="Y731" t="s">
        <v>2046</v>
      </c>
    </row>
    <row r="732" spans="2:31">
      <c r="B732" t="s">
        <v>2537</v>
      </c>
      <c r="C732" t="s">
        <v>2538</v>
      </c>
      <c r="D732" s="5">
        <v>200623978000</v>
      </c>
      <c r="E732" s="5">
        <v>0</v>
      </c>
      <c r="F732" s="5">
        <v>12134530148</v>
      </c>
      <c r="G732" s="5">
        <v>212758508148</v>
      </c>
      <c r="H732" s="5">
        <v>0</v>
      </c>
      <c r="I732" s="5">
        <v>212758508148</v>
      </c>
      <c r="J732" s="5">
        <v>-3483698164</v>
      </c>
      <c r="K732" s="5">
        <v>207725101642</v>
      </c>
      <c r="L732" s="5">
        <v>7845886704</v>
      </c>
      <c r="M732" s="5">
        <v>207725101642</v>
      </c>
      <c r="N732" s="5">
        <v>97.634200000000007</v>
      </c>
      <c r="O732" s="5">
        <v>19095799077</v>
      </c>
      <c r="P732" s="5">
        <v>181749788951</v>
      </c>
      <c r="Q732" s="5">
        <v>85.425399999999996</v>
      </c>
      <c r="R732" s="5">
        <v>18741093048</v>
      </c>
      <c r="S732" s="5">
        <v>181395082922</v>
      </c>
      <c r="T732" s="5">
        <v>354706029</v>
      </c>
      <c r="V732" t="s">
        <v>2537</v>
      </c>
      <c r="W732" t="s">
        <v>2211</v>
      </c>
      <c r="X732" t="s">
        <v>2174</v>
      </c>
      <c r="Y732" t="s">
        <v>1785</v>
      </c>
      <c r="Z732" t="s">
        <v>2539</v>
      </c>
      <c r="AA732" t="s">
        <v>2540</v>
      </c>
      <c r="AB732" t="s">
        <v>1689</v>
      </c>
      <c r="AC732" t="s">
        <v>2178</v>
      </c>
      <c r="AD732" t="s">
        <v>2541</v>
      </c>
    </row>
    <row r="733" spans="2:31">
      <c r="B733" t="s">
        <v>2022</v>
      </c>
      <c r="C733" t="s">
        <v>2023</v>
      </c>
      <c r="D733" s="5">
        <v>800000000</v>
      </c>
      <c r="E733" s="5">
        <v>0</v>
      </c>
      <c r="F733" s="5">
        <v>-800000000</v>
      </c>
      <c r="G733" s="5">
        <v>0</v>
      </c>
      <c r="H733" s="5">
        <v>0</v>
      </c>
      <c r="I733" s="5">
        <v>0</v>
      </c>
      <c r="J733" s="5">
        <v>0</v>
      </c>
      <c r="K733" s="5">
        <v>0</v>
      </c>
      <c r="L733" s="5">
        <v>0</v>
      </c>
      <c r="M733" s="5">
        <v>0</v>
      </c>
      <c r="N733" s="5">
        <v>0</v>
      </c>
      <c r="O733" s="5">
        <v>0</v>
      </c>
      <c r="P733" s="5">
        <v>0</v>
      </c>
      <c r="Q733" s="5">
        <v>0</v>
      </c>
      <c r="R733" s="5">
        <v>0</v>
      </c>
      <c r="S733" s="5">
        <v>0</v>
      </c>
      <c r="T733" s="5">
        <v>0</v>
      </c>
      <c r="V733" t="s">
        <v>2022</v>
      </c>
      <c r="W733" t="s">
        <v>2024</v>
      </c>
      <c r="X733" t="s">
        <v>1694</v>
      </c>
      <c r="Y733" t="s">
        <v>2025</v>
      </c>
      <c r="Z733" t="s">
        <v>2026</v>
      </c>
      <c r="AA733" t="s">
        <v>1689</v>
      </c>
      <c r="AB733" t="s">
        <v>1794</v>
      </c>
      <c r="AC733" t="s">
        <v>2027</v>
      </c>
      <c r="AD733" t="s">
        <v>1689</v>
      </c>
      <c r="AE733" t="s">
        <v>1796</v>
      </c>
    </row>
    <row r="734" spans="2:31">
      <c r="B734" t="s">
        <v>2288</v>
      </c>
      <c r="C734" t="s">
        <v>2289</v>
      </c>
      <c r="D734" s="5">
        <v>800000000</v>
      </c>
      <c r="E734" s="5">
        <v>0</v>
      </c>
      <c r="F734" s="5">
        <v>-800000000</v>
      </c>
      <c r="G734" s="5">
        <v>0</v>
      </c>
      <c r="H734" s="5">
        <v>0</v>
      </c>
      <c r="I734" s="5">
        <v>0</v>
      </c>
      <c r="J734" s="5">
        <v>0</v>
      </c>
      <c r="K734" s="5">
        <v>0</v>
      </c>
      <c r="L734" s="5">
        <v>0</v>
      </c>
      <c r="M734" s="5">
        <v>0</v>
      </c>
      <c r="N734" s="5">
        <v>0</v>
      </c>
      <c r="O734" s="5">
        <v>0</v>
      </c>
      <c r="P734" s="5">
        <v>0</v>
      </c>
      <c r="Q734" s="5">
        <v>0</v>
      </c>
      <c r="R734" s="5">
        <v>0</v>
      </c>
      <c r="S734" s="5">
        <v>0</v>
      </c>
      <c r="T734" s="5">
        <v>0</v>
      </c>
      <c r="V734" t="s">
        <v>2288</v>
      </c>
      <c r="W734" t="s">
        <v>2290</v>
      </c>
      <c r="X734" t="s">
        <v>2291</v>
      </c>
      <c r="Y734" t="s">
        <v>2292</v>
      </c>
    </row>
    <row r="735" spans="2:31">
      <c r="B735" t="s">
        <v>2542</v>
      </c>
      <c r="C735" t="s">
        <v>2543</v>
      </c>
      <c r="D735" s="5">
        <v>0</v>
      </c>
      <c r="E735" s="5">
        <v>0</v>
      </c>
      <c r="F735" s="5">
        <v>30000000</v>
      </c>
      <c r="G735" s="5">
        <v>30000000</v>
      </c>
      <c r="H735" s="5">
        <v>0</v>
      </c>
      <c r="I735" s="5">
        <v>30000000</v>
      </c>
      <c r="J735" s="5">
        <v>-17850619</v>
      </c>
      <c r="K735" s="5">
        <v>12149381</v>
      </c>
      <c r="L735" s="5">
        <v>12149381</v>
      </c>
      <c r="M735" s="5">
        <v>12149381</v>
      </c>
      <c r="N735" s="5">
        <v>40.497900000000001</v>
      </c>
      <c r="O735" s="5">
        <v>0</v>
      </c>
      <c r="P735" s="5">
        <v>0</v>
      </c>
      <c r="Q735" s="5">
        <v>0</v>
      </c>
      <c r="R735" s="5">
        <v>0</v>
      </c>
      <c r="S735" s="5">
        <v>0</v>
      </c>
      <c r="T735" s="5">
        <v>0</v>
      </c>
      <c r="V735" t="s">
        <v>2542</v>
      </c>
      <c r="W735" t="s">
        <v>2122</v>
      </c>
      <c r="X735" t="s">
        <v>1815</v>
      </c>
      <c r="Y735" t="s">
        <v>2052</v>
      </c>
      <c r="Z735" t="s">
        <v>1689</v>
      </c>
      <c r="AA735" t="s">
        <v>2544</v>
      </c>
      <c r="AB735" t="s">
        <v>1689</v>
      </c>
      <c r="AC735" t="s">
        <v>1794</v>
      </c>
      <c r="AD735" t="s">
        <v>2027</v>
      </c>
    </row>
    <row r="736" spans="2:31">
      <c r="B736" t="s">
        <v>2288</v>
      </c>
      <c r="C736" t="s">
        <v>2289</v>
      </c>
      <c r="D736" s="5">
        <v>0</v>
      </c>
      <c r="E736" s="5">
        <v>0</v>
      </c>
      <c r="F736" s="5">
        <v>30000000</v>
      </c>
      <c r="G736" s="5">
        <v>30000000</v>
      </c>
      <c r="H736" s="5">
        <v>0</v>
      </c>
      <c r="I736" s="5">
        <v>30000000</v>
      </c>
      <c r="J736" s="5">
        <v>-17850619</v>
      </c>
      <c r="K736" s="5">
        <v>12149381</v>
      </c>
      <c r="L736" s="5">
        <v>12149381</v>
      </c>
      <c r="M736" s="5">
        <v>12149381</v>
      </c>
      <c r="N736" s="5">
        <v>40.497900000000001</v>
      </c>
      <c r="O736" s="5">
        <v>0</v>
      </c>
      <c r="P736" s="5">
        <v>0</v>
      </c>
      <c r="Q736" s="5">
        <v>0</v>
      </c>
      <c r="R736" s="5">
        <v>0</v>
      </c>
      <c r="S736" s="5">
        <v>0</v>
      </c>
      <c r="T736" s="5">
        <v>0</v>
      </c>
      <c r="V736" t="s">
        <v>2288</v>
      </c>
      <c r="W736" t="s">
        <v>2290</v>
      </c>
      <c r="X736" t="s">
        <v>2291</v>
      </c>
      <c r="Y736" t="s">
        <v>2292</v>
      </c>
    </row>
    <row r="737" spans="2:29">
      <c r="B737" t="s">
        <v>2047</v>
      </c>
      <c r="C737" t="s">
        <v>2048</v>
      </c>
      <c r="D737" s="5">
        <v>0</v>
      </c>
      <c r="E737" s="5">
        <v>0</v>
      </c>
      <c r="F737" s="5">
        <v>500000000</v>
      </c>
      <c r="G737" s="5">
        <v>500000000</v>
      </c>
      <c r="H737" s="5">
        <v>0</v>
      </c>
      <c r="I737" s="5">
        <v>500000000</v>
      </c>
      <c r="J737" s="5">
        <v>-500000000</v>
      </c>
      <c r="K737" s="5">
        <v>0</v>
      </c>
      <c r="L737" s="5">
        <v>0</v>
      </c>
      <c r="M737" s="5">
        <v>0</v>
      </c>
      <c r="N737" s="5">
        <v>0</v>
      </c>
      <c r="O737" s="5">
        <v>0</v>
      </c>
      <c r="P737" s="5">
        <v>0</v>
      </c>
      <c r="Q737" s="5">
        <v>0</v>
      </c>
      <c r="R737" s="5">
        <v>0</v>
      </c>
      <c r="S737" s="5">
        <v>0</v>
      </c>
      <c r="T737" s="5">
        <v>0</v>
      </c>
      <c r="V737" t="s">
        <v>2047</v>
      </c>
      <c r="W737" t="s">
        <v>2049</v>
      </c>
      <c r="X737" t="s">
        <v>1916</v>
      </c>
      <c r="Y737" t="s">
        <v>2050</v>
      </c>
      <c r="Z737" t="s">
        <v>2051</v>
      </c>
      <c r="AA737" t="s">
        <v>1659</v>
      </c>
      <c r="AB737" t="s">
        <v>1731</v>
      </c>
      <c r="AC737" t="s">
        <v>2052</v>
      </c>
    </row>
    <row r="738" spans="2:29">
      <c r="B738" t="s">
        <v>2288</v>
      </c>
      <c r="C738" t="s">
        <v>2289</v>
      </c>
      <c r="D738" s="5">
        <v>0</v>
      </c>
      <c r="E738" s="5">
        <v>0</v>
      </c>
      <c r="F738" s="5">
        <v>500000000</v>
      </c>
      <c r="G738" s="5">
        <v>500000000</v>
      </c>
      <c r="H738" s="5">
        <v>0</v>
      </c>
      <c r="I738" s="5">
        <v>500000000</v>
      </c>
      <c r="J738" s="5">
        <v>-500000000</v>
      </c>
      <c r="K738" s="5">
        <v>0</v>
      </c>
      <c r="L738" s="5">
        <v>0</v>
      </c>
      <c r="M738" s="5">
        <v>0</v>
      </c>
      <c r="N738" s="5">
        <v>0</v>
      </c>
      <c r="O738" s="5">
        <v>0</v>
      </c>
      <c r="P738" s="5">
        <v>0</v>
      </c>
      <c r="Q738" s="5">
        <v>0</v>
      </c>
      <c r="R738" s="5">
        <v>0</v>
      </c>
      <c r="S738" s="5">
        <v>0</v>
      </c>
      <c r="T738" s="5">
        <v>0</v>
      </c>
      <c r="V738" t="s">
        <v>2288</v>
      </c>
      <c r="W738" t="s">
        <v>2290</v>
      </c>
      <c r="X738" t="s">
        <v>2291</v>
      </c>
      <c r="Y738" t="s">
        <v>2292</v>
      </c>
    </row>
    <row r="739" spans="2:29">
      <c r="B739" t="s">
        <v>2545</v>
      </c>
      <c r="C739" t="s">
        <v>2546</v>
      </c>
      <c r="D739" s="5">
        <v>1160000000</v>
      </c>
      <c r="E739" s="5">
        <v>0</v>
      </c>
      <c r="F739" s="5">
        <v>-1160000000</v>
      </c>
      <c r="G739" s="5">
        <v>0</v>
      </c>
      <c r="H739" s="5">
        <v>0</v>
      </c>
      <c r="I739" s="5">
        <v>0</v>
      </c>
      <c r="J739" s="5">
        <v>0</v>
      </c>
      <c r="K739" s="5">
        <v>0</v>
      </c>
      <c r="L739" s="5">
        <v>0</v>
      </c>
      <c r="M739" s="5">
        <v>0</v>
      </c>
      <c r="N739" s="5">
        <v>0</v>
      </c>
      <c r="O739" s="5">
        <v>0</v>
      </c>
      <c r="P739" s="5">
        <v>0</v>
      </c>
      <c r="Q739" s="5">
        <v>0</v>
      </c>
      <c r="R739" s="5">
        <v>0</v>
      </c>
      <c r="S739" s="5">
        <v>0</v>
      </c>
      <c r="T739" s="5">
        <v>0</v>
      </c>
      <c r="V739" t="s">
        <v>2545</v>
      </c>
      <c r="W739" t="s">
        <v>2547</v>
      </c>
      <c r="X739" t="s">
        <v>2548</v>
      </c>
      <c r="Y739" t="s">
        <v>2174</v>
      </c>
      <c r="Z739" t="s">
        <v>2549</v>
      </c>
      <c r="AA739" t="s">
        <v>2550</v>
      </c>
      <c r="AB739" t="s">
        <v>1881</v>
      </c>
      <c r="AC739" t="s">
        <v>2551</v>
      </c>
    </row>
    <row r="740" spans="2:29">
      <c r="B740" t="s">
        <v>2288</v>
      </c>
      <c r="C740" t="s">
        <v>2289</v>
      </c>
      <c r="D740" s="5">
        <v>1160000000</v>
      </c>
      <c r="E740" s="5">
        <v>0</v>
      </c>
      <c r="F740" s="5">
        <v>-1160000000</v>
      </c>
      <c r="G740" s="5">
        <v>0</v>
      </c>
      <c r="H740" s="5">
        <v>0</v>
      </c>
      <c r="I740" s="5">
        <v>0</v>
      </c>
      <c r="J740" s="5">
        <v>0</v>
      </c>
      <c r="K740" s="5">
        <v>0</v>
      </c>
      <c r="L740" s="5">
        <v>0</v>
      </c>
      <c r="M740" s="5">
        <v>0</v>
      </c>
      <c r="N740" s="5">
        <v>0</v>
      </c>
      <c r="O740" s="5">
        <v>0</v>
      </c>
      <c r="P740" s="5">
        <v>0</v>
      </c>
      <c r="Q740" s="5">
        <v>0</v>
      </c>
      <c r="R740" s="5">
        <v>0</v>
      </c>
      <c r="S740" s="5">
        <v>0</v>
      </c>
      <c r="T740" s="5">
        <v>0</v>
      </c>
      <c r="V740" t="s">
        <v>2288</v>
      </c>
      <c r="W740" t="s">
        <v>2290</v>
      </c>
      <c r="X740" t="s">
        <v>2291</v>
      </c>
      <c r="Y740" t="s">
        <v>2292</v>
      </c>
    </row>
    <row r="741" spans="2:29">
      <c r="B741" t="s">
        <v>2502</v>
      </c>
      <c r="C741" t="s">
        <v>2503</v>
      </c>
      <c r="D741" s="5">
        <v>0</v>
      </c>
      <c r="E741" s="5">
        <v>0</v>
      </c>
      <c r="F741" s="5">
        <v>3000000</v>
      </c>
      <c r="G741" s="5">
        <v>3000000</v>
      </c>
      <c r="H741" s="5">
        <v>0</v>
      </c>
      <c r="I741" s="5">
        <v>3000000</v>
      </c>
      <c r="J741" s="5">
        <v>-1196773</v>
      </c>
      <c r="K741" s="5">
        <v>1803227</v>
      </c>
      <c r="L741" s="5">
        <v>1803227</v>
      </c>
      <c r="M741" s="5">
        <v>1803227</v>
      </c>
      <c r="N741" s="5">
        <v>60.107599999999998</v>
      </c>
      <c r="O741" s="5">
        <v>0</v>
      </c>
      <c r="P741" s="5">
        <v>0</v>
      </c>
      <c r="Q741" s="5">
        <v>0</v>
      </c>
      <c r="R741" s="5">
        <v>0</v>
      </c>
      <c r="S741" s="5">
        <v>0</v>
      </c>
      <c r="T741" s="5">
        <v>0</v>
      </c>
      <c r="V741" t="s">
        <v>2502</v>
      </c>
      <c r="W741" t="s">
        <v>2504</v>
      </c>
      <c r="X741" t="s">
        <v>2505</v>
      </c>
    </row>
    <row r="742" spans="2:29">
      <c r="B742" t="s">
        <v>2288</v>
      </c>
      <c r="C742" t="s">
        <v>2289</v>
      </c>
      <c r="D742" s="5">
        <v>0</v>
      </c>
      <c r="E742" s="5">
        <v>0</v>
      </c>
      <c r="F742" s="5">
        <v>3000000</v>
      </c>
      <c r="G742" s="5">
        <v>3000000</v>
      </c>
      <c r="H742" s="5">
        <v>0</v>
      </c>
      <c r="I742" s="5">
        <v>3000000</v>
      </c>
      <c r="J742" s="5">
        <v>-1196773</v>
      </c>
      <c r="K742" s="5">
        <v>1803227</v>
      </c>
      <c r="L742" s="5">
        <v>1803227</v>
      </c>
      <c r="M742" s="5">
        <v>1803227</v>
      </c>
      <c r="N742" s="5">
        <v>60.107599999999998</v>
      </c>
      <c r="O742" s="5">
        <v>0</v>
      </c>
      <c r="P742" s="5">
        <v>0</v>
      </c>
      <c r="Q742" s="5">
        <v>0</v>
      </c>
      <c r="R742" s="5">
        <v>0</v>
      </c>
      <c r="S742" s="5">
        <v>0</v>
      </c>
      <c r="T742" s="5">
        <v>0</v>
      </c>
      <c r="V742" t="s">
        <v>2288</v>
      </c>
      <c r="W742" t="s">
        <v>2290</v>
      </c>
      <c r="X742" t="s">
        <v>2291</v>
      </c>
      <c r="Y742" t="s">
        <v>2292</v>
      </c>
    </row>
    <row r="743" spans="2:29">
      <c r="B743" t="s">
        <v>2217</v>
      </c>
      <c r="C743" t="s">
        <v>2218</v>
      </c>
      <c r="D743" s="5">
        <v>0</v>
      </c>
      <c r="E743" s="5">
        <v>0</v>
      </c>
      <c r="F743" s="5">
        <v>1086908</v>
      </c>
      <c r="G743" s="5">
        <v>1086908</v>
      </c>
      <c r="H743" s="5">
        <v>0</v>
      </c>
      <c r="I743" s="5">
        <v>1086908</v>
      </c>
      <c r="J743" s="5">
        <v>0</v>
      </c>
      <c r="K743" s="5">
        <v>1086908</v>
      </c>
      <c r="L743" s="5">
        <v>1086908</v>
      </c>
      <c r="M743" s="5">
        <v>1086908</v>
      </c>
      <c r="N743" s="5">
        <v>100</v>
      </c>
      <c r="O743" s="5">
        <v>1086908</v>
      </c>
      <c r="P743" s="5">
        <v>1086908</v>
      </c>
      <c r="Q743" s="5">
        <v>100</v>
      </c>
      <c r="R743" s="5">
        <v>0</v>
      </c>
      <c r="S743" s="5">
        <v>0</v>
      </c>
      <c r="T743" s="5">
        <v>1086908</v>
      </c>
      <c r="V743" t="s">
        <v>2217</v>
      </c>
      <c r="W743" t="s">
        <v>2219</v>
      </c>
      <c r="X743" t="s">
        <v>2220</v>
      </c>
      <c r="Y743" t="s">
        <v>1817</v>
      </c>
      <c r="Z743" t="s">
        <v>2221</v>
      </c>
      <c r="AA743" t="s">
        <v>2222</v>
      </c>
      <c r="AB743" t="s">
        <v>2223</v>
      </c>
    </row>
    <row r="744" spans="2:29">
      <c r="B744" t="s">
        <v>2288</v>
      </c>
      <c r="C744" t="s">
        <v>2289</v>
      </c>
      <c r="D744" s="5">
        <v>0</v>
      </c>
      <c r="E744" s="5">
        <v>0</v>
      </c>
      <c r="F744" s="5">
        <v>1086908</v>
      </c>
      <c r="G744" s="5">
        <v>1086908</v>
      </c>
      <c r="H744" s="5">
        <v>0</v>
      </c>
      <c r="I744" s="5">
        <v>1086908</v>
      </c>
      <c r="J744" s="5">
        <v>0</v>
      </c>
      <c r="K744" s="5">
        <v>1086908</v>
      </c>
      <c r="L744" s="5">
        <v>1086908</v>
      </c>
      <c r="M744" s="5">
        <v>1086908</v>
      </c>
      <c r="N744" s="5">
        <v>100</v>
      </c>
      <c r="O744" s="5">
        <v>1086908</v>
      </c>
      <c r="P744" s="5">
        <v>1086908</v>
      </c>
      <c r="Q744" s="5">
        <v>100</v>
      </c>
      <c r="R744" s="5">
        <v>0</v>
      </c>
      <c r="S744" s="5">
        <v>0</v>
      </c>
      <c r="T744" s="5">
        <v>1086908</v>
      </c>
      <c r="V744" t="s">
        <v>2288</v>
      </c>
      <c r="W744" t="s">
        <v>2290</v>
      </c>
      <c r="X744" t="s">
        <v>2291</v>
      </c>
      <c r="Y744" t="s">
        <v>2292</v>
      </c>
    </row>
    <row r="745" spans="2:29">
      <c r="B745" t="s">
        <v>2348</v>
      </c>
      <c r="C745" t="s">
        <v>1558</v>
      </c>
      <c r="D745" s="5">
        <v>0</v>
      </c>
      <c r="E745" s="5">
        <v>0</v>
      </c>
      <c r="F745" s="5">
        <v>1475600</v>
      </c>
      <c r="G745" s="5">
        <v>1475600</v>
      </c>
      <c r="H745" s="5">
        <v>0</v>
      </c>
      <c r="I745" s="5">
        <v>1475600</v>
      </c>
      <c r="J745" s="5">
        <v>0</v>
      </c>
      <c r="K745" s="5">
        <v>1475600</v>
      </c>
      <c r="L745" s="5">
        <v>0</v>
      </c>
      <c r="M745" s="5">
        <v>1475600</v>
      </c>
      <c r="N745" s="5">
        <v>100</v>
      </c>
      <c r="O745" s="5">
        <v>0</v>
      </c>
      <c r="P745" s="5">
        <v>1475600</v>
      </c>
      <c r="Q745" s="5">
        <v>100</v>
      </c>
      <c r="R745" s="5">
        <v>0</v>
      </c>
      <c r="S745" s="5">
        <v>1475600</v>
      </c>
      <c r="T745" s="5">
        <v>0</v>
      </c>
      <c r="V745" t="s">
        <v>2348</v>
      </c>
      <c r="W745" t="s">
        <v>2349</v>
      </c>
    </row>
    <row r="746" spans="2:29">
      <c r="B746" t="s">
        <v>2288</v>
      </c>
      <c r="C746" t="s">
        <v>2289</v>
      </c>
      <c r="D746" s="5">
        <v>0</v>
      </c>
      <c r="E746" s="5">
        <v>0</v>
      </c>
      <c r="F746" s="5">
        <v>1475600</v>
      </c>
      <c r="G746" s="5">
        <v>1475600</v>
      </c>
      <c r="H746" s="5">
        <v>0</v>
      </c>
      <c r="I746" s="5">
        <v>1475600</v>
      </c>
      <c r="J746" s="5">
        <v>0</v>
      </c>
      <c r="K746" s="5">
        <v>1475600</v>
      </c>
      <c r="L746" s="5">
        <v>0</v>
      </c>
      <c r="M746" s="5">
        <v>1475600</v>
      </c>
      <c r="N746" s="5">
        <v>100</v>
      </c>
      <c r="O746" s="5">
        <v>0</v>
      </c>
      <c r="P746" s="5">
        <v>1475600</v>
      </c>
      <c r="Q746" s="5">
        <v>100</v>
      </c>
      <c r="R746" s="5">
        <v>0</v>
      </c>
      <c r="S746" s="5">
        <v>1475600</v>
      </c>
      <c r="T746" s="5">
        <v>0</v>
      </c>
      <c r="V746" t="s">
        <v>2288</v>
      </c>
      <c r="W746" t="s">
        <v>2290</v>
      </c>
      <c r="X746" t="s">
        <v>2291</v>
      </c>
      <c r="Y746" t="s">
        <v>2292</v>
      </c>
    </row>
    <row r="747" spans="2:29">
      <c r="B747" t="s">
        <v>2063</v>
      </c>
      <c r="C747" t="s">
        <v>2064</v>
      </c>
      <c r="D747" s="5">
        <v>0</v>
      </c>
      <c r="E747" s="5">
        <v>0</v>
      </c>
      <c r="F747" s="5">
        <v>30987850</v>
      </c>
      <c r="G747" s="5">
        <v>30987850</v>
      </c>
      <c r="H747" s="5">
        <v>0</v>
      </c>
      <c r="I747" s="5">
        <v>30987850</v>
      </c>
      <c r="J747" s="5">
        <v>0</v>
      </c>
      <c r="K747" s="5">
        <v>30987850</v>
      </c>
      <c r="L747" s="5">
        <v>19099155</v>
      </c>
      <c r="M747" s="5">
        <v>30987850</v>
      </c>
      <c r="N747" s="5">
        <v>100</v>
      </c>
      <c r="O747" s="5">
        <v>19099155</v>
      </c>
      <c r="P747" s="5">
        <v>30987850</v>
      </c>
      <c r="Q747" s="5">
        <v>100</v>
      </c>
      <c r="R747" s="5">
        <v>0</v>
      </c>
      <c r="S747" s="5">
        <v>11888695</v>
      </c>
      <c r="T747" s="5">
        <v>19099155</v>
      </c>
      <c r="V747" t="s">
        <v>2063</v>
      </c>
      <c r="W747" t="s">
        <v>2065</v>
      </c>
      <c r="X747" t="s">
        <v>1689</v>
      </c>
      <c r="Y747" t="s">
        <v>2066</v>
      </c>
      <c r="Z747" t="s">
        <v>2067</v>
      </c>
      <c r="AA747" t="s">
        <v>1694</v>
      </c>
      <c r="AB747" t="s">
        <v>2068</v>
      </c>
      <c r="AC747" t="s">
        <v>2069</v>
      </c>
    </row>
    <row r="748" spans="2:29">
      <c r="B748" t="s">
        <v>2288</v>
      </c>
      <c r="C748" t="s">
        <v>2289</v>
      </c>
      <c r="D748" s="5">
        <v>0</v>
      </c>
      <c r="E748" s="5">
        <v>0</v>
      </c>
      <c r="F748" s="5">
        <v>30987850</v>
      </c>
      <c r="G748" s="5">
        <v>30987850</v>
      </c>
      <c r="H748" s="5">
        <v>0</v>
      </c>
      <c r="I748" s="5">
        <v>30987850</v>
      </c>
      <c r="J748" s="5">
        <v>0</v>
      </c>
      <c r="K748" s="5">
        <v>30987850</v>
      </c>
      <c r="L748" s="5">
        <v>19099155</v>
      </c>
      <c r="M748" s="5">
        <v>30987850</v>
      </c>
      <c r="N748" s="5">
        <v>100</v>
      </c>
      <c r="O748" s="5">
        <v>19099155</v>
      </c>
      <c r="P748" s="5">
        <v>30987850</v>
      </c>
      <c r="Q748" s="5">
        <v>100</v>
      </c>
      <c r="R748" s="5">
        <v>0</v>
      </c>
      <c r="S748" s="5">
        <v>11888695</v>
      </c>
      <c r="T748" s="5">
        <v>19099155</v>
      </c>
      <c r="V748" t="s">
        <v>2288</v>
      </c>
      <c r="W748" t="s">
        <v>2290</v>
      </c>
      <c r="X748" t="s">
        <v>2291</v>
      </c>
      <c r="Y748" t="s">
        <v>2292</v>
      </c>
    </row>
    <row r="749" spans="2:29">
      <c r="B749" t="s">
        <v>2070</v>
      </c>
      <c r="C749" t="s">
        <v>1473</v>
      </c>
      <c r="D749" s="5">
        <v>200000000</v>
      </c>
      <c r="E749" s="5">
        <v>0</v>
      </c>
      <c r="F749" s="5">
        <v>-200000000</v>
      </c>
      <c r="G749" s="5">
        <v>0</v>
      </c>
      <c r="H749" s="5">
        <v>0</v>
      </c>
      <c r="I749" s="5">
        <v>0</v>
      </c>
      <c r="J749" s="5">
        <v>0</v>
      </c>
      <c r="K749" s="5">
        <v>0</v>
      </c>
      <c r="L749" s="5">
        <v>0</v>
      </c>
      <c r="M749" s="5">
        <v>0</v>
      </c>
      <c r="N749" s="5">
        <v>0</v>
      </c>
      <c r="O749" s="5">
        <v>0</v>
      </c>
      <c r="P749" s="5">
        <v>0</v>
      </c>
      <c r="Q749" s="5">
        <v>0</v>
      </c>
      <c r="R749" s="5">
        <v>0</v>
      </c>
      <c r="S749" s="5">
        <v>0</v>
      </c>
      <c r="T749" s="5">
        <v>0</v>
      </c>
      <c r="V749" t="s">
        <v>2070</v>
      </c>
      <c r="W749" t="s">
        <v>2071</v>
      </c>
    </row>
    <row r="750" spans="2:29">
      <c r="B750" t="s">
        <v>2288</v>
      </c>
      <c r="C750" t="s">
        <v>2289</v>
      </c>
      <c r="D750" s="5">
        <v>200000000</v>
      </c>
      <c r="E750" s="5">
        <v>0</v>
      </c>
      <c r="F750" s="5">
        <v>-200000000</v>
      </c>
      <c r="G750" s="5">
        <v>0</v>
      </c>
      <c r="H750" s="5">
        <v>0</v>
      </c>
      <c r="I750" s="5">
        <v>0</v>
      </c>
      <c r="J750" s="5">
        <v>0</v>
      </c>
      <c r="K750" s="5">
        <v>0</v>
      </c>
      <c r="L750" s="5">
        <v>0</v>
      </c>
      <c r="M750" s="5">
        <v>0</v>
      </c>
      <c r="N750" s="5">
        <v>0</v>
      </c>
      <c r="O750" s="5">
        <v>0</v>
      </c>
      <c r="P750" s="5">
        <v>0</v>
      </c>
      <c r="Q750" s="5">
        <v>0</v>
      </c>
      <c r="R750" s="5">
        <v>0</v>
      </c>
      <c r="S750" s="5">
        <v>0</v>
      </c>
      <c r="T750" s="5">
        <v>0</v>
      </c>
      <c r="V750" t="s">
        <v>2288</v>
      </c>
      <c r="W750" t="s">
        <v>2290</v>
      </c>
      <c r="X750" t="s">
        <v>2291</v>
      </c>
      <c r="Y750" t="s">
        <v>2292</v>
      </c>
    </row>
    <row r="751" spans="2:29">
      <c r="B751" t="s">
        <v>2350</v>
      </c>
      <c r="C751" t="s">
        <v>1559</v>
      </c>
      <c r="D751" s="5">
        <v>0</v>
      </c>
      <c r="E751" s="5">
        <v>0</v>
      </c>
      <c r="F751" s="5">
        <v>1556842</v>
      </c>
      <c r="G751" s="5">
        <v>1556842</v>
      </c>
      <c r="H751" s="5">
        <v>0</v>
      </c>
      <c r="I751" s="5">
        <v>1556842</v>
      </c>
      <c r="J751" s="5">
        <v>0</v>
      </c>
      <c r="K751" s="5">
        <v>1556842</v>
      </c>
      <c r="L751" s="5">
        <v>1481842</v>
      </c>
      <c r="M751" s="5">
        <v>1556842</v>
      </c>
      <c r="N751" s="5">
        <v>100</v>
      </c>
      <c r="O751" s="5">
        <v>1481842</v>
      </c>
      <c r="P751" s="5">
        <v>1556842</v>
      </c>
      <c r="Q751" s="5">
        <v>100</v>
      </c>
      <c r="R751" s="5">
        <v>0</v>
      </c>
      <c r="S751" s="5">
        <v>75000</v>
      </c>
      <c r="T751" s="5">
        <v>1481842</v>
      </c>
      <c r="V751" t="s">
        <v>2350</v>
      </c>
      <c r="W751" t="s">
        <v>2351</v>
      </c>
    </row>
    <row r="752" spans="2:29">
      <c r="B752" t="s">
        <v>2288</v>
      </c>
      <c r="C752" t="s">
        <v>2289</v>
      </c>
      <c r="D752" s="5">
        <v>0</v>
      </c>
      <c r="E752" s="5">
        <v>0</v>
      </c>
      <c r="F752" s="5">
        <v>1556842</v>
      </c>
      <c r="G752" s="5">
        <v>1556842</v>
      </c>
      <c r="H752" s="5">
        <v>0</v>
      </c>
      <c r="I752" s="5">
        <v>1556842</v>
      </c>
      <c r="J752" s="5">
        <v>0</v>
      </c>
      <c r="K752" s="5">
        <v>1556842</v>
      </c>
      <c r="L752" s="5">
        <v>1481842</v>
      </c>
      <c r="M752" s="5">
        <v>1556842</v>
      </c>
      <c r="N752" s="5">
        <v>100</v>
      </c>
      <c r="O752" s="5">
        <v>1481842</v>
      </c>
      <c r="P752" s="5">
        <v>1556842</v>
      </c>
      <c r="Q752" s="5">
        <v>100</v>
      </c>
      <c r="R752" s="5">
        <v>0</v>
      </c>
      <c r="S752" s="5">
        <v>75000</v>
      </c>
      <c r="T752" s="5">
        <v>1481842</v>
      </c>
      <c r="V752" t="s">
        <v>2288</v>
      </c>
      <c r="W752" t="s">
        <v>2290</v>
      </c>
      <c r="X752" t="s">
        <v>2291</v>
      </c>
      <c r="Y752" t="s">
        <v>2292</v>
      </c>
    </row>
    <row r="753" spans="2:28">
      <c r="B753" t="s">
        <v>2224</v>
      </c>
      <c r="C753" t="s">
        <v>2225</v>
      </c>
      <c r="D753" s="5">
        <v>0</v>
      </c>
      <c r="E753" s="5">
        <v>0</v>
      </c>
      <c r="F753" s="5">
        <v>29665475</v>
      </c>
      <c r="G753" s="5">
        <v>29665475</v>
      </c>
      <c r="H753" s="5">
        <v>0</v>
      </c>
      <c r="I753" s="5">
        <v>29665475</v>
      </c>
      <c r="J753" s="5">
        <v>0</v>
      </c>
      <c r="K753" s="5">
        <v>29665475</v>
      </c>
      <c r="L753" s="5">
        <v>24667475</v>
      </c>
      <c r="M753" s="5">
        <v>29665475</v>
      </c>
      <c r="N753" s="5">
        <v>100</v>
      </c>
      <c r="O753" s="5">
        <v>24667475</v>
      </c>
      <c r="P753" s="5">
        <v>29665475</v>
      </c>
      <c r="Q753" s="5">
        <v>100</v>
      </c>
      <c r="R753" s="5">
        <v>0</v>
      </c>
      <c r="S753" s="5">
        <v>4998000</v>
      </c>
      <c r="T753" s="5">
        <v>24667475</v>
      </c>
      <c r="V753" t="s">
        <v>2224</v>
      </c>
      <c r="W753" t="s">
        <v>2226</v>
      </c>
      <c r="X753" t="s">
        <v>1694</v>
      </c>
      <c r="Y753" t="s">
        <v>2057</v>
      </c>
      <c r="Z753" t="s">
        <v>2058</v>
      </c>
      <c r="AA753" t="s">
        <v>1689</v>
      </c>
      <c r="AB753" t="s">
        <v>2227</v>
      </c>
    </row>
    <row r="754" spans="2:28">
      <c r="B754" t="s">
        <v>2288</v>
      </c>
      <c r="C754" t="s">
        <v>2289</v>
      </c>
      <c r="D754" s="5">
        <v>0</v>
      </c>
      <c r="E754" s="5">
        <v>0</v>
      </c>
      <c r="F754" s="5">
        <v>29665475</v>
      </c>
      <c r="G754" s="5">
        <v>29665475</v>
      </c>
      <c r="H754" s="5">
        <v>0</v>
      </c>
      <c r="I754" s="5">
        <v>29665475</v>
      </c>
      <c r="J754" s="5">
        <v>0</v>
      </c>
      <c r="K754" s="5">
        <v>29665475</v>
      </c>
      <c r="L754" s="5">
        <v>24667475</v>
      </c>
      <c r="M754" s="5">
        <v>29665475</v>
      </c>
      <c r="N754" s="5">
        <v>100</v>
      </c>
      <c r="O754" s="5">
        <v>24667475</v>
      </c>
      <c r="P754" s="5">
        <v>29665475</v>
      </c>
      <c r="Q754" s="5">
        <v>100</v>
      </c>
      <c r="R754" s="5">
        <v>0</v>
      </c>
      <c r="S754" s="5">
        <v>4998000</v>
      </c>
      <c r="T754" s="5">
        <v>24667475</v>
      </c>
      <c r="V754" t="s">
        <v>2288</v>
      </c>
      <c r="W754" t="s">
        <v>2290</v>
      </c>
      <c r="X754" t="s">
        <v>2291</v>
      </c>
      <c r="Y754" t="s">
        <v>2292</v>
      </c>
    </row>
    <row r="755" spans="2:28">
      <c r="B755" t="s">
        <v>2507</v>
      </c>
      <c r="C755" t="s">
        <v>2508</v>
      </c>
      <c r="D755" s="5">
        <v>75000000</v>
      </c>
      <c r="E755" s="5">
        <v>0</v>
      </c>
      <c r="F755" s="5">
        <v>-75000000</v>
      </c>
      <c r="G755" s="5">
        <v>0</v>
      </c>
      <c r="H755" s="5">
        <v>0</v>
      </c>
      <c r="I755" s="5">
        <v>0</v>
      </c>
      <c r="J755" s="5">
        <v>0</v>
      </c>
      <c r="K755" s="5">
        <v>0</v>
      </c>
      <c r="L755" s="5">
        <v>0</v>
      </c>
      <c r="M755" s="5">
        <v>0</v>
      </c>
      <c r="N755" s="5">
        <v>0</v>
      </c>
      <c r="O755" s="5">
        <v>0</v>
      </c>
      <c r="P755" s="5">
        <v>0</v>
      </c>
      <c r="Q755" s="5">
        <v>0</v>
      </c>
      <c r="R755" s="5">
        <v>0</v>
      </c>
      <c r="S755" s="5">
        <v>0</v>
      </c>
      <c r="T755" s="5">
        <v>0</v>
      </c>
      <c r="V755" t="s">
        <v>2507</v>
      </c>
      <c r="W755" t="s">
        <v>2509</v>
      </c>
      <c r="X755" t="s">
        <v>1694</v>
      </c>
      <c r="Y755" t="s">
        <v>2510</v>
      </c>
      <c r="Z755" t="s">
        <v>2511</v>
      </c>
      <c r="AA755" t="s">
        <v>1815</v>
      </c>
      <c r="AB755" t="s">
        <v>2512</v>
      </c>
    </row>
    <row r="756" spans="2:28">
      <c r="B756" t="s">
        <v>2288</v>
      </c>
      <c r="C756" t="s">
        <v>2289</v>
      </c>
      <c r="D756" s="5">
        <v>75000000</v>
      </c>
      <c r="E756" s="5">
        <v>0</v>
      </c>
      <c r="F756" s="5">
        <v>-75000000</v>
      </c>
      <c r="G756" s="5">
        <v>0</v>
      </c>
      <c r="H756" s="5">
        <v>0</v>
      </c>
      <c r="I756" s="5">
        <v>0</v>
      </c>
      <c r="J756" s="5">
        <v>0</v>
      </c>
      <c r="K756" s="5">
        <v>0</v>
      </c>
      <c r="L756" s="5">
        <v>0</v>
      </c>
      <c r="M756" s="5">
        <v>0</v>
      </c>
      <c r="N756" s="5">
        <v>0</v>
      </c>
      <c r="O756" s="5">
        <v>0</v>
      </c>
      <c r="P756" s="5">
        <v>0</v>
      </c>
      <c r="Q756" s="5">
        <v>0</v>
      </c>
      <c r="R756" s="5">
        <v>0</v>
      </c>
      <c r="S756" s="5">
        <v>0</v>
      </c>
      <c r="T756" s="5">
        <v>0</v>
      </c>
      <c r="V756" t="s">
        <v>2288</v>
      </c>
      <c r="W756" t="s">
        <v>2290</v>
      </c>
      <c r="X756" t="s">
        <v>2291</v>
      </c>
      <c r="Y756" t="s">
        <v>2292</v>
      </c>
    </row>
    <row r="757" spans="2:28">
      <c r="B757" t="s">
        <v>2074</v>
      </c>
      <c r="C757" t="s">
        <v>2075</v>
      </c>
      <c r="D757" s="5">
        <v>0</v>
      </c>
      <c r="E757" s="5">
        <v>0</v>
      </c>
      <c r="F757" s="5">
        <v>33847724</v>
      </c>
      <c r="G757" s="5">
        <v>33847724</v>
      </c>
      <c r="H757" s="5">
        <v>0</v>
      </c>
      <c r="I757" s="5">
        <v>33847724</v>
      </c>
      <c r="J757" s="5">
        <v>0</v>
      </c>
      <c r="K757" s="5">
        <v>33847724</v>
      </c>
      <c r="L757" s="5">
        <v>26709724</v>
      </c>
      <c r="M757" s="5">
        <v>33847724</v>
      </c>
      <c r="N757" s="5">
        <v>100</v>
      </c>
      <c r="O757" s="5">
        <v>26709724</v>
      </c>
      <c r="P757" s="5">
        <v>33847724</v>
      </c>
      <c r="Q757" s="5">
        <v>100</v>
      </c>
      <c r="R757" s="5">
        <v>0</v>
      </c>
      <c r="S757" s="5">
        <v>7138000</v>
      </c>
      <c r="T757" s="5">
        <v>26709724</v>
      </c>
      <c r="V757" t="s">
        <v>2074</v>
      </c>
      <c r="W757" t="s">
        <v>1814</v>
      </c>
      <c r="X757" t="s">
        <v>2076</v>
      </c>
      <c r="Y757" t="s">
        <v>2077</v>
      </c>
    </row>
    <row r="758" spans="2:28">
      <c r="B758" t="s">
        <v>2288</v>
      </c>
      <c r="C758" t="s">
        <v>2289</v>
      </c>
      <c r="D758" s="5">
        <v>0</v>
      </c>
      <c r="E758" s="5">
        <v>0</v>
      </c>
      <c r="F758" s="5">
        <v>33847724</v>
      </c>
      <c r="G758" s="5">
        <v>33847724</v>
      </c>
      <c r="H758" s="5">
        <v>0</v>
      </c>
      <c r="I758" s="5">
        <v>33847724</v>
      </c>
      <c r="J758" s="5">
        <v>0</v>
      </c>
      <c r="K758" s="5">
        <v>33847724</v>
      </c>
      <c r="L758" s="5">
        <v>26709724</v>
      </c>
      <c r="M758" s="5">
        <v>33847724</v>
      </c>
      <c r="N758" s="5">
        <v>100</v>
      </c>
      <c r="O758" s="5">
        <v>26709724</v>
      </c>
      <c r="P758" s="5">
        <v>33847724</v>
      </c>
      <c r="Q758" s="5">
        <v>100</v>
      </c>
      <c r="R758" s="5">
        <v>0</v>
      </c>
      <c r="S758" s="5">
        <v>7138000</v>
      </c>
      <c r="T758" s="5">
        <v>26709724</v>
      </c>
      <c r="V758" t="s">
        <v>2288</v>
      </c>
      <c r="W758" t="s">
        <v>2290</v>
      </c>
      <c r="X758" t="s">
        <v>2291</v>
      </c>
      <c r="Y758" t="s">
        <v>2292</v>
      </c>
    </row>
    <row r="759" spans="2:28">
      <c r="B759" t="s">
        <v>2228</v>
      </c>
      <c r="C759" t="s">
        <v>1512</v>
      </c>
      <c r="D759" s="5">
        <v>0</v>
      </c>
      <c r="E759" s="5">
        <v>0</v>
      </c>
      <c r="F759" s="5">
        <v>15736692</v>
      </c>
      <c r="G759" s="5">
        <v>15736692</v>
      </c>
      <c r="H759" s="5">
        <v>0</v>
      </c>
      <c r="I759" s="5">
        <v>15736692</v>
      </c>
      <c r="J759" s="5">
        <v>0</v>
      </c>
      <c r="K759" s="5">
        <v>15736692</v>
      </c>
      <c r="L759" s="5">
        <v>13903692</v>
      </c>
      <c r="M759" s="5">
        <v>15736692</v>
      </c>
      <c r="N759" s="5">
        <v>100</v>
      </c>
      <c r="O759" s="5">
        <v>13903692</v>
      </c>
      <c r="P759" s="5">
        <v>15736692</v>
      </c>
      <c r="Q759" s="5">
        <v>100</v>
      </c>
      <c r="R759" s="5">
        <v>0</v>
      </c>
      <c r="S759" s="5">
        <v>1833000</v>
      </c>
      <c r="T759" s="5">
        <v>13903692</v>
      </c>
      <c r="V759" t="s">
        <v>2228</v>
      </c>
      <c r="W759" t="s">
        <v>2082</v>
      </c>
      <c r="X759" t="s">
        <v>1694</v>
      </c>
      <c r="Y759" t="s">
        <v>1828</v>
      </c>
    </row>
    <row r="760" spans="2:28">
      <c r="B760" t="s">
        <v>2288</v>
      </c>
      <c r="C760" t="s">
        <v>2289</v>
      </c>
      <c r="D760" s="5">
        <v>0</v>
      </c>
      <c r="E760" s="5">
        <v>0</v>
      </c>
      <c r="F760" s="5">
        <v>15736692</v>
      </c>
      <c r="G760" s="5">
        <v>15736692</v>
      </c>
      <c r="H760" s="5">
        <v>0</v>
      </c>
      <c r="I760" s="5">
        <v>15736692</v>
      </c>
      <c r="J760" s="5">
        <v>0</v>
      </c>
      <c r="K760" s="5">
        <v>15736692</v>
      </c>
      <c r="L760" s="5">
        <v>13903692</v>
      </c>
      <c r="M760" s="5">
        <v>15736692</v>
      </c>
      <c r="N760" s="5">
        <v>100</v>
      </c>
      <c r="O760" s="5">
        <v>13903692</v>
      </c>
      <c r="P760" s="5">
        <v>15736692</v>
      </c>
      <c r="Q760" s="5">
        <v>100</v>
      </c>
      <c r="R760" s="5">
        <v>0</v>
      </c>
      <c r="S760" s="5">
        <v>1833000</v>
      </c>
      <c r="T760" s="5">
        <v>13903692</v>
      </c>
      <c r="V760" t="s">
        <v>2288</v>
      </c>
      <c r="W760" t="s">
        <v>2290</v>
      </c>
      <c r="X760" t="s">
        <v>2291</v>
      </c>
      <c r="Y760" t="s">
        <v>2292</v>
      </c>
    </row>
    <row r="761" spans="2:28">
      <c r="B761" t="s">
        <v>2081</v>
      </c>
      <c r="C761" t="s">
        <v>1477</v>
      </c>
      <c r="D761" s="5">
        <v>0</v>
      </c>
      <c r="E761" s="5">
        <v>0</v>
      </c>
      <c r="F761" s="5">
        <v>9198872</v>
      </c>
      <c r="G761" s="5">
        <v>9198872</v>
      </c>
      <c r="H761" s="5">
        <v>0</v>
      </c>
      <c r="I761" s="5">
        <v>9198872</v>
      </c>
      <c r="J761" s="5">
        <v>0</v>
      </c>
      <c r="K761" s="5">
        <v>9198872</v>
      </c>
      <c r="L761" s="5">
        <v>8702922</v>
      </c>
      <c r="M761" s="5">
        <v>9198872</v>
      </c>
      <c r="N761" s="5">
        <v>100</v>
      </c>
      <c r="O761" s="5">
        <v>8702922</v>
      </c>
      <c r="P761" s="5">
        <v>9198872</v>
      </c>
      <c r="Q761" s="5">
        <v>100</v>
      </c>
      <c r="R761" s="5">
        <v>0</v>
      </c>
      <c r="S761" s="5">
        <v>495950</v>
      </c>
      <c r="T761" s="5">
        <v>8702922</v>
      </c>
      <c r="V761" t="s">
        <v>2081</v>
      </c>
      <c r="W761" t="s">
        <v>2082</v>
      </c>
      <c r="X761" t="s">
        <v>2083</v>
      </c>
    </row>
    <row r="762" spans="2:28">
      <c r="B762" t="s">
        <v>2288</v>
      </c>
      <c r="C762" t="s">
        <v>2289</v>
      </c>
      <c r="D762" s="5">
        <v>0</v>
      </c>
      <c r="E762" s="5">
        <v>0</v>
      </c>
      <c r="F762" s="5">
        <v>9198872</v>
      </c>
      <c r="G762" s="5">
        <v>9198872</v>
      </c>
      <c r="H762" s="5">
        <v>0</v>
      </c>
      <c r="I762" s="5">
        <v>9198872</v>
      </c>
      <c r="J762" s="5">
        <v>0</v>
      </c>
      <c r="K762" s="5">
        <v>9198872</v>
      </c>
      <c r="L762" s="5">
        <v>8702922</v>
      </c>
      <c r="M762" s="5">
        <v>9198872</v>
      </c>
      <c r="N762" s="5">
        <v>100</v>
      </c>
      <c r="O762" s="5">
        <v>8702922</v>
      </c>
      <c r="P762" s="5">
        <v>9198872</v>
      </c>
      <c r="Q762" s="5">
        <v>100</v>
      </c>
      <c r="R762" s="5">
        <v>0</v>
      </c>
      <c r="S762" s="5">
        <v>495950</v>
      </c>
      <c r="T762" s="5">
        <v>8702922</v>
      </c>
      <c r="V762" t="s">
        <v>2288</v>
      </c>
      <c r="W762" t="s">
        <v>2290</v>
      </c>
      <c r="X762" t="s">
        <v>2291</v>
      </c>
      <c r="Y762" t="s">
        <v>2292</v>
      </c>
    </row>
    <row r="763" spans="2:28">
      <c r="B763" t="s">
        <v>2361</v>
      </c>
      <c r="C763" t="s">
        <v>1573</v>
      </c>
      <c r="D763" s="5">
        <v>0</v>
      </c>
      <c r="E763" s="5">
        <v>0</v>
      </c>
      <c r="F763" s="5">
        <v>1928144</v>
      </c>
      <c r="G763" s="5">
        <v>1928144</v>
      </c>
      <c r="H763" s="5">
        <v>0</v>
      </c>
      <c r="I763" s="5">
        <v>1928144</v>
      </c>
      <c r="J763" s="5">
        <v>0</v>
      </c>
      <c r="K763" s="5">
        <v>1928144</v>
      </c>
      <c r="L763" s="5">
        <v>1658144</v>
      </c>
      <c r="M763" s="5">
        <v>1928144</v>
      </c>
      <c r="N763" s="5">
        <v>100</v>
      </c>
      <c r="O763" s="5">
        <v>1658144</v>
      </c>
      <c r="P763" s="5">
        <v>1928144</v>
      </c>
      <c r="Q763" s="5">
        <v>100</v>
      </c>
      <c r="R763" s="5">
        <v>0</v>
      </c>
      <c r="S763" s="5">
        <v>270000</v>
      </c>
      <c r="T763" s="5">
        <v>1658144</v>
      </c>
      <c r="V763" t="s">
        <v>2361</v>
      </c>
      <c r="W763" t="s">
        <v>2362</v>
      </c>
    </row>
    <row r="764" spans="2:28">
      <c r="B764" t="s">
        <v>2288</v>
      </c>
      <c r="C764" t="s">
        <v>2289</v>
      </c>
      <c r="D764" s="5">
        <v>0</v>
      </c>
      <c r="E764" s="5">
        <v>0</v>
      </c>
      <c r="F764" s="5">
        <v>1928144</v>
      </c>
      <c r="G764" s="5">
        <v>1928144</v>
      </c>
      <c r="H764" s="5">
        <v>0</v>
      </c>
      <c r="I764" s="5">
        <v>1928144</v>
      </c>
      <c r="J764" s="5">
        <v>0</v>
      </c>
      <c r="K764" s="5">
        <v>1928144</v>
      </c>
      <c r="L764" s="5">
        <v>1658144</v>
      </c>
      <c r="M764" s="5">
        <v>1928144</v>
      </c>
      <c r="N764" s="5">
        <v>100</v>
      </c>
      <c r="O764" s="5">
        <v>1658144</v>
      </c>
      <c r="P764" s="5">
        <v>1928144</v>
      </c>
      <c r="Q764" s="5">
        <v>100</v>
      </c>
      <c r="R764" s="5">
        <v>0</v>
      </c>
      <c r="S764" s="5">
        <v>270000</v>
      </c>
      <c r="T764" s="5">
        <v>1658144</v>
      </c>
      <c r="V764" t="s">
        <v>2288</v>
      </c>
      <c r="W764" t="s">
        <v>2290</v>
      </c>
      <c r="X764" t="s">
        <v>2291</v>
      </c>
      <c r="Y764" t="s">
        <v>2292</v>
      </c>
    </row>
    <row r="765" spans="2:28">
      <c r="B765" t="s">
        <v>2091</v>
      </c>
      <c r="C765" t="s">
        <v>1480</v>
      </c>
      <c r="D765" s="5">
        <v>0</v>
      </c>
      <c r="E765" s="5">
        <v>0</v>
      </c>
      <c r="F765" s="5">
        <v>19678966</v>
      </c>
      <c r="G765" s="5">
        <v>19678966</v>
      </c>
      <c r="H765" s="5">
        <v>0</v>
      </c>
      <c r="I765" s="5">
        <v>19678966</v>
      </c>
      <c r="J765" s="5">
        <v>0</v>
      </c>
      <c r="K765" s="5">
        <v>19678966</v>
      </c>
      <c r="L765" s="5">
        <v>1938303</v>
      </c>
      <c r="M765" s="5">
        <v>19678966</v>
      </c>
      <c r="N765" s="5">
        <v>100</v>
      </c>
      <c r="O765" s="5">
        <v>1938303</v>
      </c>
      <c r="P765" s="5">
        <v>19678963</v>
      </c>
      <c r="Q765" s="5">
        <v>100</v>
      </c>
      <c r="R765" s="5">
        <v>0</v>
      </c>
      <c r="S765" s="5">
        <v>17740660</v>
      </c>
      <c r="T765" s="5">
        <v>1938303</v>
      </c>
      <c r="V765" t="s">
        <v>2091</v>
      </c>
      <c r="W765" t="s">
        <v>2092</v>
      </c>
      <c r="X765" t="s">
        <v>1694</v>
      </c>
      <c r="Y765" t="s">
        <v>2093</v>
      </c>
    </row>
    <row r="766" spans="2:28">
      <c r="B766" t="s">
        <v>2288</v>
      </c>
      <c r="C766" t="s">
        <v>2289</v>
      </c>
      <c r="D766" s="5">
        <v>0</v>
      </c>
      <c r="E766" s="5">
        <v>0</v>
      </c>
      <c r="F766" s="5">
        <v>19678966</v>
      </c>
      <c r="G766" s="5">
        <v>19678966</v>
      </c>
      <c r="H766" s="5">
        <v>0</v>
      </c>
      <c r="I766" s="5">
        <v>19678966</v>
      </c>
      <c r="J766" s="5">
        <v>0</v>
      </c>
      <c r="K766" s="5">
        <v>19678966</v>
      </c>
      <c r="L766" s="5">
        <v>1938303</v>
      </c>
      <c r="M766" s="5">
        <v>19678966</v>
      </c>
      <c r="N766" s="5">
        <v>100</v>
      </c>
      <c r="O766" s="5">
        <v>1938303</v>
      </c>
      <c r="P766" s="5">
        <v>19678963</v>
      </c>
      <c r="Q766" s="5">
        <v>100</v>
      </c>
      <c r="R766" s="5">
        <v>0</v>
      </c>
      <c r="S766" s="5">
        <v>17740660</v>
      </c>
      <c r="T766" s="5">
        <v>1938303</v>
      </c>
      <c r="V766" t="s">
        <v>2288</v>
      </c>
      <c r="W766" t="s">
        <v>2290</v>
      </c>
      <c r="X766" t="s">
        <v>2291</v>
      </c>
      <c r="Y766" t="s">
        <v>2292</v>
      </c>
    </row>
    <row r="767" spans="2:28">
      <c r="B767" t="s">
        <v>2094</v>
      </c>
      <c r="C767" t="s">
        <v>1481</v>
      </c>
      <c r="D767" s="5">
        <v>0</v>
      </c>
      <c r="E767" s="5">
        <v>0</v>
      </c>
      <c r="F767" s="5">
        <v>27596351</v>
      </c>
      <c r="G767" s="5">
        <v>27596351</v>
      </c>
      <c r="H767" s="5">
        <v>0</v>
      </c>
      <c r="I767" s="5">
        <v>27596351</v>
      </c>
      <c r="J767" s="5">
        <v>0</v>
      </c>
      <c r="K767" s="5">
        <v>27596351</v>
      </c>
      <c r="L767" s="5">
        <v>22502351</v>
      </c>
      <c r="M767" s="5">
        <v>27596351</v>
      </c>
      <c r="N767" s="5">
        <v>100</v>
      </c>
      <c r="O767" s="5">
        <v>22502351</v>
      </c>
      <c r="P767" s="5">
        <v>27596351</v>
      </c>
      <c r="Q767" s="5">
        <v>100</v>
      </c>
      <c r="R767" s="5">
        <v>0</v>
      </c>
      <c r="S767" s="5">
        <v>5094000</v>
      </c>
      <c r="T767" s="5">
        <v>22502351</v>
      </c>
      <c r="V767" t="s">
        <v>2094</v>
      </c>
      <c r="W767" t="s">
        <v>2095</v>
      </c>
    </row>
    <row r="768" spans="2:28">
      <c r="B768" t="s">
        <v>2288</v>
      </c>
      <c r="C768" t="s">
        <v>2289</v>
      </c>
      <c r="D768" s="5">
        <v>0</v>
      </c>
      <c r="E768" s="5">
        <v>0</v>
      </c>
      <c r="F768" s="5">
        <v>27596351</v>
      </c>
      <c r="G768" s="5">
        <v>27596351</v>
      </c>
      <c r="H768" s="5">
        <v>0</v>
      </c>
      <c r="I768" s="5">
        <v>27596351</v>
      </c>
      <c r="J768" s="5">
        <v>0</v>
      </c>
      <c r="K768" s="5">
        <v>27596351</v>
      </c>
      <c r="L768" s="5">
        <v>22502351</v>
      </c>
      <c r="M768" s="5">
        <v>27596351</v>
      </c>
      <c r="N768" s="5">
        <v>100</v>
      </c>
      <c r="O768" s="5">
        <v>22502351</v>
      </c>
      <c r="P768" s="5">
        <v>27596351</v>
      </c>
      <c r="Q768" s="5">
        <v>100</v>
      </c>
      <c r="R768" s="5">
        <v>0</v>
      </c>
      <c r="S768" s="5">
        <v>5094000</v>
      </c>
      <c r="T768" s="5">
        <v>22502351</v>
      </c>
      <c r="V768" t="s">
        <v>2288</v>
      </c>
      <c r="W768" t="s">
        <v>2290</v>
      </c>
      <c r="X768" t="s">
        <v>2291</v>
      </c>
      <c r="Y768" t="s">
        <v>2292</v>
      </c>
    </row>
    <row r="769" spans="2:29">
      <c r="B769" t="s">
        <v>2096</v>
      </c>
      <c r="C769" t="s">
        <v>1482</v>
      </c>
      <c r="D769" s="5">
        <v>0</v>
      </c>
      <c r="E769" s="5">
        <v>0</v>
      </c>
      <c r="F769" s="5">
        <v>19897176</v>
      </c>
      <c r="G769" s="5">
        <v>19897176</v>
      </c>
      <c r="H769" s="5">
        <v>0</v>
      </c>
      <c r="I769" s="5">
        <v>19897176</v>
      </c>
      <c r="J769" s="5">
        <v>0</v>
      </c>
      <c r="K769" s="5">
        <v>19897176</v>
      </c>
      <c r="L769" s="5">
        <v>17169426</v>
      </c>
      <c r="M769" s="5">
        <v>19897176</v>
      </c>
      <c r="N769" s="5">
        <v>100</v>
      </c>
      <c r="O769" s="5">
        <v>17169426</v>
      </c>
      <c r="P769" s="5">
        <v>18852176</v>
      </c>
      <c r="Q769" s="5">
        <v>94.748000000000005</v>
      </c>
      <c r="R769" s="5">
        <v>0</v>
      </c>
      <c r="S769" s="5">
        <v>1682750</v>
      </c>
      <c r="T769" s="5">
        <v>17169426</v>
      </c>
      <c r="V769" t="s">
        <v>2096</v>
      </c>
      <c r="W769" t="s">
        <v>2097</v>
      </c>
    </row>
    <row r="770" spans="2:29">
      <c r="B770" t="s">
        <v>2288</v>
      </c>
      <c r="C770" t="s">
        <v>2289</v>
      </c>
      <c r="D770" s="5">
        <v>0</v>
      </c>
      <c r="E770" s="5">
        <v>0</v>
      </c>
      <c r="F770" s="5">
        <v>19897176</v>
      </c>
      <c r="G770" s="5">
        <v>19897176</v>
      </c>
      <c r="H770" s="5">
        <v>0</v>
      </c>
      <c r="I770" s="5">
        <v>19897176</v>
      </c>
      <c r="J770" s="5">
        <v>0</v>
      </c>
      <c r="K770" s="5">
        <v>19897176</v>
      </c>
      <c r="L770" s="5">
        <v>17169426</v>
      </c>
      <c r="M770" s="5">
        <v>19897176</v>
      </c>
      <c r="N770" s="5">
        <v>100</v>
      </c>
      <c r="O770" s="5">
        <v>17169426</v>
      </c>
      <c r="P770" s="5">
        <v>18852176</v>
      </c>
      <c r="Q770" s="5">
        <v>94.748000000000005</v>
      </c>
      <c r="R770" s="5">
        <v>0</v>
      </c>
      <c r="S770" s="5">
        <v>1682750</v>
      </c>
      <c r="T770" s="5">
        <v>17169426</v>
      </c>
      <c r="V770" t="s">
        <v>2288</v>
      </c>
      <c r="W770" t="s">
        <v>2290</v>
      </c>
      <c r="X770" t="s">
        <v>2291</v>
      </c>
      <c r="Y770" t="s">
        <v>2292</v>
      </c>
    </row>
    <row r="771" spans="2:29">
      <c r="B771" t="s">
        <v>2363</v>
      </c>
      <c r="C771" t="s">
        <v>2364</v>
      </c>
      <c r="D771" s="5">
        <v>0</v>
      </c>
      <c r="E771" s="5">
        <v>0</v>
      </c>
      <c r="F771" s="5">
        <v>12016525</v>
      </c>
      <c r="G771" s="5">
        <v>12016525</v>
      </c>
      <c r="H771" s="5">
        <v>0</v>
      </c>
      <c r="I771" s="5">
        <v>12016525</v>
      </c>
      <c r="J771" s="5">
        <v>0</v>
      </c>
      <c r="K771" s="5">
        <v>12016525</v>
      </c>
      <c r="L771" s="5">
        <v>10303797</v>
      </c>
      <c r="M771" s="5">
        <v>12016525</v>
      </c>
      <c r="N771" s="5">
        <v>100</v>
      </c>
      <c r="O771" s="5">
        <v>10303797</v>
      </c>
      <c r="P771" s="5">
        <v>12016525</v>
      </c>
      <c r="Q771" s="5">
        <v>100</v>
      </c>
      <c r="R771" s="5">
        <v>0</v>
      </c>
      <c r="S771" s="5">
        <v>1712728</v>
      </c>
      <c r="T771" s="5">
        <v>10303797</v>
      </c>
      <c r="V771" t="s">
        <v>2363</v>
      </c>
      <c r="W771" t="s">
        <v>2107</v>
      </c>
      <c r="X771" t="s">
        <v>2365</v>
      </c>
      <c r="Y771" t="s">
        <v>1815</v>
      </c>
      <c r="Z771" t="s">
        <v>2366</v>
      </c>
      <c r="AA771" t="s">
        <v>2367</v>
      </c>
    </row>
    <row r="772" spans="2:29">
      <c r="B772" t="s">
        <v>2288</v>
      </c>
      <c r="C772" t="s">
        <v>2289</v>
      </c>
      <c r="D772" s="5">
        <v>0</v>
      </c>
      <c r="E772" s="5">
        <v>0</v>
      </c>
      <c r="F772" s="5">
        <v>12016525</v>
      </c>
      <c r="G772" s="5">
        <v>12016525</v>
      </c>
      <c r="H772" s="5">
        <v>0</v>
      </c>
      <c r="I772" s="5">
        <v>12016525</v>
      </c>
      <c r="J772" s="5">
        <v>0</v>
      </c>
      <c r="K772" s="5">
        <v>12016525</v>
      </c>
      <c r="L772" s="5">
        <v>10303797</v>
      </c>
      <c r="M772" s="5">
        <v>12016525</v>
      </c>
      <c r="N772" s="5">
        <v>100</v>
      </c>
      <c r="O772" s="5">
        <v>10303797</v>
      </c>
      <c r="P772" s="5">
        <v>12016525</v>
      </c>
      <c r="Q772" s="5">
        <v>100</v>
      </c>
      <c r="R772" s="5">
        <v>0</v>
      </c>
      <c r="S772" s="5">
        <v>1712728</v>
      </c>
      <c r="T772" s="5">
        <v>10303797</v>
      </c>
      <c r="V772" t="s">
        <v>2288</v>
      </c>
      <c r="W772" t="s">
        <v>2290</v>
      </c>
      <c r="X772" t="s">
        <v>2291</v>
      </c>
      <c r="Y772" t="s">
        <v>2292</v>
      </c>
    </row>
    <row r="773" spans="2:29">
      <c r="B773" t="s">
        <v>2098</v>
      </c>
      <c r="C773" t="s">
        <v>1483</v>
      </c>
      <c r="D773" s="5">
        <v>0</v>
      </c>
      <c r="E773" s="5">
        <v>0</v>
      </c>
      <c r="F773" s="5">
        <v>12856813</v>
      </c>
      <c r="G773" s="5">
        <v>12856813</v>
      </c>
      <c r="H773" s="5">
        <v>0</v>
      </c>
      <c r="I773" s="5">
        <v>12856813</v>
      </c>
      <c r="J773" s="5">
        <v>0</v>
      </c>
      <c r="K773" s="5">
        <v>12856813</v>
      </c>
      <c r="L773" s="5">
        <v>8086813</v>
      </c>
      <c r="M773" s="5">
        <v>12856813</v>
      </c>
      <c r="N773" s="5">
        <v>100</v>
      </c>
      <c r="O773" s="5">
        <v>8086813</v>
      </c>
      <c r="P773" s="5">
        <v>12856813</v>
      </c>
      <c r="Q773" s="5">
        <v>100</v>
      </c>
      <c r="R773" s="5">
        <v>0</v>
      </c>
      <c r="S773" s="5">
        <v>4770000</v>
      </c>
      <c r="T773" s="5">
        <v>8086813</v>
      </c>
      <c r="V773" t="s">
        <v>2098</v>
      </c>
      <c r="W773" t="s">
        <v>2099</v>
      </c>
      <c r="X773" t="s">
        <v>1694</v>
      </c>
      <c r="Y773" t="s">
        <v>2100</v>
      </c>
    </row>
    <row r="774" spans="2:29">
      <c r="B774" t="s">
        <v>2288</v>
      </c>
      <c r="C774" t="s">
        <v>2289</v>
      </c>
      <c r="D774" s="5">
        <v>0</v>
      </c>
      <c r="E774" s="5">
        <v>0</v>
      </c>
      <c r="F774" s="5">
        <v>12856813</v>
      </c>
      <c r="G774" s="5">
        <v>12856813</v>
      </c>
      <c r="H774" s="5">
        <v>0</v>
      </c>
      <c r="I774" s="5">
        <v>12856813</v>
      </c>
      <c r="J774" s="5">
        <v>0</v>
      </c>
      <c r="K774" s="5">
        <v>12856813</v>
      </c>
      <c r="L774" s="5">
        <v>8086813</v>
      </c>
      <c r="M774" s="5">
        <v>12856813</v>
      </c>
      <c r="N774" s="5">
        <v>100</v>
      </c>
      <c r="O774" s="5">
        <v>8086813</v>
      </c>
      <c r="P774" s="5">
        <v>12856813</v>
      </c>
      <c r="Q774" s="5">
        <v>100</v>
      </c>
      <c r="R774" s="5">
        <v>0</v>
      </c>
      <c r="S774" s="5">
        <v>4770000</v>
      </c>
      <c r="T774" s="5">
        <v>8086813</v>
      </c>
      <c r="V774" t="s">
        <v>2288</v>
      </c>
      <c r="W774" t="s">
        <v>2290</v>
      </c>
      <c r="X774" t="s">
        <v>2291</v>
      </c>
      <c r="Y774" t="s">
        <v>2292</v>
      </c>
    </row>
    <row r="775" spans="2:29">
      <c r="B775" t="s">
        <v>2101</v>
      </c>
      <c r="C775" t="s">
        <v>2102</v>
      </c>
      <c r="D775" s="5">
        <v>0</v>
      </c>
      <c r="E775" s="5">
        <v>0</v>
      </c>
      <c r="F775" s="5">
        <v>25507664</v>
      </c>
      <c r="G775" s="5">
        <v>25507664</v>
      </c>
      <c r="H775" s="5">
        <v>0</v>
      </c>
      <c r="I775" s="5">
        <v>25507664</v>
      </c>
      <c r="J775" s="5">
        <v>0</v>
      </c>
      <c r="K775" s="5">
        <v>25507664</v>
      </c>
      <c r="L775" s="5">
        <v>22032664</v>
      </c>
      <c r="M775" s="5">
        <v>25507664</v>
      </c>
      <c r="N775" s="5">
        <v>100</v>
      </c>
      <c r="O775" s="5">
        <v>22032664</v>
      </c>
      <c r="P775" s="5">
        <v>25507664</v>
      </c>
      <c r="Q775" s="5">
        <v>100</v>
      </c>
      <c r="R775" s="5">
        <v>0</v>
      </c>
      <c r="S775" s="5">
        <v>3475000</v>
      </c>
      <c r="T775" s="5">
        <v>22032664</v>
      </c>
      <c r="V775" t="s">
        <v>2101</v>
      </c>
      <c r="W775" t="s">
        <v>2103</v>
      </c>
      <c r="X775" t="s">
        <v>2104</v>
      </c>
      <c r="Y775" t="s">
        <v>1694</v>
      </c>
      <c r="Z775" t="s">
        <v>2093</v>
      </c>
    </row>
    <row r="776" spans="2:29" s="155" customFormat="1">
      <c r="B776" t="s">
        <v>2288</v>
      </c>
      <c r="C776" t="s">
        <v>2289</v>
      </c>
      <c r="D776" s="5">
        <v>0</v>
      </c>
      <c r="E776" s="5">
        <v>0</v>
      </c>
      <c r="F776" s="5">
        <v>25507664</v>
      </c>
      <c r="G776" s="5">
        <v>25507664</v>
      </c>
      <c r="H776" s="5">
        <v>0</v>
      </c>
      <c r="I776" s="5">
        <v>25507664</v>
      </c>
      <c r="J776" s="5">
        <v>0</v>
      </c>
      <c r="K776" s="5">
        <v>25507664</v>
      </c>
      <c r="L776" s="5">
        <v>22032664</v>
      </c>
      <c r="M776" s="5">
        <v>25507664</v>
      </c>
      <c r="N776" s="5">
        <v>100</v>
      </c>
      <c r="O776" s="5">
        <v>22032664</v>
      </c>
      <c r="P776" s="5">
        <v>25507664</v>
      </c>
      <c r="Q776" s="5">
        <v>100</v>
      </c>
      <c r="R776" s="5">
        <v>0</v>
      </c>
      <c r="S776" s="5">
        <v>3475000</v>
      </c>
      <c r="T776" s="5">
        <v>22032664</v>
      </c>
      <c r="V776" t="s">
        <v>2288</v>
      </c>
      <c r="W776" s="155" t="s">
        <v>2290</v>
      </c>
      <c r="X776" s="155" t="s">
        <v>2291</v>
      </c>
      <c r="Y776" s="155" t="s">
        <v>2292</v>
      </c>
    </row>
    <row r="777" spans="2:29">
      <c r="B777" t="s">
        <v>2368</v>
      </c>
      <c r="C777" t="s">
        <v>1537</v>
      </c>
      <c r="D777" s="5">
        <v>0</v>
      </c>
      <c r="E777" s="5">
        <v>0</v>
      </c>
      <c r="F777" s="5">
        <v>350698</v>
      </c>
      <c r="G777" s="5">
        <v>350698</v>
      </c>
      <c r="H777" s="5">
        <v>0</v>
      </c>
      <c r="I777" s="5">
        <v>350698</v>
      </c>
      <c r="J777" s="5">
        <v>0</v>
      </c>
      <c r="K777" s="5">
        <v>350698</v>
      </c>
      <c r="L777" s="5">
        <v>350698</v>
      </c>
      <c r="M777" s="5">
        <v>350698</v>
      </c>
      <c r="N777" s="5">
        <v>100</v>
      </c>
      <c r="O777" s="5">
        <v>350698</v>
      </c>
      <c r="P777" s="5">
        <v>350698</v>
      </c>
      <c r="Q777" s="5">
        <v>100</v>
      </c>
      <c r="R777" s="5">
        <v>0</v>
      </c>
      <c r="S777" s="5">
        <v>0</v>
      </c>
      <c r="T777" s="5">
        <v>350698</v>
      </c>
      <c r="V777" t="s">
        <v>2368</v>
      </c>
      <c r="W777" t="s">
        <v>2369</v>
      </c>
      <c r="X777" t="s">
        <v>2370</v>
      </c>
    </row>
    <row r="778" spans="2:29">
      <c r="B778" t="s">
        <v>2288</v>
      </c>
      <c r="C778" t="s">
        <v>2289</v>
      </c>
      <c r="D778" s="5">
        <v>0</v>
      </c>
      <c r="E778" s="5">
        <v>0</v>
      </c>
      <c r="F778" s="5">
        <v>350698</v>
      </c>
      <c r="G778" s="5">
        <v>350698</v>
      </c>
      <c r="H778" s="5">
        <v>0</v>
      </c>
      <c r="I778" s="5">
        <v>350698</v>
      </c>
      <c r="J778" s="5">
        <v>0</v>
      </c>
      <c r="K778" s="5">
        <v>350698</v>
      </c>
      <c r="L778" s="5">
        <v>350698</v>
      </c>
      <c r="M778" s="5">
        <v>350698</v>
      </c>
      <c r="N778" s="5">
        <v>100</v>
      </c>
      <c r="O778" s="5">
        <v>350698</v>
      </c>
      <c r="P778" s="5">
        <v>350698</v>
      </c>
      <c r="Q778" s="5">
        <v>100</v>
      </c>
      <c r="R778" s="5">
        <v>0</v>
      </c>
      <c r="S778" s="5">
        <v>0</v>
      </c>
      <c r="T778" s="5">
        <v>350698</v>
      </c>
      <c r="V778" t="s">
        <v>2288</v>
      </c>
      <c r="W778" t="s">
        <v>2290</v>
      </c>
      <c r="X778" t="s">
        <v>2291</v>
      </c>
      <c r="Y778" t="s">
        <v>2292</v>
      </c>
    </row>
    <row r="779" spans="2:29">
      <c r="B779" t="s">
        <v>2105</v>
      </c>
      <c r="C779" t="s">
        <v>2106</v>
      </c>
      <c r="D779" s="5">
        <v>0</v>
      </c>
      <c r="E779" s="5">
        <v>0</v>
      </c>
      <c r="F779" s="5">
        <v>61938073</v>
      </c>
      <c r="G779" s="5">
        <v>61938073</v>
      </c>
      <c r="H779" s="5">
        <v>0</v>
      </c>
      <c r="I779" s="5">
        <v>61938073</v>
      </c>
      <c r="J779" s="5">
        <v>0</v>
      </c>
      <c r="K779" s="5">
        <v>61938073</v>
      </c>
      <c r="L779" s="5">
        <v>55666403</v>
      </c>
      <c r="M779" s="5">
        <v>61938073</v>
      </c>
      <c r="N779" s="5">
        <v>100</v>
      </c>
      <c r="O779" s="5">
        <v>55666403</v>
      </c>
      <c r="P779" s="5">
        <v>61878078</v>
      </c>
      <c r="Q779" s="5">
        <v>99.903099999999995</v>
      </c>
      <c r="R779" s="5">
        <v>0</v>
      </c>
      <c r="S779" s="5">
        <v>6211675</v>
      </c>
      <c r="T779" s="5">
        <v>55666403</v>
      </c>
      <c r="V779" t="s">
        <v>2105</v>
      </c>
      <c r="W779" t="s">
        <v>2107</v>
      </c>
      <c r="X779" t="s">
        <v>1827</v>
      </c>
      <c r="Y779" t="s">
        <v>1815</v>
      </c>
      <c r="Z779" t="s">
        <v>2093</v>
      </c>
    </row>
    <row r="780" spans="2:29">
      <c r="B780" t="s">
        <v>2288</v>
      </c>
      <c r="C780" t="s">
        <v>2289</v>
      </c>
      <c r="D780" s="5">
        <v>0</v>
      </c>
      <c r="E780" s="5">
        <v>0</v>
      </c>
      <c r="F780" s="5">
        <v>61938073</v>
      </c>
      <c r="G780" s="5">
        <v>61938073</v>
      </c>
      <c r="H780" s="5">
        <v>0</v>
      </c>
      <c r="I780" s="5">
        <v>61938073</v>
      </c>
      <c r="J780" s="5">
        <v>0</v>
      </c>
      <c r="K780" s="5">
        <v>61938073</v>
      </c>
      <c r="L780" s="5">
        <v>55666403</v>
      </c>
      <c r="M780" s="5">
        <v>61938073</v>
      </c>
      <c r="N780" s="5">
        <v>100</v>
      </c>
      <c r="O780" s="5">
        <v>55666403</v>
      </c>
      <c r="P780" s="5">
        <v>61878078</v>
      </c>
      <c r="Q780" s="5">
        <v>99.903099999999995</v>
      </c>
      <c r="R780" s="5">
        <v>0</v>
      </c>
      <c r="S780" s="5">
        <v>6211675</v>
      </c>
      <c r="T780" s="5">
        <v>55666403</v>
      </c>
      <c r="V780" t="s">
        <v>2288</v>
      </c>
      <c r="W780" t="s">
        <v>2290</v>
      </c>
      <c r="X780" t="s">
        <v>2291</v>
      </c>
      <c r="Y780" t="s">
        <v>2292</v>
      </c>
    </row>
    <row r="781" spans="2:29">
      <c r="B781" t="s">
        <v>2229</v>
      </c>
      <c r="C781" t="s">
        <v>2230</v>
      </c>
      <c r="D781" s="5">
        <v>0</v>
      </c>
      <c r="E781" s="5">
        <v>0</v>
      </c>
      <c r="F781" s="5">
        <v>3303651</v>
      </c>
      <c r="G781" s="5">
        <v>3303651</v>
      </c>
      <c r="H781" s="5">
        <v>0</v>
      </c>
      <c r="I781" s="5">
        <v>3303651</v>
      </c>
      <c r="J781" s="5">
        <v>0</v>
      </c>
      <c r="K781" s="5">
        <v>3303651</v>
      </c>
      <c r="L781" s="5">
        <v>3249651</v>
      </c>
      <c r="M781" s="5">
        <v>3303651</v>
      </c>
      <c r="N781" s="5">
        <v>100</v>
      </c>
      <c r="O781" s="5">
        <v>3249651</v>
      </c>
      <c r="P781" s="5">
        <v>3303651</v>
      </c>
      <c r="Q781" s="5">
        <v>100</v>
      </c>
      <c r="R781" s="5">
        <v>0</v>
      </c>
      <c r="S781" s="5">
        <v>54000</v>
      </c>
      <c r="T781" s="5">
        <v>3249651</v>
      </c>
      <c r="V781" t="s">
        <v>2229</v>
      </c>
      <c r="W781" t="s">
        <v>1826</v>
      </c>
      <c r="X781" t="s">
        <v>1694</v>
      </c>
      <c r="Y781" t="s">
        <v>1839</v>
      </c>
      <c r="Z781" t="s">
        <v>2231</v>
      </c>
      <c r="AA781" t="s">
        <v>1815</v>
      </c>
      <c r="AB781" t="s">
        <v>1707</v>
      </c>
      <c r="AC781" t="s">
        <v>2232</v>
      </c>
    </row>
    <row r="782" spans="2:29">
      <c r="B782" t="s">
        <v>2288</v>
      </c>
      <c r="C782" t="s">
        <v>2289</v>
      </c>
      <c r="D782" s="5">
        <v>0</v>
      </c>
      <c r="E782" s="5">
        <v>0</v>
      </c>
      <c r="F782" s="5">
        <v>3303651</v>
      </c>
      <c r="G782" s="5">
        <v>3303651</v>
      </c>
      <c r="H782" s="5">
        <v>0</v>
      </c>
      <c r="I782" s="5">
        <v>3303651</v>
      </c>
      <c r="J782" s="5">
        <v>0</v>
      </c>
      <c r="K782" s="5">
        <v>3303651</v>
      </c>
      <c r="L782" s="5">
        <v>3249651</v>
      </c>
      <c r="M782" s="5">
        <v>3303651</v>
      </c>
      <c r="N782" s="5">
        <v>100</v>
      </c>
      <c r="O782" s="5">
        <v>3249651</v>
      </c>
      <c r="P782" s="5">
        <v>3303651</v>
      </c>
      <c r="Q782" s="5">
        <v>100</v>
      </c>
      <c r="R782" s="5">
        <v>0</v>
      </c>
      <c r="S782" s="5">
        <v>54000</v>
      </c>
      <c r="T782" s="5">
        <v>3249651</v>
      </c>
      <c r="V782" t="s">
        <v>2288</v>
      </c>
      <c r="W782" t="s">
        <v>2290</v>
      </c>
      <c r="X782" t="s">
        <v>2291</v>
      </c>
      <c r="Y782" t="s">
        <v>2292</v>
      </c>
    </row>
    <row r="783" spans="2:29">
      <c r="B783" t="s">
        <v>2373</v>
      </c>
      <c r="C783" t="s">
        <v>2374</v>
      </c>
      <c r="D783" s="5">
        <v>0</v>
      </c>
      <c r="E783" s="5">
        <v>0</v>
      </c>
      <c r="F783" s="5">
        <v>304863</v>
      </c>
      <c r="G783" s="5">
        <v>304863</v>
      </c>
      <c r="H783" s="5">
        <v>0</v>
      </c>
      <c r="I783" s="5">
        <v>304863</v>
      </c>
      <c r="J783" s="5">
        <v>0</v>
      </c>
      <c r="K783" s="5">
        <v>304863</v>
      </c>
      <c r="L783" s="5">
        <v>146863</v>
      </c>
      <c r="M783" s="5">
        <v>304863</v>
      </c>
      <c r="N783" s="5">
        <v>100</v>
      </c>
      <c r="O783" s="5">
        <v>146863</v>
      </c>
      <c r="P783" s="5">
        <v>167863</v>
      </c>
      <c r="Q783" s="5">
        <v>55.061799999999998</v>
      </c>
      <c r="R783" s="5">
        <v>0</v>
      </c>
      <c r="S783" s="5">
        <v>21000</v>
      </c>
      <c r="T783" s="5">
        <v>146863</v>
      </c>
      <c r="V783" t="s">
        <v>2373</v>
      </c>
      <c r="W783" t="s">
        <v>2375</v>
      </c>
      <c r="X783" t="s">
        <v>1689</v>
      </c>
      <c r="Y783" t="s">
        <v>2376</v>
      </c>
      <c r="Z783" t="s">
        <v>1694</v>
      </c>
      <c r="AA783" t="s">
        <v>1839</v>
      </c>
      <c r="AB783" t="s">
        <v>2231</v>
      </c>
    </row>
    <row r="784" spans="2:29">
      <c r="B784" t="s">
        <v>2288</v>
      </c>
      <c r="C784" t="s">
        <v>2289</v>
      </c>
      <c r="D784" s="5">
        <v>0</v>
      </c>
      <c r="E784" s="5">
        <v>0</v>
      </c>
      <c r="F784" s="5">
        <v>304863</v>
      </c>
      <c r="G784" s="5">
        <v>304863</v>
      </c>
      <c r="H784" s="5">
        <v>0</v>
      </c>
      <c r="I784" s="5">
        <v>304863</v>
      </c>
      <c r="J784" s="5">
        <v>0</v>
      </c>
      <c r="K784" s="5">
        <v>304863</v>
      </c>
      <c r="L784" s="5">
        <v>146863</v>
      </c>
      <c r="M784" s="5">
        <v>304863</v>
      </c>
      <c r="N784" s="5">
        <v>100</v>
      </c>
      <c r="O784" s="5">
        <v>146863</v>
      </c>
      <c r="P784" s="5">
        <v>167863</v>
      </c>
      <c r="Q784" s="5">
        <v>55.061799999999998</v>
      </c>
      <c r="R784" s="5">
        <v>0</v>
      </c>
      <c r="S784" s="5">
        <v>21000</v>
      </c>
      <c r="T784" s="5">
        <v>146863</v>
      </c>
      <c r="V784" t="s">
        <v>2288</v>
      </c>
      <c r="W784" t="s">
        <v>2290</v>
      </c>
      <c r="X784" t="s">
        <v>2291</v>
      </c>
      <c r="Y784" t="s">
        <v>2292</v>
      </c>
    </row>
    <row r="785" spans="2:32">
      <c r="B785" t="s">
        <v>2377</v>
      </c>
      <c r="C785" t="s">
        <v>2378</v>
      </c>
      <c r="D785" s="5">
        <v>75000000</v>
      </c>
      <c r="E785" s="5">
        <v>0</v>
      </c>
      <c r="F785" s="5">
        <v>-75000000</v>
      </c>
      <c r="G785" s="5">
        <v>0</v>
      </c>
      <c r="H785" s="5">
        <v>0</v>
      </c>
      <c r="I785" s="5">
        <v>0</v>
      </c>
      <c r="J785" s="5">
        <v>0</v>
      </c>
      <c r="K785" s="5">
        <v>0</v>
      </c>
      <c r="L785" s="5">
        <v>0</v>
      </c>
      <c r="M785" s="5">
        <v>0</v>
      </c>
      <c r="N785" s="5">
        <v>0</v>
      </c>
      <c r="O785" s="5">
        <v>0</v>
      </c>
      <c r="P785" s="5">
        <v>0</v>
      </c>
      <c r="Q785" s="5">
        <v>0</v>
      </c>
      <c r="R785" s="5">
        <v>0</v>
      </c>
      <c r="S785" s="5">
        <v>0</v>
      </c>
      <c r="T785" s="5">
        <v>0</v>
      </c>
      <c r="V785" t="s">
        <v>2377</v>
      </c>
      <c r="W785" t="s">
        <v>2379</v>
      </c>
      <c r="X785" t="s">
        <v>2380</v>
      </c>
      <c r="Y785" t="s">
        <v>1694</v>
      </c>
      <c r="Z785" t="s">
        <v>1839</v>
      </c>
      <c r="AA785" t="s">
        <v>2231</v>
      </c>
    </row>
    <row r="786" spans="2:32">
      <c r="B786" t="s">
        <v>2288</v>
      </c>
      <c r="C786" t="s">
        <v>2289</v>
      </c>
      <c r="D786" s="5">
        <v>75000000</v>
      </c>
      <c r="E786" s="5">
        <v>0</v>
      </c>
      <c r="F786" s="5">
        <v>-75000000</v>
      </c>
      <c r="G786" s="5">
        <v>0</v>
      </c>
      <c r="H786" s="5">
        <v>0</v>
      </c>
      <c r="I786" s="5">
        <v>0</v>
      </c>
      <c r="J786" s="5">
        <v>0</v>
      </c>
      <c r="K786" s="5">
        <v>0</v>
      </c>
      <c r="L786" s="5">
        <v>0</v>
      </c>
      <c r="M786" s="5">
        <v>0</v>
      </c>
      <c r="N786" s="5">
        <v>0</v>
      </c>
      <c r="O786" s="5">
        <v>0</v>
      </c>
      <c r="P786" s="5">
        <v>0</v>
      </c>
      <c r="Q786" s="5">
        <v>0</v>
      </c>
      <c r="R786" s="5">
        <v>0</v>
      </c>
      <c r="S786" s="5">
        <v>0</v>
      </c>
      <c r="T786" s="5">
        <v>0</v>
      </c>
      <c r="V786" t="s">
        <v>2288</v>
      </c>
      <c r="W786" t="s">
        <v>2290</v>
      </c>
      <c r="X786" t="s">
        <v>2291</v>
      </c>
      <c r="Y786" t="s">
        <v>2292</v>
      </c>
    </row>
    <row r="787" spans="2:32">
      <c r="B787" t="s">
        <v>2513</v>
      </c>
      <c r="C787" t="s">
        <v>1565</v>
      </c>
      <c r="D787" s="5">
        <v>0</v>
      </c>
      <c r="E787" s="5">
        <v>0</v>
      </c>
      <c r="F787" s="5">
        <v>22500</v>
      </c>
      <c r="G787" s="5">
        <v>22500</v>
      </c>
      <c r="H787" s="5">
        <v>0</v>
      </c>
      <c r="I787" s="5">
        <v>22500</v>
      </c>
      <c r="J787" s="5">
        <v>0</v>
      </c>
      <c r="K787" s="5">
        <v>22500</v>
      </c>
      <c r="L787" s="5">
        <v>0</v>
      </c>
      <c r="M787" s="5">
        <v>22500</v>
      </c>
      <c r="N787" s="5">
        <v>100</v>
      </c>
      <c r="O787" s="5">
        <v>0</v>
      </c>
      <c r="P787" s="5">
        <v>22500</v>
      </c>
      <c r="Q787" s="5">
        <v>100</v>
      </c>
      <c r="R787" s="5">
        <v>0</v>
      </c>
      <c r="S787" s="5">
        <v>22500</v>
      </c>
      <c r="T787" s="5">
        <v>0</v>
      </c>
      <c r="V787" t="s">
        <v>2513</v>
      </c>
      <c r="W787" t="s">
        <v>2109</v>
      </c>
      <c r="X787" t="s">
        <v>1815</v>
      </c>
      <c r="Y787" t="s">
        <v>2514</v>
      </c>
    </row>
    <row r="788" spans="2:32">
      <c r="B788" t="s">
        <v>2288</v>
      </c>
      <c r="C788" t="s">
        <v>2289</v>
      </c>
      <c r="D788" s="5">
        <v>0</v>
      </c>
      <c r="E788" s="5">
        <v>0</v>
      </c>
      <c r="F788" s="5">
        <v>22500</v>
      </c>
      <c r="G788" s="5">
        <v>22500</v>
      </c>
      <c r="H788" s="5">
        <v>0</v>
      </c>
      <c r="I788" s="5">
        <v>22500</v>
      </c>
      <c r="J788" s="5">
        <v>0</v>
      </c>
      <c r="K788" s="5">
        <v>22500</v>
      </c>
      <c r="L788" s="5">
        <v>0</v>
      </c>
      <c r="M788" s="5">
        <v>22500</v>
      </c>
      <c r="N788" s="5">
        <v>100</v>
      </c>
      <c r="O788" s="5">
        <v>0</v>
      </c>
      <c r="P788" s="5">
        <v>22500</v>
      </c>
      <c r="Q788" s="5">
        <v>100</v>
      </c>
      <c r="R788" s="5">
        <v>0</v>
      </c>
      <c r="S788" s="5">
        <v>22500</v>
      </c>
      <c r="T788" s="5">
        <v>0</v>
      </c>
      <c r="V788" t="s">
        <v>2288</v>
      </c>
      <c r="W788" t="s">
        <v>2290</v>
      </c>
      <c r="X788" t="s">
        <v>2291</v>
      </c>
      <c r="Y788" t="s">
        <v>2292</v>
      </c>
    </row>
    <row r="789" spans="2:32">
      <c r="B789" t="s">
        <v>2108</v>
      </c>
      <c r="C789" t="s">
        <v>1486</v>
      </c>
      <c r="D789" s="5">
        <v>0</v>
      </c>
      <c r="E789" s="5">
        <v>0</v>
      </c>
      <c r="F789" s="5">
        <v>5303078</v>
      </c>
      <c r="G789" s="5">
        <v>5303078</v>
      </c>
      <c r="H789" s="5">
        <v>0</v>
      </c>
      <c r="I789" s="5">
        <v>5303078</v>
      </c>
      <c r="J789" s="5">
        <v>0</v>
      </c>
      <c r="K789" s="5">
        <v>5303078</v>
      </c>
      <c r="L789" s="5">
        <v>4521330</v>
      </c>
      <c r="M789" s="5">
        <v>5303078</v>
      </c>
      <c r="N789" s="5">
        <v>100</v>
      </c>
      <c r="O789" s="5">
        <v>4521330</v>
      </c>
      <c r="P789" s="5">
        <v>5303078</v>
      </c>
      <c r="Q789" s="5">
        <v>100</v>
      </c>
      <c r="R789" s="5">
        <v>0</v>
      </c>
      <c r="S789" s="5">
        <v>781748</v>
      </c>
      <c r="T789" s="5">
        <v>4521330</v>
      </c>
      <c r="V789" t="s">
        <v>2108</v>
      </c>
      <c r="W789" t="s">
        <v>2109</v>
      </c>
      <c r="X789" t="s">
        <v>1815</v>
      </c>
      <c r="Y789" t="s">
        <v>2110</v>
      </c>
    </row>
    <row r="790" spans="2:32">
      <c r="B790" t="s">
        <v>2288</v>
      </c>
      <c r="C790" t="s">
        <v>2289</v>
      </c>
      <c r="D790" s="5">
        <v>0</v>
      </c>
      <c r="E790" s="5">
        <v>0</v>
      </c>
      <c r="F790" s="5">
        <v>5303078</v>
      </c>
      <c r="G790" s="5">
        <v>5303078</v>
      </c>
      <c r="H790" s="5">
        <v>0</v>
      </c>
      <c r="I790" s="5">
        <v>5303078</v>
      </c>
      <c r="J790" s="5">
        <v>0</v>
      </c>
      <c r="K790" s="5">
        <v>5303078</v>
      </c>
      <c r="L790" s="5">
        <v>4521330</v>
      </c>
      <c r="M790" s="5">
        <v>5303078</v>
      </c>
      <c r="N790" s="5">
        <v>100</v>
      </c>
      <c r="O790" s="5">
        <v>4521330</v>
      </c>
      <c r="P790" s="5">
        <v>5303078</v>
      </c>
      <c r="Q790" s="5">
        <v>100</v>
      </c>
      <c r="R790" s="5">
        <v>0</v>
      </c>
      <c r="S790" s="5">
        <v>781748</v>
      </c>
      <c r="T790" s="5">
        <v>4521330</v>
      </c>
      <c r="V790" t="s">
        <v>2288</v>
      </c>
      <c r="W790" t="s">
        <v>2290</v>
      </c>
      <c r="X790" t="s">
        <v>2291</v>
      </c>
      <c r="Y790" t="s">
        <v>2292</v>
      </c>
    </row>
    <row r="791" spans="2:32">
      <c r="B791" t="s">
        <v>2114</v>
      </c>
      <c r="C791" t="s">
        <v>2115</v>
      </c>
      <c r="D791" s="5">
        <v>250000000</v>
      </c>
      <c r="E791" s="5">
        <v>0</v>
      </c>
      <c r="F791" s="5">
        <v>-250000000</v>
      </c>
      <c r="G791" s="5">
        <v>0</v>
      </c>
      <c r="H791" s="5">
        <v>0</v>
      </c>
      <c r="I791" s="5">
        <v>0</v>
      </c>
      <c r="J791" s="5">
        <v>0</v>
      </c>
      <c r="K791" s="5">
        <v>0</v>
      </c>
      <c r="L791" s="5">
        <v>0</v>
      </c>
      <c r="M791" s="5">
        <v>0</v>
      </c>
      <c r="N791" s="5">
        <v>0</v>
      </c>
      <c r="O791" s="5">
        <v>0</v>
      </c>
      <c r="P791" s="5">
        <v>0</v>
      </c>
      <c r="Q791" s="5">
        <v>0</v>
      </c>
      <c r="R791" s="5">
        <v>0</v>
      </c>
      <c r="S791" s="5">
        <v>0</v>
      </c>
      <c r="T791" s="5">
        <v>0</v>
      </c>
      <c r="V791" t="s">
        <v>2114</v>
      </c>
      <c r="W791" t="s">
        <v>2116</v>
      </c>
      <c r="X791" t="s">
        <v>1694</v>
      </c>
      <c r="Y791" t="s">
        <v>2117</v>
      </c>
      <c r="Z791" t="s">
        <v>2118</v>
      </c>
      <c r="AA791" t="s">
        <v>1815</v>
      </c>
      <c r="AB791" t="s">
        <v>2119</v>
      </c>
    </row>
    <row r="792" spans="2:32">
      <c r="B792" t="s">
        <v>2288</v>
      </c>
      <c r="C792" t="s">
        <v>2289</v>
      </c>
      <c r="D792" s="5">
        <v>250000000</v>
      </c>
      <c r="E792" s="5">
        <v>0</v>
      </c>
      <c r="F792" s="5">
        <v>-250000000</v>
      </c>
      <c r="G792" s="5">
        <v>0</v>
      </c>
      <c r="H792" s="5">
        <v>0</v>
      </c>
      <c r="I792" s="5">
        <v>0</v>
      </c>
      <c r="J792" s="5">
        <v>0</v>
      </c>
      <c r="K792" s="5">
        <v>0</v>
      </c>
      <c r="L792" s="5">
        <v>0</v>
      </c>
      <c r="M792" s="5">
        <v>0</v>
      </c>
      <c r="N792" s="5">
        <v>0</v>
      </c>
      <c r="O792" s="5">
        <v>0</v>
      </c>
      <c r="P792" s="5">
        <v>0</v>
      </c>
      <c r="Q792" s="5">
        <v>0</v>
      </c>
      <c r="R792" s="5">
        <v>0</v>
      </c>
      <c r="S792" s="5">
        <v>0</v>
      </c>
      <c r="T792" s="5">
        <v>0</v>
      </c>
      <c r="V792" t="s">
        <v>2288</v>
      </c>
      <c r="W792" t="s">
        <v>2290</v>
      </c>
      <c r="X792" t="s">
        <v>2291</v>
      </c>
      <c r="Y792" t="s">
        <v>2292</v>
      </c>
    </row>
    <row r="793" spans="2:32">
      <c r="B793" t="s">
        <v>2120</v>
      </c>
      <c r="C793" t="s">
        <v>2121</v>
      </c>
      <c r="D793" s="5">
        <v>0</v>
      </c>
      <c r="E793" s="5">
        <v>0</v>
      </c>
      <c r="F793" s="5">
        <v>81365953</v>
      </c>
      <c r="G793" s="5">
        <v>81365953</v>
      </c>
      <c r="H793" s="5">
        <v>0</v>
      </c>
      <c r="I793" s="5">
        <v>81365953</v>
      </c>
      <c r="J793" s="5">
        <v>0</v>
      </c>
      <c r="K793" s="5">
        <v>81365953</v>
      </c>
      <c r="L793" s="5">
        <v>56165953</v>
      </c>
      <c r="M793" s="5">
        <v>81365953</v>
      </c>
      <c r="N793" s="5">
        <v>100</v>
      </c>
      <c r="O793" s="5">
        <v>56165953</v>
      </c>
      <c r="P793" s="5">
        <v>81365953</v>
      </c>
      <c r="Q793" s="5">
        <v>100</v>
      </c>
      <c r="R793" s="5">
        <v>0</v>
      </c>
      <c r="S793" s="5">
        <v>25200000</v>
      </c>
      <c r="T793" s="5">
        <v>56165953</v>
      </c>
      <c r="V793" t="s">
        <v>2120</v>
      </c>
      <c r="W793" t="s">
        <v>2122</v>
      </c>
      <c r="X793" t="s">
        <v>1694</v>
      </c>
      <c r="Y793" t="s">
        <v>2123</v>
      </c>
      <c r="Z793" t="s">
        <v>2124</v>
      </c>
      <c r="AA793" t="s">
        <v>2125</v>
      </c>
    </row>
    <row r="794" spans="2:32">
      <c r="B794" t="s">
        <v>2288</v>
      </c>
      <c r="C794" t="s">
        <v>2289</v>
      </c>
      <c r="D794" s="5">
        <v>0</v>
      </c>
      <c r="E794" s="5">
        <v>0</v>
      </c>
      <c r="F794" s="5">
        <v>81365953</v>
      </c>
      <c r="G794" s="5">
        <v>81365953</v>
      </c>
      <c r="H794" s="5">
        <v>0</v>
      </c>
      <c r="I794" s="5">
        <v>81365953</v>
      </c>
      <c r="J794" s="5">
        <v>0</v>
      </c>
      <c r="K794" s="5">
        <v>81365953</v>
      </c>
      <c r="L794" s="5">
        <v>56165953</v>
      </c>
      <c r="M794" s="5">
        <v>81365953</v>
      </c>
      <c r="N794" s="5">
        <v>100</v>
      </c>
      <c r="O794" s="5">
        <v>56165953</v>
      </c>
      <c r="P794" s="5">
        <v>81365953</v>
      </c>
      <c r="Q794" s="5">
        <v>100</v>
      </c>
      <c r="R794" s="5">
        <v>0</v>
      </c>
      <c r="S794" s="5">
        <v>25200000</v>
      </c>
      <c r="T794" s="5">
        <v>56165953</v>
      </c>
      <c r="V794" t="s">
        <v>2288</v>
      </c>
      <c r="W794" t="s">
        <v>2290</v>
      </c>
      <c r="X794" t="s">
        <v>2291</v>
      </c>
      <c r="Y794" t="s">
        <v>2292</v>
      </c>
    </row>
    <row r="795" spans="2:32">
      <c r="B795" t="s">
        <v>2381</v>
      </c>
      <c r="C795" t="s">
        <v>2382</v>
      </c>
      <c r="D795" s="5">
        <v>0</v>
      </c>
      <c r="E795" s="5">
        <v>0</v>
      </c>
      <c r="F795" s="5">
        <v>705886</v>
      </c>
      <c r="G795" s="5">
        <v>705886</v>
      </c>
      <c r="H795" s="5">
        <v>0</v>
      </c>
      <c r="I795" s="5">
        <v>705886</v>
      </c>
      <c r="J795" s="5">
        <v>-7414</v>
      </c>
      <c r="K795" s="5">
        <v>698472</v>
      </c>
      <c r="L795" s="5">
        <v>548472</v>
      </c>
      <c r="M795" s="5">
        <v>698472</v>
      </c>
      <c r="N795" s="5">
        <v>98.949700000000007</v>
      </c>
      <c r="O795" s="5">
        <v>548472</v>
      </c>
      <c r="P795" s="5">
        <v>698472</v>
      </c>
      <c r="Q795" s="5">
        <v>98.949700000000007</v>
      </c>
      <c r="R795" s="5">
        <v>0</v>
      </c>
      <c r="S795" s="5">
        <v>150000</v>
      </c>
      <c r="T795" s="5">
        <v>548472</v>
      </c>
      <c r="V795" t="s">
        <v>2381</v>
      </c>
      <c r="W795" t="s">
        <v>2383</v>
      </c>
      <c r="X795" t="s">
        <v>2384</v>
      </c>
      <c r="Y795" t="s">
        <v>1689</v>
      </c>
      <c r="Z795" t="s">
        <v>2385</v>
      </c>
    </row>
    <row r="796" spans="2:32">
      <c r="B796" t="s">
        <v>2288</v>
      </c>
      <c r="C796" t="s">
        <v>2289</v>
      </c>
      <c r="D796" s="5">
        <v>0</v>
      </c>
      <c r="E796" s="5">
        <v>0</v>
      </c>
      <c r="F796" s="5">
        <v>705886</v>
      </c>
      <c r="G796" s="5">
        <v>705886</v>
      </c>
      <c r="H796" s="5">
        <v>0</v>
      </c>
      <c r="I796" s="5">
        <v>705886</v>
      </c>
      <c r="J796" s="5">
        <v>-7414</v>
      </c>
      <c r="K796" s="5">
        <v>698472</v>
      </c>
      <c r="L796" s="5">
        <v>548472</v>
      </c>
      <c r="M796" s="5">
        <v>698472</v>
      </c>
      <c r="N796" s="5">
        <v>98.949700000000007</v>
      </c>
      <c r="O796" s="5">
        <v>548472</v>
      </c>
      <c r="P796" s="5">
        <v>698472</v>
      </c>
      <c r="Q796" s="5">
        <v>98.949700000000007</v>
      </c>
      <c r="R796" s="5">
        <v>0</v>
      </c>
      <c r="S796" s="5">
        <v>150000</v>
      </c>
      <c r="T796" s="5">
        <v>548472</v>
      </c>
      <c r="V796" t="s">
        <v>2288</v>
      </c>
      <c r="W796" t="s">
        <v>2290</v>
      </c>
      <c r="X796" t="s">
        <v>2291</v>
      </c>
      <c r="Y796" t="s">
        <v>2292</v>
      </c>
    </row>
    <row r="797" spans="2:32">
      <c r="B797" t="s">
        <v>2264</v>
      </c>
      <c r="C797" t="s">
        <v>2265</v>
      </c>
      <c r="D797" s="5">
        <v>0</v>
      </c>
      <c r="E797" s="5">
        <v>0</v>
      </c>
      <c r="F797" s="5">
        <v>300000000</v>
      </c>
      <c r="G797" s="5">
        <v>300000000</v>
      </c>
      <c r="H797" s="5">
        <v>0</v>
      </c>
      <c r="I797" s="5">
        <v>300000000</v>
      </c>
      <c r="J797" s="5">
        <v>-3396110</v>
      </c>
      <c r="K797" s="5">
        <v>296603890</v>
      </c>
      <c r="L797" s="5">
        <v>296603890</v>
      </c>
      <c r="M797" s="5">
        <v>296603890</v>
      </c>
      <c r="N797" s="5">
        <v>98.867999999999995</v>
      </c>
      <c r="O797" s="5">
        <v>0</v>
      </c>
      <c r="P797" s="5">
        <v>0</v>
      </c>
      <c r="Q797" s="5">
        <v>0</v>
      </c>
      <c r="R797" s="5">
        <v>0</v>
      </c>
      <c r="S797" s="5">
        <v>0</v>
      </c>
      <c r="T797" s="5">
        <v>0</v>
      </c>
      <c r="V797" t="s">
        <v>2264</v>
      </c>
      <c r="W797" t="s">
        <v>2128</v>
      </c>
      <c r="X797" t="s">
        <v>1757</v>
      </c>
      <c r="Y797" t="s">
        <v>1706</v>
      </c>
      <c r="Z797" t="s">
        <v>2129</v>
      </c>
      <c r="AA797" t="s">
        <v>1694</v>
      </c>
      <c r="AB797" t="s">
        <v>2266</v>
      </c>
      <c r="AC797" t="s">
        <v>1689</v>
      </c>
      <c r="AD797" t="s">
        <v>1953</v>
      </c>
    </row>
    <row r="798" spans="2:32">
      <c r="B798" t="s">
        <v>2288</v>
      </c>
      <c r="C798" t="s">
        <v>2289</v>
      </c>
      <c r="D798" s="5">
        <v>0</v>
      </c>
      <c r="E798" s="5">
        <v>0</v>
      </c>
      <c r="F798" s="5">
        <v>300000000</v>
      </c>
      <c r="G798" s="5">
        <v>300000000</v>
      </c>
      <c r="H798" s="5">
        <v>0</v>
      </c>
      <c r="I798" s="5">
        <v>300000000</v>
      </c>
      <c r="J798" s="5">
        <v>-3396110</v>
      </c>
      <c r="K798" s="5">
        <v>296603890</v>
      </c>
      <c r="L798" s="5">
        <v>296603890</v>
      </c>
      <c r="M798" s="5">
        <v>296603890</v>
      </c>
      <c r="N798" s="5">
        <v>98.867999999999995</v>
      </c>
      <c r="O798" s="5">
        <v>0</v>
      </c>
      <c r="P798" s="5">
        <v>0</v>
      </c>
      <c r="Q798" s="5">
        <v>0</v>
      </c>
      <c r="R798" s="5">
        <v>0</v>
      </c>
      <c r="S798" s="5">
        <v>0</v>
      </c>
      <c r="T798" s="5">
        <v>0</v>
      </c>
      <c r="V798" t="s">
        <v>2288</v>
      </c>
      <c r="W798" t="s">
        <v>2290</v>
      </c>
      <c r="X798" t="s">
        <v>2291</v>
      </c>
      <c r="Y798" t="s">
        <v>2292</v>
      </c>
    </row>
    <row r="799" spans="2:32">
      <c r="B799" t="s">
        <v>2386</v>
      </c>
      <c r="C799" t="s">
        <v>2387</v>
      </c>
      <c r="D799" s="5">
        <v>0</v>
      </c>
      <c r="E799" s="5">
        <v>0</v>
      </c>
      <c r="F799" s="5">
        <v>87500000</v>
      </c>
      <c r="G799" s="5">
        <v>87500000</v>
      </c>
      <c r="H799" s="5">
        <v>0</v>
      </c>
      <c r="I799" s="5">
        <v>87500000</v>
      </c>
      <c r="J799" s="5">
        <v>-57627653</v>
      </c>
      <c r="K799" s="5">
        <v>29872347</v>
      </c>
      <c r="L799" s="5">
        <v>29872347</v>
      </c>
      <c r="M799" s="5">
        <v>29872347</v>
      </c>
      <c r="N799" s="5">
        <v>34.139800000000001</v>
      </c>
      <c r="O799" s="5">
        <v>0</v>
      </c>
      <c r="P799" s="5">
        <v>0</v>
      </c>
      <c r="Q799" s="5">
        <v>0</v>
      </c>
      <c r="R799" s="5">
        <v>0</v>
      </c>
      <c r="S799" s="5">
        <v>0</v>
      </c>
      <c r="T799" s="5">
        <v>0</v>
      </c>
      <c r="V799" t="s">
        <v>2386</v>
      </c>
      <c r="W799" t="s">
        <v>2388</v>
      </c>
      <c r="X799" t="s">
        <v>2389</v>
      </c>
      <c r="Y799" t="s">
        <v>1757</v>
      </c>
      <c r="Z799" t="s">
        <v>1706</v>
      </c>
      <c r="AA799" t="s">
        <v>2129</v>
      </c>
      <c r="AB799" t="s">
        <v>1694</v>
      </c>
      <c r="AC799" t="s">
        <v>2390</v>
      </c>
      <c r="AD799" t="s">
        <v>1689</v>
      </c>
      <c r="AE799" t="s">
        <v>2391</v>
      </c>
      <c r="AF799" t="s">
        <v>2124</v>
      </c>
    </row>
    <row r="800" spans="2:32">
      <c r="B800" t="s">
        <v>2288</v>
      </c>
      <c r="C800" t="s">
        <v>2289</v>
      </c>
      <c r="D800" s="5">
        <v>0</v>
      </c>
      <c r="E800" s="5">
        <v>0</v>
      </c>
      <c r="F800" s="5">
        <v>87500000</v>
      </c>
      <c r="G800" s="5">
        <v>87500000</v>
      </c>
      <c r="H800" s="5">
        <v>0</v>
      </c>
      <c r="I800" s="5">
        <v>87500000</v>
      </c>
      <c r="J800" s="5">
        <v>-57627653</v>
      </c>
      <c r="K800" s="5">
        <v>29872347</v>
      </c>
      <c r="L800" s="5">
        <v>29872347</v>
      </c>
      <c r="M800" s="5">
        <v>29872347</v>
      </c>
      <c r="N800" s="5">
        <v>34.139800000000001</v>
      </c>
      <c r="O800" s="5">
        <v>0</v>
      </c>
      <c r="P800" s="5">
        <v>0</v>
      </c>
      <c r="Q800" s="5">
        <v>0</v>
      </c>
      <c r="R800" s="5">
        <v>0</v>
      </c>
      <c r="S800" s="5">
        <v>0</v>
      </c>
      <c r="T800" s="5">
        <v>0</v>
      </c>
      <c r="V800" t="s">
        <v>2288</v>
      </c>
      <c r="W800" t="s">
        <v>2290</v>
      </c>
      <c r="X800" t="s">
        <v>2291</v>
      </c>
      <c r="Y800" t="s">
        <v>2292</v>
      </c>
    </row>
    <row r="801" spans="2:30">
      <c r="B801" t="s">
        <v>2392</v>
      </c>
      <c r="C801" t="s">
        <v>2393</v>
      </c>
      <c r="D801" s="5">
        <v>0</v>
      </c>
      <c r="E801" s="5">
        <v>0</v>
      </c>
      <c r="F801" s="5">
        <v>69500000</v>
      </c>
      <c r="G801" s="5">
        <v>69500000</v>
      </c>
      <c r="H801" s="5">
        <v>0</v>
      </c>
      <c r="I801" s="5">
        <v>69500000</v>
      </c>
      <c r="J801" s="5">
        <v>-3353091</v>
      </c>
      <c r="K801" s="5">
        <v>54743672</v>
      </c>
      <c r="L801" s="5">
        <v>6146909</v>
      </c>
      <c r="M801" s="5">
        <v>54743672</v>
      </c>
      <c r="N801" s="5">
        <v>78.767899999999997</v>
      </c>
      <c r="O801" s="5">
        <v>48596763</v>
      </c>
      <c r="P801" s="5">
        <v>48596763</v>
      </c>
      <c r="Q801" s="5">
        <v>69.923400000000001</v>
      </c>
      <c r="R801" s="5">
        <v>0</v>
      </c>
      <c r="S801" s="5">
        <v>0</v>
      </c>
      <c r="T801" s="5">
        <v>48596763</v>
      </c>
      <c r="V801" t="s">
        <v>2392</v>
      </c>
      <c r="W801" t="s">
        <v>2388</v>
      </c>
      <c r="X801" t="s">
        <v>2389</v>
      </c>
      <c r="Y801" t="s">
        <v>1757</v>
      </c>
      <c r="Z801" t="s">
        <v>1706</v>
      </c>
      <c r="AA801" t="s">
        <v>2129</v>
      </c>
      <c r="AB801" t="s">
        <v>1694</v>
      </c>
      <c r="AC801" t="s">
        <v>2394</v>
      </c>
      <c r="AD801" t="s">
        <v>2011</v>
      </c>
    </row>
    <row r="802" spans="2:30">
      <c r="B802" t="s">
        <v>2288</v>
      </c>
      <c r="C802" t="s">
        <v>2289</v>
      </c>
      <c r="D802" s="5">
        <v>0</v>
      </c>
      <c r="E802" s="5">
        <v>0</v>
      </c>
      <c r="F802" s="5">
        <v>69500000</v>
      </c>
      <c r="G802" s="5">
        <v>69500000</v>
      </c>
      <c r="H802" s="5">
        <v>0</v>
      </c>
      <c r="I802" s="5">
        <v>69500000</v>
      </c>
      <c r="J802" s="5">
        <v>-3353091</v>
      </c>
      <c r="K802" s="5">
        <v>54743672</v>
      </c>
      <c r="L802" s="5">
        <v>6146909</v>
      </c>
      <c r="M802" s="5">
        <v>54743672</v>
      </c>
      <c r="N802" s="5">
        <v>78.767899999999997</v>
      </c>
      <c r="O802" s="5">
        <v>48596763</v>
      </c>
      <c r="P802" s="5">
        <v>48596763</v>
      </c>
      <c r="Q802" s="5">
        <v>69.923400000000001</v>
      </c>
      <c r="R802" s="5">
        <v>0</v>
      </c>
      <c r="S802" s="5">
        <v>0</v>
      </c>
      <c r="T802" s="5">
        <v>48596763</v>
      </c>
      <c r="V802" t="s">
        <v>2288</v>
      </c>
      <c r="W802" t="s">
        <v>2290</v>
      </c>
      <c r="X802" t="s">
        <v>2291</v>
      </c>
      <c r="Y802" t="s">
        <v>2292</v>
      </c>
    </row>
    <row r="803" spans="2:30">
      <c r="B803" t="s">
        <v>2133</v>
      </c>
      <c r="C803" t="s">
        <v>2134</v>
      </c>
      <c r="D803" s="5">
        <v>0</v>
      </c>
      <c r="E803" s="5">
        <v>0</v>
      </c>
      <c r="F803" s="5">
        <v>3715831048</v>
      </c>
      <c r="G803" s="5">
        <v>3715831048</v>
      </c>
      <c r="H803" s="5">
        <v>0</v>
      </c>
      <c r="I803" s="5">
        <v>3715831048</v>
      </c>
      <c r="J803" s="5">
        <v>0</v>
      </c>
      <c r="K803" s="5">
        <v>3715831048</v>
      </c>
      <c r="L803" s="5">
        <v>0</v>
      </c>
      <c r="M803" s="5">
        <v>3715831048</v>
      </c>
      <c r="N803" s="5">
        <v>100</v>
      </c>
      <c r="O803" s="5">
        <v>156855108</v>
      </c>
      <c r="P803" s="5">
        <v>3715608651</v>
      </c>
      <c r="Q803" s="5">
        <v>99.994</v>
      </c>
      <c r="R803" s="5">
        <v>155566999</v>
      </c>
      <c r="S803" s="5">
        <v>3714320542</v>
      </c>
      <c r="T803" s="5">
        <v>1288109</v>
      </c>
      <c r="V803" t="s">
        <v>2133</v>
      </c>
      <c r="W803" t="s">
        <v>1849</v>
      </c>
      <c r="X803" t="s">
        <v>1694</v>
      </c>
      <c r="Y803" t="s">
        <v>1702</v>
      </c>
      <c r="Z803" t="s">
        <v>1854</v>
      </c>
      <c r="AA803" t="s">
        <v>1779</v>
      </c>
      <c r="AB803" t="s">
        <v>2135</v>
      </c>
      <c r="AC803" t="s">
        <v>2136</v>
      </c>
    </row>
    <row r="804" spans="2:30">
      <c r="B804" t="s">
        <v>2288</v>
      </c>
      <c r="C804" t="s">
        <v>2289</v>
      </c>
      <c r="D804" s="5">
        <v>0</v>
      </c>
      <c r="E804" s="5">
        <v>0</v>
      </c>
      <c r="F804" s="5">
        <v>290076048</v>
      </c>
      <c r="G804" s="5">
        <v>290076048</v>
      </c>
      <c r="H804" s="5">
        <v>0</v>
      </c>
      <c r="I804" s="5">
        <v>290076048</v>
      </c>
      <c r="J804" s="5">
        <v>0</v>
      </c>
      <c r="K804" s="5">
        <v>290076048</v>
      </c>
      <c r="L804" s="5">
        <v>0</v>
      </c>
      <c r="M804" s="5">
        <v>290076048</v>
      </c>
      <c r="N804" s="5">
        <v>100</v>
      </c>
      <c r="O804" s="5">
        <v>0</v>
      </c>
      <c r="P804" s="5">
        <v>290076048</v>
      </c>
      <c r="Q804" s="5">
        <v>100</v>
      </c>
      <c r="R804" s="5">
        <v>0</v>
      </c>
      <c r="S804" s="5">
        <v>290076048</v>
      </c>
      <c r="T804" s="5">
        <v>0</v>
      </c>
      <c r="V804" t="s">
        <v>2288</v>
      </c>
      <c r="W804" t="s">
        <v>2290</v>
      </c>
      <c r="X804" t="s">
        <v>2291</v>
      </c>
      <c r="Y804" t="s">
        <v>2292</v>
      </c>
    </row>
    <row r="805" spans="2:30">
      <c r="B805" t="s">
        <v>2430</v>
      </c>
      <c r="C805" t="s">
        <v>2431</v>
      </c>
      <c r="D805" s="5">
        <v>0</v>
      </c>
      <c r="E805" s="5">
        <v>0</v>
      </c>
      <c r="F805" s="5">
        <v>3425755000</v>
      </c>
      <c r="G805" s="5">
        <v>3425755000</v>
      </c>
      <c r="H805" s="5">
        <v>0</v>
      </c>
      <c r="I805" s="5">
        <v>3425755000</v>
      </c>
      <c r="J805" s="5">
        <v>0</v>
      </c>
      <c r="K805" s="5">
        <v>3425755000</v>
      </c>
      <c r="L805" s="5">
        <v>0</v>
      </c>
      <c r="M805" s="5">
        <v>3425755000</v>
      </c>
      <c r="N805" s="5">
        <v>100</v>
      </c>
      <c r="O805" s="5">
        <v>156855108</v>
      </c>
      <c r="P805" s="5">
        <v>3425532603</v>
      </c>
      <c r="Q805" s="5">
        <v>99.993499999999997</v>
      </c>
      <c r="R805" s="5">
        <v>155566999</v>
      </c>
      <c r="S805" s="5">
        <v>3424244494</v>
      </c>
      <c r="T805" s="5">
        <v>1288109</v>
      </c>
      <c r="V805" t="s">
        <v>2430</v>
      </c>
      <c r="W805" t="s">
        <v>2432</v>
      </c>
      <c r="X805" t="s">
        <v>2291</v>
      </c>
      <c r="Y805" t="s">
        <v>2292</v>
      </c>
    </row>
    <row r="806" spans="2:30">
      <c r="B806" t="s">
        <v>2137</v>
      </c>
      <c r="C806" t="s">
        <v>2138</v>
      </c>
      <c r="D806" s="5">
        <v>0</v>
      </c>
      <c r="E806" s="5">
        <v>0</v>
      </c>
      <c r="F806" s="5">
        <v>43138024</v>
      </c>
      <c r="G806" s="5">
        <v>43138024</v>
      </c>
      <c r="H806" s="5">
        <v>0</v>
      </c>
      <c r="I806" s="5">
        <v>43138024</v>
      </c>
      <c r="J806" s="5">
        <v>-14344834</v>
      </c>
      <c r="K806" s="5">
        <v>28783862</v>
      </c>
      <c r="L806" s="5">
        <v>9328</v>
      </c>
      <c r="M806" s="5">
        <v>28783862</v>
      </c>
      <c r="N806" s="5">
        <v>66.724999999999994</v>
      </c>
      <c r="O806" s="5">
        <v>1781899</v>
      </c>
      <c r="P806" s="5">
        <v>27381899</v>
      </c>
      <c r="Q806" s="5">
        <v>63.475099999999998</v>
      </c>
      <c r="R806" s="5">
        <v>9328</v>
      </c>
      <c r="S806" s="5">
        <v>25609328</v>
      </c>
      <c r="T806" s="5">
        <v>1772571</v>
      </c>
      <c r="V806" t="s">
        <v>2137</v>
      </c>
      <c r="W806" t="s">
        <v>1849</v>
      </c>
      <c r="X806" t="s">
        <v>2139</v>
      </c>
      <c r="Y806" t="s">
        <v>1694</v>
      </c>
      <c r="Z806" t="s">
        <v>1724</v>
      </c>
      <c r="AA806" t="s">
        <v>1889</v>
      </c>
      <c r="AB806" t="s">
        <v>2140</v>
      </c>
    </row>
    <row r="807" spans="2:30">
      <c r="B807" t="s">
        <v>1679</v>
      </c>
      <c r="C807" t="s">
        <v>1680</v>
      </c>
      <c r="D807" s="5">
        <v>0</v>
      </c>
      <c r="E807" s="5">
        <v>0</v>
      </c>
      <c r="F807" s="5">
        <v>43128696</v>
      </c>
      <c r="G807" s="5">
        <v>43128696</v>
      </c>
      <c r="H807" s="5">
        <v>0</v>
      </c>
      <c r="I807" s="5">
        <v>43128696</v>
      </c>
      <c r="J807" s="5">
        <v>-14354162</v>
      </c>
      <c r="K807" s="5">
        <v>28774534</v>
      </c>
      <c r="L807" s="5">
        <v>0</v>
      </c>
      <c r="M807" s="5">
        <v>28774534</v>
      </c>
      <c r="N807" s="5">
        <v>66.717799999999997</v>
      </c>
      <c r="O807" s="5">
        <v>1772571</v>
      </c>
      <c r="P807" s="5">
        <v>27372571</v>
      </c>
      <c r="Q807" s="5">
        <v>63.467199999999998</v>
      </c>
      <c r="R807" s="5">
        <v>0</v>
      </c>
      <c r="S807" s="5">
        <v>25600000</v>
      </c>
      <c r="T807" s="5">
        <v>1772571</v>
      </c>
      <c r="V807" t="s">
        <v>1679</v>
      </c>
      <c r="W807" t="s">
        <v>1681</v>
      </c>
      <c r="X807" t="s">
        <v>1682</v>
      </c>
    </row>
    <row r="808" spans="2:30">
      <c r="B808" t="s">
        <v>2296</v>
      </c>
      <c r="C808" t="s">
        <v>2297</v>
      </c>
      <c r="D808" s="5">
        <v>0</v>
      </c>
      <c r="E808" s="5">
        <v>0</v>
      </c>
      <c r="F808" s="5">
        <v>9328</v>
      </c>
      <c r="G808" s="5">
        <v>9328</v>
      </c>
      <c r="H808" s="5">
        <v>0</v>
      </c>
      <c r="I808" s="5">
        <v>9328</v>
      </c>
      <c r="J808" s="5">
        <v>9328</v>
      </c>
      <c r="K808" s="5">
        <v>9328</v>
      </c>
      <c r="L808" s="5">
        <v>9328</v>
      </c>
      <c r="M808" s="5">
        <v>9328</v>
      </c>
      <c r="N808" s="5">
        <v>100</v>
      </c>
      <c r="O808" s="5">
        <v>9328</v>
      </c>
      <c r="P808" s="5">
        <v>9328</v>
      </c>
      <c r="Q808" s="5">
        <v>100</v>
      </c>
      <c r="R808" s="5">
        <v>9328</v>
      </c>
      <c r="S808" s="5">
        <v>9328</v>
      </c>
      <c r="T808" s="5">
        <v>0</v>
      </c>
      <c r="V808" t="s">
        <v>2296</v>
      </c>
      <c r="W808" t="s">
        <v>2298</v>
      </c>
      <c r="X808" t="s">
        <v>2291</v>
      </c>
      <c r="Y808" t="s">
        <v>2292</v>
      </c>
    </row>
    <row r="809" spans="2:30">
      <c r="B809" t="s">
        <v>2143</v>
      </c>
      <c r="C809" t="s">
        <v>2144</v>
      </c>
      <c r="D809" s="5">
        <v>32131678000</v>
      </c>
      <c r="E809" s="5">
        <v>13407624</v>
      </c>
      <c r="F809" s="5">
        <v>-312708560</v>
      </c>
      <c r="G809" s="5">
        <v>31818969440</v>
      </c>
      <c r="H809" s="5">
        <v>0</v>
      </c>
      <c r="I809" s="5">
        <v>31818969440</v>
      </c>
      <c r="J809" s="5">
        <v>-997840380</v>
      </c>
      <c r="K809" s="5">
        <v>29494409761</v>
      </c>
      <c r="L809" s="5">
        <v>2828495512</v>
      </c>
      <c r="M809" s="5">
        <v>29494409761</v>
      </c>
      <c r="N809" s="5">
        <v>92.694400000000002</v>
      </c>
      <c r="O809" s="5">
        <v>2719608570</v>
      </c>
      <c r="P809" s="5">
        <v>22621604616</v>
      </c>
      <c r="Q809" s="5">
        <v>71.094700000000003</v>
      </c>
      <c r="R809" s="5">
        <v>2716552570</v>
      </c>
      <c r="S809" s="5">
        <v>22618548616</v>
      </c>
      <c r="T809" s="5">
        <v>3056000</v>
      </c>
      <c r="V809" t="s">
        <v>2143</v>
      </c>
      <c r="W809" t="s">
        <v>1849</v>
      </c>
      <c r="X809" t="s">
        <v>1694</v>
      </c>
      <c r="Y809" t="s">
        <v>2145</v>
      </c>
      <c r="Z809" t="s">
        <v>1689</v>
      </c>
      <c r="AA809" t="s">
        <v>1888</v>
      </c>
      <c r="AB809" t="s">
        <v>2146</v>
      </c>
    </row>
    <row r="810" spans="2:30">
      <c r="B810" t="s">
        <v>1679</v>
      </c>
      <c r="C810" t="s">
        <v>1680</v>
      </c>
      <c r="D810" s="5">
        <v>12533796000</v>
      </c>
      <c r="E810" s="5">
        <v>13407624</v>
      </c>
      <c r="F810" s="5">
        <v>-47190256</v>
      </c>
      <c r="G810" s="5">
        <v>12486605744</v>
      </c>
      <c r="H810" s="5">
        <v>0</v>
      </c>
      <c r="I810" s="5">
        <v>12486605744</v>
      </c>
      <c r="J810" s="5">
        <v>-160201500</v>
      </c>
      <c r="K810" s="5">
        <v>12307650102</v>
      </c>
      <c r="L810" s="5">
        <v>810103195</v>
      </c>
      <c r="M810" s="5">
        <v>12307650102</v>
      </c>
      <c r="N810" s="5">
        <v>98.566800000000001</v>
      </c>
      <c r="O810" s="5">
        <v>1150027486</v>
      </c>
      <c r="P810" s="5">
        <v>9952218135</v>
      </c>
      <c r="Q810" s="5">
        <v>79.703199999999995</v>
      </c>
      <c r="R810" s="5">
        <v>1150027486</v>
      </c>
      <c r="S810" s="5">
        <v>9952218135</v>
      </c>
      <c r="T810" s="5">
        <v>0</v>
      </c>
      <c r="V810" t="s">
        <v>1679</v>
      </c>
      <c r="W810" t="s">
        <v>1681</v>
      </c>
      <c r="X810" t="s">
        <v>1682</v>
      </c>
    </row>
    <row r="811" spans="2:30">
      <c r="B811" t="s">
        <v>2288</v>
      </c>
      <c r="C811" t="s">
        <v>2289</v>
      </c>
      <c r="D811" s="5">
        <v>18334230000</v>
      </c>
      <c r="E811" s="5">
        <v>0</v>
      </c>
      <c r="F811" s="5">
        <v>-289110517</v>
      </c>
      <c r="G811" s="5">
        <v>18045119483</v>
      </c>
      <c r="H811" s="5">
        <v>0</v>
      </c>
      <c r="I811" s="5">
        <v>18045119483</v>
      </c>
      <c r="J811" s="5">
        <v>-837544734</v>
      </c>
      <c r="K811" s="5">
        <v>17072063033</v>
      </c>
      <c r="L811" s="5">
        <v>2011445033</v>
      </c>
      <c r="M811" s="5">
        <v>17072063033</v>
      </c>
      <c r="N811" s="5">
        <v>94.607600000000005</v>
      </c>
      <c r="O811" s="5">
        <v>1562633800</v>
      </c>
      <c r="P811" s="5">
        <v>12554689855</v>
      </c>
      <c r="Q811" s="5">
        <v>69.573899999999995</v>
      </c>
      <c r="R811" s="5">
        <v>1559577800</v>
      </c>
      <c r="S811" s="5">
        <v>12551633855</v>
      </c>
      <c r="T811" s="5">
        <v>3056000</v>
      </c>
      <c r="V811" t="s">
        <v>2288</v>
      </c>
      <c r="W811" t="s">
        <v>2290</v>
      </c>
      <c r="X811" t="s">
        <v>2291</v>
      </c>
      <c r="Y811" t="s">
        <v>2292</v>
      </c>
    </row>
    <row r="812" spans="2:30">
      <c r="B812" t="s">
        <v>1809</v>
      </c>
      <c r="C812" t="s">
        <v>1810</v>
      </c>
      <c r="D812" s="5">
        <v>0</v>
      </c>
      <c r="E812" s="5">
        <v>0</v>
      </c>
      <c r="F812" s="5">
        <v>23592213</v>
      </c>
      <c r="G812" s="5">
        <v>23592213</v>
      </c>
      <c r="H812" s="5">
        <v>0</v>
      </c>
      <c r="I812" s="5">
        <v>23592213</v>
      </c>
      <c r="J812" s="5">
        <v>2666</v>
      </c>
      <c r="K812" s="5">
        <v>23592213</v>
      </c>
      <c r="L812" s="5">
        <v>234786</v>
      </c>
      <c r="M812" s="5">
        <v>23592213</v>
      </c>
      <c r="N812" s="5">
        <v>100</v>
      </c>
      <c r="O812" s="5">
        <v>234786</v>
      </c>
      <c r="P812" s="5">
        <v>23592213</v>
      </c>
      <c r="Q812" s="5">
        <v>100</v>
      </c>
      <c r="R812" s="5">
        <v>234786</v>
      </c>
      <c r="S812" s="5">
        <v>23592213</v>
      </c>
      <c r="T812" s="5">
        <v>0</v>
      </c>
      <c r="V812" t="s">
        <v>1809</v>
      </c>
      <c r="W812" t="s">
        <v>1811</v>
      </c>
      <c r="X812" t="s">
        <v>1682</v>
      </c>
    </row>
    <row r="813" spans="2:30">
      <c r="B813" t="s">
        <v>2296</v>
      </c>
      <c r="C813" t="s">
        <v>2297</v>
      </c>
      <c r="D813" s="5">
        <v>1173691000</v>
      </c>
      <c r="E813" s="5">
        <v>0</v>
      </c>
      <c r="F813" s="5">
        <v>0</v>
      </c>
      <c r="G813" s="5">
        <v>1173691000</v>
      </c>
      <c r="H813" s="5">
        <v>0</v>
      </c>
      <c r="I813" s="5">
        <v>1173691000</v>
      </c>
      <c r="J813" s="5">
        <v>-15479</v>
      </c>
      <c r="K813" s="5">
        <v>67575080</v>
      </c>
      <c r="L813" s="5">
        <v>147024</v>
      </c>
      <c r="M813" s="5">
        <v>67575080</v>
      </c>
      <c r="N813" s="5">
        <v>5.7575000000000003</v>
      </c>
      <c r="O813" s="5">
        <v>147024</v>
      </c>
      <c r="P813" s="5">
        <v>67575080</v>
      </c>
      <c r="Q813" s="5">
        <v>5.7575000000000003</v>
      </c>
      <c r="R813" s="5">
        <v>147024</v>
      </c>
      <c r="S813" s="5">
        <v>67575080</v>
      </c>
      <c r="T813" s="5">
        <v>0</v>
      </c>
      <c r="V813" t="s">
        <v>2296</v>
      </c>
      <c r="W813" t="s">
        <v>2298</v>
      </c>
      <c r="X813" t="s">
        <v>2291</v>
      </c>
      <c r="Y813" t="s">
        <v>2292</v>
      </c>
    </row>
    <row r="814" spans="2:30">
      <c r="B814" t="s">
        <v>2150</v>
      </c>
      <c r="C814" t="s">
        <v>2151</v>
      </c>
      <c r="D814" s="5">
        <v>89961000</v>
      </c>
      <c r="E814" s="5">
        <v>0</v>
      </c>
      <c r="F814" s="5">
        <v>0</v>
      </c>
      <c r="G814" s="5">
        <v>89961000</v>
      </c>
      <c r="H814" s="5">
        <v>0</v>
      </c>
      <c r="I814" s="5">
        <v>89961000</v>
      </c>
      <c r="J814" s="5">
        <v>-81333</v>
      </c>
      <c r="K814" s="5">
        <v>23529333</v>
      </c>
      <c r="L814" s="5">
        <v>6565474</v>
      </c>
      <c r="M814" s="5">
        <v>23529333</v>
      </c>
      <c r="N814" s="5">
        <v>26.155000000000001</v>
      </c>
      <c r="O814" s="5">
        <v>6565474</v>
      </c>
      <c r="P814" s="5">
        <v>23529333</v>
      </c>
      <c r="Q814" s="5">
        <v>26.155000000000001</v>
      </c>
      <c r="R814" s="5">
        <v>6565474</v>
      </c>
      <c r="S814" s="5">
        <v>23529333</v>
      </c>
      <c r="T814" s="5">
        <v>0</v>
      </c>
      <c r="V814" t="s">
        <v>2150</v>
      </c>
      <c r="W814" t="s">
        <v>2152</v>
      </c>
      <c r="X814" t="s">
        <v>2045</v>
      </c>
      <c r="Y814" t="s">
        <v>2046</v>
      </c>
    </row>
    <row r="815" spans="2:30">
      <c r="B815" t="s">
        <v>2167</v>
      </c>
      <c r="C815" t="s">
        <v>2168</v>
      </c>
      <c r="D815" s="5">
        <v>250000000</v>
      </c>
      <c r="E815" s="5">
        <v>0</v>
      </c>
      <c r="F815" s="5">
        <v>-250000000</v>
      </c>
      <c r="G815" s="5">
        <v>0</v>
      </c>
      <c r="H815" s="5">
        <v>0</v>
      </c>
      <c r="I815" s="5">
        <v>0</v>
      </c>
      <c r="J815" s="5">
        <v>0</v>
      </c>
      <c r="K815" s="5">
        <v>0</v>
      </c>
      <c r="L815" s="5">
        <v>0</v>
      </c>
      <c r="M815" s="5">
        <v>0</v>
      </c>
      <c r="N815" s="5">
        <v>0</v>
      </c>
      <c r="O815" s="5">
        <v>0</v>
      </c>
      <c r="P815" s="5">
        <v>0</v>
      </c>
      <c r="Q815" s="5">
        <v>0</v>
      </c>
      <c r="R815" s="5">
        <v>0</v>
      </c>
      <c r="S815" s="5">
        <v>0</v>
      </c>
      <c r="T815" s="5">
        <v>0</v>
      </c>
      <c r="V815" t="s">
        <v>2167</v>
      </c>
      <c r="W815" t="s">
        <v>1887</v>
      </c>
      <c r="X815" t="s">
        <v>1707</v>
      </c>
      <c r="Y815" t="s">
        <v>2169</v>
      </c>
      <c r="Z815" t="s">
        <v>1916</v>
      </c>
      <c r="AA815" t="s">
        <v>2170</v>
      </c>
      <c r="AB815" t="s">
        <v>2171</v>
      </c>
    </row>
    <row r="816" spans="2:30">
      <c r="B816" t="s">
        <v>2288</v>
      </c>
      <c r="C816" t="s">
        <v>2289</v>
      </c>
      <c r="D816" s="5">
        <v>250000000</v>
      </c>
      <c r="E816" s="5">
        <v>0</v>
      </c>
      <c r="F816" s="5">
        <v>-250000000</v>
      </c>
      <c r="G816" s="5">
        <v>0</v>
      </c>
      <c r="H816" s="5">
        <v>0</v>
      </c>
      <c r="I816" s="5">
        <v>0</v>
      </c>
      <c r="J816" s="5">
        <v>0</v>
      </c>
      <c r="K816" s="5">
        <v>0</v>
      </c>
      <c r="L816" s="5">
        <v>0</v>
      </c>
      <c r="M816" s="5">
        <v>0</v>
      </c>
      <c r="N816" s="5">
        <v>0</v>
      </c>
      <c r="O816" s="5">
        <v>0</v>
      </c>
      <c r="P816" s="5">
        <v>0</v>
      </c>
      <c r="Q816" s="5">
        <v>0</v>
      </c>
      <c r="R816" s="5">
        <v>0</v>
      </c>
      <c r="S816" s="5">
        <v>0</v>
      </c>
      <c r="T816" s="5">
        <v>0</v>
      </c>
      <c r="V816" t="s">
        <v>2288</v>
      </c>
      <c r="W816" t="s">
        <v>2290</v>
      </c>
      <c r="X816" t="s">
        <v>2291</v>
      </c>
      <c r="Y816" t="s">
        <v>2292</v>
      </c>
    </row>
    <row r="817" spans="2:31">
      <c r="B817" t="s">
        <v>2172</v>
      </c>
      <c r="C817" t="s">
        <v>2173</v>
      </c>
      <c r="D817" s="5">
        <v>77004689000</v>
      </c>
      <c r="E817" s="5">
        <v>-13407624</v>
      </c>
      <c r="F817" s="5">
        <v>-1565635816</v>
      </c>
      <c r="G817" s="5">
        <v>75439053184</v>
      </c>
      <c r="H817" s="5">
        <v>0</v>
      </c>
      <c r="I817" s="5">
        <v>75439053184</v>
      </c>
      <c r="J817" s="5">
        <v>-177380945</v>
      </c>
      <c r="K817" s="5">
        <v>75179133052</v>
      </c>
      <c r="L817" s="5">
        <v>1120580862</v>
      </c>
      <c r="M817" s="5">
        <v>75179133052</v>
      </c>
      <c r="N817" s="5">
        <v>99.655500000000004</v>
      </c>
      <c r="O817" s="5">
        <v>6353638060</v>
      </c>
      <c r="P817" s="5">
        <v>62949597984</v>
      </c>
      <c r="Q817" s="5">
        <v>83.444299999999998</v>
      </c>
      <c r="R817" s="5">
        <v>6353638060</v>
      </c>
      <c r="S817" s="5">
        <v>62949597984</v>
      </c>
      <c r="T817" s="5">
        <v>0</v>
      </c>
      <c r="V817" t="s">
        <v>2172</v>
      </c>
      <c r="W817" t="s">
        <v>1887</v>
      </c>
      <c r="X817" t="s">
        <v>1707</v>
      </c>
      <c r="Y817" t="s">
        <v>1875</v>
      </c>
      <c r="Z817" t="s">
        <v>2174</v>
      </c>
      <c r="AA817" t="s">
        <v>1930</v>
      </c>
      <c r="AB817" t="s">
        <v>1815</v>
      </c>
      <c r="AC817" t="s">
        <v>2175</v>
      </c>
    </row>
    <row r="818" spans="2:31">
      <c r="B818" t="s">
        <v>1679</v>
      </c>
      <c r="C818" t="s">
        <v>1680</v>
      </c>
      <c r="D818" s="5">
        <v>43217254000</v>
      </c>
      <c r="E818" s="5">
        <v>-13407624</v>
      </c>
      <c r="F818" s="5">
        <v>-654122173</v>
      </c>
      <c r="G818" s="5">
        <v>42563131827</v>
      </c>
      <c r="H818" s="5">
        <v>0</v>
      </c>
      <c r="I818" s="5">
        <v>42563131827</v>
      </c>
      <c r="J818" s="5">
        <v>-169353528</v>
      </c>
      <c r="K818" s="5">
        <v>42393778299</v>
      </c>
      <c r="L818" s="5">
        <v>142820299</v>
      </c>
      <c r="M818" s="5">
        <v>42393778299</v>
      </c>
      <c r="N818" s="5">
        <v>99.602099999999993</v>
      </c>
      <c r="O818" s="5">
        <v>3166619518</v>
      </c>
      <c r="P818" s="5">
        <v>36426708863</v>
      </c>
      <c r="Q818" s="5">
        <v>85.582800000000006</v>
      </c>
      <c r="R818" s="5">
        <v>3166619518</v>
      </c>
      <c r="S818" s="5">
        <v>36426708863</v>
      </c>
      <c r="T818" s="5">
        <v>0</v>
      </c>
      <c r="V818" t="s">
        <v>1679</v>
      </c>
      <c r="W818" t="s">
        <v>1681</v>
      </c>
      <c r="X818" t="s">
        <v>1682</v>
      </c>
    </row>
    <row r="819" spans="2:31">
      <c r="B819" t="s">
        <v>2288</v>
      </c>
      <c r="C819" t="s">
        <v>2289</v>
      </c>
      <c r="D819" s="5">
        <v>22287435000</v>
      </c>
      <c r="E819" s="5">
        <v>0</v>
      </c>
      <c r="F819" s="5">
        <v>1422702165</v>
      </c>
      <c r="G819" s="5">
        <v>23710137165</v>
      </c>
      <c r="H819" s="5">
        <v>0</v>
      </c>
      <c r="I819" s="5">
        <v>23710137165</v>
      </c>
      <c r="J819" s="5">
        <v>0</v>
      </c>
      <c r="K819" s="5">
        <v>23710137165</v>
      </c>
      <c r="L819" s="5">
        <v>0</v>
      </c>
      <c r="M819" s="5">
        <v>23710137165</v>
      </c>
      <c r="N819" s="5">
        <v>100</v>
      </c>
      <c r="O819" s="5">
        <v>2066206671</v>
      </c>
      <c r="P819" s="5">
        <v>20579077495</v>
      </c>
      <c r="Q819" s="5">
        <v>86.794399999999996</v>
      </c>
      <c r="R819" s="5">
        <v>2066206671</v>
      </c>
      <c r="S819" s="5">
        <v>20579077495</v>
      </c>
      <c r="T819" s="5">
        <v>0</v>
      </c>
      <c r="V819" t="s">
        <v>2288</v>
      </c>
      <c r="W819" t="s">
        <v>2290</v>
      </c>
      <c r="X819" t="s">
        <v>2291</v>
      </c>
      <c r="Y819" t="s">
        <v>2292</v>
      </c>
    </row>
    <row r="820" spans="2:31">
      <c r="B820" t="s">
        <v>2427</v>
      </c>
      <c r="C820" t="s">
        <v>2428</v>
      </c>
      <c r="D820" s="5">
        <v>11500000000</v>
      </c>
      <c r="E820" s="5">
        <v>0</v>
      </c>
      <c r="F820" s="5">
        <v>-2709247829</v>
      </c>
      <c r="G820" s="5">
        <v>8790752171</v>
      </c>
      <c r="H820" s="5">
        <v>0</v>
      </c>
      <c r="I820" s="5">
        <v>8790752171</v>
      </c>
      <c r="J820" s="5">
        <v>-73893922</v>
      </c>
      <c r="K820" s="5">
        <v>8700185567</v>
      </c>
      <c r="L820" s="5">
        <v>911894058</v>
      </c>
      <c r="M820" s="5">
        <v>8700185567</v>
      </c>
      <c r="N820" s="5">
        <v>98.969800000000006</v>
      </c>
      <c r="O820" s="5">
        <v>1054945366</v>
      </c>
      <c r="P820" s="5">
        <v>5568779605</v>
      </c>
      <c r="Q820" s="5">
        <v>63.348199999999999</v>
      </c>
      <c r="R820" s="5">
        <v>1054945366</v>
      </c>
      <c r="S820" s="5">
        <v>5568779605</v>
      </c>
      <c r="T820" s="5">
        <v>0</v>
      </c>
      <c r="V820" t="s">
        <v>2427</v>
      </c>
      <c r="W820" t="s">
        <v>2429</v>
      </c>
      <c r="X820" t="s">
        <v>1682</v>
      </c>
    </row>
    <row r="821" spans="2:31">
      <c r="B821" t="s">
        <v>1809</v>
      </c>
      <c r="C821" t="s">
        <v>1810</v>
      </c>
      <c r="D821" s="5">
        <v>0</v>
      </c>
      <c r="E821" s="5">
        <v>0</v>
      </c>
      <c r="F821" s="5">
        <v>375032021</v>
      </c>
      <c r="G821" s="5">
        <v>375032021</v>
      </c>
      <c r="H821" s="5">
        <v>0</v>
      </c>
      <c r="I821" s="5">
        <v>375032021</v>
      </c>
      <c r="J821" s="5">
        <v>65866505</v>
      </c>
      <c r="K821" s="5">
        <v>375032021</v>
      </c>
      <c r="L821" s="5">
        <v>65866505</v>
      </c>
      <c r="M821" s="5">
        <v>375032021</v>
      </c>
      <c r="N821" s="5">
        <v>100</v>
      </c>
      <c r="O821" s="5">
        <v>65866505</v>
      </c>
      <c r="P821" s="5">
        <v>375032021</v>
      </c>
      <c r="Q821" s="5">
        <v>100</v>
      </c>
      <c r="R821" s="5">
        <v>65866505</v>
      </c>
      <c r="S821" s="5">
        <v>375032021</v>
      </c>
      <c r="T821" s="5">
        <v>0</v>
      </c>
      <c r="V821" t="s">
        <v>1809</v>
      </c>
      <c r="W821" t="s">
        <v>1811</v>
      </c>
      <c r="X821" t="s">
        <v>1682</v>
      </c>
    </row>
    <row r="822" spans="2:31">
      <c r="B822" t="s">
        <v>2433</v>
      </c>
      <c r="C822" t="s">
        <v>2434</v>
      </c>
      <c r="D822" s="5">
        <v>88327611000</v>
      </c>
      <c r="E822" s="5">
        <v>0</v>
      </c>
      <c r="F822" s="5">
        <v>12027573148</v>
      </c>
      <c r="G822" s="5">
        <v>100355184148</v>
      </c>
      <c r="H822" s="5">
        <v>0</v>
      </c>
      <c r="I822" s="5">
        <v>100355184148</v>
      </c>
      <c r="J822" s="5">
        <v>-1710700345</v>
      </c>
      <c r="K822" s="5">
        <v>98515446512</v>
      </c>
      <c r="L822" s="5">
        <v>3250232662</v>
      </c>
      <c r="M822" s="5">
        <v>98515446512</v>
      </c>
      <c r="N822" s="5">
        <v>98.166799999999995</v>
      </c>
      <c r="O822" s="5">
        <v>9515326091</v>
      </c>
      <c r="P822" s="5">
        <v>91991916146</v>
      </c>
      <c r="Q822" s="5">
        <v>91.666300000000007</v>
      </c>
      <c r="R822" s="5">
        <v>9515326091</v>
      </c>
      <c r="S822" s="5">
        <v>91991916146</v>
      </c>
      <c r="T822" s="5">
        <v>0</v>
      </c>
      <c r="V822" t="s">
        <v>2433</v>
      </c>
      <c r="W822" t="s">
        <v>1887</v>
      </c>
      <c r="X822" t="s">
        <v>1707</v>
      </c>
      <c r="Y822" t="s">
        <v>1875</v>
      </c>
      <c r="Z822" t="s">
        <v>1817</v>
      </c>
      <c r="AA822" t="s">
        <v>1930</v>
      </c>
      <c r="AB822" t="s">
        <v>1815</v>
      </c>
      <c r="AC822" t="s">
        <v>2435</v>
      </c>
    </row>
    <row r="823" spans="2:31">
      <c r="B823" t="s">
        <v>1679</v>
      </c>
      <c r="C823" t="s">
        <v>1680</v>
      </c>
      <c r="D823" s="5">
        <v>45052720000</v>
      </c>
      <c r="E823" s="5">
        <v>0</v>
      </c>
      <c r="F823" s="5">
        <v>41771350000</v>
      </c>
      <c r="G823" s="5">
        <v>86824070000</v>
      </c>
      <c r="H823" s="5">
        <v>0</v>
      </c>
      <c r="I823" s="5">
        <v>86824070000</v>
      </c>
      <c r="J823" s="5">
        <v>0</v>
      </c>
      <c r="K823" s="5">
        <v>86824070000</v>
      </c>
      <c r="L823" s="5">
        <v>0</v>
      </c>
      <c r="M823" s="5">
        <v>86824070000</v>
      </c>
      <c r="N823" s="5">
        <v>100</v>
      </c>
      <c r="O823" s="5">
        <v>5242079944</v>
      </c>
      <c r="P823" s="5">
        <v>86824069999</v>
      </c>
      <c r="Q823" s="5">
        <v>100</v>
      </c>
      <c r="R823" s="5">
        <v>5242079944</v>
      </c>
      <c r="S823" s="5">
        <v>86824069999</v>
      </c>
      <c r="T823" s="5">
        <v>0</v>
      </c>
      <c r="V823" t="s">
        <v>1679</v>
      </c>
      <c r="W823" t="s">
        <v>1681</v>
      </c>
      <c r="X823" t="s">
        <v>1682</v>
      </c>
    </row>
    <row r="824" spans="2:31">
      <c r="B824" t="s">
        <v>2288</v>
      </c>
      <c r="C824" t="s">
        <v>2289</v>
      </c>
      <c r="D824" s="5">
        <v>24703039000</v>
      </c>
      <c r="E824" s="5">
        <v>0</v>
      </c>
      <c r="F824" s="5">
        <v>-24703039000</v>
      </c>
      <c r="G824" s="5">
        <v>0</v>
      </c>
      <c r="H824" s="5">
        <v>0</v>
      </c>
      <c r="I824" s="5">
        <v>0</v>
      </c>
      <c r="J824" s="5">
        <v>0</v>
      </c>
      <c r="K824" s="5">
        <v>0</v>
      </c>
      <c r="L824" s="5">
        <v>0</v>
      </c>
      <c r="M824" s="5">
        <v>0</v>
      </c>
      <c r="N824" s="5">
        <v>0</v>
      </c>
      <c r="O824" s="5">
        <v>0</v>
      </c>
      <c r="P824" s="5">
        <v>0</v>
      </c>
      <c r="Q824" s="5">
        <v>0</v>
      </c>
      <c r="R824" s="5">
        <v>0</v>
      </c>
      <c r="S824" s="5">
        <v>0</v>
      </c>
      <c r="T824" s="5">
        <v>0</v>
      </c>
      <c r="V824" t="s">
        <v>2288</v>
      </c>
      <c r="W824" t="s">
        <v>2290</v>
      </c>
      <c r="X824" t="s">
        <v>2291</v>
      </c>
      <c r="Y824" t="s">
        <v>2292</v>
      </c>
    </row>
    <row r="825" spans="2:31">
      <c r="B825" t="s">
        <v>2427</v>
      </c>
      <c r="C825" t="s">
        <v>2428</v>
      </c>
      <c r="D825" s="5">
        <v>0</v>
      </c>
      <c r="E825" s="5">
        <v>0</v>
      </c>
      <c r="F825" s="5">
        <v>3439965000</v>
      </c>
      <c r="G825" s="5">
        <v>3439965000</v>
      </c>
      <c r="H825" s="5">
        <v>0</v>
      </c>
      <c r="I825" s="5">
        <v>3439965000</v>
      </c>
      <c r="J825" s="5">
        <v>0</v>
      </c>
      <c r="K825" s="5">
        <v>3439965000</v>
      </c>
      <c r="L825" s="5">
        <v>0</v>
      </c>
      <c r="M825" s="5">
        <v>3439965000</v>
      </c>
      <c r="N825" s="5">
        <v>100</v>
      </c>
      <c r="O825" s="5">
        <v>1935730000</v>
      </c>
      <c r="P825" s="5">
        <v>2830330000</v>
      </c>
      <c r="Q825" s="5">
        <v>82.277900000000002</v>
      </c>
      <c r="R825" s="5">
        <v>1935730000</v>
      </c>
      <c r="S825" s="5">
        <v>2830330000</v>
      </c>
      <c r="T825" s="5">
        <v>0</v>
      </c>
      <c r="V825" t="s">
        <v>2427</v>
      </c>
      <c r="W825" t="s">
        <v>2429</v>
      </c>
      <c r="X825" t="s">
        <v>1682</v>
      </c>
    </row>
    <row r="826" spans="2:31">
      <c r="B826" t="s">
        <v>2430</v>
      </c>
      <c r="C826" t="s">
        <v>2431</v>
      </c>
      <c r="D826" s="5">
        <v>7734748000</v>
      </c>
      <c r="E826" s="5">
        <v>0</v>
      </c>
      <c r="F826" s="5">
        <v>-6734748000</v>
      </c>
      <c r="G826" s="5">
        <v>1000000000</v>
      </c>
      <c r="H826" s="5">
        <v>0</v>
      </c>
      <c r="I826" s="5">
        <v>1000000000</v>
      </c>
      <c r="J826" s="5">
        <v>0</v>
      </c>
      <c r="K826" s="5">
        <v>962111857</v>
      </c>
      <c r="L826" s="5">
        <v>0</v>
      </c>
      <c r="M826" s="5">
        <v>962111857</v>
      </c>
      <c r="N826" s="5">
        <v>96.211200000000005</v>
      </c>
      <c r="O826" s="5">
        <v>429516147</v>
      </c>
      <c r="P826" s="5">
        <v>429516147</v>
      </c>
      <c r="Q826" s="5">
        <v>42.951599999999999</v>
      </c>
      <c r="R826" s="5">
        <v>429516147</v>
      </c>
      <c r="S826" s="5">
        <v>429516147</v>
      </c>
      <c r="T826" s="5">
        <v>0</v>
      </c>
      <c r="V826" t="s">
        <v>2430</v>
      </c>
      <c r="W826" t="s">
        <v>2432</v>
      </c>
      <c r="X826" t="s">
        <v>2291</v>
      </c>
      <c r="Y826" t="s">
        <v>2292</v>
      </c>
    </row>
    <row r="827" spans="2:31">
      <c r="B827" t="s">
        <v>2293</v>
      </c>
      <c r="C827" t="s">
        <v>2294</v>
      </c>
      <c r="D827" s="5">
        <v>10837104000</v>
      </c>
      <c r="E827" s="5">
        <v>0</v>
      </c>
      <c r="F827" s="5">
        <v>-1745954852</v>
      </c>
      <c r="G827" s="5">
        <v>9091149148</v>
      </c>
      <c r="H827" s="5">
        <v>0</v>
      </c>
      <c r="I827" s="5">
        <v>9091149148</v>
      </c>
      <c r="J827" s="5">
        <v>-1710700345</v>
      </c>
      <c r="K827" s="5">
        <v>7289299655</v>
      </c>
      <c r="L827" s="5">
        <v>3250232662</v>
      </c>
      <c r="M827" s="5">
        <v>7289299655</v>
      </c>
      <c r="N827" s="5">
        <v>80.180199999999999</v>
      </c>
      <c r="O827" s="5">
        <v>1908000000</v>
      </c>
      <c r="P827" s="5">
        <v>1908000000</v>
      </c>
      <c r="Q827" s="5">
        <v>20.987400000000001</v>
      </c>
      <c r="R827" s="5">
        <v>1908000000</v>
      </c>
      <c r="S827" s="5">
        <v>1908000000</v>
      </c>
      <c r="T827" s="5">
        <v>0</v>
      </c>
      <c r="V827" t="s">
        <v>2293</v>
      </c>
      <c r="W827" t="s">
        <v>2295</v>
      </c>
      <c r="X827" t="s">
        <v>2291</v>
      </c>
      <c r="Y827" t="s">
        <v>2292</v>
      </c>
    </row>
    <row r="828" spans="2:31">
      <c r="B828" t="s">
        <v>2526</v>
      </c>
      <c r="C828" t="s">
        <v>2527</v>
      </c>
      <c r="D828" s="5">
        <v>350000000</v>
      </c>
      <c r="E828" s="5">
        <v>0</v>
      </c>
      <c r="F828" s="5">
        <v>-350000000</v>
      </c>
      <c r="G828" s="5">
        <v>0</v>
      </c>
      <c r="H828" s="5">
        <v>0</v>
      </c>
      <c r="I828" s="5">
        <v>0</v>
      </c>
      <c r="J828" s="5">
        <v>0</v>
      </c>
      <c r="K828" s="5">
        <v>0</v>
      </c>
      <c r="L828" s="5">
        <v>0</v>
      </c>
      <c r="M828" s="5">
        <v>0</v>
      </c>
      <c r="N828" s="5">
        <v>0</v>
      </c>
      <c r="O828" s="5">
        <v>0</v>
      </c>
      <c r="P828" s="5">
        <v>0</v>
      </c>
      <c r="Q828" s="5">
        <v>0</v>
      </c>
      <c r="R828" s="5">
        <v>0</v>
      </c>
      <c r="S828" s="5">
        <v>0</v>
      </c>
      <c r="T828" s="5">
        <v>0</v>
      </c>
      <c r="V828" t="s">
        <v>2526</v>
      </c>
      <c r="W828" t="s">
        <v>1849</v>
      </c>
      <c r="X828" t="s">
        <v>1694</v>
      </c>
      <c r="Y828" t="s">
        <v>2010</v>
      </c>
      <c r="Z828" t="s">
        <v>1694</v>
      </c>
      <c r="AA828" t="s">
        <v>1851</v>
      </c>
      <c r="AB828" t="s">
        <v>2011</v>
      </c>
      <c r="AC828" t="s">
        <v>1689</v>
      </c>
      <c r="AD828" t="s">
        <v>1917</v>
      </c>
    </row>
    <row r="829" spans="2:31">
      <c r="B829" t="s">
        <v>1679</v>
      </c>
      <c r="C829" t="s">
        <v>1680</v>
      </c>
      <c r="D829" s="5">
        <v>350000000</v>
      </c>
      <c r="E829" s="5">
        <v>0</v>
      </c>
      <c r="F829" s="5">
        <v>-350000000</v>
      </c>
      <c r="G829" s="5">
        <v>0</v>
      </c>
      <c r="H829" s="5">
        <v>0</v>
      </c>
      <c r="I829" s="5">
        <v>0</v>
      </c>
      <c r="J829" s="5">
        <v>0</v>
      </c>
      <c r="K829" s="5">
        <v>0</v>
      </c>
      <c r="L829" s="5">
        <v>0</v>
      </c>
      <c r="M829" s="5">
        <v>0</v>
      </c>
      <c r="N829" s="5">
        <v>0</v>
      </c>
      <c r="O829" s="5">
        <v>0</v>
      </c>
      <c r="P829" s="5">
        <v>0</v>
      </c>
      <c r="Q829" s="5">
        <v>0</v>
      </c>
      <c r="R829" s="5">
        <v>0</v>
      </c>
      <c r="S829" s="5">
        <v>0</v>
      </c>
      <c r="T829" s="5">
        <v>0</v>
      </c>
      <c r="V829" t="s">
        <v>1679</v>
      </c>
      <c r="W829" t="s">
        <v>1681</v>
      </c>
      <c r="X829" t="s">
        <v>1682</v>
      </c>
    </row>
    <row r="830" spans="2:31">
      <c r="B830" t="s">
        <v>2552</v>
      </c>
      <c r="C830" t="s">
        <v>2553</v>
      </c>
      <c r="D830" s="5">
        <v>65669098000</v>
      </c>
      <c r="E830" s="5">
        <v>0</v>
      </c>
      <c r="F830" s="5">
        <v>5071827249</v>
      </c>
      <c r="G830" s="5">
        <v>70740925249</v>
      </c>
      <c r="H830" s="5">
        <v>0</v>
      </c>
      <c r="I830" s="5">
        <v>70740925249</v>
      </c>
      <c r="J830" s="5">
        <v>-1656798306</v>
      </c>
      <c r="K830" s="5">
        <v>68434060727</v>
      </c>
      <c r="L830" s="5">
        <v>8153582462</v>
      </c>
      <c r="M830" s="5">
        <v>68434060727</v>
      </c>
      <c r="N830" s="5">
        <v>96.739000000000004</v>
      </c>
      <c r="O830" s="5">
        <v>7128673207</v>
      </c>
      <c r="P830" s="5">
        <v>53155457029</v>
      </c>
      <c r="Q830" s="5">
        <v>75.141000000000005</v>
      </c>
      <c r="R830" s="5">
        <v>6783465396</v>
      </c>
      <c r="S830" s="5">
        <v>52567177402</v>
      </c>
      <c r="T830" s="5">
        <v>588279627</v>
      </c>
      <c r="V830" t="s">
        <v>2552</v>
      </c>
      <c r="W830" t="s">
        <v>2554</v>
      </c>
      <c r="X830" t="s">
        <v>1694</v>
      </c>
      <c r="Y830" t="s">
        <v>2555</v>
      </c>
      <c r="Z830" t="s">
        <v>2556</v>
      </c>
      <c r="AA830" t="s">
        <v>1694</v>
      </c>
      <c r="AB830" t="s">
        <v>2557</v>
      </c>
    </row>
    <row r="831" spans="2:31">
      <c r="B831" t="s">
        <v>2040</v>
      </c>
      <c r="C831" t="s">
        <v>2041</v>
      </c>
      <c r="D831" s="5">
        <v>15000000</v>
      </c>
      <c r="E831" s="5">
        <v>0</v>
      </c>
      <c r="F831" s="5">
        <v>-15000000</v>
      </c>
      <c r="G831" s="5">
        <v>0</v>
      </c>
      <c r="H831" s="5">
        <v>0</v>
      </c>
      <c r="I831" s="5">
        <v>0</v>
      </c>
      <c r="J831" s="5">
        <v>0</v>
      </c>
      <c r="K831" s="5">
        <v>0</v>
      </c>
      <c r="L831" s="5">
        <v>0</v>
      </c>
      <c r="M831" s="5">
        <v>0</v>
      </c>
      <c r="N831" s="5">
        <v>0</v>
      </c>
      <c r="O831" s="5">
        <v>0</v>
      </c>
      <c r="P831" s="5">
        <v>0</v>
      </c>
      <c r="Q831" s="5">
        <v>0</v>
      </c>
      <c r="R831" s="5">
        <v>0</v>
      </c>
      <c r="S831" s="5">
        <v>0</v>
      </c>
      <c r="T831" s="5">
        <v>0</v>
      </c>
      <c r="V831" t="s">
        <v>2040</v>
      </c>
      <c r="W831" t="s">
        <v>1792</v>
      </c>
      <c r="X831" t="s">
        <v>1694</v>
      </c>
      <c r="Y831" t="s">
        <v>1793</v>
      </c>
      <c r="Z831" t="s">
        <v>1689</v>
      </c>
      <c r="AA831" t="s">
        <v>1794</v>
      </c>
      <c r="AB831" t="s">
        <v>1795</v>
      </c>
      <c r="AC831" t="s">
        <v>1796</v>
      </c>
      <c r="AD831" t="s">
        <v>1689</v>
      </c>
      <c r="AE831" t="s">
        <v>1723</v>
      </c>
    </row>
    <row r="832" spans="2:31">
      <c r="B832" t="s">
        <v>1679</v>
      </c>
      <c r="C832" t="s">
        <v>1680</v>
      </c>
      <c r="D832" s="5">
        <v>15000000</v>
      </c>
      <c r="E832" s="5">
        <v>0</v>
      </c>
      <c r="F832" s="5">
        <v>-15000000</v>
      </c>
      <c r="G832" s="5">
        <v>0</v>
      </c>
      <c r="H832" s="5">
        <v>0</v>
      </c>
      <c r="I832" s="5">
        <v>0</v>
      </c>
      <c r="J832" s="5">
        <v>0</v>
      </c>
      <c r="K832" s="5">
        <v>0</v>
      </c>
      <c r="L832" s="5">
        <v>0</v>
      </c>
      <c r="M832" s="5">
        <v>0</v>
      </c>
      <c r="N832" s="5">
        <v>0</v>
      </c>
      <c r="O832" s="5">
        <v>0</v>
      </c>
      <c r="P832" s="5">
        <v>0</v>
      </c>
      <c r="Q832" s="5">
        <v>0</v>
      </c>
      <c r="R832" s="5">
        <v>0</v>
      </c>
      <c r="S832" s="5">
        <v>0</v>
      </c>
      <c r="T832" s="5">
        <v>0</v>
      </c>
      <c r="V832" t="s">
        <v>1679</v>
      </c>
      <c r="W832" t="s">
        <v>1681</v>
      </c>
      <c r="X832" t="s">
        <v>1682</v>
      </c>
    </row>
    <row r="833" spans="2:30">
      <c r="B833" t="s">
        <v>2047</v>
      </c>
      <c r="C833" t="s">
        <v>2048</v>
      </c>
      <c r="D833" s="5">
        <v>40000000</v>
      </c>
      <c r="E833" s="5">
        <v>0</v>
      </c>
      <c r="F833" s="5">
        <v>-40000000</v>
      </c>
      <c r="G833" s="5">
        <v>0</v>
      </c>
      <c r="H833" s="5">
        <v>0</v>
      </c>
      <c r="I833" s="5">
        <v>0</v>
      </c>
      <c r="J833" s="5">
        <v>0</v>
      </c>
      <c r="K833" s="5">
        <v>0</v>
      </c>
      <c r="L833" s="5">
        <v>0</v>
      </c>
      <c r="M833" s="5">
        <v>0</v>
      </c>
      <c r="N833" s="5">
        <v>0</v>
      </c>
      <c r="O833" s="5">
        <v>0</v>
      </c>
      <c r="P833" s="5">
        <v>0</v>
      </c>
      <c r="Q833" s="5">
        <v>0</v>
      </c>
      <c r="R833" s="5">
        <v>0</v>
      </c>
      <c r="S833" s="5">
        <v>0</v>
      </c>
      <c r="T833" s="5">
        <v>0</v>
      </c>
      <c r="V833" t="s">
        <v>2047</v>
      </c>
      <c r="W833" t="s">
        <v>2049</v>
      </c>
      <c r="X833" t="s">
        <v>1916</v>
      </c>
      <c r="Y833" t="s">
        <v>2050</v>
      </c>
      <c r="Z833" t="s">
        <v>2051</v>
      </c>
      <c r="AA833" t="s">
        <v>1659</v>
      </c>
      <c r="AB833" t="s">
        <v>1731</v>
      </c>
      <c r="AC833" t="s">
        <v>2052</v>
      </c>
    </row>
    <row r="834" spans="2:30">
      <c r="B834" t="s">
        <v>1679</v>
      </c>
      <c r="C834" t="s">
        <v>1680</v>
      </c>
      <c r="D834" s="5">
        <v>40000000</v>
      </c>
      <c r="E834" s="5">
        <v>0</v>
      </c>
      <c r="F834" s="5">
        <v>-40000000</v>
      </c>
      <c r="G834" s="5">
        <v>0</v>
      </c>
      <c r="H834" s="5">
        <v>0</v>
      </c>
      <c r="I834" s="5">
        <v>0</v>
      </c>
      <c r="J834" s="5">
        <v>0</v>
      </c>
      <c r="K834" s="5">
        <v>0</v>
      </c>
      <c r="L834" s="5">
        <v>0</v>
      </c>
      <c r="M834" s="5">
        <v>0</v>
      </c>
      <c r="N834" s="5">
        <v>0</v>
      </c>
      <c r="O834" s="5">
        <v>0</v>
      </c>
      <c r="P834" s="5">
        <v>0</v>
      </c>
      <c r="Q834" s="5">
        <v>0</v>
      </c>
      <c r="R834" s="5">
        <v>0</v>
      </c>
      <c r="S834" s="5">
        <v>0</v>
      </c>
      <c r="T834" s="5">
        <v>0</v>
      </c>
      <c r="V834" t="s">
        <v>1679</v>
      </c>
      <c r="W834" t="s">
        <v>1681</v>
      </c>
      <c r="X834" t="s">
        <v>1682</v>
      </c>
    </row>
    <row r="835" spans="2:30">
      <c r="B835" t="s">
        <v>2545</v>
      </c>
      <c r="C835" t="s">
        <v>2546</v>
      </c>
      <c r="D835" s="5">
        <v>15000000</v>
      </c>
      <c r="E835" s="5">
        <v>0</v>
      </c>
      <c r="F835" s="5">
        <v>-15000000</v>
      </c>
      <c r="G835" s="5">
        <v>0</v>
      </c>
      <c r="H835" s="5">
        <v>0</v>
      </c>
      <c r="I835" s="5">
        <v>0</v>
      </c>
      <c r="J835" s="5">
        <v>0</v>
      </c>
      <c r="K835" s="5">
        <v>0</v>
      </c>
      <c r="L835" s="5">
        <v>0</v>
      </c>
      <c r="M835" s="5">
        <v>0</v>
      </c>
      <c r="N835" s="5">
        <v>0</v>
      </c>
      <c r="O835" s="5">
        <v>0</v>
      </c>
      <c r="P835" s="5">
        <v>0</v>
      </c>
      <c r="Q835" s="5">
        <v>0</v>
      </c>
      <c r="R835" s="5">
        <v>0</v>
      </c>
      <c r="S835" s="5">
        <v>0</v>
      </c>
      <c r="T835" s="5">
        <v>0</v>
      </c>
      <c r="V835" t="s">
        <v>2545</v>
      </c>
      <c r="W835" t="s">
        <v>2547</v>
      </c>
      <c r="X835" t="s">
        <v>2548</v>
      </c>
      <c r="Y835" t="s">
        <v>2174</v>
      </c>
      <c r="Z835" t="s">
        <v>2549</v>
      </c>
      <c r="AA835" t="s">
        <v>2550</v>
      </c>
      <c r="AB835" t="s">
        <v>1881</v>
      </c>
      <c r="AC835" t="s">
        <v>2551</v>
      </c>
    </row>
    <row r="836" spans="2:30">
      <c r="B836" t="s">
        <v>1679</v>
      </c>
      <c r="C836" t="s">
        <v>1680</v>
      </c>
      <c r="D836" s="5">
        <v>15000000</v>
      </c>
      <c r="E836" s="5">
        <v>0</v>
      </c>
      <c r="F836" s="5">
        <v>-15000000</v>
      </c>
      <c r="G836" s="5">
        <v>0</v>
      </c>
      <c r="H836" s="5">
        <v>0</v>
      </c>
      <c r="I836" s="5">
        <v>0</v>
      </c>
      <c r="J836" s="5">
        <v>0</v>
      </c>
      <c r="K836" s="5">
        <v>0</v>
      </c>
      <c r="L836" s="5">
        <v>0</v>
      </c>
      <c r="M836" s="5">
        <v>0</v>
      </c>
      <c r="N836" s="5">
        <v>0</v>
      </c>
      <c r="O836" s="5">
        <v>0</v>
      </c>
      <c r="P836" s="5">
        <v>0</v>
      </c>
      <c r="Q836" s="5">
        <v>0</v>
      </c>
      <c r="R836" s="5">
        <v>0</v>
      </c>
      <c r="S836" s="5">
        <v>0</v>
      </c>
      <c r="T836" s="5">
        <v>0</v>
      </c>
      <c r="V836" t="s">
        <v>1679</v>
      </c>
      <c r="W836" t="s">
        <v>1681</v>
      </c>
      <c r="X836" t="s">
        <v>1682</v>
      </c>
    </row>
    <row r="837" spans="2:30">
      <c r="B837" t="s">
        <v>2502</v>
      </c>
      <c r="C837" t="s">
        <v>2503</v>
      </c>
      <c r="D837" s="5">
        <v>3000000</v>
      </c>
      <c r="E837" s="5">
        <v>0</v>
      </c>
      <c r="F837" s="5">
        <v>-3000000</v>
      </c>
      <c r="G837" s="5">
        <v>0</v>
      </c>
      <c r="H837" s="5">
        <v>0</v>
      </c>
      <c r="I837" s="5">
        <v>0</v>
      </c>
      <c r="J837" s="5">
        <v>0</v>
      </c>
      <c r="K837" s="5">
        <v>0</v>
      </c>
      <c r="L837" s="5">
        <v>0</v>
      </c>
      <c r="M837" s="5">
        <v>0</v>
      </c>
      <c r="N837" s="5">
        <v>0</v>
      </c>
      <c r="O837" s="5">
        <v>0</v>
      </c>
      <c r="P837" s="5">
        <v>0</v>
      </c>
      <c r="Q837" s="5">
        <v>0</v>
      </c>
      <c r="R837" s="5">
        <v>0</v>
      </c>
      <c r="S837" s="5">
        <v>0</v>
      </c>
      <c r="T837" s="5">
        <v>0</v>
      </c>
      <c r="V837" t="s">
        <v>2502</v>
      </c>
      <c r="W837" t="s">
        <v>2504</v>
      </c>
      <c r="X837" t="s">
        <v>2505</v>
      </c>
    </row>
    <row r="838" spans="2:30">
      <c r="B838" t="s">
        <v>1679</v>
      </c>
      <c r="C838" t="s">
        <v>1680</v>
      </c>
      <c r="D838" s="5">
        <v>3000000</v>
      </c>
      <c r="E838" s="5">
        <v>0</v>
      </c>
      <c r="F838" s="5">
        <v>-3000000</v>
      </c>
      <c r="G838" s="5">
        <v>0</v>
      </c>
      <c r="H838" s="5">
        <v>0</v>
      </c>
      <c r="I838" s="5">
        <v>0</v>
      </c>
      <c r="J838" s="5">
        <v>0</v>
      </c>
      <c r="K838" s="5">
        <v>0</v>
      </c>
      <c r="L838" s="5">
        <v>0</v>
      </c>
      <c r="M838" s="5">
        <v>0</v>
      </c>
      <c r="N838" s="5">
        <v>0</v>
      </c>
      <c r="O838" s="5">
        <v>0</v>
      </c>
      <c r="P838" s="5">
        <v>0</v>
      </c>
      <c r="Q838" s="5">
        <v>0</v>
      </c>
      <c r="R838" s="5">
        <v>0</v>
      </c>
      <c r="S838" s="5">
        <v>0</v>
      </c>
      <c r="T838" s="5">
        <v>0</v>
      </c>
      <c r="V838" t="s">
        <v>1679</v>
      </c>
      <c r="W838" t="s">
        <v>1681</v>
      </c>
      <c r="X838" t="s">
        <v>1682</v>
      </c>
    </row>
    <row r="839" spans="2:30">
      <c r="B839" t="s">
        <v>2558</v>
      </c>
      <c r="C839" t="s">
        <v>1577</v>
      </c>
      <c r="D839" s="5">
        <v>50000000</v>
      </c>
      <c r="E839" s="5">
        <v>0</v>
      </c>
      <c r="F839" s="5">
        <v>-50000000</v>
      </c>
      <c r="G839" s="5">
        <v>0</v>
      </c>
      <c r="H839" s="5">
        <v>0</v>
      </c>
      <c r="I839" s="5">
        <v>0</v>
      </c>
      <c r="J839" s="5">
        <v>0</v>
      </c>
      <c r="K839" s="5">
        <v>0</v>
      </c>
      <c r="L839" s="5">
        <v>0</v>
      </c>
      <c r="M839" s="5">
        <v>0</v>
      </c>
      <c r="N839" s="5">
        <v>0</v>
      </c>
      <c r="O839" s="5">
        <v>0</v>
      </c>
      <c r="P839" s="5">
        <v>0</v>
      </c>
      <c r="Q839" s="5">
        <v>0</v>
      </c>
      <c r="R839" s="5">
        <v>0</v>
      </c>
      <c r="S839" s="5">
        <v>0</v>
      </c>
      <c r="T839" s="5">
        <v>0</v>
      </c>
      <c r="V839" t="s">
        <v>2558</v>
      </c>
      <c r="W839" t="s">
        <v>1826</v>
      </c>
      <c r="X839" t="s">
        <v>1694</v>
      </c>
      <c r="Y839" t="s">
        <v>2559</v>
      </c>
    </row>
    <row r="840" spans="2:30">
      <c r="B840" t="s">
        <v>1679</v>
      </c>
      <c r="C840" t="s">
        <v>1680</v>
      </c>
      <c r="D840" s="5">
        <v>50000000</v>
      </c>
      <c r="E840" s="5">
        <v>0</v>
      </c>
      <c r="F840" s="5">
        <v>-50000000</v>
      </c>
      <c r="G840" s="5">
        <v>0</v>
      </c>
      <c r="H840" s="5">
        <v>0</v>
      </c>
      <c r="I840" s="5">
        <v>0</v>
      </c>
      <c r="J840" s="5">
        <v>0</v>
      </c>
      <c r="K840" s="5">
        <v>0</v>
      </c>
      <c r="L840" s="5">
        <v>0</v>
      </c>
      <c r="M840" s="5">
        <v>0</v>
      </c>
      <c r="N840" s="5">
        <v>0</v>
      </c>
      <c r="O840" s="5">
        <v>0</v>
      </c>
      <c r="P840" s="5">
        <v>0</v>
      </c>
      <c r="Q840" s="5">
        <v>0</v>
      </c>
      <c r="R840" s="5">
        <v>0</v>
      </c>
      <c r="S840" s="5">
        <v>0</v>
      </c>
      <c r="T840" s="5">
        <v>0</v>
      </c>
      <c r="V840" t="s">
        <v>1679</v>
      </c>
      <c r="W840" t="s">
        <v>1681</v>
      </c>
      <c r="X840" t="s">
        <v>1682</v>
      </c>
    </row>
    <row r="841" spans="2:30">
      <c r="B841" t="s">
        <v>2217</v>
      </c>
      <c r="C841" t="s">
        <v>2218</v>
      </c>
      <c r="D841" s="5">
        <v>0</v>
      </c>
      <c r="E841" s="5">
        <v>0</v>
      </c>
      <c r="F841" s="5">
        <v>3960320</v>
      </c>
      <c r="G841" s="5">
        <v>3960320</v>
      </c>
      <c r="H841" s="5">
        <v>0</v>
      </c>
      <c r="I841" s="5">
        <v>3960320</v>
      </c>
      <c r="J841" s="5">
        <v>0</v>
      </c>
      <c r="K841" s="5">
        <v>3960320</v>
      </c>
      <c r="L841" s="5">
        <v>0</v>
      </c>
      <c r="M841" s="5">
        <v>3960320</v>
      </c>
      <c r="N841" s="5">
        <v>100</v>
      </c>
      <c r="O841" s="5">
        <v>0</v>
      </c>
      <c r="P841" s="5">
        <v>3960320</v>
      </c>
      <c r="Q841" s="5">
        <v>100</v>
      </c>
      <c r="R841" s="5">
        <v>0</v>
      </c>
      <c r="S841" s="5">
        <v>3960320</v>
      </c>
      <c r="T841" s="5">
        <v>0</v>
      </c>
      <c r="V841" t="s">
        <v>2217</v>
      </c>
      <c r="W841" t="s">
        <v>2219</v>
      </c>
      <c r="X841" t="s">
        <v>2220</v>
      </c>
      <c r="Y841" t="s">
        <v>1817</v>
      </c>
      <c r="Z841" t="s">
        <v>2221</v>
      </c>
      <c r="AA841" t="s">
        <v>2222</v>
      </c>
      <c r="AB841" t="s">
        <v>2223</v>
      </c>
    </row>
    <row r="842" spans="2:30">
      <c r="B842" t="s">
        <v>1679</v>
      </c>
      <c r="C842" t="s">
        <v>1680</v>
      </c>
      <c r="D842" s="5">
        <v>0</v>
      </c>
      <c r="E842" s="5">
        <v>0</v>
      </c>
      <c r="F842" s="5">
        <v>3960320</v>
      </c>
      <c r="G842" s="5">
        <v>3960320</v>
      </c>
      <c r="H842" s="5">
        <v>0</v>
      </c>
      <c r="I842" s="5">
        <v>3960320</v>
      </c>
      <c r="J842" s="5">
        <v>0</v>
      </c>
      <c r="K842" s="5">
        <v>3960320</v>
      </c>
      <c r="L842" s="5">
        <v>0</v>
      </c>
      <c r="M842" s="5">
        <v>3960320</v>
      </c>
      <c r="N842" s="5">
        <v>100</v>
      </c>
      <c r="O842" s="5">
        <v>0</v>
      </c>
      <c r="P842" s="5">
        <v>3960320</v>
      </c>
      <c r="Q842" s="5">
        <v>100</v>
      </c>
      <c r="R842" s="5">
        <v>0</v>
      </c>
      <c r="S842" s="5">
        <v>3960320</v>
      </c>
      <c r="T842" s="5">
        <v>0</v>
      </c>
      <c r="V842" t="s">
        <v>1679</v>
      </c>
      <c r="W842" t="s">
        <v>1681</v>
      </c>
      <c r="X842" t="s">
        <v>1682</v>
      </c>
    </row>
    <row r="843" spans="2:30">
      <c r="B843" t="s">
        <v>2053</v>
      </c>
      <c r="C843" t="s">
        <v>2054</v>
      </c>
      <c r="D843" s="5">
        <v>80000000</v>
      </c>
      <c r="E843" s="5">
        <v>0</v>
      </c>
      <c r="F843" s="5">
        <v>-80000000</v>
      </c>
      <c r="G843" s="5">
        <v>0</v>
      </c>
      <c r="H843" s="5">
        <v>0</v>
      </c>
      <c r="I843" s="5">
        <v>0</v>
      </c>
      <c r="J843" s="5">
        <v>0</v>
      </c>
      <c r="K843" s="5">
        <v>0</v>
      </c>
      <c r="L843" s="5">
        <v>0</v>
      </c>
      <c r="M843" s="5">
        <v>0</v>
      </c>
      <c r="N843" s="5">
        <v>0</v>
      </c>
      <c r="O843" s="5">
        <v>0</v>
      </c>
      <c r="P843" s="5">
        <v>0</v>
      </c>
      <c r="Q843" s="5">
        <v>0</v>
      </c>
      <c r="R843" s="5">
        <v>0</v>
      </c>
      <c r="S843" s="5">
        <v>0</v>
      </c>
      <c r="T843" s="5">
        <v>0</v>
      </c>
      <c r="V843" t="s">
        <v>2053</v>
      </c>
      <c r="W843" t="s">
        <v>2055</v>
      </c>
      <c r="X843" t="s">
        <v>1689</v>
      </c>
      <c r="Y843" t="s">
        <v>2056</v>
      </c>
      <c r="Z843" t="s">
        <v>1694</v>
      </c>
      <c r="AA843" t="s">
        <v>2057</v>
      </c>
      <c r="AB843" t="s">
        <v>2058</v>
      </c>
      <c r="AC843" t="s">
        <v>1689</v>
      </c>
      <c r="AD843" t="s">
        <v>2059</v>
      </c>
    </row>
    <row r="844" spans="2:30">
      <c r="B844" t="s">
        <v>1679</v>
      </c>
      <c r="C844" t="s">
        <v>1680</v>
      </c>
      <c r="D844" s="5">
        <v>80000000</v>
      </c>
      <c r="E844" s="5">
        <v>0</v>
      </c>
      <c r="F844" s="5">
        <v>-80000000</v>
      </c>
      <c r="G844" s="5">
        <v>0</v>
      </c>
      <c r="H844" s="5">
        <v>0</v>
      </c>
      <c r="I844" s="5">
        <v>0</v>
      </c>
      <c r="J844" s="5">
        <v>0</v>
      </c>
      <c r="K844" s="5">
        <v>0</v>
      </c>
      <c r="L844" s="5">
        <v>0</v>
      </c>
      <c r="M844" s="5">
        <v>0</v>
      </c>
      <c r="N844" s="5">
        <v>0</v>
      </c>
      <c r="O844" s="5">
        <v>0</v>
      </c>
      <c r="P844" s="5">
        <v>0</v>
      </c>
      <c r="Q844" s="5">
        <v>0</v>
      </c>
      <c r="R844" s="5">
        <v>0</v>
      </c>
      <c r="S844" s="5">
        <v>0</v>
      </c>
      <c r="T844" s="5">
        <v>0</v>
      </c>
      <c r="V844" t="s">
        <v>1679</v>
      </c>
      <c r="W844" t="s">
        <v>1681</v>
      </c>
      <c r="X844" t="s">
        <v>1682</v>
      </c>
    </row>
    <row r="845" spans="2:30">
      <c r="B845" t="s">
        <v>2063</v>
      </c>
      <c r="C845" t="s">
        <v>2064</v>
      </c>
      <c r="D845" s="5">
        <v>0</v>
      </c>
      <c r="E845" s="5">
        <v>0</v>
      </c>
      <c r="F845" s="5">
        <v>26810700</v>
      </c>
      <c r="G845" s="5">
        <v>26810700</v>
      </c>
      <c r="H845" s="5">
        <v>0</v>
      </c>
      <c r="I845" s="5">
        <v>26810700</v>
      </c>
      <c r="J845" s="5">
        <v>0</v>
      </c>
      <c r="K845" s="5">
        <v>26810700</v>
      </c>
      <c r="L845" s="5">
        <v>0</v>
      </c>
      <c r="M845" s="5">
        <v>26810700</v>
      </c>
      <c r="N845" s="5">
        <v>100</v>
      </c>
      <c r="O845" s="5">
        <v>0</v>
      </c>
      <c r="P845" s="5">
        <v>26810700</v>
      </c>
      <c r="Q845" s="5">
        <v>100</v>
      </c>
      <c r="R845" s="5">
        <v>0</v>
      </c>
      <c r="S845" s="5">
        <v>26810700</v>
      </c>
      <c r="T845" s="5">
        <v>0</v>
      </c>
      <c r="V845" t="s">
        <v>2063</v>
      </c>
      <c r="W845" t="s">
        <v>2065</v>
      </c>
      <c r="X845" t="s">
        <v>1689</v>
      </c>
      <c r="Y845" t="s">
        <v>2066</v>
      </c>
      <c r="Z845" t="s">
        <v>2067</v>
      </c>
      <c r="AA845" t="s">
        <v>1694</v>
      </c>
      <c r="AB845" t="s">
        <v>2068</v>
      </c>
      <c r="AC845" t="s">
        <v>2069</v>
      </c>
    </row>
    <row r="846" spans="2:30">
      <c r="B846" t="s">
        <v>1679</v>
      </c>
      <c r="C846" t="s">
        <v>1680</v>
      </c>
      <c r="D846" s="5">
        <v>0</v>
      </c>
      <c r="E846" s="5">
        <v>0</v>
      </c>
      <c r="F846" s="5">
        <v>26810700</v>
      </c>
      <c r="G846" s="5">
        <v>26810700</v>
      </c>
      <c r="H846" s="5">
        <v>0</v>
      </c>
      <c r="I846" s="5">
        <v>26810700</v>
      </c>
      <c r="J846" s="5">
        <v>0</v>
      </c>
      <c r="K846" s="5">
        <v>26810700</v>
      </c>
      <c r="L846" s="5">
        <v>0</v>
      </c>
      <c r="M846" s="5">
        <v>26810700</v>
      </c>
      <c r="N846" s="5">
        <v>100</v>
      </c>
      <c r="O846" s="5">
        <v>0</v>
      </c>
      <c r="P846" s="5">
        <v>26810700</v>
      </c>
      <c r="Q846" s="5">
        <v>100</v>
      </c>
      <c r="R846" s="5">
        <v>0</v>
      </c>
      <c r="S846" s="5">
        <v>26810700</v>
      </c>
      <c r="T846" s="5">
        <v>0</v>
      </c>
      <c r="V846" t="s">
        <v>1679</v>
      </c>
      <c r="W846" t="s">
        <v>1681</v>
      </c>
      <c r="X846" t="s">
        <v>1682</v>
      </c>
    </row>
    <row r="847" spans="2:30">
      <c r="B847" t="s">
        <v>2070</v>
      </c>
      <c r="C847" t="s">
        <v>1473</v>
      </c>
      <c r="D847" s="5">
        <v>80000000</v>
      </c>
      <c r="E847" s="5">
        <v>0</v>
      </c>
      <c r="F847" s="5">
        <v>-80000000</v>
      </c>
      <c r="G847" s="5">
        <v>0</v>
      </c>
      <c r="H847" s="5">
        <v>0</v>
      </c>
      <c r="I847" s="5">
        <v>0</v>
      </c>
      <c r="J847" s="5">
        <v>0</v>
      </c>
      <c r="K847" s="5">
        <v>0</v>
      </c>
      <c r="L847" s="5">
        <v>0</v>
      </c>
      <c r="M847" s="5">
        <v>0</v>
      </c>
      <c r="N847" s="5">
        <v>0</v>
      </c>
      <c r="O847" s="5">
        <v>0</v>
      </c>
      <c r="P847" s="5">
        <v>0</v>
      </c>
      <c r="Q847" s="5">
        <v>0</v>
      </c>
      <c r="R847" s="5">
        <v>0</v>
      </c>
      <c r="S847" s="5">
        <v>0</v>
      </c>
      <c r="T847" s="5">
        <v>0</v>
      </c>
      <c r="V847" t="s">
        <v>2070</v>
      </c>
      <c r="W847" t="s">
        <v>2071</v>
      </c>
    </row>
    <row r="848" spans="2:30">
      <c r="B848" t="s">
        <v>2042</v>
      </c>
      <c r="C848" t="s">
        <v>2043</v>
      </c>
      <c r="D848" s="5">
        <v>80000000</v>
      </c>
      <c r="E848" s="5">
        <v>0</v>
      </c>
      <c r="F848" s="5">
        <v>-80000000</v>
      </c>
      <c r="G848" s="5">
        <v>0</v>
      </c>
      <c r="H848" s="5">
        <v>0</v>
      </c>
      <c r="I848" s="5">
        <v>0</v>
      </c>
      <c r="J848" s="5">
        <v>0</v>
      </c>
      <c r="K848" s="5">
        <v>0</v>
      </c>
      <c r="L848" s="5">
        <v>0</v>
      </c>
      <c r="M848" s="5">
        <v>0</v>
      </c>
      <c r="N848" s="5">
        <v>0</v>
      </c>
      <c r="O848" s="5">
        <v>0</v>
      </c>
      <c r="P848" s="5">
        <v>0</v>
      </c>
      <c r="Q848" s="5">
        <v>0</v>
      </c>
      <c r="R848" s="5">
        <v>0</v>
      </c>
      <c r="S848" s="5">
        <v>0</v>
      </c>
      <c r="T848" s="5">
        <v>0</v>
      </c>
      <c r="V848" t="s">
        <v>2042</v>
      </c>
      <c r="W848" t="s">
        <v>2044</v>
      </c>
      <c r="X848" t="s">
        <v>2045</v>
      </c>
      <c r="Y848" t="s">
        <v>2046</v>
      </c>
    </row>
    <row r="849" spans="2:31">
      <c r="B849" t="s">
        <v>2560</v>
      </c>
      <c r="C849" t="s">
        <v>2561</v>
      </c>
      <c r="D849" s="5">
        <v>15000000</v>
      </c>
      <c r="E849" s="5">
        <v>0</v>
      </c>
      <c r="F849" s="5">
        <v>-15000000</v>
      </c>
      <c r="G849" s="5">
        <v>0</v>
      </c>
      <c r="H849" s="5">
        <v>0</v>
      </c>
      <c r="I849" s="5">
        <v>0</v>
      </c>
      <c r="J849" s="5">
        <v>0</v>
      </c>
      <c r="K849" s="5">
        <v>0</v>
      </c>
      <c r="L849" s="5">
        <v>0</v>
      </c>
      <c r="M849" s="5">
        <v>0</v>
      </c>
      <c r="N849" s="5">
        <v>0</v>
      </c>
      <c r="O849" s="5">
        <v>0</v>
      </c>
      <c r="P849" s="5">
        <v>0</v>
      </c>
      <c r="Q849" s="5">
        <v>0</v>
      </c>
      <c r="R849" s="5">
        <v>0</v>
      </c>
      <c r="S849" s="5">
        <v>0</v>
      </c>
      <c r="T849" s="5">
        <v>0</v>
      </c>
      <c r="V849" t="s">
        <v>2560</v>
      </c>
      <c r="W849" t="s">
        <v>2562</v>
      </c>
      <c r="X849" t="s">
        <v>1881</v>
      </c>
      <c r="Y849" t="s">
        <v>2563</v>
      </c>
      <c r="Z849" t="s">
        <v>2564</v>
      </c>
      <c r="AA849" t="s">
        <v>1694</v>
      </c>
      <c r="AB849" t="s">
        <v>2461</v>
      </c>
      <c r="AC849" t="s">
        <v>1689</v>
      </c>
      <c r="AD849" t="s">
        <v>2231</v>
      </c>
      <c r="AE849" t="s">
        <v>2565</v>
      </c>
    </row>
    <row r="850" spans="2:31">
      <c r="B850" t="s">
        <v>1679</v>
      </c>
      <c r="C850" t="s">
        <v>1680</v>
      </c>
      <c r="D850" s="5">
        <v>15000000</v>
      </c>
      <c r="E850" s="5">
        <v>0</v>
      </c>
      <c r="F850" s="5">
        <v>-15000000</v>
      </c>
      <c r="G850" s="5">
        <v>0</v>
      </c>
      <c r="H850" s="5">
        <v>0</v>
      </c>
      <c r="I850" s="5">
        <v>0</v>
      </c>
      <c r="J850" s="5">
        <v>0</v>
      </c>
      <c r="K850" s="5">
        <v>0</v>
      </c>
      <c r="L850" s="5">
        <v>0</v>
      </c>
      <c r="M850" s="5">
        <v>0</v>
      </c>
      <c r="N850" s="5">
        <v>0</v>
      </c>
      <c r="O850" s="5">
        <v>0</v>
      </c>
      <c r="P850" s="5">
        <v>0</v>
      </c>
      <c r="Q850" s="5">
        <v>0</v>
      </c>
      <c r="R850" s="5">
        <v>0</v>
      </c>
      <c r="S850" s="5">
        <v>0</v>
      </c>
      <c r="T850" s="5">
        <v>0</v>
      </c>
      <c r="V850" t="s">
        <v>1679</v>
      </c>
      <c r="W850" t="s">
        <v>1681</v>
      </c>
      <c r="X850" t="s">
        <v>1682</v>
      </c>
    </row>
    <row r="851" spans="2:31">
      <c r="B851" t="s">
        <v>2224</v>
      </c>
      <c r="C851" t="s">
        <v>2225</v>
      </c>
      <c r="D851" s="5">
        <v>0</v>
      </c>
      <c r="E851" s="5">
        <v>0</v>
      </c>
      <c r="F851" s="5">
        <v>35949900</v>
      </c>
      <c r="G851" s="5">
        <v>35949900</v>
      </c>
      <c r="H851" s="5">
        <v>0</v>
      </c>
      <c r="I851" s="5">
        <v>35949900</v>
      </c>
      <c r="J851" s="5">
        <v>0</v>
      </c>
      <c r="K851" s="5">
        <v>35949900</v>
      </c>
      <c r="L851" s="5">
        <v>0</v>
      </c>
      <c r="M851" s="5">
        <v>35949900</v>
      </c>
      <c r="N851" s="5">
        <v>100</v>
      </c>
      <c r="O851" s="5">
        <v>0</v>
      </c>
      <c r="P851" s="5">
        <v>35949900</v>
      </c>
      <c r="Q851" s="5">
        <v>100</v>
      </c>
      <c r="R851" s="5">
        <v>0</v>
      </c>
      <c r="S851" s="5">
        <v>35949900</v>
      </c>
      <c r="T851" s="5">
        <v>0</v>
      </c>
      <c r="V851" t="s">
        <v>2224</v>
      </c>
      <c r="W851" t="s">
        <v>2226</v>
      </c>
      <c r="X851" t="s">
        <v>1694</v>
      </c>
      <c r="Y851" t="s">
        <v>2057</v>
      </c>
      <c r="Z851" t="s">
        <v>2058</v>
      </c>
      <c r="AA851" t="s">
        <v>1689</v>
      </c>
      <c r="AB851" t="s">
        <v>2227</v>
      </c>
    </row>
    <row r="852" spans="2:31">
      <c r="B852" t="s">
        <v>1679</v>
      </c>
      <c r="C852" t="s">
        <v>1680</v>
      </c>
      <c r="D852" s="5">
        <v>0</v>
      </c>
      <c r="E852" s="5">
        <v>0</v>
      </c>
      <c r="F852" s="5">
        <v>35949900</v>
      </c>
      <c r="G852" s="5">
        <v>35949900</v>
      </c>
      <c r="H852" s="5">
        <v>0</v>
      </c>
      <c r="I852" s="5">
        <v>35949900</v>
      </c>
      <c r="J852" s="5">
        <v>0</v>
      </c>
      <c r="K852" s="5">
        <v>35949900</v>
      </c>
      <c r="L852" s="5">
        <v>0</v>
      </c>
      <c r="M852" s="5">
        <v>35949900</v>
      </c>
      <c r="N852" s="5">
        <v>100</v>
      </c>
      <c r="O852" s="5">
        <v>0</v>
      </c>
      <c r="P852" s="5">
        <v>35949900</v>
      </c>
      <c r="Q852" s="5">
        <v>100</v>
      </c>
      <c r="R852" s="5">
        <v>0</v>
      </c>
      <c r="S852" s="5">
        <v>35949900</v>
      </c>
      <c r="T852" s="5">
        <v>0</v>
      </c>
      <c r="V852" t="s">
        <v>1679</v>
      </c>
      <c r="W852" t="s">
        <v>1681</v>
      </c>
      <c r="X852" t="s">
        <v>1682</v>
      </c>
    </row>
    <row r="853" spans="2:31">
      <c r="B853" t="s">
        <v>2507</v>
      </c>
      <c r="C853" t="s">
        <v>2508</v>
      </c>
      <c r="D853" s="5">
        <v>50000000</v>
      </c>
      <c r="E853" s="5">
        <v>0</v>
      </c>
      <c r="F853" s="5">
        <v>-50000000</v>
      </c>
      <c r="G853" s="5">
        <v>0</v>
      </c>
      <c r="H853" s="5">
        <v>0</v>
      </c>
      <c r="I853" s="5">
        <v>0</v>
      </c>
      <c r="J853" s="5">
        <v>0</v>
      </c>
      <c r="K853" s="5">
        <v>0</v>
      </c>
      <c r="L853" s="5">
        <v>0</v>
      </c>
      <c r="M853" s="5">
        <v>0</v>
      </c>
      <c r="N853" s="5">
        <v>0</v>
      </c>
      <c r="O853" s="5">
        <v>0</v>
      </c>
      <c r="P853" s="5">
        <v>0</v>
      </c>
      <c r="Q853" s="5">
        <v>0</v>
      </c>
      <c r="R853" s="5">
        <v>0</v>
      </c>
      <c r="S853" s="5">
        <v>0</v>
      </c>
      <c r="T853" s="5">
        <v>0</v>
      </c>
      <c r="V853" t="s">
        <v>2507</v>
      </c>
      <c r="W853" t="s">
        <v>2509</v>
      </c>
      <c r="X853" t="s">
        <v>1694</v>
      </c>
      <c r="Y853" t="s">
        <v>2510</v>
      </c>
      <c r="Z853" t="s">
        <v>2511</v>
      </c>
      <c r="AA853" t="s">
        <v>1815</v>
      </c>
      <c r="AB853" t="s">
        <v>2512</v>
      </c>
    </row>
    <row r="854" spans="2:31">
      <c r="B854" t="s">
        <v>1679</v>
      </c>
      <c r="C854" t="s">
        <v>1680</v>
      </c>
      <c r="D854" s="5">
        <v>50000000</v>
      </c>
      <c r="E854" s="5">
        <v>0</v>
      </c>
      <c r="F854" s="5">
        <v>-50000000</v>
      </c>
      <c r="G854" s="5">
        <v>0</v>
      </c>
      <c r="H854" s="5">
        <v>0</v>
      </c>
      <c r="I854" s="5">
        <v>0</v>
      </c>
      <c r="J854" s="5">
        <v>0</v>
      </c>
      <c r="K854" s="5">
        <v>0</v>
      </c>
      <c r="L854" s="5">
        <v>0</v>
      </c>
      <c r="M854" s="5">
        <v>0</v>
      </c>
      <c r="N854" s="5">
        <v>0</v>
      </c>
      <c r="O854" s="5">
        <v>0</v>
      </c>
      <c r="P854" s="5">
        <v>0</v>
      </c>
      <c r="Q854" s="5">
        <v>0</v>
      </c>
      <c r="R854" s="5">
        <v>0</v>
      </c>
      <c r="S854" s="5">
        <v>0</v>
      </c>
      <c r="T854" s="5">
        <v>0</v>
      </c>
      <c r="V854" t="s">
        <v>1679</v>
      </c>
      <c r="W854" t="s">
        <v>1681</v>
      </c>
      <c r="X854" t="s">
        <v>1682</v>
      </c>
    </row>
    <row r="855" spans="2:31">
      <c r="B855" t="s">
        <v>2228</v>
      </c>
      <c r="C855" t="s">
        <v>1512</v>
      </c>
      <c r="D855" s="5">
        <v>0</v>
      </c>
      <c r="E855" s="5">
        <v>0</v>
      </c>
      <c r="F855" s="5">
        <v>4653000</v>
      </c>
      <c r="G855" s="5">
        <v>4653000</v>
      </c>
      <c r="H855" s="5">
        <v>0</v>
      </c>
      <c r="I855" s="5">
        <v>4653000</v>
      </c>
      <c r="J855" s="5">
        <v>0</v>
      </c>
      <c r="K855" s="5">
        <v>4653000</v>
      </c>
      <c r="L855" s="5">
        <v>0</v>
      </c>
      <c r="M855" s="5">
        <v>4653000</v>
      </c>
      <c r="N855" s="5">
        <v>100</v>
      </c>
      <c r="O855" s="5">
        <v>0</v>
      </c>
      <c r="P855" s="5">
        <v>4653000</v>
      </c>
      <c r="Q855" s="5">
        <v>100</v>
      </c>
      <c r="R855" s="5">
        <v>0</v>
      </c>
      <c r="S855" s="5">
        <v>4653000</v>
      </c>
      <c r="T855" s="5">
        <v>0</v>
      </c>
      <c r="V855" t="s">
        <v>2228</v>
      </c>
      <c r="W855" t="s">
        <v>2082</v>
      </c>
      <c r="X855" t="s">
        <v>1694</v>
      </c>
      <c r="Y855" t="s">
        <v>1828</v>
      </c>
    </row>
    <row r="856" spans="2:31">
      <c r="B856" t="s">
        <v>1679</v>
      </c>
      <c r="C856" t="s">
        <v>1680</v>
      </c>
      <c r="D856" s="5">
        <v>0</v>
      </c>
      <c r="E856" s="5">
        <v>0</v>
      </c>
      <c r="F856" s="5">
        <v>4653000</v>
      </c>
      <c r="G856" s="5">
        <v>4653000</v>
      </c>
      <c r="H856" s="5">
        <v>0</v>
      </c>
      <c r="I856" s="5">
        <v>4653000</v>
      </c>
      <c r="J856" s="5">
        <v>0</v>
      </c>
      <c r="K856" s="5">
        <v>4653000</v>
      </c>
      <c r="L856" s="5">
        <v>0</v>
      </c>
      <c r="M856" s="5">
        <v>4653000</v>
      </c>
      <c r="N856" s="5">
        <v>100</v>
      </c>
      <c r="O856" s="5">
        <v>0</v>
      </c>
      <c r="P856" s="5">
        <v>4653000</v>
      </c>
      <c r="Q856" s="5">
        <v>100</v>
      </c>
      <c r="R856" s="5">
        <v>0</v>
      </c>
      <c r="S856" s="5">
        <v>4653000</v>
      </c>
      <c r="T856" s="5">
        <v>0</v>
      </c>
      <c r="V856" t="s">
        <v>1679</v>
      </c>
      <c r="W856" t="s">
        <v>1681</v>
      </c>
      <c r="X856" t="s">
        <v>1682</v>
      </c>
    </row>
    <row r="857" spans="2:31">
      <c r="B857" t="s">
        <v>2078</v>
      </c>
      <c r="C857" t="s">
        <v>1476</v>
      </c>
      <c r="D857" s="5">
        <v>0</v>
      </c>
      <c r="E857" s="5">
        <v>0</v>
      </c>
      <c r="F857" s="5">
        <v>23950000</v>
      </c>
      <c r="G857" s="5">
        <v>23950000</v>
      </c>
      <c r="H857" s="5">
        <v>0</v>
      </c>
      <c r="I857" s="5">
        <v>23950000</v>
      </c>
      <c r="J857" s="5">
        <v>0</v>
      </c>
      <c r="K857" s="5">
        <v>23950000</v>
      </c>
      <c r="L857" s="5">
        <v>0</v>
      </c>
      <c r="M857" s="5">
        <v>23950000</v>
      </c>
      <c r="N857" s="5">
        <v>100</v>
      </c>
      <c r="O857" s="5">
        <v>0</v>
      </c>
      <c r="P857" s="5">
        <v>23950000</v>
      </c>
      <c r="Q857" s="5">
        <v>100</v>
      </c>
      <c r="R857" s="5">
        <v>0</v>
      </c>
      <c r="S857" s="5">
        <v>23950000</v>
      </c>
      <c r="T857" s="5">
        <v>0</v>
      </c>
      <c r="V857" t="s">
        <v>2078</v>
      </c>
      <c r="W857" t="s">
        <v>2079</v>
      </c>
      <c r="X857" t="s">
        <v>2080</v>
      </c>
    </row>
    <row r="858" spans="2:31">
      <c r="B858" t="s">
        <v>1679</v>
      </c>
      <c r="C858" t="s">
        <v>1680</v>
      </c>
      <c r="D858" s="5">
        <v>0</v>
      </c>
      <c r="E858" s="5">
        <v>0</v>
      </c>
      <c r="F858" s="5">
        <v>23950000</v>
      </c>
      <c r="G858" s="5">
        <v>23950000</v>
      </c>
      <c r="H858" s="5">
        <v>0</v>
      </c>
      <c r="I858" s="5">
        <v>23950000</v>
      </c>
      <c r="J858" s="5">
        <v>0</v>
      </c>
      <c r="K858" s="5">
        <v>23950000</v>
      </c>
      <c r="L858" s="5">
        <v>0</v>
      </c>
      <c r="M858" s="5">
        <v>23950000</v>
      </c>
      <c r="N858" s="5">
        <v>100</v>
      </c>
      <c r="O858" s="5">
        <v>0</v>
      </c>
      <c r="P858" s="5">
        <v>23950000</v>
      </c>
      <c r="Q858" s="5">
        <v>100</v>
      </c>
      <c r="R858" s="5">
        <v>0</v>
      </c>
      <c r="S858" s="5">
        <v>23950000</v>
      </c>
      <c r="T858" s="5">
        <v>0</v>
      </c>
      <c r="V858" t="s">
        <v>1679</v>
      </c>
      <c r="W858" t="s">
        <v>1681</v>
      </c>
      <c r="X858" t="s">
        <v>1682</v>
      </c>
    </row>
    <row r="859" spans="2:31">
      <c r="B859" t="s">
        <v>2081</v>
      </c>
      <c r="C859" t="s">
        <v>1477</v>
      </c>
      <c r="D859" s="5">
        <v>0</v>
      </c>
      <c r="E859" s="5">
        <v>0</v>
      </c>
      <c r="F859" s="5">
        <v>252000</v>
      </c>
      <c r="G859" s="5">
        <v>252000</v>
      </c>
      <c r="H859" s="5">
        <v>0</v>
      </c>
      <c r="I859" s="5">
        <v>252000</v>
      </c>
      <c r="J859" s="5">
        <v>0</v>
      </c>
      <c r="K859" s="5">
        <v>252000</v>
      </c>
      <c r="L859" s="5">
        <v>0</v>
      </c>
      <c r="M859" s="5">
        <v>252000</v>
      </c>
      <c r="N859" s="5">
        <v>100</v>
      </c>
      <c r="O859" s="5">
        <v>0</v>
      </c>
      <c r="P859" s="5">
        <v>252000</v>
      </c>
      <c r="Q859" s="5">
        <v>100</v>
      </c>
      <c r="R859" s="5">
        <v>0</v>
      </c>
      <c r="S859" s="5">
        <v>252000</v>
      </c>
      <c r="T859" s="5">
        <v>0</v>
      </c>
      <c r="V859" t="s">
        <v>2081</v>
      </c>
      <c r="W859" t="s">
        <v>2082</v>
      </c>
      <c r="X859" t="s">
        <v>2083</v>
      </c>
    </row>
    <row r="860" spans="2:31">
      <c r="B860" t="s">
        <v>1679</v>
      </c>
      <c r="C860" t="s">
        <v>1680</v>
      </c>
      <c r="D860" s="5">
        <v>0</v>
      </c>
      <c r="E860" s="5">
        <v>0</v>
      </c>
      <c r="F860" s="5">
        <v>252000</v>
      </c>
      <c r="G860" s="5">
        <v>252000</v>
      </c>
      <c r="H860" s="5">
        <v>0</v>
      </c>
      <c r="I860" s="5">
        <v>252000</v>
      </c>
      <c r="J860" s="5">
        <v>0</v>
      </c>
      <c r="K860" s="5">
        <v>252000</v>
      </c>
      <c r="L860" s="5">
        <v>0</v>
      </c>
      <c r="M860" s="5">
        <v>252000</v>
      </c>
      <c r="N860" s="5">
        <v>100</v>
      </c>
      <c r="O860" s="5">
        <v>0</v>
      </c>
      <c r="P860" s="5">
        <v>252000</v>
      </c>
      <c r="Q860" s="5">
        <v>100</v>
      </c>
      <c r="R860" s="5">
        <v>0</v>
      </c>
      <c r="S860" s="5">
        <v>252000</v>
      </c>
      <c r="T860" s="5">
        <v>0</v>
      </c>
      <c r="V860" t="s">
        <v>1679</v>
      </c>
      <c r="W860" t="s">
        <v>1681</v>
      </c>
      <c r="X860" t="s">
        <v>1682</v>
      </c>
    </row>
    <row r="861" spans="2:31">
      <c r="B861" t="s">
        <v>2361</v>
      </c>
      <c r="C861" t="s">
        <v>1573</v>
      </c>
      <c r="D861" s="5">
        <v>0</v>
      </c>
      <c r="E861" s="5">
        <v>0</v>
      </c>
      <c r="F861" s="5">
        <v>180000</v>
      </c>
      <c r="G861" s="5">
        <v>180000</v>
      </c>
      <c r="H861" s="5">
        <v>0</v>
      </c>
      <c r="I861" s="5">
        <v>180000</v>
      </c>
      <c r="J861" s="5">
        <v>0</v>
      </c>
      <c r="K861" s="5">
        <v>180000</v>
      </c>
      <c r="L861" s="5">
        <v>0</v>
      </c>
      <c r="M861" s="5">
        <v>180000</v>
      </c>
      <c r="N861" s="5">
        <v>100</v>
      </c>
      <c r="O861" s="5">
        <v>0</v>
      </c>
      <c r="P861" s="5">
        <v>180000</v>
      </c>
      <c r="Q861" s="5">
        <v>100</v>
      </c>
      <c r="R861" s="5">
        <v>0</v>
      </c>
      <c r="S861" s="5">
        <v>180000</v>
      </c>
      <c r="T861" s="5">
        <v>0</v>
      </c>
      <c r="V861" t="s">
        <v>2361</v>
      </c>
      <c r="W861" t="s">
        <v>2362</v>
      </c>
    </row>
    <row r="862" spans="2:31">
      <c r="B862" t="s">
        <v>1679</v>
      </c>
      <c r="C862" t="s">
        <v>1680</v>
      </c>
      <c r="D862" s="5">
        <v>0</v>
      </c>
      <c r="E862" s="5">
        <v>0</v>
      </c>
      <c r="F862" s="5">
        <v>180000</v>
      </c>
      <c r="G862" s="5">
        <v>180000</v>
      </c>
      <c r="H862" s="5">
        <v>0</v>
      </c>
      <c r="I862" s="5">
        <v>180000</v>
      </c>
      <c r="J862" s="5">
        <v>0</v>
      </c>
      <c r="K862" s="5">
        <v>180000</v>
      </c>
      <c r="L862" s="5">
        <v>0</v>
      </c>
      <c r="M862" s="5">
        <v>180000</v>
      </c>
      <c r="N862" s="5">
        <v>100</v>
      </c>
      <c r="O862" s="5">
        <v>0</v>
      </c>
      <c r="P862" s="5">
        <v>180000</v>
      </c>
      <c r="Q862" s="5">
        <v>100</v>
      </c>
      <c r="R862" s="5">
        <v>0</v>
      </c>
      <c r="S862" s="5">
        <v>180000</v>
      </c>
      <c r="T862" s="5">
        <v>0</v>
      </c>
      <c r="V862" t="s">
        <v>1679</v>
      </c>
      <c r="W862" t="s">
        <v>1681</v>
      </c>
      <c r="X862" t="s">
        <v>1682</v>
      </c>
    </row>
    <row r="863" spans="2:31">
      <c r="B863" t="s">
        <v>2091</v>
      </c>
      <c r="C863" t="s">
        <v>1480</v>
      </c>
      <c r="D863" s="5">
        <v>0</v>
      </c>
      <c r="E863" s="5">
        <v>0</v>
      </c>
      <c r="F863" s="5">
        <v>4692884</v>
      </c>
      <c r="G863" s="5">
        <v>4692884</v>
      </c>
      <c r="H863" s="5">
        <v>0</v>
      </c>
      <c r="I863" s="5">
        <v>4692884</v>
      </c>
      <c r="J863" s="5">
        <v>0</v>
      </c>
      <c r="K863" s="5">
        <v>4692884</v>
      </c>
      <c r="L863" s="5">
        <v>0</v>
      </c>
      <c r="M863" s="5">
        <v>4692884</v>
      </c>
      <c r="N863" s="5">
        <v>100</v>
      </c>
      <c r="O863" s="5">
        <v>0</v>
      </c>
      <c r="P863" s="5">
        <v>4692884</v>
      </c>
      <c r="Q863" s="5">
        <v>100</v>
      </c>
      <c r="R863" s="5">
        <v>0</v>
      </c>
      <c r="S863" s="5">
        <v>4692884</v>
      </c>
      <c r="T863" s="5">
        <v>0</v>
      </c>
      <c r="V863" t="s">
        <v>2091</v>
      </c>
      <c r="W863" t="s">
        <v>2092</v>
      </c>
      <c r="X863" t="s">
        <v>1694</v>
      </c>
      <c r="Y863" t="s">
        <v>2093</v>
      </c>
    </row>
    <row r="864" spans="2:31">
      <c r="B864" t="s">
        <v>1679</v>
      </c>
      <c r="C864" t="s">
        <v>1680</v>
      </c>
      <c r="D864" s="5">
        <v>0</v>
      </c>
      <c r="E864" s="5">
        <v>0</v>
      </c>
      <c r="F864" s="5">
        <v>4692884</v>
      </c>
      <c r="G864" s="5">
        <v>4692884</v>
      </c>
      <c r="H864" s="5">
        <v>0</v>
      </c>
      <c r="I864" s="5">
        <v>4692884</v>
      </c>
      <c r="J864" s="5">
        <v>0</v>
      </c>
      <c r="K864" s="5">
        <v>4692884</v>
      </c>
      <c r="L864" s="5">
        <v>0</v>
      </c>
      <c r="M864" s="5">
        <v>4692884</v>
      </c>
      <c r="N864" s="5">
        <v>100</v>
      </c>
      <c r="O864" s="5">
        <v>0</v>
      </c>
      <c r="P864" s="5">
        <v>4692884</v>
      </c>
      <c r="Q864" s="5">
        <v>100</v>
      </c>
      <c r="R864" s="5">
        <v>0</v>
      </c>
      <c r="S864" s="5">
        <v>4692884</v>
      </c>
      <c r="T864" s="5">
        <v>0</v>
      </c>
      <c r="V864" t="s">
        <v>1679</v>
      </c>
      <c r="W864" t="s">
        <v>1681</v>
      </c>
      <c r="X864" t="s">
        <v>1682</v>
      </c>
    </row>
    <row r="865" spans="2:29">
      <c r="B865" t="s">
        <v>2096</v>
      </c>
      <c r="C865" t="s">
        <v>1482</v>
      </c>
      <c r="D865" s="5">
        <v>0</v>
      </c>
      <c r="E865" s="5">
        <v>0</v>
      </c>
      <c r="F865" s="5">
        <v>43500</v>
      </c>
      <c r="G865" s="5">
        <v>43500</v>
      </c>
      <c r="H865" s="5">
        <v>0</v>
      </c>
      <c r="I865" s="5">
        <v>43500</v>
      </c>
      <c r="J865" s="5">
        <v>0</v>
      </c>
      <c r="K865" s="5">
        <v>43500</v>
      </c>
      <c r="L865" s="5">
        <v>0</v>
      </c>
      <c r="M865" s="5">
        <v>43500</v>
      </c>
      <c r="N865" s="5">
        <v>100</v>
      </c>
      <c r="O865" s="5">
        <v>0</v>
      </c>
      <c r="P865" s="5">
        <v>43500</v>
      </c>
      <c r="Q865" s="5">
        <v>100</v>
      </c>
      <c r="R865" s="5">
        <v>0</v>
      </c>
      <c r="S865" s="5">
        <v>43500</v>
      </c>
      <c r="T865" s="5">
        <v>0</v>
      </c>
      <c r="V865" t="s">
        <v>2096</v>
      </c>
      <c r="W865" t="s">
        <v>2097</v>
      </c>
    </row>
    <row r="866" spans="2:29">
      <c r="B866" t="s">
        <v>1679</v>
      </c>
      <c r="C866" t="s">
        <v>1680</v>
      </c>
      <c r="D866" s="5">
        <v>0</v>
      </c>
      <c r="E866" s="5">
        <v>0</v>
      </c>
      <c r="F866" s="5">
        <v>43500</v>
      </c>
      <c r="G866" s="5">
        <v>43500</v>
      </c>
      <c r="H866" s="5">
        <v>0</v>
      </c>
      <c r="I866" s="5">
        <v>43500</v>
      </c>
      <c r="J866" s="5">
        <v>0</v>
      </c>
      <c r="K866" s="5">
        <v>43500</v>
      </c>
      <c r="L866" s="5">
        <v>0</v>
      </c>
      <c r="M866" s="5">
        <v>43500</v>
      </c>
      <c r="N866" s="5">
        <v>100</v>
      </c>
      <c r="O866" s="5">
        <v>0</v>
      </c>
      <c r="P866" s="5">
        <v>43500</v>
      </c>
      <c r="Q866" s="5">
        <v>100</v>
      </c>
      <c r="R866" s="5">
        <v>0</v>
      </c>
      <c r="S866" s="5">
        <v>43500</v>
      </c>
      <c r="T866" s="5">
        <v>0</v>
      </c>
      <c r="V866" t="s">
        <v>1679</v>
      </c>
      <c r="W866" t="s">
        <v>1681</v>
      </c>
      <c r="X866" t="s">
        <v>1682</v>
      </c>
    </row>
    <row r="867" spans="2:29">
      <c r="B867" t="s">
        <v>2098</v>
      </c>
      <c r="C867" t="s">
        <v>1483</v>
      </c>
      <c r="D867" s="5">
        <v>0</v>
      </c>
      <c r="E867" s="5">
        <v>0</v>
      </c>
      <c r="F867" s="5">
        <v>225000</v>
      </c>
      <c r="G867" s="5">
        <v>225000</v>
      </c>
      <c r="H867" s="5">
        <v>0</v>
      </c>
      <c r="I867" s="5">
        <v>225000</v>
      </c>
      <c r="J867" s="5">
        <v>0</v>
      </c>
      <c r="K867" s="5">
        <v>225000</v>
      </c>
      <c r="L867" s="5">
        <v>0</v>
      </c>
      <c r="M867" s="5">
        <v>225000</v>
      </c>
      <c r="N867" s="5">
        <v>100</v>
      </c>
      <c r="O867" s="5">
        <v>0</v>
      </c>
      <c r="P867" s="5">
        <v>225000</v>
      </c>
      <c r="Q867" s="5">
        <v>100</v>
      </c>
      <c r="R867" s="5">
        <v>0</v>
      </c>
      <c r="S867" s="5">
        <v>225000</v>
      </c>
      <c r="T867" s="5">
        <v>0</v>
      </c>
      <c r="V867" t="s">
        <v>2098</v>
      </c>
      <c r="W867" t="s">
        <v>2099</v>
      </c>
      <c r="X867" t="s">
        <v>1694</v>
      </c>
      <c r="Y867" t="s">
        <v>2100</v>
      </c>
    </row>
    <row r="868" spans="2:29">
      <c r="B868" t="s">
        <v>1679</v>
      </c>
      <c r="C868" t="s">
        <v>1680</v>
      </c>
      <c r="D868" s="5">
        <v>0</v>
      </c>
      <c r="E868" s="5">
        <v>0</v>
      </c>
      <c r="F868" s="5">
        <v>225000</v>
      </c>
      <c r="G868" s="5">
        <v>225000</v>
      </c>
      <c r="H868" s="5">
        <v>0</v>
      </c>
      <c r="I868" s="5">
        <v>225000</v>
      </c>
      <c r="J868" s="5">
        <v>0</v>
      </c>
      <c r="K868" s="5">
        <v>225000</v>
      </c>
      <c r="L868" s="5">
        <v>0</v>
      </c>
      <c r="M868" s="5">
        <v>225000</v>
      </c>
      <c r="N868" s="5">
        <v>100</v>
      </c>
      <c r="O868" s="5">
        <v>0</v>
      </c>
      <c r="P868" s="5">
        <v>225000</v>
      </c>
      <c r="Q868" s="5">
        <v>100</v>
      </c>
      <c r="R868" s="5">
        <v>0</v>
      </c>
      <c r="S868" s="5">
        <v>225000</v>
      </c>
      <c r="T868" s="5">
        <v>0</v>
      </c>
      <c r="V868" t="s">
        <v>1679</v>
      </c>
      <c r="W868" t="s">
        <v>1681</v>
      </c>
      <c r="X868" t="s">
        <v>1682</v>
      </c>
    </row>
    <row r="869" spans="2:29">
      <c r="B869" t="s">
        <v>2101</v>
      </c>
      <c r="C869" t="s">
        <v>2102</v>
      </c>
      <c r="D869" s="5">
        <v>0</v>
      </c>
      <c r="E869" s="5">
        <v>0</v>
      </c>
      <c r="F869" s="5">
        <v>520000</v>
      </c>
      <c r="G869" s="5">
        <v>520000</v>
      </c>
      <c r="H869" s="5">
        <v>0</v>
      </c>
      <c r="I869" s="5">
        <v>520000</v>
      </c>
      <c r="J869" s="5">
        <v>0</v>
      </c>
      <c r="K869" s="5">
        <v>520000</v>
      </c>
      <c r="L869" s="5">
        <v>0</v>
      </c>
      <c r="M869" s="5">
        <v>520000</v>
      </c>
      <c r="N869" s="5">
        <v>100</v>
      </c>
      <c r="O869" s="5">
        <v>0</v>
      </c>
      <c r="P869" s="5">
        <v>520000</v>
      </c>
      <c r="Q869" s="5">
        <v>100</v>
      </c>
      <c r="R869" s="5">
        <v>0</v>
      </c>
      <c r="S869" s="5">
        <v>520000</v>
      </c>
      <c r="T869" s="5">
        <v>0</v>
      </c>
      <c r="V869" t="s">
        <v>2101</v>
      </c>
      <c r="W869" t="s">
        <v>2103</v>
      </c>
      <c r="X869" t="s">
        <v>2104</v>
      </c>
      <c r="Y869" t="s">
        <v>1694</v>
      </c>
      <c r="Z869" t="s">
        <v>2093</v>
      </c>
    </row>
    <row r="870" spans="2:29">
      <c r="B870" t="s">
        <v>1679</v>
      </c>
      <c r="C870" t="s">
        <v>1680</v>
      </c>
      <c r="D870" s="5">
        <v>0</v>
      </c>
      <c r="E870" s="5">
        <v>0</v>
      </c>
      <c r="F870" s="5">
        <v>520000</v>
      </c>
      <c r="G870" s="5">
        <v>520000</v>
      </c>
      <c r="H870" s="5">
        <v>0</v>
      </c>
      <c r="I870" s="5">
        <v>520000</v>
      </c>
      <c r="J870" s="5">
        <v>0</v>
      </c>
      <c r="K870" s="5">
        <v>520000</v>
      </c>
      <c r="L870" s="5">
        <v>0</v>
      </c>
      <c r="M870" s="5">
        <v>520000</v>
      </c>
      <c r="N870" s="5">
        <v>100</v>
      </c>
      <c r="O870" s="5">
        <v>0</v>
      </c>
      <c r="P870" s="5">
        <v>520000</v>
      </c>
      <c r="Q870" s="5">
        <v>100</v>
      </c>
      <c r="R870" s="5">
        <v>0</v>
      </c>
      <c r="S870" s="5">
        <v>520000</v>
      </c>
      <c r="T870" s="5">
        <v>0</v>
      </c>
      <c r="V870" t="s">
        <v>1679</v>
      </c>
      <c r="W870" t="s">
        <v>1681</v>
      </c>
      <c r="X870" t="s">
        <v>1682</v>
      </c>
    </row>
    <row r="871" spans="2:29">
      <c r="B871" t="s">
        <v>2368</v>
      </c>
      <c r="C871" t="s">
        <v>1537</v>
      </c>
      <c r="D871" s="5">
        <v>0</v>
      </c>
      <c r="E871" s="5">
        <v>0</v>
      </c>
      <c r="F871" s="5">
        <v>3251437</v>
      </c>
      <c r="G871" s="5">
        <v>3251437</v>
      </c>
      <c r="H871" s="5">
        <v>0</v>
      </c>
      <c r="I871" s="5">
        <v>3251437</v>
      </c>
      <c r="J871" s="5">
        <v>0</v>
      </c>
      <c r="K871" s="5">
        <v>3251437</v>
      </c>
      <c r="L871" s="5">
        <v>0</v>
      </c>
      <c r="M871" s="5">
        <v>3251437</v>
      </c>
      <c r="N871" s="5">
        <v>100</v>
      </c>
      <c r="O871" s="5">
        <v>0</v>
      </c>
      <c r="P871" s="5">
        <v>3251437</v>
      </c>
      <c r="Q871" s="5">
        <v>100</v>
      </c>
      <c r="R871" s="5">
        <v>0</v>
      </c>
      <c r="S871" s="5">
        <v>3251437</v>
      </c>
      <c r="T871" s="5">
        <v>0</v>
      </c>
      <c r="V871" t="s">
        <v>2368</v>
      </c>
      <c r="W871" t="s">
        <v>2369</v>
      </c>
      <c r="X871" t="s">
        <v>2370</v>
      </c>
    </row>
    <row r="872" spans="2:29">
      <c r="B872" t="s">
        <v>1679</v>
      </c>
      <c r="C872" t="s">
        <v>1680</v>
      </c>
      <c r="D872" s="5">
        <v>0</v>
      </c>
      <c r="E872" s="5">
        <v>0</v>
      </c>
      <c r="F872" s="5">
        <v>3251437</v>
      </c>
      <c r="G872" s="5">
        <v>3251437</v>
      </c>
      <c r="H872" s="5">
        <v>0</v>
      </c>
      <c r="I872" s="5">
        <v>3251437</v>
      </c>
      <c r="J872" s="5">
        <v>0</v>
      </c>
      <c r="K872" s="5">
        <v>3251437</v>
      </c>
      <c r="L872" s="5">
        <v>0</v>
      </c>
      <c r="M872" s="5">
        <v>3251437</v>
      </c>
      <c r="N872" s="5">
        <v>100</v>
      </c>
      <c r="O872" s="5">
        <v>0</v>
      </c>
      <c r="P872" s="5">
        <v>3251437</v>
      </c>
      <c r="Q872" s="5">
        <v>100</v>
      </c>
      <c r="R872" s="5">
        <v>0</v>
      </c>
      <c r="S872" s="5">
        <v>3251437</v>
      </c>
      <c r="T872" s="5">
        <v>0</v>
      </c>
      <c r="V872" t="s">
        <v>1679</v>
      </c>
      <c r="W872" t="s">
        <v>1681</v>
      </c>
      <c r="X872" t="s">
        <v>1682</v>
      </c>
    </row>
    <row r="873" spans="2:29">
      <c r="B873" t="s">
        <v>2105</v>
      </c>
      <c r="C873" t="s">
        <v>2106</v>
      </c>
      <c r="D873" s="5">
        <v>0</v>
      </c>
      <c r="E873" s="5">
        <v>0</v>
      </c>
      <c r="F873" s="5">
        <v>2543150</v>
      </c>
      <c r="G873" s="5">
        <v>2543150</v>
      </c>
      <c r="H873" s="5">
        <v>0</v>
      </c>
      <c r="I873" s="5">
        <v>2543150</v>
      </c>
      <c r="J873" s="5">
        <v>0</v>
      </c>
      <c r="K873" s="5">
        <v>2543150</v>
      </c>
      <c r="L873" s="5">
        <v>0</v>
      </c>
      <c r="M873" s="5">
        <v>2543150</v>
      </c>
      <c r="N873" s="5">
        <v>100</v>
      </c>
      <c r="O873" s="5">
        <v>0</v>
      </c>
      <c r="P873" s="5">
        <v>2543150</v>
      </c>
      <c r="Q873" s="5">
        <v>100</v>
      </c>
      <c r="R873" s="5">
        <v>0</v>
      </c>
      <c r="S873" s="5">
        <v>2543150</v>
      </c>
      <c r="T873" s="5">
        <v>0</v>
      </c>
      <c r="V873" t="s">
        <v>2105</v>
      </c>
      <c r="W873" t="s">
        <v>2107</v>
      </c>
      <c r="X873" t="s">
        <v>1827</v>
      </c>
      <c r="Y873" t="s">
        <v>1815</v>
      </c>
      <c r="Z873" t="s">
        <v>2093</v>
      </c>
    </row>
    <row r="874" spans="2:29">
      <c r="B874" t="s">
        <v>1679</v>
      </c>
      <c r="C874" t="s">
        <v>1680</v>
      </c>
      <c r="D874" s="5">
        <v>0</v>
      </c>
      <c r="E874" s="5">
        <v>0</v>
      </c>
      <c r="F874" s="5">
        <v>2543150</v>
      </c>
      <c r="G874" s="5">
        <v>2543150</v>
      </c>
      <c r="H874" s="5">
        <v>0</v>
      </c>
      <c r="I874" s="5">
        <v>2543150</v>
      </c>
      <c r="J874" s="5">
        <v>0</v>
      </c>
      <c r="K874" s="5">
        <v>2543150</v>
      </c>
      <c r="L874" s="5">
        <v>0</v>
      </c>
      <c r="M874" s="5">
        <v>2543150</v>
      </c>
      <c r="N874" s="5">
        <v>100</v>
      </c>
      <c r="O874" s="5">
        <v>0</v>
      </c>
      <c r="P874" s="5">
        <v>2543150</v>
      </c>
      <c r="Q874" s="5">
        <v>100</v>
      </c>
      <c r="R874" s="5">
        <v>0</v>
      </c>
      <c r="S874" s="5">
        <v>2543150</v>
      </c>
      <c r="T874" s="5">
        <v>0</v>
      </c>
      <c r="V874" t="s">
        <v>1679</v>
      </c>
      <c r="W874" t="s">
        <v>1681</v>
      </c>
      <c r="X874" t="s">
        <v>1682</v>
      </c>
    </row>
    <row r="875" spans="2:29">
      <c r="B875" t="s">
        <v>2229</v>
      </c>
      <c r="C875" t="s">
        <v>2230</v>
      </c>
      <c r="D875" s="5">
        <v>0</v>
      </c>
      <c r="E875" s="5">
        <v>0</v>
      </c>
      <c r="F875" s="5">
        <v>4760</v>
      </c>
      <c r="G875" s="5">
        <v>4760</v>
      </c>
      <c r="H875" s="5">
        <v>0</v>
      </c>
      <c r="I875" s="5">
        <v>4760</v>
      </c>
      <c r="J875" s="5">
        <v>0</v>
      </c>
      <c r="K875" s="5">
        <v>4760</v>
      </c>
      <c r="L875" s="5">
        <v>0</v>
      </c>
      <c r="M875" s="5">
        <v>4760</v>
      </c>
      <c r="N875" s="5">
        <v>100</v>
      </c>
      <c r="O875" s="5">
        <v>0</v>
      </c>
      <c r="P875" s="5">
        <v>4760</v>
      </c>
      <c r="Q875" s="5">
        <v>100</v>
      </c>
      <c r="R875" s="5">
        <v>0</v>
      </c>
      <c r="S875" s="5">
        <v>4760</v>
      </c>
      <c r="T875" s="5">
        <v>0</v>
      </c>
      <c r="V875" t="s">
        <v>2229</v>
      </c>
      <c r="W875" t="s">
        <v>1826</v>
      </c>
      <c r="X875" t="s">
        <v>1694</v>
      </c>
      <c r="Y875" t="s">
        <v>1839</v>
      </c>
      <c r="Z875" t="s">
        <v>2231</v>
      </c>
      <c r="AA875" t="s">
        <v>1815</v>
      </c>
      <c r="AB875" t="s">
        <v>1707</v>
      </c>
      <c r="AC875" t="s">
        <v>2232</v>
      </c>
    </row>
    <row r="876" spans="2:29">
      <c r="B876" t="s">
        <v>1679</v>
      </c>
      <c r="C876" t="s">
        <v>1680</v>
      </c>
      <c r="D876" s="5">
        <v>0</v>
      </c>
      <c r="E876" s="5">
        <v>0</v>
      </c>
      <c r="F876" s="5">
        <v>4760</v>
      </c>
      <c r="G876" s="5">
        <v>4760</v>
      </c>
      <c r="H876" s="5">
        <v>0</v>
      </c>
      <c r="I876" s="5">
        <v>4760</v>
      </c>
      <c r="J876" s="5">
        <v>0</v>
      </c>
      <c r="K876" s="5">
        <v>4760</v>
      </c>
      <c r="L876" s="5">
        <v>0</v>
      </c>
      <c r="M876" s="5">
        <v>4760</v>
      </c>
      <c r="N876" s="5">
        <v>100</v>
      </c>
      <c r="O876" s="5">
        <v>0</v>
      </c>
      <c r="P876" s="5">
        <v>4760</v>
      </c>
      <c r="Q876" s="5">
        <v>100</v>
      </c>
      <c r="R876" s="5">
        <v>0</v>
      </c>
      <c r="S876" s="5">
        <v>4760</v>
      </c>
      <c r="T876" s="5">
        <v>0</v>
      </c>
      <c r="V876" t="s">
        <v>1679</v>
      </c>
      <c r="W876" t="s">
        <v>1681</v>
      </c>
      <c r="X876" t="s">
        <v>1682</v>
      </c>
    </row>
    <row r="877" spans="2:29">
      <c r="B877" t="s">
        <v>2377</v>
      </c>
      <c r="C877" t="s">
        <v>2378</v>
      </c>
      <c r="D877" s="5">
        <v>40000000</v>
      </c>
      <c r="E877" s="5">
        <v>0</v>
      </c>
      <c r="F877" s="5">
        <v>-40000000</v>
      </c>
      <c r="G877" s="5">
        <v>0</v>
      </c>
      <c r="H877" s="5">
        <v>0</v>
      </c>
      <c r="I877" s="5">
        <v>0</v>
      </c>
      <c r="J877" s="5">
        <v>0</v>
      </c>
      <c r="K877" s="5">
        <v>0</v>
      </c>
      <c r="L877" s="5">
        <v>0</v>
      </c>
      <c r="M877" s="5">
        <v>0</v>
      </c>
      <c r="N877" s="5">
        <v>0</v>
      </c>
      <c r="O877" s="5">
        <v>0</v>
      </c>
      <c r="P877" s="5">
        <v>0</v>
      </c>
      <c r="Q877" s="5">
        <v>0</v>
      </c>
      <c r="R877" s="5">
        <v>0</v>
      </c>
      <c r="S877" s="5">
        <v>0</v>
      </c>
      <c r="T877" s="5">
        <v>0</v>
      </c>
      <c r="V877" t="s">
        <v>2377</v>
      </c>
      <c r="W877" t="s">
        <v>2379</v>
      </c>
      <c r="X877" t="s">
        <v>2380</v>
      </c>
      <c r="Y877" t="s">
        <v>1694</v>
      </c>
      <c r="Z877" t="s">
        <v>1839</v>
      </c>
      <c r="AA877" t="s">
        <v>2231</v>
      </c>
    </row>
    <row r="878" spans="2:29">
      <c r="B878" t="s">
        <v>1679</v>
      </c>
      <c r="C878" t="s">
        <v>1680</v>
      </c>
      <c r="D878" s="5">
        <v>40000000</v>
      </c>
      <c r="E878" s="5">
        <v>0</v>
      </c>
      <c r="F878" s="5">
        <v>-40000000</v>
      </c>
      <c r="G878" s="5">
        <v>0</v>
      </c>
      <c r="H878" s="5">
        <v>0</v>
      </c>
      <c r="I878" s="5">
        <v>0</v>
      </c>
      <c r="J878" s="5">
        <v>0</v>
      </c>
      <c r="K878" s="5">
        <v>0</v>
      </c>
      <c r="L878" s="5">
        <v>0</v>
      </c>
      <c r="M878" s="5">
        <v>0</v>
      </c>
      <c r="N878" s="5">
        <v>0</v>
      </c>
      <c r="O878" s="5">
        <v>0</v>
      </c>
      <c r="P878" s="5">
        <v>0</v>
      </c>
      <c r="Q878" s="5">
        <v>0</v>
      </c>
      <c r="R878" s="5">
        <v>0</v>
      </c>
      <c r="S878" s="5">
        <v>0</v>
      </c>
      <c r="T878" s="5">
        <v>0</v>
      </c>
      <c r="V878" t="s">
        <v>1679</v>
      </c>
      <c r="W878" t="s">
        <v>1681</v>
      </c>
      <c r="X878" t="s">
        <v>1682</v>
      </c>
    </row>
    <row r="879" spans="2:29">
      <c r="B879" t="s">
        <v>2111</v>
      </c>
      <c r="C879" t="s">
        <v>2112</v>
      </c>
      <c r="D879" s="5">
        <v>260000000</v>
      </c>
      <c r="E879" s="5">
        <v>0</v>
      </c>
      <c r="F879" s="5">
        <v>-260000000</v>
      </c>
      <c r="G879" s="5">
        <v>0</v>
      </c>
      <c r="H879" s="5">
        <v>0</v>
      </c>
      <c r="I879" s="5">
        <v>0</v>
      </c>
      <c r="J879" s="5">
        <v>0</v>
      </c>
      <c r="K879" s="5">
        <v>0</v>
      </c>
      <c r="L879" s="5">
        <v>0</v>
      </c>
      <c r="M879" s="5">
        <v>0</v>
      </c>
      <c r="N879" s="5">
        <v>0</v>
      </c>
      <c r="O879" s="5">
        <v>0</v>
      </c>
      <c r="P879" s="5">
        <v>0</v>
      </c>
      <c r="Q879" s="5">
        <v>0</v>
      </c>
      <c r="R879" s="5">
        <v>0</v>
      </c>
      <c r="S879" s="5">
        <v>0</v>
      </c>
      <c r="T879" s="5">
        <v>0</v>
      </c>
      <c r="V879" t="s">
        <v>2111</v>
      </c>
      <c r="W879" t="s">
        <v>1826</v>
      </c>
      <c r="X879" t="s">
        <v>1827</v>
      </c>
      <c r="Y879" t="s">
        <v>1815</v>
      </c>
      <c r="Z879" t="s">
        <v>2113</v>
      </c>
    </row>
    <row r="880" spans="2:29">
      <c r="B880" t="s">
        <v>1679</v>
      </c>
      <c r="C880" t="s">
        <v>1680</v>
      </c>
      <c r="D880" s="5">
        <v>260000000</v>
      </c>
      <c r="E880" s="5">
        <v>0</v>
      </c>
      <c r="F880" s="5">
        <v>-260000000</v>
      </c>
      <c r="G880" s="5">
        <v>0</v>
      </c>
      <c r="H880" s="5">
        <v>0</v>
      </c>
      <c r="I880" s="5">
        <v>0</v>
      </c>
      <c r="J880" s="5">
        <v>0</v>
      </c>
      <c r="K880" s="5">
        <v>0</v>
      </c>
      <c r="L880" s="5">
        <v>0</v>
      </c>
      <c r="M880" s="5">
        <v>0</v>
      </c>
      <c r="N880" s="5">
        <v>0</v>
      </c>
      <c r="O880" s="5">
        <v>0</v>
      </c>
      <c r="P880" s="5">
        <v>0</v>
      </c>
      <c r="Q880" s="5">
        <v>0</v>
      </c>
      <c r="R880" s="5">
        <v>0</v>
      </c>
      <c r="S880" s="5">
        <v>0</v>
      </c>
      <c r="T880" s="5">
        <v>0</v>
      </c>
      <c r="V880" t="s">
        <v>1679</v>
      </c>
      <c r="W880" t="s">
        <v>1681</v>
      </c>
      <c r="X880" t="s">
        <v>1682</v>
      </c>
    </row>
    <row r="881" spans="2:29">
      <c r="B881" t="s">
        <v>2114</v>
      </c>
      <c r="C881" t="s">
        <v>2115</v>
      </c>
      <c r="D881" s="5">
        <v>100000000</v>
      </c>
      <c r="E881" s="5">
        <v>0</v>
      </c>
      <c r="F881" s="5">
        <v>-100000000</v>
      </c>
      <c r="G881" s="5">
        <v>0</v>
      </c>
      <c r="H881" s="5">
        <v>0</v>
      </c>
      <c r="I881" s="5">
        <v>0</v>
      </c>
      <c r="J881" s="5">
        <v>0</v>
      </c>
      <c r="K881" s="5">
        <v>0</v>
      </c>
      <c r="L881" s="5">
        <v>0</v>
      </c>
      <c r="M881" s="5">
        <v>0</v>
      </c>
      <c r="N881" s="5">
        <v>0</v>
      </c>
      <c r="O881" s="5">
        <v>0</v>
      </c>
      <c r="P881" s="5">
        <v>0</v>
      </c>
      <c r="Q881" s="5">
        <v>0</v>
      </c>
      <c r="R881" s="5">
        <v>0</v>
      </c>
      <c r="S881" s="5">
        <v>0</v>
      </c>
      <c r="T881" s="5">
        <v>0</v>
      </c>
      <c r="V881" t="s">
        <v>2114</v>
      </c>
      <c r="W881" t="s">
        <v>2116</v>
      </c>
      <c r="X881" t="s">
        <v>1694</v>
      </c>
      <c r="Y881" t="s">
        <v>2117</v>
      </c>
      <c r="Z881" t="s">
        <v>2118</v>
      </c>
      <c r="AA881" t="s">
        <v>1815</v>
      </c>
      <c r="AB881" t="s">
        <v>2119</v>
      </c>
    </row>
    <row r="882" spans="2:29">
      <c r="B882" t="s">
        <v>1679</v>
      </c>
      <c r="C882" t="s">
        <v>1680</v>
      </c>
      <c r="D882" s="5">
        <v>100000000</v>
      </c>
      <c r="E882" s="5">
        <v>0</v>
      </c>
      <c r="F882" s="5">
        <v>-100000000</v>
      </c>
      <c r="G882" s="5">
        <v>0</v>
      </c>
      <c r="H882" s="5">
        <v>0</v>
      </c>
      <c r="I882" s="5">
        <v>0</v>
      </c>
      <c r="J882" s="5">
        <v>0</v>
      </c>
      <c r="K882" s="5">
        <v>0</v>
      </c>
      <c r="L882" s="5">
        <v>0</v>
      </c>
      <c r="M882" s="5">
        <v>0</v>
      </c>
      <c r="N882" s="5">
        <v>0</v>
      </c>
      <c r="O882" s="5">
        <v>0</v>
      </c>
      <c r="P882" s="5">
        <v>0</v>
      </c>
      <c r="Q882" s="5">
        <v>0</v>
      </c>
      <c r="R882" s="5">
        <v>0</v>
      </c>
      <c r="S882" s="5">
        <v>0</v>
      </c>
      <c r="T882" s="5">
        <v>0</v>
      </c>
      <c r="V882" t="s">
        <v>1679</v>
      </c>
      <c r="W882" t="s">
        <v>1681</v>
      </c>
      <c r="X882" t="s">
        <v>1682</v>
      </c>
    </row>
    <row r="883" spans="2:29">
      <c r="B883" t="s">
        <v>2120</v>
      </c>
      <c r="C883" t="s">
        <v>2121</v>
      </c>
      <c r="D883" s="5">
        <v>0</v>
      </c>
      <c r="E883" s="5">
        <v>0</v>
      </c>
      <c r="F883" s="5">
        <v>280000</v>
      </c>
      <c r="G883" s="5">
        <v>280000</v>
      </c>
      <c r="H883" s="5">
        <v>0</v>
      </c>
      <c r="I883" s="5">
        <v>280000</v>
      </c>
      <c r="J883" s="5">
        <v>0</v>
      </c>
      <c r="K883" s="5">
        <v>280000</v>
      </c>
      <c r="L883" s="5">
        <v>0</v>
      </c>
      <c r="M883" s="5">
        <v>280000</v>
      </c>
      <c r="N883" s="5">
        <v>100</v>
      </c>
      <c r="O883" s="5">
        <v>0</v>
      </c>
      <c r="P883" s="5">
        <v>280000</v>
      </c>
      <c r="Q883" s="5">
        <v>100</v>
      </c>
      <c r="R883" s="5">
        <v>0</v>
      </c>
      <c r="S883" s="5">
        <v>280000</v>
      </c>
      <c r="T883" s="5">
        <v>0</v>
      </c>
      <c r="V883" t="s">
        <v>2120</v>
      </c>
      <c r="W883" t="s">
        <v>2122</v>
      </c>
      <c r="X883" t="s">
        <v>1694</v>
      </c>
      <c r="Y883" t="s">
        <v>2123</v>
      </c>
      <c r="Z883" t="s">
        <v>2124</v>
      </c>
      <c r="AA883" t="s">
        <v>2125</v>
      </c>
    </row>
    <row r="884" spans="2:29">
      <c r="B884" t="s">
        <v>1679</v>
      </c>
      <c r="C884" t="s">
        <v>1680</v>
      </c>
      <c r="D884" s="5">
        <v>0</v>
      </c>
      <c r="E884" s="5">
        <v>0</v>
      </c>
      <c r="F884" s="5">
        <v>280000</v>
      </c>
      <c r="G884" s="5">
        <v>280000</v>
      </c>
      <c r="H884" s="5">
        <v>0</v>
      </c>
      <c r="I884" s="5">
        <v>280000</v>
      </c>
      <c r="J884" s="5">
        <v>0</v>
      </c>
      <c r="K884" s="5">
        <v>280000</v>
      </c>
      <c r="L884" s="5">
        <v>0</v>
      </c>
      <c r="M884" s="5">
        <v>280000</v>
      </c>
      <c r="N884" s="5">
        <v>100</v>
      </c>
      <c r="O884" s="5">
        <v>0</v>
      </c>
      <c r="P884" s="5">
        <v>280000</v>
      </c>
      <c r="Q884" s="5">
        <v>100</v>
      </c>
      <c r="R884" s="5">
        <v>0</v>
      </c>
      <c r="S884" s="5">
        <v>280000</v>
      </c>
      <c r="T884" s="5">
        <v>0</v>
      </c>
      <c r="V884" t="s">
        <v>1679</v>
      </c>
      <c r="W884" t="s">
        <v>1681</v>
      </c>
      <c r="X884" t="s">
        <v>1682</v>
      </c>
    </row>
    <row r="885" spans="2:29">
      <c r="B885" t="s">
        <v>2133</v>
      </c>
      <c r="C885" t="s">
        <v>2134</v>
      </c>
      <c r="D885" s="5">
        <v>0</v>
      </c>
      <c r="E885" s="5">
        <v>0</v>
      </c>
      <c r="F885" s="5">
        <v>905930079</v>
      </c>
      <c r="G885" s="5">
        <v>905930079</v>
      </c>
      <c r="H885" s="5">
        <v>0</v>
      </c>
      <c r="I885" s="5">
        <v>905930079</v>
      </c>
      <c r="J885" s="5">
        <v>0</v>
      </c>
      <c r="K885" s="5">
        <v>905930079</v>
      </c>
      <c r="L885" s="5">
        <v>0</v>
      </c>
      <c r="M885" s="5">
        <v>905930079</v>
      </c>
      <c r="N885" s="5">
        <v>100</v>
      </c>
      <c r="O885" s="5">
        <v>0</v>
      </c>
      <c r="P885" s="5">
        <v>905930079</v>
      </c>
      <c r="Q885" s="5">
        <v>100</v>
      </c>
      <c r="R885" s="5">
        <v>0</v>
      </c>
      <c r="S885" s="5">
        <v>905930079</v>
      </c>
      <c r="T885" s="5">
        <v>0</v>
      </c>
      <c r="V885" t="s">
        <v>2133</v>
      </c>
      <c r="W885" t="s">
        <v>1849</v>
      </c>
      <c r="X885" t="s">
        <v>1694</v>
      </c>
      <c r="Y885" t="s">
        <v>1702</v>
      </c>
      <c r="Z885" t="s">
        <v>1854</v>
      </c>
      <c r="AA885" t="s">
        <v>1779</v>
      </c>
      <c r="AB885" t="s">
        <v>2135</v>
      </c>
      <c r="AC885" t="s">
        <v>2136</v>
      </c>
    </row>
    <row r="886" spans="2:29">
      <c r="B886" t="s">
        <v>1679</v>
      </c>
      <c r="C886" t="s">
        <v>1680</v>
      </c>
      <c r="D886" s="5">
        <v>0</v>
      </c>
      <c r="E886" s="5">
        <v>0</v>
      </c>
      <c r="F886" s="5">
        <v>905930079</v>
      </c>
      <c r="G886" s="5">
        <v>905930079</v>
      </c>
      <c r="H886" s="5">
        <v>0</v>
      </c>
      <c r="I886" s="5">
        <v>905930079</v>
      </c>
      <c r="J886" s="5">
        <v>0</v>
      </c>
      <c r="K886" s="5">
        <v>905930079</v>
      </c>
      <c r="L886" s="5">
        <v>0</v>
      </c>
      <c r="M886" s="5">
        <v>905930079</v>
      </c>
      <c r="N886" s="5">
        <v>100</v>
      </c>
      <c r="O886" s="5">
        <v>0</v>
      </c>
      <c r="P886" s="5">
        <v>905930079</v>
      </c>
      <c r="Q886" s="5">
        <v>100</v>
      </c>
      <c r="R886" s="5">
        <v>0</v>
      </c>
      <c r="S886" s="5">
        <v>905930079</v>
      </c>
      <c r="T886" s="5">
        <v>0</v>
      </c>
      <c r="V886" t="s">
        <v>1679</v>
      </c>
      <c r="W886" t="s">
        <v>1681</v>
      </c>
      <c r="X886" t="s">
        <v>1682</v>
      </c>
    </row>
    <row r="887" spans="2:29">
      <c r="B887" t="s">
        <v>2137</v>
      </c>
      <c r="C887" t="s">
        <v>2138</v>
      </c>
      <c r="D887" s="5">
        <v>0</v>
      </c>
      <c r="E887" s="5">
        <v>0</v>
      </c>
      <c r="F887" s="5">
        <v>1022831</v>
      </c>
      <c r="G887" s="5">
        <v>1022831</v>
      </c>
      <c r="H887" s="5">
        <v>0</v>
      </c>
      <c r="I887" s="5">
        <v>1022831</v>
      </c>
      <c r="J887" s="5">
        <v>5169</v>
      </c>
      <c r="K887" s="5">
        <v>1022831</v>
      </c>
      <c r="L887" s="5">
        <v>5169</v>
      </c>
      <c r="M887" s="5">
        <v>1022831</v>
      </c>
      <c r="N887" s="5">
        <v>100</v>
      </c>
      <c r="O887" s="5">
        <v>5169</v>
      </c>
      <c r="P887" s="5">
        <v>985169</v>
      </c>
      <c r="Q887" s="5">
        <v>96.317899999999995</v>
      </c>
      <c r="R887" s="5">
        <v>5169</v>
      </c>
      <c r="S887" s="5">
        <v>985169</v>
      </c>
      <c r="T887" s="5">
        <v>0</v>
      </c>
      <c r="V887" t="s">
        <v>2137</v>
      </c>
      <c r="W887" t="s">
        <v>1849</v>
      </c>
      <c r="X887" t="s">
        <v>2139</v>
      </c>
      <c r="Y887" t="s">
        <v>1694</v>
      </c>
      <c r="Z887" t="s">
        <v>1724</v>
      </c>
      <c r="AA887" t="s">
        <v>1889</v>
      </c>
      <c r="AB887" t="s">
        <v>2140</v>
      </c>
    </row>
    <row r="888" spans="2:29">
      <c r="B888" t="s">
        <v>1679</v>
      </c>
      <c r="C888" t="s">
        <v>1680</v>
      </c>
      <c r="D888" s="5">
        <v>0</v>
      </c>
      <c r="E888" s="5">
        <v>0</v>
      </c>
      <c r="F888" s="5">
        <v>1017662</v>
      </c>
      <c r="G888" s="5">
        <v>1017662</v>
      </c>
      <c r="H888" s="5">
        <v>0</v>
      </c>
      <c r="I888" s="5">
        <v>1017662</v>
      </c>
      <c r="J888" s="5">
        <v>0</v>
      </c>
      <c r="K888" s="5">
        <v>1017662</v>
      </c>
      <c r="L888" s="5">
        <v>0</v>
      </c>
      <c r="M888" s="5">
        <v>1017662</v>
      </c>
      <c r="N888" s="5">
        <v>100</v>
      </c>
      <c r="O888" s="5">
        <v>0</v>
      </c>
      <c r="P888" s="5">
        <v>980000</v>
      </c>
      <c r="Q888" s="5">
        <v>96.299199999999999</v>
      </c>
      <c r="R888" s="5">
        <v>0</v>
      </c>
      <c r="S888" s="5">
        <v>980000</v>
      </c>
      <c r="T888" s="5">
        <v>0</v>
      </c>
      <c r="V888" t="s">
        <v>1679</v>
      </c>
      <c r="W888" t="s">
        <v>1681</v>
      </c>
      <c r="X888" t="s">
        <v>1682</v>
      </c>
    </row>
    <row r="889" spans="2:29">
      <c r="B889" t="s">
        <v>1809</v>
      </c>
      <c r="C889" t="s">
        <v>1810</v>
      </c>
      <c r="D889" s="5">
        <v>0</v>
      </c>
      <c r="E889" s="5">
        <v>0</v>
      </c>
      <c r="F889" s="5">
        <v>5169</v>
      </c>
      <c r="G889" s="5">
        <v>5169</v>
      </c>
      <c r="H889" s="5">
        <v>0</v>
      </c>
      <c r="I889" s="5">
        <v>5169</v>
      </c>
      <c r="J889" s="5">
        <v>5169</v>
      </c>
      <c r="K889" s="5">
        <v>5169</v>
      </c>
      <c r="L889" s="5">
        <v>5169</v>
      </c>
      <c r="M889" s="5">
        <v>5169</v>
      </c>
      <c r="N889" s="5">
        <v>100</v>
      </c>
      <c r="O889" s="5">
        <v>5169</v>
      </c>
      <c r="P889" s="5">
        <v>5169</v>
      </c>
      <c r="Q889" s="5">
        <v>100</v>
      </c>
      <c r="R889" s="5">
        <v>5169</v>
      </c>
      <c r="S889" s="5">
        <v>5169</v>
      </c>
      <c r="T889" s="5">
        <v>0</v>
      </c>
      <c r="V889" t="s">
        <v>1809</v>
      </c>
      <c r="W889" t="s">
        <v>1811</v>
      </c>
      <c r="X889" t="s">
        <v>1682</v>
      </c>
    </row>
    <row r="890" spans="2:29">
      <c r="B890" t="s">
        <v>2143</v>
      </c>
      <c r="C890" t="s">
        <v>2144</v>
      </c>
      <c r="D890" s="5">
        <v>16076509000</v>
      </c>
      <c r="E890" s="5">
        <v>-144181426</v>
      </c>
      <c r="F890" s="5">
        <v>1483791384</v>
      </c>
      <c r="G890" s="5">
        <v>17560300384</v>
      </c>
      <c r="H890" s="5">
        <v>0</v>
      </c>
      <c r="I890" s="5">
        <v>17560300384</v>
      </c>
      <c r="J890" s="5">
        <v>-290330463</v>
      </c>
      <c r="K890" s="5">
        <v>17371177299</v>
      </c>
      <c r="L890" s="5">
        <v>435187172</v>
      </c>
      <c r="M890" s="5">
        <v>17371177299</v>
      </c>
      <c r="N890" s="5">
        <v>98.923000000000002</v>
      </c>
      <c r="O890" s="5">
        <v>1637580175</v>
      </c>
      <c r="P890" s="5">
        <v>13352008212</v>
      </c>
      <c r="Q890" s="5">
        <v>76.035200000000003</v>
      </c>
      <c r="R890" s="5">
        <v>1636672055</v>
      </c>
      <c r="S890" s="5">
        <v>13351100092</v>
      </c>
      <c r="T890" s="5">
        <v>908120</v>
      </c>
      <c r="V890" t="s">
        <v>2143</v>
      </c>
      <c r="W890" t="s">
        <v>1849</v>
      </c>
      <c r="X890" t="s">
        <v>1694</v>
      </c>
      <c r="Y890" t="s">
        <v>2145</v>
      </c>
      <c r="Z890" t="s">
        <v>1689</v>
      </c>
      <c r="AA890" t="s">
        <v>1888</v>
      </c>
      <c r="AB890" t="s">
        <v>2146</v>
      </c>
    </row>
    <row r="891" spans="2:29">
      <c r="B891" t="s">
        <v>1679</v>
      </c>
      <c r="C891" t="s">
        <v>1680</v>
      </c>
      <c r="D891" s="5">
        <v>3826855000</v>
      </c>
      <c r="E891" s="5">
        <v>0</v>
      </c>
      <c r="F891" s="5">
        <v>-346792606</v>
      </c>
      <c r="G891" s="5">
        <v>3480062394</v>
      </c>
      <c r="H891" s="5">
        <v>0</v>
      </c>
      <c r="I891" s="5">
        <v>3480062394</v>
      </c>
      <c r="J891" s="5">
        <v>3535819</v>
      </c>
      <c r="K891" s="5">
        <v>3457061687</v>
      </c>
      <c r="L891" s="5">
        <v>55118397</v>
      </c>
      <c r="M891" s="5">
        <v>3457061687</v>
      </c>
      <c r="N891" s="5">
        <v>99.339100000000002</v>
      </c>
      <c r="O891" s="5">
        <v>279589345</v>
      </c>
      <c r="P891" s="5">
        <v>3019916281</v>
      </c>
      <c r="Q891" s="5">
        <v>86.777600000000007</v>
      </c>
      <c r="R891" s="5">
        <v>279589345</v>
      </c>
      <c r="S891" s="5">
        <v>3019916281</v>
      </c>
      <c r="T891" s="5">
        <v>0</v>
      </c>
      <c r="V891" t="s">
        <v>1679</v>
      </c>
      <c r="W891" t="s">
        <v>1681</v>
      </c>
      <c r="X891" t="s">
        <v>1682</v>
      </c>
    </row>
    <row r="892" spans="2:29">
      <c r="B892" t="s">
        <v>1809</v>
      </c>
      <c r="C892" t="s">
        <v>1810</v>
      </c>
      <c r="D892" s="5">
        <v>0</v>
      </c>
      <c r="E892" s="5">
        <v>0</v>
      </c>
      <c r="F892" s="5">
        <v>713665</v>
      </c>
      <c r="G892" s="5">
        <v>713665</v>
      </c>
      <c r="H892" s="5">
        <v>0</v>
      </c>
      <c r="I892" s="5">
        <v>713665</v>
      </c>
      <c r="J892" s="5">
        <v>0</v>
      </c>
      <c r="K892" s="5">
        <v>713665</v>
      </c>
      <c r="L892" s="5">
        <v>0</v>
      </c>
      <c r="M892" s="5">
        <v>713665</v>
      </c>
      <c r="N892" s="5">
        <v>100</v>
      </c>
      <c r="O892" s="5">
        <v>0</v>
      </c>
      <c r="P892" s="5">
        <v>713665</v>
      </c>
      <c r="Q892" s="5">
        <v>100</v>
      </c>
      <c r="R892" s="5">
        <v>0</v>
      </c>
      <c r="S892" s="5">
        <v>713665</v>
      </c>
      <c r="T892" s="5">
        <v>0</v>
      </c>
      <c r="V892" t="s">
        <v>1809</v>
      </c>
      <c r="W892" t="s">
        <v>1811</v>
      </c>
      <c r="X892" t="s">
        <v>1682</v>
      </c>
    </row>
    <row r="893" spans="2:29">
      <c r="B893" t="s">
        <v>2566</v>
      </c>
      <c r="C893" t="s">
        <v>2567</v>
      </c>
      <c r="D893" s="5">
        <v>11807000</v>
      </c>
      <c r="E893" s="5">
        <v>0</v>
      </c>
      <c r="F893" s="5">
        <v>0</v>
      </c>
      <c r="G893" s="5">
        <v>11807000</v>
      </c>
      <c r="H893" s="5">
        <v>0</v>
      </c>
      <c r="I893" s="5">
        <v>11807000</v>
      </c>
      <c r="J893" s="5">
        <v>0</v>
      </c>
      <c r="K893" s="5">
        <v>5822888</v>
      </c>
      <c r="L893" s="5">
        <v>685414</v>
      </c>
      <c r="M893" s="5">
        <v>5822888</v>
      </c>
      <c r="N893" s="5">
        <v>49.317300000000003</v>
      </c>
      <c r="O893" s="5">
        <v>685414</v>
      </c>
      <c r="P893" s="5">
        <v>5822888</v>
      </c>
      <c r="Q893" s="5">
        <v>49.317300000000003</v>
      </c>
      <c r="R893" s="5">
        <v>685414</v>
      </c>
      <c r="S893" s="5">
        <v>5822888</v>
      </c>
      <c r="T893" s="5">
        <v>0</v>
      </c>
      <c r="V893" t="s">
        <v>2566</v>
      </c>
      <c r="W893" t="s">
        <v>2568</v>
      </c>
      <c r="X893" t="s">
        <v>2045</v>
      </c>
      <c r="Y893" t="s">
        <v>2046</v>
      </c>
    </row>
    <row r="894" spans="2:29">
      <c r="B894" t="s">
        <v>2042</v>
      </c>
      <c r="C894" t="s">
        <v>2043</v>
      </c>
      <c r="D894" s="5">
        <v>12237847000</v>
      </c>
      <c r="E894" s="5">
        <v>-144181426</v>
      </c>
      <c r="F894" s="5">
        <v>1829870325</v>
      </c>
      <c r="G894" s="5">
        <v>14067717325</v>
      </c>
      <c r="H894" s="5">
        <v>0</v>
      </c>
      <c r="I894" s="5">
        <v>14067717325</v>
      </c>
      <c r="J894" s="5">
        <v>-293866282</v>
      </c>
      <c r="K894" s="5">
        <v>13907579059</v>
      </c>
      <c r="L894" s="5">
        <v>379383361</v>
      </c>
      <c r="M894" s="5">
        <v>13907579059</v>
      </c>
      <c r="N894" s="5">
        <v>98.861699999999999</v>
      </c>
      <c r="O894" s="5">
        <v>1357305416</v>
      </c>
      <c r="P894" s="5">
        <v>10325555378</v>
      </c>
      <c r="Q894" s="5">
        <v>73.398899999999998</v>
      </c>
      <c r="R894" s="5">
        <v>1356397296</v>
      </c>
      <c r="S894" s="5">
        <v>10324647258</v>
      </c>
      <c r="T894" s="5">
        <v>908120</v>
      </c>
      <c r="V894" t="s">
        <v>2042</v>
      </c>
      <c r="W894" t="s">
        <v>2044</v>
      </c>
      <c r="X894" t="s">
        <v>2045</v>
      </c>
      <c r="Y894" t="s">
        <v>2046</v>
      </c>
    </row>
    <row r="895" spans="2:29">
      <c r="B895" t="s">
        <v>2157</v>
      </c>
      <c r="C895" t="s">
        <v>2158</v>
      </c>
      <c r="D895" s="5">
        <v>0</v>
      </c>
      <c r="E895" s="5">
        <v>0</v>
      </c>
      <c r="F895" s="5">
        <v>2016000</v>
      </c>
      <c r="G895" s="5">
        <v>2016000</v>
      </c>
      <c r="H895" s="5">
        <v>0</v>
      </c>
      <c r="I895" s="5">
        <v>2016000</v>
      </c>
      <c r="J895" s="5">
        <v>0</v>
      </c>
      <c r="K895" s="5">
        <v>2016000</v>
      </c>
      <c r="L895" s="5">
        <v>0</v>
      </c>
      <c r="M895" s="5">
        <v>2016000</v>
      </c>
      <c r="N895" s="5">
        <v>100</v>
      </c>
      <c r="O895" s="5">
        <v>0</v>
      </c>
      <c r="P895" s="5">
        <v>2016000</v>
      </c>
      <c r="Q895" s="5">
        <v>100</v>
      </c>
      <c r="R895" s="5">
        <v>0</v>
      </c>
      <c r="S895" s="5">
        <v>2016000</v>
      </c>
      <c r="T895" s="5">
        <v>0</v>
      </c>
      <c r="V895" t="s">
        <v>2157</v>
      </c>
      <c r="W895" t="s">
        <v>2159</v>
      </c>
      <c r="X895" t="s">
        <v>1694</v>
      </c>
      <c r="Y895" t="s">
        <v>2160</v>
      </c>
      <c r="Z895" t="s">
        <v>1694</v>
      </c>
      <c r="AA895" t="s">
        <v>2161</v>
      </c>
      <c r="AB895" t="s">
        <v>2162</v>
      </c>
    </row>
    <row r="896" spans="2:29">
      <c r="B896" t="s">
        <v>1679</v>
      </c>
      <c r="C896" t="s">
        <v>1680</v>
      </c>
      <c r="D896" s="5">
        <v>0</v>
      </c>
      <c r="E896" s="5">
        <v>0</v>
      </c>
      <c r="F896" s="5">
        <v>2016000</v>
      </c>
      <c r="G896" s="5">
        <v>2016000</v>
      </c>
      <c r="H896" s="5">
        <v>0</v>
      </c>
      <c r="I896" s="5">
        <v>2016000</v>
      </c>
      <c r="J896" s="5">
        <v>0</v>
      </c>
      <c r="K896" s="5">
        <v>2016000</v>
      </c>
      <c r="L896" s="5">
        <v>0</v>
      </c>
      <c r="M896" s="5">
        <v>2016000</v>
      </c>
      <c r="N896" s="5">
        <v>100</v>
      </c>
      <c r="O896" s="5">
        <v>0</v>
      </c>
      <c r="P896" s="5">
        <v>2016000</v>
      </c>
      <c r="Q896" s="5">
        <v>100</v>
      </c>
      <c r="R896" s="5">
        <v>0</v>
      </c>
      <c r="S896" s="5">
        <v>2016000</v>
      </c>
      <c r="T896" s="5">
        <v>0</v>
      </c>
      <c r="V896" t="s">
        <v>1679</v>
      </c>
      <c r="W896" t="s">
        <v>1681</v>
      </c>
      <c r="X896" t="s">
        <v>1682</v>
      </c>
    </row>
    <row r="897" spans="2:29">
      <c r="B897" t="s">
        <v>2187</v>
      </c>
      <c r="C897" t="s">
        <v>2188</v>
      </c>
      <c r="D897" s="5">
        <v>2340000000</v>
      </c>
      <c r="E897" s="5">
        <v>-236799629</v>
      </c>
      <c r="F897" s="5">
        <v>-236799629</v>
      </c>
      <c r="G897" s="5">
        <v>2103200371</v>
      </c>
      <c r="H897" s="5">
        <v>0</v>
      </c>
      <c r="I897" s="5">
        <v>2103200371</v>
      </c>
      <c r="J897" s="5">
        <v>-2340000000</v>
      </c>
      <c r="K897" s="5">
        <v>0</v>
      </c>
      <c r="L897" s="5">
        <v>0</v>
      </c>
      <c r="M897" s="5">
        <v>0</v>
      </c>
      <c r="N897" s="5">
        <v>0</v>
      </c>
      <c r="O897" s="5">
        <v>0</v>
      </c>
      <c r="P897" s="5">
        <v>0</v>
      </c>
      <c r="Q897" s="5">
        <v>0</v>
      </c>
      <c r="R897" s="5">
        <v>0</v>
      </c>
      <c r="S897" s="5">
        <v>0</v>
      </c>
      <c r="T897" s="5">
        <v>0</v>
      </c>
      <c r="V897" t="s">
        <v>2187</v>
      </c>
      <c r="W897" t="s">
        <v>1887</v>
      </c>
      <c r="X897" t="s">
        <v>1707</v>
      </c>
      <c r="Y897" t="s">
        <v>1694</v>
      </c>
      <c r="Z897" t="s">
        <v>1731</v>
      </c>
      <c r="AA897" t="s">
        <v>1888</v>
      </c>
      <c r="AB897" t="s">
        <v>1735</v>
      </c>
      <c r="AC897" t="s">
        <v>2171</v>
      </c>
    </row>
    <row r="898" spans="2:29">
      <c r="B898" t="s">
        <v>1679</v>
      </c>
      <c r="C898" t="s">
        <v>1680</v>
      </c>
      <c r="D898" s="5">
        <v>0</v>
      </c>
      <c r="E898" s="5">
        <v>0</v>
      </c>
      <c r="F898" s="5">
        <v>0</v>
      </c>
      <c r="G898" s="5">
        <v>0</v>
      </c>
      <c r="H898" s="5">
        <v>0</v>
      </c>
      <c r="I898" s="5">
        <v>0</v>
      </c>
      <c r="J898" s="5">
        <v>0</v>
      </c>
      <c r="K898" s="5">
        <v>0</v>
      </c>
      <c r="L898" s="5">
        <v>0</v>
      </c>
      <c r="M898" s="5">
        <v>0</v>
      </c>
      <c r="N898" s="5">
        <v>0</v>
      </c>
      <c r="O898" s="5">
        <v>0</v>
      </c>
      <c r="P898" s="5">
        <v>0</v>
      </c>
      <c r="Q898" s="5">
        <v>0</v>
      </c>
      <c r="R898" s="5">
        <v>0</v>
      </c>
      <c r="S898" s="5">
        <v>0</v>
      </c>
      <c r="T898" s="5">
        <v>0</v>
      </c>
      <c r="V898" t="s">
        <v>1679</v>
      </c>
      <c r="W898" t="s">
        <v>1681</v>
      </c>
      <c r="X898" t="s">
        <v>1682</v>
      </c>
    </row>
    <row r="899" spans="2:29">
      <c r="B899" t="s">
        <v>2189</v>
      </c>
      <c r="C899" t="s">
        <v>2190</v>
      </c>
      <c r="D899" s="5">
        <v>2340000000</v>
      </c>
      <c r="E899" s="5">
        <v>-236799629</v>
      </c>
      <c r="F899" s="5">
        <v>-236799629</v>
      </c>
      <c r="G899" s="5">
        <v>2103200371</v>
      </c>
      <c r="H899" s="5">
        <v>0</v>
      </c>
      <c r="I899" s="5">
        <v>2103200371</v>
      </c>
      <c r="J899" s="5">
        <v>-2340000000</v>
      </c>
      <c r="K899" s="5">
        <v>0</v>
      </c>
      <c r="L899" s="5">
        <v>0</v>
      </c>
      <c r="M899" s="5">
        <v>0</v>
      </c>
      <c r="N899" s="5">
        <v>0</v>
      </c>
      <c r="O899" s="5">
        <v>0</v>
      </c>
      <c r="P899" s="5">
        <v>0</v>
      </c>
      <c r="Q899" s="5">
        <v>0</v>
      </c>
      <c r="R899" s="5">
        <v>0</v>
      </c>
      <c r="S899" s="5">
        <v>0</v>
      </c>
      <c r="T899" s="5">
        <v>0</v>
      </c>
      <c r="V899" t="s">
        <v>2189</v>
      </c>
      <c r="W899" t="s">
        <v>2191</v>
      </c>
    </row>
    <row r="900" spans="2:29">
      <c r="B900" t="s">
        <v>2167</v>
      </c>
      <c r="C900" t="s">
        <v>2168</v>
      </c>
      <c r="D900" s="5">
        <v>1695478000</v>
      </c>
      <c r="E900" s="5">
        <v>-18010756</v>
      </c>
      <c r="F900" s="5">
        <v>-963488756</v>
      </c>
      <c r="G900" s="5">
        <v>731989244</v>
      </c>
      <c r="H900" s="5">
        <v>0</v>
      </c>
      <c r="I900" s="5">
        <v>731989244</v>
      </c>
      <c r="J900" s="5">
        <v>-18010756</v>
      </c>
      <c r="K900" s="5">
        <v>731989244</v>
      </c>
      <c r="L900" s="5">
        <v>0</v>
      </c>
      <c r="M900" s="5">
        <v>731989244</v>
      </c>
      <c r="N900" s="5">
        <v>100</v>
      </c>
      <c r="O900" s="5">
        <v>0</v>
      </c>
      <c r="P900" s="5">
        <v>0</v>
      </c>
      <c r="Q900" s="5">
        <v>0</v>
      </c>
      <c r="R900" s="5">
        <v>0</v>
      </c>
      <c r="S900" s="5">
        <v>0</v>
      </c>
      <c r="T900" s="5">
        <v>0</v>
      </c>
      <c r="V900" t="s">
        <v>2167</v>
      </c>
      <c r="W900" t="s">
        <v>1887</v>
      </c>
      <c r="X900" t="s">
        <v>1707</v>
      </c>
      <c r="Y900" t="s">
        <v>2169</v>
      </c>
      <c r="Z900" t="s">
        <v>1916</v>
      </c>
      <c r="AA900" t="s">
        <v>2170</v>
      </c>
      <c r="AB900" t="s">
        <v>2171</v>
      </c>
    </row>
    <row r="901" spans="2:29">
      <c r="B901" t="s">
        <v>1679</v>
      </c>
      <c r="C901" t="s">
        <v>1680</v>
      </c>
      <c r="D901" s="5">
        <v>3000000</v>
      </c>
      <c r="E901" s="5">
        <v>0</v>
      </c>
      <c r="F901" s="5">
        <v>-3000000</v>
      </c>
      <c r="G901" s="5">
        <v>0</v>
      </c>
      <c r="H901" s="5">
        <v>0</v>
      </c>
      <c r="I901" s="5">
        <v>0</v>
      </c>
      <c r="J901" s="5">
        <v>0</v>
      </c>
      <c r="K901" s="5">
        <v>0</v>
      </c>
      <c r="L901" s="5">
        <v>0</v>
      </c>
      <c r="M901" s="5">
        <v>0</v>
      </c>
      <c r="N901" s="5">
        <v>0</v>
      </c>
      <c r="O901" s="5">
        <v>0</v>
      </c>
      <c r="P901" s="5">
        <v>0</v>
      </c>
      <c r="Q901" s="5">
        <v>0</v>
      </c>
      <c r="R901" s="5">
        <v>0</v>
      </c>
      <c r="S901" s="5">
        <v>0</v>
      </c>
      <c r="T901" s="5">
        <v>0</v>
      </c>
      <c r="V901" t="s">
        <v>1679</v>
      </c>
      <c r="W901" t="s">
        <v>1681</v>
      </c>
      <c r="X901" t="s">
        <v>1682</v>
      </c>
    </row>
    <row r="902" spans="2:29">
      <c r="B902" t="s">
        <v>2042</v>
      </c>
      <c r="C902" t="s">
        <v>2043</v>
      </c>
      <c r="D902" s="5">
        <v>1692478000</v>
      </c>
      <c r="E902" s="5">
        <v>-18010756</v>
      </c>
      <c r="F902" s="5">
        <v>-960488756</v>
      </c>
      <c r="G902" s="5">
        <v>731989244</v>
      </c>
      <c r="H902" s="5">
        <v>0</v>
      </c>
      <c r="I902" s="5">
        <v>731989244</v>
      </c>
      <c r="J902" s="5">
        <v>-18010756</v>
      </c>
      <c r="K902" s="5">
        <v>731989244</v>
      </c>
      <c r="L902" s="5">
        <v>0</v>
      </c>
      <c r="M902" s="5">
        <v>731989244</v>
      </c>
      <c r="N902" s="5">
        <v>100</v>
      </c>
      <c r="O902" s="5">
        <v>0</v>
      </c>
      <c r="P902" s="5">
        <v>0</v>
      </c>
      <c r="Q902" s="5">
        <v>0</v>
      </c>
      <c r="R902" s="5">
        <v>0</v>
      </c>
      <c r="S902" s="5">
        <v>0</v>
      </c>
      <c r="T902" s="5">
        <v>0</v>
      </c>
      <c r="V902" t="s">
        <v>2042</v>
      </c>
      <c r="W902" t="s">
        <v>2044</v>
      </c>
      <c r="X902" t="s">
        <v>2045</v>
      </c>
      <c r="Y902" t="s">
        <v>2046</v>
      </c>
    </row>
    <row r="903" spans="2:29">
      <c r="B903" t="s">
        <v>2172</v>
      </c>
      <c r="C903" t="s">
        <v>2173</v>
      </c>
      <c r="D903" s="5">
        <v>31490708000</v>
      </c>
      <c r="E903" s="5">
        <v>2481079</v>
      </c>
      <c r="F903" s="5">
        <v>7676496709</v>
      </c>
      <c r="G903" s="5">
        <v>39167204709</v>
      </c>
      <c r="H903" s="5">
        <v>0</v>
      </c>
      <c r="I903" s="5">
        <v>39167204709</v>
      </c>
      <c r="J903" s="5">
        <v>5246942</v>
      </c>
      <c r="K903" s="5">
        <v>39167204709</v>
      </c>
      <c r="L903" s="5">
        <v>6731305939</v>
      </c>
      <c r="M903" s="5">
        <v>39167204709</v>
      </c>
      <c r="N903" s="5">
        <v>100</v>
      </c>
      <c r="O903" s="5">
        <v>4272309340</v>
      </c>
      <c r="P903" s="5">
        <v>31212014948</v>
      </c>
      <c r="Q903" s="5">
        <v>79.6892</v>
      </c>
      <c r="R903" s="5">
        <v>4164809278</v>
      </c>
      <c r="S903" s="5">
        <v>30861443070</v>
      </c>
      <c r="T903" s="5">
        <v>350571878</v>
      </c>
      <c r="V903" t="s">
        <v>2172</v>
      </c>
      <c r="W903" t="s">
        <v>1887</v>
      </c>
      <c r="X903" t="s">
        <v>1707</v>
      </c>
      <c r="Y903" t="s">
        <v>1875</v>
      </c>
      <c r="Z903" t="s">
        <v>2174</v>
      </c>
      <c r="AA903" t="s">
        <v>1930</v>
      </c>
      <c r="AB903" t="s">
        <v>1815</v>
      </c>
      <c r="AC903" t="s">
        <v>2175</v>
      </c>
    </row>
    <row r="904" spans="2:29">
      <c r="B904" t="s">
        <v>2042</v>
      </c>
      <c r="C904" t="s">
        <v>2043</v>
      </c>
      <c r="D904" s="5">
        <v>31490708000</v>
      </c>
      <c r="E904" s="5">
        <v>2481079</v>
      </c>
      <c r="F904" s="5">
        <v>7676496709</v>
      </c>
      <c r="G904" s="5">
        <v>39167204709</v>
      </c>
      <c r="H904" s="5">
        <v>0</v>
      </c>
      <c r="I904" s="5">
        <v>39167204709</v>
      </c>
      <c r="J904" s="5">
        <v>5246942</v>
      </c>
      <c r="K904" s="5">
        <v>39167204709</v>
      </c>
      <c r="L904" s="5">
        <v>6731305939</v>
      </c>
      <c r="M904" s="5">
        <v>39167204709</v>
      </c>
      <c r="N904" s="5">
        <v>100</v>
      </c>
      <c r="O904" s="5">
        <v>4272309340</v>
      </c>
      <c r="P904" s="5">
        <v>31212014948</v>
      </c>
      <c r="Q904" s="5">
        <v>79.6892</v>
      </c>
      <c r="R904" s="5">
        <v>4164809278</v>
      </c>
      <c r="S904" s="5">
        <v>30861443070</v>
      </c>
      <c r="T904" s="5">
        <v>350571878</v>
      </c>
      <c r="V904" t="s">
        <v>2042</v>
      </c>
      <c r="W904" t="s">
        <v>2044</v>
      </c>
      <c r="X904" t="s">
        <v>2045</v>
      </c>
      <c r="Y904" t="s">
        <v>2046</v>
      </c>
    </row>
    <row r="905" spans="2:29">
      <c r="B905" t="s">
        <v>2569</v>
      </c>
      <c r="C905" t="s">
        <v>2570</v>
      </c>
      <c r="D905" s="5">
        <v>3410221000</v>
      </c>
      <c r="E905" s="5">
        <v>0</v>
      </c>
      <c r="F905" s="5">
        <v>-382861081</v>
      </c>
      <c r="G905" s="5">
        <v>3027359919</v>
      </c>
      <c r="H905" s="5">
        <v>0</v>
      </c>
      <c r="I905" s="5">
        <v>3027359919</v>
      </c>
      <c r="J905" s="5">
        <v>0</v>
      </c>
      <c r="K905" s="5">
        <v>3027359919</v>
      </c>
      <c r="L905" s="5">
        <v>0</v>
      </c>
      <c r="M905" s="5">
        <v>3027359919</v>
      </c>
      <c r="N905" s="5">
        <v>100</v>
      </c>
      <c r="O905" s="5">
        <v>252329939</v>
      </c>
      <c r="P905" s="5">
        <v>2086736581</v>
      </c>
      <c r="Q905" s="5">
        <v>68.929299999999998</v>
      </c>
      <c r="R905" s="5">
        <v>252329939</v>
      </c>
      <c r="S905" s="5">
        <v>2086736581</v>
      </c>
      <c r="T905" s="5">
        <v>0</v>
      </c>
      <c r="V905" t="s">
        <v>2569</v>
      </c>
      <c r="W905" t="s">
        <v>1887</v>
      </c>
      <c r="X905" t="s">
        <v>1707</v>
      </c>
      <c r="Y905" t="s">
        <v>1875</v>
      </c>
      <c r="Z905" t="s">
        <v>1817</v>
      </c>
      <c r="AA905" t="s">
        <v>1930</v>
      </c>
      <c r="AB905" t="s">
        <v>1815</v>
      </c>
      <c r="AC905" t="s">
        <v>2571</v>
      </c>
    </row>
    <row r="906" spans="2:29">
      <c r="B906" t="s">
        <v>2042</v>
      </c>
      <c r="C906" t="s">
        <v>2043</v>
      </c>
      <c r="D906" s="5">
        <v>3410221000</v>
      </c>
      <c r="E906" s="5">
        <v>0</v>
      </c>
      <c r="F906" s="5">
        <v>-382861081</v>
      </c>
      <c r="G906" s="5">
        <v>3027359919</v>
      </c>
      <c r="H906" s="5">
        <v>0</v>
      </c>
      <c r="I906" s="5">
        <v>3027359919</v>
      </c>
      <c r="J906" s="5">
        <v>0</v>
      </c>
      <c r="K906" s="5">
        <v>3027359919</v>
      </c>
      <c r="L906" s="5">
        <v>0</v>
      </c>
      <c r="M906" s="5">
        <v>3027359919</v>
      </c>
      <c r="N906" s="5">
        <v>100</v>
      </c>
      <c r="O906" s="5">
        <v>252329939</v>
      </c>
      <c r="P906" s="5">
        <v>2086736581</v>
      </c>
      <c r="Q906" s="5">
        <v>68.929299999999998</v>
      </c>
      <c r="R906" s="5">
        <v>252329939</v>
      </c>
      <c r="S906" s="5">
        <v>2086736581</v>
      </c>
      <c r="T906" s="5">
        <v>0</v>
      </c>
      <c r="V906" t="s">
        <v>2042</v>
      </c>
      <c r="W906" t="s">
        <v>2044</v>
      </c>
      <c r="X906" t="s">
        <v>2045</v>
      </c>
      <c r="Y906" t="s">
        <v>2046</v>
      </c>
    </row>
    <row r="907" spans="2:29">
      <c r="B907" t="s">
        <v>2572</v>
      </c>
      <c r="C907" t="s">
        <v>2573</v>
      </c>
      <c r="D907" s="5">
        <v>9908182000</v>
      </c>
      <c r="E907" s="5">
        <v>159711103</v>
      </c>
      <c r="F907" s="5">
        <v>-3011189948</v>
      </c>
      <c r="G907" s="5">
        <v>6896992052</v>
      </c>
      <c r="H907" s="5">
        <v>0</v>
      </c>
      <c r="I907" s="5">
        <v>6896992052</v>
      </c>
      <c r="J907" s="5">
        <v>750284553</v>
      </c>
      <c r="K907" s="5">
        <v>6883244366</v>
      </c>
      <c r="L907" s="5">
        <v>750284553</v>
      </c>
      <c r="M907" s="5">
        <v>6883244366</v>
      </c>
      <c r="N907" s="5">
        <v>99.800700000000006</v>
      </c>
      <c r="O907" s="5">
        <v>729648955</v>
      </c>
      <c r="P907" s="5">
        <v>5251649760</v>
      </c>
      <c r="Q907" s="5">
        <v>76.144099999999995</v>
      </c>
      <c r="R907" s="5">
        <v>729648955</v>
      </c>
      <c r="S907" s="5">
        <v>5251649760</v>
      </c>
      <c r="T907" s="5">
        <v>0</v>
      </c>
      <c r="V907" t="s">
        <v>2572</v>
      </c>
      <c r="W907" t="s">
        <v>1887</v>
      </c>
      <c r="X907" t="s">
        <v>1707</v>
      </c>
      <c r="Y907" t="s">
        <v>1875</v>
      </c>
      <c r="Z907" t="s">
        <v>1817</v>
      </c>
      <c r="AA907" t="s">
        <v>1930</v>
      </c>
      <c r="AB907" t="s">
        <v>1815</v>
      </c>
      <c r="AC907" t="s">
        <v>2175</v>
      </c>
    </row>
    <row r="908" spans="2:29">
      <c r="B908" t="s">
        <v>2042</v>
      </c>
      <c r="C908" t="s">
        <v>2043</v>
      </c>
      <c r="D908" s="5">
        <v>9908182000</v>
      </c>
      <c r="E908" s="5">
        <v>159711103</v>
      </c>
      <c r="F908" s="5">
        <v>-3011189948</v>
      </c>
      <c r="G908" s="5">
        <v>6896992052</v>
      </c>
      <c r="H908" s="5">
        <v>0</v>
      </c>
      <c r="I908" s="5">
        <v>6896992052</v>
      </c>
      <c r="J908" s="5">
        <v>750284553</v>
      </c>
      <c r="K908" s="5">
        <v>6883244366</v>
      </c>
      <c r="L908" s="5">
        <v>750284553</v>
      </c>
      <c r="M908" s="5">
        <v>6883244366</v>
      </c>
      <c r="N908" s="5">
        <v>99.800700000000006</v>
      </c>
      <c r="O908" s="5">
        <v>729648955</v>
      </c>
      <c r="P908" s="5">
        <v>5251649760</v>
      </c>
      <c r="Q908" s="5">
        <v>76.144099999999995</v>
      </c>
      <c r="R908" s="5">
        <v>729648955</v>
      </c>
      <c r="S908" s="5">
        <v>5251649760</v>
      </c>
      <c r="T908" s="5">
        <v>0</v>
      </c>
      <c r="V908" t="s">
        <v>2042</v>
      </c>
      <c r="W908" t="s">
        <v>2044</v>
      </c>
      <c r="X908" t="s">
        <v>2045</v>
      </c>
      <c r="Y908" t="s">
        <v>2046</v>
      </c>
    </row>
    <row r="909" spans="2:29">
      <c r="B909" t="s">
        <v>2528</v>
      </c>
      <c r="C909" t="s">
        <v>2529</v>
      </c>
      <c r="D909" s="5">
        <v>0</v>
      </c>
      <c r="E909" s="5">
        <v>0</v>
      </c>
      <c r="F909" s="5">
        <v>793380</v>
      </c>
      <c r="G909" s="5">
        <v>793380</v>
      </c>
      <c r="H909" s="5">
        <v>0</v>
      </c>
      <c r="I909" s="5">
        <v>793380</v>
      </c>
      <c r="J909" s="5">
        <v>-793380</v>
      </c>
      <c r="K909" s="5">
        <v>0</v>
      </c>
      <c r="L909" s="5">
        <v>0</v>
      </c>
      <c r="M909" s="5">
        <v>0</v>
      </c>
      <c r="N909" s="5">
        <v>0</v>
      </c>
      <c r="O909" s="5">
        <v>0</v>
      </c>
      <c r="P909" s="5">
        <v>0</v>
      </c>
      <c r="Q909" s="5">
        <v>0</v>
      </c>
      <c r="R909" s="5">
        <v>0</v>
      </c>
      <c r="S909" s="5">
        <v>0</v>
      </c>
      <c r="T909" s="5">
        <v>0</v>
      </c>
      <c r="V909" t="s">
        <v>2528</v>
      </c>
      <c r="W909" t="s">
        <v>1849</v>
      </c>
      <c r="X909" t="s">
        <v>1694</v>
      </c>
      <c r="Y909" t="s">
        <v>2530</v>
      </c>
      <c r="Z909" t="s">
        <v>1689</v>
      </c>
      <c r="AA909" t="s">
        <v>2531</v>
      </c>
    </row>
    <row r="910" spans="2:29">
      <c r="B910" t="s">
        <v>1679</v>
      </c>
      <c r="C910" t="s">
        <v>1680</v>
      </c>
      <c r="D910" s="5">
        <v>0</v>
      </c>
      <c r="E910" s="5">
        <v>0</v>
      </c>
      <c r="F910" s="5">
        <v>793380</v>
      </c>
      <c r="G910" s="5">
        <v>793380</v>
      </c>
      <c r="H910" s="5">
        <v>0</v>
      </c>
      <c r="I910" s="5">
        <v>793380</v>
      </c>
      <c r="J910" s="5">
        <v>-793380</v>
      </c>
      <c r="K910" s="5">
        <v>0</v>
      </c>
      <c r="L910" s="5">
        <v>0</v>
      </c>
      <c r="M910" s="5">
        <v>0</v>
      </c>
      <c r="N910" s="5">
        <v>0</v>
      </c>
      <c r="O910" s="5">
        <v>0</v>
      </c>
      <c r="P910" s="5">
        <v>0</v>
      </c>
      <c r="Q910" s="5">
        <v>0</v>
      </c>
      <c r="R910" s="5">
        <v>0</v>
      </c>
      <c r="S910" s="5">
        <v>0</v>
      </c>
      <c r="T910" s="5">
        <v>0</v>
      </c>
      <c r="V910" t="s">
        <v>1679</v>
      </c>
      <c r="W910" t="s">
        <v>1681</v>
      </c>
      <c r="X910" t="s">
        <v>1682</v>
      </c>
    </row>
    <row r="911" spans="2:29">
      <c r="B911" t="s">
        <v>2333</v>
      </c>
      <c r="C911" t="s">
        <v>1534</v>
      </c>
      <c r="D911" s="5">
        <v>0</v>
      </c>
      <c r="E911" s="5">
        <v>236799629</v>
      </c>
      <c r="F911" s="5">
        <v>236799629</v>
      </c>
      <c r="G911" s="5">
        <v>236799629</v>
      </c>
      <c r="H911" s="5">
        <v>0</v>
      </c>
      <c r="I911" s="5">
        <v>236799629</v>
      </c>
      <c r="J911" s="5">
        <v>236799629</v>
      </c>
      <c r="K911" s="5">
        <v>236799629</v>
      </c>
      <c r="L911" s="5">
        <v>236799629</v>
      </c>
      <c r="M911" s="5">
        <v>236799629</v>
      </c>
      <c r="N911" s="5">
        <v>100</v>
      </c>
      <c r="O911" s="5">
        <v>236799629</v>
      </c>
      <c r="P911" s="5">
        <v>236799629</v>
      </c>
      <c r="Q911" s="5">
        <v>100</v>
      </c>
      <c r="R911" s="5">
        <v>0</v>
      </c>
      <c r="S911" s="5">
        <v>0</v>
      </c>
      <c r="T911" s="5">
        <v>236799629</v>
      </c>
      <c r="V911" t="s">
        <v>2333</v>
      </c>
      <c r="W911" t="s">
        <v>2334</v>
      </c>
      <c r="X911" t="s">
        <v>2335</v>
      </c>
    </row>
    <row r="912" spans="2:29">
      <c r="B912" t="s">
        <v>1679</v>
      </c>
      <c r="C912" t="s">
        <v>1680</v>
      </c>
      <c r="D912" s="5">
        <v>0</v>
      </c>
      <c r="E912" s="5">
        <v>236799629</v>
      </c>
      <c r="F912" s="5">
        <v>236799629</v>
      </c>
      <c r="G912" s="5">
        <v>236799629</v>
      </c>
      <c r="H912" s="5">
        <v>0</v>
      </c>
      <c r="I912" s="5">
        <v>236799629</v>
      </c>
      <c r="J912" s="5">
        <v>236799629</v>
      </c>
      <c r="K912" s="5">
        <v>236799629</v>
      </c>
      <c r="L912" s="5">
        <v>236799629</v>
      </c>
      <c r="M912" s="5">
        <v>236799629</v>
      </c>
      <c r="N912" s="5">
        <v>100</v>
      </c>
      <c r="O912" s="5">
        <v>236799629</v>
      </c>
      <c r="P912" s="5">
        <v>236799629</v>
      </c>
      <c r="Q912" s="5">
        <v>100</v>
      </c>
      <c r="R912" s="5">
        <v>0</v>
      </c>
      <c r="S912" s="5">
        <v>0</v>
      </c>
      <c r="T912" s="5">
        <v>236799629</v>
      </c>
      <c r="V912" t="s">
        <v>1679</v>
      </c>
      <c r="W912" t="s">
        <v>1681</v>
      </c>
      <c r="X912" t="s">
        <v>1682</v>
      </c>
    </row>
    <row r="913" spans="2:31">
      <c r="B913" t="s">
        <v>2574</v>
      </c>
      <c r="C913" t="s">
        <v>2575</v>
      </c>
      <c r="D913" s="5">
        <v>1125662000</v>
      </c>
      <c r="E913" s="5">
        <v>0</v>
      </c>
      <c r="F913" s="5">
        <v>-102448500</v>
      </c>
      <c r="G913" s="5">
        <v>1023213500</v>
      </c>
      <c r="H913" s="5">
        <v>0</v>
      </c>
      <c r="I913" s="5">
        <v>1023213500</v>
      </c>
      <c r="J913" s="5">
        <v>-3798759</v>
      </c>
      <c r="K913" s="5">
        <v>998922441</v>
      </c>
      <c r="L913" s="5">
        <v>59167141</v>
      </c>
      <c r="M913" s="5">
        <v>998922441</v>
      </c>
      <c r="N913" s="5">
        <v>97.626000000000005</v>
      </c>
      <c r="O913" s="5">
        <v>149176041</v>
      </c>
      <c r="P913" s="5">
        <v>894403041</v>
      </c>
      <c r="Q913" s="5">
        <v>87.411199999999994</v>
      </c>
      <c r="R913" s="5">
        <v>151776041</v>
      </c>
      <c r="S913" s="5">
        <v>894403041</v>
      </c>
      <c r="T913" s="5">
        <v>0</v>
      </c>
      <c r="V913" t="s">
        <v>2574</v>
      </c>
      <c r="W913" t="s">
        <v>2576</v>
      </c>
      <c r="X913" t="s">
        <v>1694</v>
      </c>
      <c r="Y913" t="s">
        <v>1731</v>
      </c>
      <c r="Z913" t="s">
        <v>2577</v>
      </c>
      <c r="AA913" t="s">
        <v>1689</v>
      </c>
      <c r="AB913" t="s">
        <v>2578</v>
      </c>
      <c r="AC913" t="s">
        <v>2579</v>
      </c>
    </row>
    <row r="914" spans="2:31">
      <c r="B914" t="s">
        <v>2377</v>
      </c>
      <c r="C914" t="s">
        <v>2378</v>
      </c>
      <c r="D914" s="5">
        <v>0</v>
      </c>
      <c r="E914" s="5">
        <v>0</v>
      </c>
      <c r="F914" s="5">
        <v>30000000</v>
      </c>
      <c r="G914" s="5">
        <v>30000000</v>
      </c>
      <c r="H914" s="5">
        <v>0</v>
      </c>
      <c r="I914" s="5">
        <v>30000000</v>
      </c>
      <c r="J914" s="5">
        <v>0</v>
      </c>
      <c r="K914" s="5">
        <v>20372800</v>
      </c>
      <c r="L914" s="5">
        <v>0</v>
      </c>
      <c r="M914" s="5">
        <v>20372800</v>
      </c>
      <c r="N914" s="5">
        <v>67.909300000000002</v>
      </c>
      <c r="O914" s="5">
        <v>20372800</v>
      </c>
      <c r="P914" s="5">
        <v>20372800</v>
      </c>
      <c r="Q914" s="5">
        <v>67.909300000000002</v>
      </c>
      <c r="R914" s="5">
        <v>20372800</v>
      </c>
      <c r="S914" s="5">
        <v>20372800</v>
      </c>
      <c r="T914" s="5">
        <v>0</v>
      </c>
      <c r="V914" t="s">
        <v>2377</v>
      </c>
      <c r="W914" t="s">
        <v>2379</v>
      </c>
      <c r="X914" t="s">
        <v>2380</v>
      </c>
      <c r="Y914" t="s">
        <v>1694</v>
      </c>
      <c r="Z914" t="s">
        <v>1839</v>
      </c>
      <c r="AA914" t="s">
        <v>2231</v>
      </c>
    </row>
    <row r="915" spans="2:31">
      <c r="B915" t="s">
        <v>1679</v>
      </c>
      <c r="C915" t="s">
        <v>1680</v>
      </c>
      <c r="D915" s="5">
        <v>0</v>
      </c>
      <c r="E915" s="5">
        <v>0</v>
      </c>
      <c r="F915" s="5">
        <v>30000000</v>
      </c>
      <c r="G915" s="5">
        <v>30000000</v>
      </c>
      <c r="H915" s="5">
        <v>0</v>
      </c>
      <c r="I915" s="5">
        <v>30000000</v>
      </c>
      <c r="J915" s="5">
        <v>0</v>
      </c>
      <c r="K915" s="5">
        <v>20372800</v>
      </c>
      <c r="L915" s="5">
        <v>0</v>
      </c>
      <c r="M915" s="5">
        <v>20372800</v>
      </c>
      <c r="N915" s="5">
        <v>67.909300000000002</v>
      </c>
      <c r="O915" s="5">
        <v>20372800</v>
      </c>
      <c r="P915" s="5">
        <v>20372800</v>
      </c>
      <c r="Q915" s="5">
        <v>67.909300000000002</v>
      </c>
      <c r="R915" s="5">
        <v>20372800</v>
      </c>
      <c r="S915" s="5">
        <v>20372800</v>
      </c>
      <c r="T915" s="5">
        <v>0</v>
      </c>
      <c r="V915" t="s">
        <v>1679</v>
      </c>
      <c r="W915" t="s">
        <v>1681</v>
      </c>
      <c r="X915" t="s">
        <v>1682</v>
      </c>
    </row>
    <row r="916" spans="2:31">
      <c r="B916" t="s">
        <v>2111</v>
      </c>
      <c r="C916" t="s">
        <v>2112</v>
      </c>
      <c r="D916" s="5">
        <v>10000000</v>
      </c>
      <c r="E916" s="5">
        <v>0</v>
      </c>
      <c r="F916" s="5">
        <v>-10000000</v>
      </c>
      <c r="G916" s="5">
        <v>0</v>
      </c>
      <c r="H916" s="5">
        <v>0</v>
      </c>
      <c r="I916" s="5">
        <v>0</v>
      </c>
      <c r="J916" s="5">
        <v>0</v>
      </c>
      <c r="K916" s="5">
        <v>0</v>
      </c>
      <c r="L916" s="5">
        <v>0</v>
      </c>
      <c r="M916" s="5">
        <v>0</v>
      </c>
      <c r="N916" s="5">
        <v>0</v>
      </c>
      <c r="O916" s="5">
        <v>0</v>
      </c>
      <c r="P916" s="5">
        <v>0</v>
      </c>
      <c r="Q916" s="5">
        <v>0</v>
      </c>
      <c r="R916" s="5">
        <v>0</v>
      </c>
      <c r="S916" s="5">
        <v>0</v>
      </c>
      <c r="T916" s="5">
        <v>0</v>
      </c>
      <c r="V916" t="s">
        <v>2111</v>
      </c>
      <c r="W916" t="s">
        <v>1826</v>
      </c>
      <c r="X916" t="s">
        <v>1827</v>
      </c>
      <c r="Y916" t="s">
        <v>1815</v>
      </c>
      <c r="Z916" t="s">
        <v>2113</v>
      </c>
    </row>
    <row r="917" spans="2:31">
      <c r="B917" t="s">
        <v>1679</v>
      </c>
      <c r="C917" t="s">
        <v>1680</v>
      </c>
      <c r="D917" s="5">
        <v>10000000</v>
      </c>
      <c r="E917" s="5">
        <v>0</v>
      </c>
      <c r="F917" s="5">
        <v>-10000000</v>
      </c>
      <c r="G917" s="5">
        <v>0</v>
      </c>
      <c r="H917" s="5">
        <v>0</v>
      </c>
      <c r="I917" s="5">
        <v>0</v>
      </c>
      <c r="J917" s="5">
        <v>0</v>
      </c>
      <c r="K917" s="5">
        <v>0</v>
      </c>
      <c r="L917" s="5">
        <v>0</v>
      </c>
      <c r="M917" s="5">
        <v>0</v>
      </c>
      <c r="N917" s="5">
        <v>0</v>
      </c>
      <c r="O917" s="5">
        <v>0</v>
      </c>
      <c r="P917" s="5">
        <v>0</v>
      </c>
      <c r="Q917" s="5">
        <v>0</v>
      </c>
      <c r="R917" s="5">
        <v>0</v>
      </c>
      <c r="S917" s="5">
        <v>0</v>
      </c>
      <c r="T917" s="5">
        <v>0</v>
      </c>
      <c r="V917" t="s">
        <v>1679</v>
      </c>
      <c r="W917" t="s">
        <v>1681</v>
      </c>
      <c r="X917" t="s">
        <v>1682</v>
      </c>
    </row>
    <row r="918" spans="2:31">
      <c r="B918" t="s">
        <v>2137</v>
      </c>
      <c r="C918" t="s">
        <v>2138</v>
      </c>
      <c r="D918" s="5">
        <v>0</v>
      </c>
      <c r="E918" s="5">
        <v>0</v>
      </c>
      <c r="F918" s="5">
        <v>241</v>
      </c>
      <c r="G918" s="5">
        <v>241</v>
      </c>
      <c r="H918" s="5">
        <v>0</v>
      </c>
      <c r="I918" s="5">
        <v>241</v>
      </c>
      <c r="J918" s="5">
        <v>241</v>
      </c>
      <c r="K918" s="5">
        <v>241</v>
      </c>
      <c r="L918" s="5">
        <v>241</v>
      </c>
      <c r="M918" s="5">
        <v>241</v>
      </c>
      <c r="N918" s="5">
        <v>100</v>
      </c>
      <c r="O918" s="5">
        <v>241</v>
      </c>
      <c r="P918" s="5">
        <v>241</v>
      </c>
      <c r="Q918" s="5">
        <v>100</v>
      </c>
      <c r="R918" s="5">
        <v>241</v>
      </c>
      <c r="S918" s="5">
        <v>241</v>
      </c>
      <c r="T918" s="5">
        <v>0</v>
      </c>
      <c r="V918" t="s">
        <v>2137</v>
      </c>
      <c r="W918" t="s">
        <v>1849</v>
      </c>
      <c r="X918" t="s">
        <v>2139</v>
      </c>
      <c r="Y918" t="s">
        <v>1694</v>
      </c>
      <c r="Z918" t="s">
        <v>1724</v>
      </c>
      <c r="AA918" t="s">
        <v>1889</v>
      </c>
      <c r="AB918" t="s">
        <v>2140</v>
      </c>
    </row>
    <row r="919" spans="2:31">
      <c r="B919" t="s">
        <v>1679</v>
      </c>
      <c r="C919" t="s">
        <v>1680</v>
      </c>
      <c r="D919" s="5">
        <v>0</v>
      </c>
      <c r="E919" s="5">
        <v>0</v>
      </c>
      <c r="F919" s="5">
        <v>0</v>
      </c>
      <c r="G919" s="5">
        <v>0</v>
      </c>
      <c r="H919" s="5">
        <v>0</v>
      </c>
      <c r="I919" s="5">
        <v>0</v>
      </c>
      <c r="J919" s="5">
        <v>0</v>
      </c>
      <c r="K919" s="5">
        <v>0</v>
      </c>
      <c r="L919" s="5">
        <v>0</v>
      </c>
      <c r="M919" s="5">
        <v>0</v>
      </c>
      <c r="N919" s="5">
        <v>0</v>
      </c>
      <c r="O919" s="5">
        <v>0</v>
      </c>
      <c r="P919" s="5">
        <v>0</v>
      </c>
      <c r="Q919" s="5">
        <v>0</v>
      </c>
      <c r="R919" s="5">
        <v>0</v>
      </c>
      <c r="S919" s="5">
        <v>0</v>
      </c>
      <c r="T919" s="5">
        <v>0</v>
      </c>
      <c r="V919" t="s">
        <v>1679</v>
      </c>
      <c r="W919" t="s">
        <v>1681</v>
      </c>
      <c r="X919" t="s">
        <v>1682</v>
      </c>
    </row>
    <row r="920" spans="2:31">
      <c r="B920" t="s">
        <v>1809</v>
      </c>
      <c r="C920" t="s">
        <v>1810</v>
      </c>
      <c r="D920" s="5">
        <v>0</v>
      </c>
      <c r="E920" s="5">
        <v>0</v>
      </c>
      <c r="F920" s="5">
        <v>241</v>
      </c>
      <c r="G920" s="5">
        <v>241</v>
      </c>
      <c r="H920" s="5">
        <v>0</v>
      </c>
      <c r="I920" s="5">
        <v>241</v>
      </c>
      <c r="J920" s="5">
        <v>241</v>
      </c>
      <c r="K920" s="5">
        <v>241</v>
      </c>
      <c r="L920" s="5">
        <v>241</v>
      </c>
      <c r="M920" s="5">
        <v>241</v>
      </c>
      <c r="N920" s="5">
        <v>100</v>
      </c>
      <c r="O920" s="5">
        <v>241</v>
      </c>
      <c r="P920" s="5">
        <v>241</v>
      </c>
      <c r="Q920" s="5">
        <v>100</v>
      </c>
      <c r="R920" s="5">
        <v>241</v>
      </c>
      <c r="S920" s="5">
        <v>241</v>
      </c>
      <c r="T920" s="5">
        <v>0</v>
      </c>
      <c r="V920" t="s">
        <v>1809</v>
      </c>
      <c r="W920" t="s">
        <v>1811</v>
      </c>
      <c r="X920" t="s">
        <v>1682</v>
      </c>
    </row>
    <row r="921" spans="2:31">
      <c r="B921" t="s">
        <v>2580</v>
      </c>
      <c r="C921" t="s">
        <v>2581</v>
      </c>
      <c r="D921" s="5">
        <v>555662000</v>
      </c>
      <c r="E921" s="5">
        <v>0</v>
      </c>
      <c r="F921" s="5">
        <v>10697400</v>
      </c>
      <c r="G921" s="5">
        <v>566359400</v>
      </c>
      <c r="H921" s="5">
        <v>0</v>
      </c>
      <c r="I921" s="5">
        <v>566359400</v>
      </c>
      <c r="J921" s="5">
        <v>-3799000</v>
      </c>
      <c r="K921" s="5">
        <v>562560400</v>
      </c>
      <c r="L921" s="5">
        <v>59166900</v>
      </c>
      <c r="M921" s="5">
        <v>562560400</v>
      </c>
      <c r="N921" s="5">
        <v>99.3292</v>
      </c>
      <c r="O921" s="5">
        <v>57434000</v>
      </c>
      <c r="P921" s="5">
        <v>458041000</v>
      </c>
      <c r="Q921" s="5">
        <v>80.874600000000001</v>
      </c>
      <c r="R921" s="5">
        <v>57434000</v>
      </c>
      <c r="S921" s="5">
        <v>458041000</v>
      </c>
      <c r="T921" s="5">
        <v>0</v>
      </c>
      <c r="V921" t="s">
        <v>2580</v>
      </c>
      <c r="W921" t="s">
        <v>1887</v>
      </c>
      <c r="X921" t="s">
        <v>1707</v>
      </c>
      <c r="Y921" t="s">
        <v>2582</v>
      </c>
      <c r="Z921" t="s">
        <v>2583</v>
      </c>
      <c r="AA921" t="s">
        <v>1689</v>
      </c>
      <c r="AB921" t="s">
        <v>2584</v>
      </c>
    </row>
    <row r="922" spans="2:31">
      <c r="B922" t="s">
        <v>1679</v>
      </c>
      <c r="C922" t="s">
        <v>1680</v>
      </c>
      <c r="D922" s="5">
        <v>555662000</v>
      </c>
      <c r="E922" s="5">
        <v>0</v>
      </c>
      <c r="F922" s="5">
        <v>10697400</v>
      </c>
      <c r="G922" s="5">
        <v>566359400</v>
      </c>
      <c r="H922" s="5">
        <v>0</v>
      </c>
      <c r="I922" s="5">
        <v>566359400</v>
      </c>
      <c r="J922" s="5">
        <v>-3799000</v>
      </c>
      <c r="K922" s="5">
        <v>562560400</v>
      </c>
      <c r="L922" s="5">
        <v>59166900</v>
      </c>
      <c r="M922" s="5">
        <v>562560400</v>
      </c>
      <c r="N922" s="5">
        <v>99.3292</v>
      </c>
      <c r="O922" s="5">
        <v>57434000</v>
      </c>
      <c r="P922" s="5">
        <v>458041000</v>
      </c>
      <c r="Q922" s="5">
        <v>80.874600000000001</v>
      </c>
      <c r="R922" s="5">
        <v>57434000</v>
      </c>
      <c r="S922" s="5">
        <v>458041000</v>
      </c>
      <c r="T922" s="5">
        <v>0</v>
      </c>
      <c r="V922" t="s">
        <v>1679</v>
      </c>
      <c r="W922" t="s">
        <v>1681</v>
      </c>
      <c r="X922" t="s">
        <v>1682</v>
      </c>
    </row>
    <row r="923" spans="2:31">
      <c r="B923" t="s">
        <v>2406</v>
      </c>
      <c r="C923" t="s">
        <v>2407</v>
      </c>
      <c r="D923" s="5">
        <v>560000000</v>
      </c>
      <c r="E923" s="5">
        <v>0</v>
      </c>
      <c r="F923" s="5">
        <v>-133146141</v>
      </c>
      <c r="G923" s="5">
        <v>426853859</v>
      </c>
      <c r="H923" s="5">
        <v>0</v>
      </c>
      <c r="I923" s="5">
        <v>426853859</v>
      </c>
      <c r="J923" s="5">
        <v>0</v>
      </c>
      <c r="K923" s="5">
        <v>415989000</v>
      </c>
      <c r="L923" s="5">
        <v>0</v>
      </c>
      <c r="M923" s="5">
        <v>415989000</v>
      </c>
      <c r="N923" s="5">
        <v>97.454700000000003</v>
      </c>
      <c r="O923" s="5">
        <v>71369000</v>
      </c>
      <c r="P923" s="5">
        <v>415989000</v>
      </c>
      <c r="Q923" s="5">
        <v>97.454700000000003</v>
      </c>
      <c r="R923" s="5">
        <v>73969000</v>
      </c>
      <c r="S923" s="5">
        <v>415989000</v>
      </c>
      <c r="T923" s="5">
        <v>0</v>
      </c>
      <c r="V923" t="s">
        <v>2406</v>
      </c>
      <c r="W923" t="s">
        <v>1887</v>
      </c>
      <c r="X923" t="s">
        <v>1707</v>
      </c>
      <c r="Y923" t="s">
        <v>1694</v>
      </c>
      <c r="Z923" t="s">
        <v>2408</v>
      </c>
      <c r="AA923" t="s">
        <v>2409</v>
      </c>
      <c r="AB923" t="s">
        <v>1851</v>
      </c>
      <c r="AC923" t="s">
        <v>2410</v>
      </c>
    </row>
    <row r="924" spans="2:31">
      <c r="B924" t="s">
        <v>1679</v>
      </c>
      <c r="C924" t="s">
        <v>1680</v>
      </c>
      <c r="D924" s="5">
        <v>560000000</v>
      </c>
      <c r="E924" s="5">
        <v>0</v>
      </c>
      <c r="F924" s="5">
        <v>-133146141</v>
      </c>
      <c r="G924" s="5">
        <v>426853859</v>
      </c>
      <c r="H924" s="5">
        <v>0</v>
      </c>
      <c r="I924" s="5">
        <v>426853859</v>
      </c>
      <c r="J924" s="5">
        <v>0</v>
      </c>
      <c r="K924" s="5">
        <v>415989000</v>
      </c>
      <c r="L924" s="5">
        <v>0</v>
      </c>
      <c r="M924" s="5">
        <v>415989000</v>
      </c>
      <c r="N924" s="5">
        <v>97.454700000000003</v>
      </c>
      <c r="O924" s="5">
        <v>71369000</v>
      </c>
      <c r="P924" s="5">
        <v>415989000</v>
      </c>
      <c r="Q924" s="5">
        <v>97.454700000000003</v>
      </c>
      <c r="R924" s="5">
        <v>73969000</v>
      </c>
      <c r="S924" s="5">
        <v>415989000</v>
      </c>
      <c r="T924" s="5">
        <v>0</v>
      </c>
      <c r="V924" t="s">
        <v>1679</v>
      </c>
      <c r="W924" t="s">
        <v>1681</v>
      </c>
      <c r="X924" t="s">
        <v>1682</v>
      </c>
    </row>
    <row r="925" spans="2:31">
      <c r="B925" t="s">
        <v>2585</v>
      </c>
      <c r="C925" t="s">
        <v>2586</v>
      </c>
      <c r="D925" s="5">
        <v>15666035000</v>
      </c>
      <c r="E925" s="5">
        <v>0</v>
      </c>
      <c r="F925" s="5">
        <v>776952500</v>
      </c>
      <c r="G925" s="5">
        <v>16442987500</v>
      </c>
      <c r="H925" s="5">
        <v>0</v>
      </c>
      <c r="I925" s="5">
        <v>16442987500</v>
      </c>
      <c r="J925" s="5">
        <v>-89640254</v>
      </c>
      <c r="K925" s="5">
        <v>16347013829</v>
      </c>
      <c r="L925" s="5">
        <v>605677977</v>
      </c>
      <c r="M925" s="5">
        <v>16347013829</v>
      </c>
      <c r="N925" s="5">
        <v>99.416300000000007</v>
      </c>
      <c r="O925" s="5">
        <v>1001742469</v>
      </c>
      <c r="P925" s="5">
        <v>14569722669</v>
      </c>
      <c r="Q925" s="5">
        <v>88.607500000000002</v>
      </c>
      <c r="R925" s="5">
        <v>960508157</v>
      </c>
      <c r="S925" s="5">
        <v>14528488357</v>
      </c>
      <c r="T925" s="5">
        <v>41234312</v>
      </c>
      <c r="V925" t="s">
        <v>2585</v>
      </c>
      <c r="W925" t="s">
        <v>2338</v>
      </c>
      <c r="X925" t="s">
        <v>2587</v>
      </c>
      <c r="Y925" t="s">
        <v>2588</v>
      </c>
      <c r="Z925" t="s">
        <v>2589</v>
      </c>
      <c r="AA925" t="s">
        <v>1659</v>
      </c>
      <c r="AB925" t="s">
        <v>2213</v>
      </c>
    </row>
    <row r="926" spans="2:31">
      <c r="B926" t="s">
        <v>2560</v>
      </c>
      <c r="C926" t="s">
        <v>2561</v>
      </c>
      <c r="D926" s="5">
        <v>5000000</v>
      </c>
      <c r="E926" s="5">
        <v>0</v>
      </c>
      <c r="F926" s="5">
        <v>-5000000</v>
      </c>
      <c r="G926" s="5">
        <v>0</v>
      </c>
      <c r="H926" s="5">
        <v>0</v>
      </c>
      <c r="I926" s="5">
        <v>0</v>
      </c>
      <c r="J926" s="5">
        <v>0</v>
      </c>
      <c r="K926" s="5">
        <v>0</v>
      </c>
      <c r="L926" s="5">
        <v>0</v>
      </c>
      <c r="M926" s="5">
        <v>0</v>
      </c>
      <c r="N926" s="5">
        <v>0</v>
      </c>
      <c r="O926" s="5">
        <v>0</v>
      </c>
      <c r="P926" s="5">
        <v>0</v>
      </c>
      <c r="Q926" s="5">
        <v>0</v>
      </c>
      <c r="R926" s="5">
        <v>0</v>
      </c>
      <c r="S926" s="5">
        <v>0</v>
      </c>
      <c r="T926" s="5">
        <v>0</v>
      </c>
      <c r="V926" t="s">
        <v>2560</v>
      </c>
      <c r="W926" t="s">
        <v>2562</v>
      </c>
      <c r="X926" t="s">
        <v>1881</v>
      </c>
      <c r="Y926" t="s">
        <v>2563</v>
      </c>
      <c r="Z926" t="s">
        <v>2564</v>
      </c>
      <c r="AA926" t="s">
        <v>1694</v>
      </c>
      <c r="AB926" t="s">
        <v>2461</v>
      </c>
      <c r="AC926" t="s">
        <v>1689</v>
      </c>
      <c r="AD926" t="s">
        <v>2231</v>
      </c>
      <c r="AE926" t="s">
        <v>2565</v>
      </c>
    </row>
    <row r="927" spans="2:31">
      <c r="B927" t="s">
        <v>1679</v>
      </c>
      <c r="C927" t="s">
        <v>1680</v>
      </c>
      <c r="D927" s="5">
        <v>5000000</v>
      </c>
      <c r="E927" s="5">
        <v>0</v>
      </c>
      <c r="F927" s="5">
        <v>-5000000</v>
      </c>
      <c r="G927" s="5">
        <v>0</v>
      </c>
      <c r="H927" s="5">
        <v>0</v>
      </c>
      <c r="I927" s="5">
        <v>0</v>
      </c>
      <c r="J927" s="5">
        <v>0</v>
      </c>
      <c r="K927" s="5">
        <v>0</v>
      </c>
      <c r="L927" s="5">
        <v>0</v>
      </c>
      <c r="M927" s="5">
        <v>0</v>
      </c>
      <c r="N927" s="5">
        <v>0</v>
      </c>
      <c r="O927" s="5">
        <v>0</v>
      </c>
      <c r="P927" s="5">
        <v>0</v>
      </c>
      <c r="Q927" s="5">
        <v>0</v>
      </c>
      <c r="R927" s="5">
        <v>0</v>
      </c>
      <c r="S927" s="5">
        <v>0</v>
      </c>
      <c r="T927" s="5">
        <v>0</v>
      </c>
      <c r="V927" t="s">
        <v>1679</v>
      </c>
      <c r="W927" t="s">
        <v>1681</v>
      </c>
      <c r="X927" t="s">
        <v>1682</v>
      </c>
    </row>
    <row r="928" spans="2:31">
      <c r="B928" t="s">
        <v>2111</v>
      </c>
      <c r="C928" t="s">
        <v>2112</v>
      </c>
      <c r="D928" s="5">
        <v>35000000</v>
      </c>
      <c r="E928" s="5">
        <v>0</v>
      </c>
      <c r="F928" s="5">
        <v>-35000000</v>
      </c>
      <c r="G928" s="5">
        <v>0</v>
      </c>
      <c r="H928" s="5">
        <v>0</v>
      </c>
      <c r="I928" s="5">
        <v>0</v>
      </c>
      <c r="J928" s="5">
        <v>0</v>
      </c>
      <c r="K928" s="5">
        <v>0</v>
      </c>
      <c r="L928" s="5">
        <v>0</v>
      </c>
      <c r="M928" s="5">
        <v>0</v>
      </c>
      <c r="N928" s="5">
        <v>0</v>
      </c>
      <c r="O928" s="5">
        <v>0</v>
      </c>
      <c r="P928" s="5">
        <v>0</v>
      </c>
      <c r="Q928" s="5">
        <v>0</v>
      </c>
      <c r="R928" s="5">
        <v>0</v>
      </c>
      <c r="S928" s="5">
        <v>0</v>
      </c>
      <c r="T928" s="5">
        <v>0</v>
      </c>
      <c r="V928" t="s">
        <v>2111</v>
      </c>
      <c r="W928" t="s">
        <v>1826</v>
      </c>
      <c r="X928" t="s">
        <v>1827</v>
      </c>
      <c r="Y928" t="s">
        <v>1815</v>
      </c>
      <c r="Z928" t="s">
        <v>2113</v>
      </c>
    </row>
    <row r="929" spans="2:29">
      <c r="B929" t="s">
        <v>1679</v>
      </c>
      <c r="C929" t="s">
        <v>1680</v>
      </c>
      <c r="D929" s="5">
        <v>35000000</v>
      </c>
      <c r="E929" s="5">
        <v>0</v>
      </c>
      <c r="F929" s="5">
        <v>-35000000</v>
      </c>
      <c r="G929" s="5">
        <v>0</v>
      </c>
      <c r="H929" s="5">
        <v>0</v>
      </c>
      <c r="I929" s="5">
        <v>0</v>
      </c>
      <c r="J929" s="5">
        <v>0</v>
      </c>
      <c r="K929" s="5">
        <v>0</v>
      </c>
      <c r="L929" s="5">
        <v>0</v>
      </c>
      <c r="M929" s="5">
        <v>0</v>
      </c>
      <c r="N929" s="5">
        <v>0</v>
      </c>
      <c r="O929" s="5">
        <v>0</v>
      </c>
      <c r="P929" s="5">
        <v>0</v>
      </c>
      <c r="Q929" s="5">
        <v>0</v>
      </c>
      <c r="R929" s="5">
        <v>0</v>
      </c>
      <c r="S929" s="5">
        <v>0</v>
      </c>
      <c r="T929" s="5">
        <v>0</v>
      </c>
      <c r="V929" t="s">
        <v>1679</v>
      </c>
      <c r="W929" t="s">
        <v>1681</v>
      </c>
      <c r="X929" t="s">
        <v>1682</v>
      </c>
    </row>
    <row r="930" spans="2:29">
      <c r="B930" t="s">
        <v>2133</v>
      </c>
      <c r="C930" t="s">
        <v>2134</v>
      </c>
      <c r="D930" s="5">
        <v>0</v>
      </c>
      <c r="E930" s="5">
        <v>0</v>
      </c>
      <c r="F930" s="5">
        <v>463798845</v>
      </c>
      <c r="G930" s="5">
        <v>463798845</v>
      </c>
      <c r="H930" s="5">
        <v>0</v>
      </c>
      <c r="I930" s="5">
        <v>463798845</v>
      </c>
      <c r="J930" s="5">
        <v>0</v>
      </c>
      <c r="K930" s="5">
        <v>463798845</v>
      </c>
      <c r="L930" s="5">
        <v>0</v>
      </c>
      <c r="M930" s="5">
        <v>463798845</v>
      </c>
      <c r="N930" s="5">
        <v>100</v>
      </c>
      <c r="O930" s="5">
        <v>0</v>
      </c>
      <c r="P930" s="5">
        <v>463798845</v>
      </c>
      <c r="Q930" s="5">
        <v>100</v>
      </c>
      <c r="R930" s="5">
        <v>0</v>
      </c>
      <c r="S930" s="5">
        <v>463798845</v>
      </c>
      <c r="T930" s="5">
        <v>0</v>
      </c>
      <c r="V930" t="s">
        <v>2133</v>
      </c>
      <c r="W930" t="s">
        <v>1849</v>
      </c>
      <c r="X930" t="s">
        <v>1694</v>
      </c>
      <c r="Y930" t="s">
        <v>1702</v>
      </c>
      <c r="Z930" t="s">
        <v>1854</v>
      </c>
      <c r="AA930" t="s">
        <v>1779</v>
      </c>
      <c r="AB930" t="s">
        <v>2135</v>
      </c>
      <c r="AC930" t="s">
        <v>2136</v>
      </c>
    </row>
    <row r="931" spans="2:29">
      <c r="B931" t="s">
        <v>1679</v>
      </c>
      <c r="C931" t="s">
        <v>1680</v>
      </c>
      <c r="D931" s="5">
        <v>0</v>
      </c>
      <c r="E931" s="5">
        <v>0</v>
      </c>
      <c r="F931" s="5">
        <v>463798845</v>
      </c>
      <c r="G931" s="5">
        <v>463798845</v>
      </c>
      <c r="H931" s="5">
        <v>0</v>
      </c>
      <c r="I931" s="5">
        <v>463798845</v>
      </c>
      <c r="J931" s="5">
        <v>0</v>
      </c>
      <c r="K931" s="5">
        <v>463798845</v>
      </c>
      <c r="L931" s="5">
        <v>0</v>
      </c>
      <c r="M931" s="5">
        <v>463798845</v>
      </c>
      <c r="N931" s="5">
        <v>100</v>
      </c>
      <c r="O931" s="5">
        <v>0</v>
      </c>
      <c r="P931" s="5">
        <v>463798845</v>
      </c>
      <c r="Q931" s="5">
        <v>100</v>
      </c>
      <c r="R931" s="5">
        <v>0</v>
      </c>
      <c r="S931" s="5">
        <v>463798845</v>
      </c>
      <c r="T931" s="5">
        <v>0</v>
      </c>
      <c r="V931" t="s">
        <v>1679</v>
      </c>
      <c r="W931" t="s">
        <v>1681</v>
      </c>
      <c r="X931" t="s">
        <v>1682</v>
      </c>
    </row>
    <row r="932" spans="2:29">
      <c r="B932" t="s">
        <v>2137</v>
      </c>
      <c r="C932" t="s">
        <v>2138</v>
      </c>
      <c r="D932" s="5">
        <v>0</v>
      </c>
      <c r="E932" s="5">
        <v>0</v>
      </c>
      <c r="F932" s="5">
        <v>4802394</v>
      </c>
      <c r="G932" s="5">
        <v>4802394</v>
      </c>
      <c r="H932" s="5">
        <v>0</v>
      </c>
      <c r="I932" s="5">
        <v>4802394</v>
      </c>
      <c r="J932" s="5">
        <v>3546</v>
      </c>
      <c r="K932" s="5">
        <v>4802393</v>
      </c>
      <c r="L932" s="5">
        <v>3546</v>
      </c>
      <c r="M932" s="5">
        <v>4802393</v>
      </c>
      <c r="N932" s="5">
        <v>100</v>
      </c>
      <c r="O932" s="5">
        <v>711343</v>
      </c>
      <c r="P932" s="5">
        <v>3611343</v>
      </c>
      <c r="Q932" s="5">
        <v>75.198800000000006</v>
      </c>
      <c r="R932" s="5">
        <v>711343</v>
      </c>
      <c r="S932" s="5">
        <v>3611343</v>
      </c>
      <c r="T932" s="5">
        <v>0</v>
      </c>
      <c r="V932" t="s">
        <v>2137</v>
      </c>
      <c r="W932" t="s">
        <v>1849</v>
      </c>
      <c r="X932" t="s">
        <v>2139</v>
      </c>
      <c r="Y932" t="s">
        <v>1694</v>
      </c>
      <c r="Z932" t="s">
        <v>1724</v>
      </c>
      <c r="AA932" t="s">
        <v>1889</v>
      </c>
      <c r="AB932" t="s">
        <v>2140</v>
      </c>
    </row>
    <row r="933" spans="2:29">
      <c r="B933" t="s">
        <v>1679</v>
      </c>
      <c r="C933" t="s">
        <v>1680</v>
      </c>
      <c r="D933" s="5">
        <v>0</v>
      </c>
      <c r="E933" s="5">
        <v>0</v>
      </c>
      <c r="F933" s="5">
        <v>4798848</v>
      </c>
      <c r="G933" s="5">
        <v>4798848</v>
      </c>
      <c r="H933" s="5">
        <v>0</v>
      </c>
      <c r="I933" s="5">
        <v>4798848</v>
      </c>
      <c r="J933" s="5">
        <v>0</v>
      </c>
      <c r="K933" s="5">
        <v>4798847</v>
      </c>
      <c r="L933" s="5">
        <v>0</v>
      </c>
      <c r="M933" s="5">
        <v>4798847</v>
      </c>
      <c r="N933" s="5">
        <v>100</v>
      </c>
      <c r="O933" s="5">
        <v>707797</v>
      </c>
      <c r="P933" s="5">
        <v>3607797</v>
      </c>
      <c r="Q933" s="5">
        <v>75.180499999999995</v>
      </c>
      <c r="R933" s="5">
        <v>707797</v>
      </c>
      <c r="S933" s="5">
        <v>3607797</v>
      </c>
      <c r="T933" s="5">
        <v>0</v>
      </c>
      <c r="V933" t="s">
        <v>1679</v>
      </c>
      <c r="W933" t="s">
        <v>1681</v>
      </c>
      <c r="X933" t="s">
        <v>1682</v>
      </c>
    </row>
    <row r="934" spans="2:29">
      <c r="B934" t="s">
        <v>1809</v>
      </c>
      <c r="C934" t="s">
        <v>1810</v>
      </c>
      <c r="D934" s="5">
        <v>0</v>
      </c>
      <c r="E934" s="5">
        <v>0</v>
      </c>
      <c r="F934" s="5">
        <v>3546</v>
      </c>
      <c r="G934" s="5">
        <v>3546</v>
      </c>
      <c r="H934" s="5">
        <v>0</v>
      </c>
      <c r="I934" s="5">
        <v>3546</v>
      </c>
      <c r="J934" s="5">
        <v>3546</v>
      </c>
      <c r="K934" s="5">
        <v>3546</v>
      </c>
      <c r="L934" s="5">
        <v>3546</v>
      </c>
      <c r="M934" s="5">
        <v>3546</v>
      </c>
      <c r="N934" s="5">
        <v>100</v>
      </c>
      <c r="O934" s="5">
        <v>3546</v>
      </c>
      <c r="P934" s="5">
        <v>3546</v>
      </c>
      <c r="Q934" s="5">
        <v>100</v>
      </c>
      <c r="R934" s="5">
        <v>3546</v>
      </c>
      <c r="S934" s="5">
        <v>3546</v>
      </c>
      <c r="T934" s="5">
        <v>0</v>
      </c>
      <c r="V934" t="s">
        <v>1809</v>
      </c>
      <c r="W934" t="s">
        <v>1811</v>
      </c>
      <c r="X934" t="s">
        <v>1682</v>
      </c>
    </row>
    <row r="935" spans="2:29">
      <c r="B935" t="s">
        <v>2157</v>
      </c>
      <c r="C935" t="s">
        <v>2158</v>
      </c>
      <c r="D935" s="5">
        <v>0</v>
      </c>
      <c r="E935" s="5">
        <v>0</v>
      </c>
      <c r="F935" s="5">
        <v>1590001</v>
      </c>
      <c r="G935" s="5">
        <v>1590001</v>
      </c>
      <c r="H935" s="5">
        <v>0</v>
      </c>
      <c r="I935" s="5">
        <v>1590001</v>
      </c>
      <c r="J935" s="5">
        <v>0</v>
      </c>
      <c r="K935" s="5">
        <v>1590001</v>
      </c>
      <c r="L935" s="5">
        <v>0</v>
      </c>
      <c r="M935" s="5">
        <v>1590001</v>
      </c>
      <c r="N935" s="5">
        <v>100</v>
      </c>
      <c r="O935" s="5">
        <v>0</v>
      </c>
      <c r="P935" s="5">
        <v>1590001</v>
      </c>
      <c r="Q935" s="5">
        <v>100</v>
      </c>
      <c r="R935" s="5">
        <v>0</v>
      </c>
      <c r="S935" s="5">
        <v>1590001</v>
      </c>
      <c r="T935" s="5">
        <v>0</v>
      </c>
      <c r="V935" t="s">
        <v>2157</v>
      </c>
      <c r="W935" t="s">
        <v>2159</v>
      </c>
      <c r="X935" t="s">
        <v>1694</v>
      </c>
      <c r="Y935" t="s">
        <v>2160</v>
      </c>
      <c r="Z935" t="s">
        <v>1694</v>
      </c>
      <c r="AA935" t="s">
        <v>2161</v>
      </c>
      <c r="AB935" t="s">
        <v>2162</v>
      </c>
    </row>
    <row r="936" spans="2:29">
      <c r="B936" t="s">
        <v>1679</v>
      </c>
      <c r="C936" t="s">
        <v>1680</v>
      </c>
      <c r="D936" s="5">
        <v>0</v>
      </c>
      <c r="E936" s="5">
        <v>0</v>
      </c>
      <c r="F936" s="5">
        <v>1590001</v>
      </c>
      <c r="G936" s="5">
        <v>1590001</v>
      </c>
      <c r="H936" s="5">
        <v>0</v>
      </c>
      <c r="I936" s="5">
        <v>1590001</v>
      </c>
      <c r="J936" s="5">
        <v>0</v>
      </c>
      <c r="K936" s="5">
        <v>1590001</v>
      </c>
      <c r="L936" s="5">
        <v>0</v>
      </c>
      <c r="M936" s="5">
        <v>1590001</v>
      </c>
      <c r="N936" s="5">
        <v>100</v>
      </c>
      <c r="O936" s="5">
        <v>0</v>
      </c>
      <c r="P936" s="5">
        <v>1590001</v>
      </c>
      <c r="Q936" s="5">
        <v>100</v>
      </c>
      <c r="R936" s="5">
        <v>0</v>
      </c>
      <c r="S936" s="5">
        <v>1590001</v>
      </c>
      <c r="T936" s="5">
        <v>0</v>
      </c>
      <c r="V936" t="s">
        <v>1679</v>
      </c>
      <c r="W936" t="s">
        <v>1681</v>
      </c>
      <c r="X936" t="s">
        <v>1682</v>
      </c>
    </row>
    <row r="937" spans="2:29">
      <c r="B937" t="s">
        <v>2580</v>
      </c>
      <c r="C937" t="s">
        <v>2581</v>
      </c>
      <c r="D937" s="5">
        <v>9616035000</v>
      </c>
      <c r="E937" s="5">
        <v>0</v>
      </c>
      <c r="F937" s="5">
        <v>802985760</v>
      </c>
      <c r="G937" s="5">
        <v>10419020760</v>
      </c>
      <c r="H937" s="5">
        <v>0</v>
      </c>
      <c r="I937" s="5">
        <v>10419020760</v>
      </c>
      <c r="J937" s="5">
        <v>-68443800</v>
      </c>
      <c r="K937" s="5">
        <v>10344410951</v>
      </c>
      <c r="L937" s="5">
        <v>605674431</v>
      </c>
      <c r="M937" s="5">
        <v>10344410951</v>
      </c>
      <c r="N937" s="5">
        <v>99.283900000000003</v>
      </c>
      <c r="O937" s="5">
        <v>938669976</v>
      </c>
      <c r="P937" s="5">
        <v>8629232544</v>
      </c>
      <c r="Q937" s="5">
        <v>82.821899999999999</v>
      </c>
      <c r="R937" s="5">
        <v>938669976</v>
      </c>
      <c r="S937" s="5">
        <v>8629232544</v>
      </c>
      <c r="T937" s="5">
        <v>0</v>
      </c>
      <c r="V937" t="s">
        <v>2580</v>
      </c>
      <c r="W937" t="s">
        <v>1887</v>
      </c>
      <c r="X937" t="s">
        <v>1707</v>
      </c>
      <c r="Y937" t="s">
        <v>2582</v>
      </c>
      <c r="Z937" t="s">
        <v>2583</v>
      </c>
      <c r="AA937" t="s">
        <v>1689</v>
      </c>
      <c r="AB937" t="s">
        <v>2584</v>
      </c>
    </row>
    <row r="938" spans="2:29">
      <c r="B938" t="s">
        <v>1679</v>
      </c>
      <c r="C938" t="s">
        <v>1680</v>
      </c>
      <c r="D938" s="5">
        <v>6987035000</v>
      </c>
      <c r="E938" s="5">
        <v>0</v>
      </c>
      <c r="F938" s="5">
        <v>108749927</v>
      </c>
      <c r="G938" s="5">
        <v>7095784927</v>
      </c>
      <c r="H938" s="5">
        <v>0</v>
      </c>
      <c r="I938" s="5">
        <v>7095784927</v>
      </c>
      <c r="J938" s="5">
        <v>-44863800</v>
      </c>
      <c r="K938" s="5">
        <v>7044755118</v>
      </c>
      <c r="L938" s="5">
        <v>371714431</v>
      </c>
      <c r="M938" s="5">
        <v>7044755118</v>
      </c>
      <c r="N938" s="5">
        <v>99.280799999999999</v>
      </c>
      <c r="O938" s="5">
        <v>531976843</v>
      </c>
      <c r="P938" s="5">
        <v>5999092012</v>
      </c>
      <c r="Q938" s="5">
        <v>84.544399999999996</v>
      </c>
      <c r="R938" s="5">
        <v>531976843</v>
      </c>
      <c r="S938" s="5">
        <v>5999092012</v>
      </c>
      <c r="T938" s="5">
        <v>0</v>
      </c>
      <c r="V938" t="s">
        <v>1679</v>
      </c>
      <c r="W938" t="s">
        <v>1681</v>
      </c>
      <c r="X938" t="s">
        <v>1682</v>
      </c>
    </row>
    <row r="939" spans="2:29">
      <c r="B939" t="s">
        <v>2189</v>
      </c>
      <c r="C939" t="s">
        <v>2190</v>
      </c>
      <c r="D939" s="5">
        <v>1629000000</v>
      </c>
      <c r="E939" s="5">
        <v>0</v>
      </c>
      <c r="F939" s="5">
        <v>691649500</v>
      </c>
      <c r="G939" s="5">
        <v>2320649500</v>
      </c>
      <c r="H939" s="5">
        <v>0</v>
      </c>
      <c r="I939" s="5">
        <v>2320649500</v>
      </c>
      <c r="J939" s="5">
        <v>0</v>
      </c>
      <c r="K939" s="5">
        <v>2320649500</v>
      </c>
      <c r="L939" s="5">
        <v>227468000</v>
      </c>
      <c r="M939" s="5">
        <v>2320649500</v>
      </c>
      <c r="N939" s="5">
        <v>100</v>
      </c>
      <c r="O939" s="5">
        <v>305750133</v>
      </c>
      <c r="P939" s="5">
        <v>1767480199</v>
      </c>
      <c r="Q939" s="5">
        <v>76.163200000000003</v>
      </c>
      <c r="R939" s="5">
        <v>305750133</v>
      </c>
      <c r="S939" s="5">
        <v>1767480199</v>
      </c>
      <c r="T939" s="5">
        <v>0</v>
      </c>
      <c r="V939" t="s">
        <v>2189</v>
      </c>
      <c r="W939" t="s">
        <v>2191</v>
      </c>
    </row>
    <row r="940" spans="2:29">
      <c r="B940" t="s">
        <v>1809</v>
      </c>
      <c r="C940" t="s">
        <v>1810</v>
      </c>
      <c r="D940" s="5">
        <v>0</v>
      </c>
      <c r="E940" s="5">
        <v>0</v>
      </c>
      <c r="F940" s="5">
        <v>2586333</v>
      </c>
      <c r="G940" s="5">
        <v>2586333</v>
      </c>
      <c r="H940" s="5">
        <v>0</v>
      </c>
      <c r="I940" s="5">
        <v>2586333</v>
      </c>
      <c r="J940" s="5">
        <v>0</v>
      </c>
      <c r="K940" s="5">
        <v>2586333</v>
      </c>
      <c r="L940" s="5">
        <v>0</v>
      </c>
      <c r="M940" s="5">
        <v>2586333</v>
      </c>
      <c r="N940" s="5">
        <v>100</v>
      </c>
      <c r="O940" s="5">
        <v>0</v>
      </c>
      <c r="P940" s="5">
        <v>2586333</v>
      </c>
      <c r="Q940" s="5">
        <v>100</v>
      </c>
      <c r="R940" s="5">
        <v>0</v>
      </c>
      <c r="S940" s="5">
        <v>2586333</v>
      </c>
      <c r="T940" s="5">
        <v>0</v>
      </c>
      <c r="V940" t="s">
        <v>1809</v>
      </c>
      <c r="W940" t="s">
        <v>1811</v>
      </c>
      <c r="X940" t="s">
        <v>1682</v>
      </c>
    </row>
    <row r="941" spans="2:29">
      <c r="B941" t="s">
        <v>2042</v>
      </c>
      <c r="C941" t="s">
        <v>2043</v>
      </c>
      <c r="D941" s="5">
        <v>1000000000</v>
      </c>
      <c r="E941" s="5">
        <v>0</v>
      </c>
      <c r="F941" s="5">
        <v>0</v>
      </c>
      <c r="G941" s="5">
        <v>1000000000</v>
      </c>
      <c r="H941" s="5">
        <v>0</v>
      </c>
      <c r="I941" s="5">
        <v>1000000000</v>
      </c>
      <c r="J941" s="5">
        <v>-23580000</v>
      </c>
      <c r="K941" s="5">
        <v>976420000</v>
      </c>
      <c r="L941" s="5">
        <v>6492000</v>
      </c>
      <c r="M941" s="5">
        <v>976420000</v>
      </c>
      <c r="N941" s="5">
        <v>97.641999999999996</v>
      </c>
      <c r="O941" s="5">
        <v>100943000</v>
      </c>
      <c r="P941" s="5">
        <v>860074000</v>
      </c>
      <c r="Q941" s="5">
        <v>86.007400000000004</v>
      </c>
      <c r="R941" s="5">
        <v>100943000</v>
      </c>
      <c r="S941" s="5">
        <v>860074000</v>
      </c>
      <c r="T941" s="5">
        <v>0</v>
      </c>
      <c r="V941" t="s">
        <v>2042</v>
      </c>
      <c r="W941" t="s">
        <v>2044</v>
      </c>
      <c r="X941" t="s">
        <v>2045</v>
      </c>
      <c r="Y941" t="s">
        <v>2046</v>
      </c>
    </row>
    <row r="942" spans="2:29">
      <c r="B942" t="s">
        <v>2167</v>
      </c>
      <c r="C942" t="s">
        <v>2168</v>
      </c>
      <c r="D942" s="5">
        <v>4800000000</v>
      </c>
      <c r="E942" s="5">
        <v>0</v>
      </c>
      <c r="F942" s="5">
        <v>673775500</v>
      </c>
      <c r="G942" s="5">
        <v>5473775500</v>
      </c>
      <c r="H942" s="5">
        <v>0</v>
      </c>
      <c r="I942" s="5">
        <v>5473775500</v>
      </c>
      <c r="J942" s="5">
        <v>0</v>
      </c>
      <c r="K942" s="5">
        <v>5473611639</v>
      </c>
      <c r="L942" s="5">
        <v>0</v>
      </c>
      <c r="M942" s="5">
        <v>5473611639</v>
      </c>
      <c r="N942" s="5">
        <v>99.997</v>
      </c>
      <c r="O942" s="5">
        <v>62361150</v>
      </c>
      <c r="P942" s="5">
        <v>5413589936</v>
      </c>
      <c r="Q942" s="5">
        <v>98.900499999999994</v>
      </c>
      <c r="R942" s="5">
        <v>21126838</v>
      </c>
      <c r="S942" s="5">
        <v>5372355624</v>
      </c>
      <c r="T942" s="5">
        <v>41234312</v>
      </c>
      <c r="V942" t="s">
        <v>2167</v>
      </c>
      <c r="W942" t="s">
        <v>1887</v>
      </c>
      <c r="X942" t="s">
        <v>1707</v>
      </c>
      <c r="Y942" t="s">
        <v>2169</v>
      </c>
      <c r="Z942" t="s">
        <v>1916</v>
      </c>
      <c r="AA942" t="s">
        <v>2170</v>
      </c>
      <c r="AB942" t="s">
        <v>2171</v>
      </c>
    </row>
    <row r="943" spans="2:29">
      <c r="B943" t="s">
        <v>1679</v>
      </c>
      <c r="C943" t="s">
        <v>1680</v>
      </c>
      <c r="D943" s="5">
        <v>0</v>
      </c>
      <c r="E943" s="5">
        <v>0</v>
      </c>
      <c r="F943" s="5">
        <v>90921000</v>
      </c>
      <c r="G943" s="5">
        <v>90921000</v>
      </c>
      <c r="H943" s="5">
        <v>0</v>
      </c>
      <c r="I943" s="5">
        <v>90921000</v>
      </c>
      <c r="J943" s="5">
        <v>0</v>
      </c>
      <c r="K943" s="5">
        <v>90921000</v>
      </c>
      <c r="L943" s="5">
        <v>0</v>
      </c>
      <c r="M943" s="5">
        <v>90921000</v>
      </c>
      <c r="N943" s="5">
        <v>100</v>
      </c>
      <c r="O943" s="5">
        <v>62361150</v>
      </c>
      <c r="P943" s="5">
        <v>89168360</v>
      </c>
      <c r="Q943" s="5">
        <v>98.072299999999998</v>
      </c>
      <c r="R943" s="5">
        <v>21126838</v>
      </c>
      <c r="S943" s="5">
        <v>47934048</v>
      </c>
      <c r="T943" s="5">
        <v>41234312</v>
      </c>
      <c r="V943" t="s">
        <v>1679</v>
      </c>
      <c r="W943" t="s">
        <v>1681</v>
      </c>
      <c r="X943" t="s">
        <v>1682</v>
      </c>
    </row>
    <row r="944" spans="2:29">
      <c r="B944" t="s">
        <v>2189</v>
      </c>
      <c r="C944" t="s">
        <v>2190</v>
      </c>
      <c r="D944" s="5">
        <v>4800000000</v>
      </c>
      <c r="E944" s="5">
        <v>0</v>
      </c>
      <c r="F944" s="5">
        <v>582854500</v>
      </c>
      <c r="G944" s="5">
        <v>5382854500</v>
      </c>
      <c r="H944" s="5">
        <v>0</v>
      </c>
      <c r="I944" s="5">
        <v>5382854500</v>
      </c>
      <c r="J944" s="5">
        <v>0</v>
      </c>
      <c r="K944" s="5">
        <v>5382690639</v>
      </c>
      <c r="L944" s="5">
        <v>0</v>
      </c>
      <c r="M944" s="5">
        <v>5382690639</v>
      </c>
      <c r="N944" s="5">
        <v>99.997</v>
      </c>
      <c r="O944" s="5">
        <v>0</v>
      </c>
      <c r="P944" s="5">
        <v>5324421576</v>
      </c>
      <c r="Q944" s="5">
        <v>98.914500000000004</v>
      </c>
      <c r="R944" s="5">
        <v>0</v>
      </c>
      <c r="S944" s="5">
        <v>5324421576</v>
      </c>
      <c r="T944" s="5">
        <v>0</v>
      </c>
      <c r="V944" t="s">
        <v>2189</v>
      </c>
      <c r="W944" t="s">
        <v>2191</v>
      </c>
    </row>
    <row r="945" spans="2:31">
      <c r="B945" t="s">
        <v>2590</v>
      </c>
      <c r="C945" t="s">
        <v>2591</v>
      </c>
      <c r="D945" s="5">
        <v>1150000000</v>
      </c>
      <c r="E945" s="5">
        <v>0</v>
      </c>
      <c r="F945" s="5">
        <v>-1150000000</v>
      </c>
      <c r="G945" s="5">
        <v>0</v>
      </c>
      <c r="H945" s="5">
        <v>0</v>
      </c>
      <c r="I945" s="5">
        <v>0</v>
      </c>
      <c r="J945" s="5">
        <v>0</v>
      </c>
      <c r="K945" s="5">
        <v>0</v>
      </c>
      <c r="L945" s="5">
        <v>0</v>
      </c>
      <c r="M945" s="5">
        <v>0</v>
      </c>
      <c r="N945" s="5">
        <v>0</v>
      </c>
      <c r="O945" s="5">
        <v>0</v>
      </c>
      <c r="P945" s="5">
        <v>0</v>
      </c>
      <c r="Q945" s="5">
        <v>0</v>
      </c>
      <c r="R945" s="5">
        <v>0</v>
      </c>
      <c r="S945" s="5">
        <v>0</v>
      </c>
      <c r="T945" s="5">
        <v>0</v>
      </c>
      <c r="V945" t="s">
        <v>2590</v>
      </c>
      <c r="W945" t="s">
        <v>1849</v>
      </c>
      <c r="X945" t="s">
        <v>1694</v>
      </c>
      <c r="Y945" t="s">
        <v>1992</v>
      </c>
      <c r="Z945" t="s">
        <v>2592</v>
      </c>
      <c r="AA945" t="s">
        <v>1689</v>
      </c>
      <c r="AB945" t="s">
        <v>2593</v>
      </c>
    </row>
    <row r="946" spans="2:31">
      <c r="B946" t="s">
        <v>1679</v>
      </c>
      <c r="C946" t="s">
        <v>1680</v>
      </c>
      <c r="D946" s="5">
        <v>150000000</v>
      </c>
      <c r="E946" s="5">
        <v>0</v>
      </c>
      <c r="F946" s="5">
        <v>-150000000</v>
      </c>
      <c r="G946" s="5">
        <v>0</v>
      </c>
      <c r="H946" s="5">
        <v>0</v>
      </c>
      <c r="I946" s="5">
        <v>0</v>
      </c>
      <c r="J946" s="5">
        <v>0</v>
      </c>
      <c r="K946" s="5">
        <v>0</v>
      </c>
      <c r="L946" s="5">
        <v>0</v>
      </c>
      <c r="M946" s="5">
        <v>0</v>
      </c>
      <c r="N946" s="5">
        <v>0</v>
      </c>
      <c r="O946" s="5">
        <v>0</v>
      </c>
      <c r="P946" s="5">
        <v>0</v>
      </c>
      <c r="Q946" s="5">
        <v>0</v>
      </c>
      <c r="R946" s="5">
        <v>0</v>
      </c>
      <c r="S946" s="5">
        <v>0</v>
      </c>
      <c r="T946" s="5">
        <v>0</v>
      </c>
      <c r="V946" t="s">
        <v>1679</v>
      </c>
      <c r="W946" t="s">
        <v>1681</v>
      </c>
      <c r="X946" t="s">
        <v>1682</v>
      </c>
    </row>
    <row r="947" spans="2:31">
      <c r="B947" t="s">
        <v>2189</v>
      </c>
      <c r="C947" t="s">
        <v>2190</v>
      </c>
      <c r="D947" s="5">
        <v>1000000000</v>
      </c>
      <c r="E947" s="5">
        <v>0</v>
      </c>
      <c r="F947" s="5">
        <v>-1000000000</v>
      </c>
      <c r="G947" s="5">
        <v>0</v>
      </c>
      <c r="H947" s="5">
        <v>0</v>
      </c>
      <c r="I947" s="5">
        <v>0</v>
      </c>
      <c r="J947" s="5">
        <v>0</v>
      </c>
      <c r="K947" s="5">
        <v>0</v>
      </c>
      <c r="L947" s="5">
        <v>0</v>
      </c>
      <c r="M947" s="5">
        <v>0</v>
      </c>
      <c r="N947" s="5">
        <v>0</v>
      </c>
      <c r="O947" s="5">
        <v>0</v>
      </c>
      <c r="P947" s="5">
        <v>0</v>
      </c>
      <c r="Q947" s="5">
        <v>0</v>
      </c>
      <c r="R947" s="5">
        <v>0</v>
      </c>
      <c r="S947" s="5">
        <v>0</v>
      </c>
      <c r="T947" s="5">
        <v>0</v>
      </c>
      <c r="V947" t="s">
        <v>2189</v>
      </c>
      <c r="W947" t="s">
        <v>2191</v>
      </c>
    </row>
    <row r="948" spans="2:31">
      <c r="B948" t="s">
        <v>2406</v>
      </c>
      <c r="C948" t="s">
        <v>2407</v>
      </c>
      <c r="D948" s="5">
        <v>60000000</v>
      </c>
      <c r="E948" s="5">
        <v>0</v>
      </c>
      <c r="F948" s="5">
        <v>0</v>
      </c>
      <c r="G948" s="5">
        <v>60000000</v>
      </c>
      <c r="H948" s="5">
        <v>0</v>
      </c>
      <c r="I948" s="5">
        <v>60000000</v>
      </c>
      <c r="J948" s="5">
        <v>-1200000</v>
      </c>
      <c r="K948" s="5">
        <v>58800000</v>
      </c>
      <c r="L948" s="5">
        <v>0</v>
      </c>
      <c r="M948" s="5">
        <v>58800000</v>
      </c>
      <c r="N948" s="5">
        <v>98</v>
      </c>
      <c r="O948" s="5">
        <v>0</v>
      </c>
      <c r="P948" s="5">
        <v>57900000</v>
      </c>
      <c r="Q948" s="5">
        <v>96.5</v>
      </c>
      <c r="R948" s="5">
        <v>0</v>
      </c>
      <c r="S948" s="5">
        <v>57900000</v>
      </c>
      <c r="T948" s="5">
        <v>0</v>
      </c>
      <c r="V948" t="s">
        <v>2406</v>
      </c>
      <c r="W948" t="s">
        <v>1887</v>
      </c>
      <c r="X948" t="s">
        <v>1707</v>
      </c>
      <c r="Y948" t="s">
        <v>1694</v>
      </c>
      <c r="Z948" t="s">
        <v>2408</v>
      </c>
      <c r="AA948" t="s">
        <v>2409</v>
      </c>
      <c r="AB948" t="s">
        <v>1851</v>
      </c>
      <c r="AC948" t="s">
        <v>2410</v>
      </c>
    </row>
    <row r="949" spans="2:31">
      <c r="B949" t="s">
        <v>1679</v>
      </c>
      <c r="C949" t="s">
        <v>1680</v>
      </c>
      <c r="D949" s="5">
        <v>60000000</v>
      </c>
      <c r="E949" s="5">
        <v>0</v>
      </c>
      <c r="F949" s="5">
        <v>0</v>
      </c>
      <c r="G949" s="5">
        <v>60000000</v>
      </c>
      <c r="H949" s="5">
        <v>0</v>
      </c>
      <c r="I949" s="5">
        <v>60000000</v>
      </c>
      <c r="J949" s="5">
        <v>-1200000</v>
      </c>
      <c r="K949" s="5">
        <v>58800000</v>
      </c>
      <c r="L949" s="5">
        <v>0</v>
      </c>
      <c r="M949" s="5">
        <v>58800000</v>
      </c>
      <c r="N949" s="5">
        <v>98</v>
      </c>
      <c r="O949" s="5">
        <v>0</v>
      </c>
      <c r="P949" s="5">
        <v>57900000</v>
      </c>
      <c r="Q949" s="5">
        <v>96.5</v>
      </c>
      <c r="R949" s="5">
        <v>0</v>
      </c>
      <c r="S949" s="5">
        <v>57900000</v>
      </c>
      <c r="T949" s="5">
        <v>0</v>
      </c>
      <c r="V949" t="s">
        <v>1679</v>
      </c>
      <c r="W949" t="s">
        <v>1681</v>
      </c>
      <c r="X949" t="s">
        <v>1682</v>
      </c>
    </row>
    <row r="950" spans="2:31">
      <c r="B950" t="s">
        <v>2333</v>
      </c>
      <c r="C950" t="s">
        <v>1534</v>
      </c>
      <c r="D950" s="5">
        <v>0</v>
      </c>
      <c r="E950" s="5">
        <v>0</v>
      </c>
      <c r="F950" s="5">
        <v>20000000</v>
      </c>
      <c r="G950" s="5">
        <v>20000000</v>
      </c>
      <c r="H950" s="5">
        <v>0</v>
      </c>
      <c r="I950" s="5">
        <v>20000000</v>
      </c>
      <c r="J950" s="5">
        <v>-20000000</v>
      </c>
      <c r="K950" s="5">
        <v>0</v>
      </c>
      <c r="L950" s="5">
        <v>0</v>
      </c>
      <c r="M950" s="5">
        <v>0</v>
      </c>
      <c r="N950" s="5">
        <v>0</v>
      </c>
      <c r="O950" s="5">
        <v>0</v>
      </c>
      <c r="P950" s="5">
        <v>0</v>
      </c>
      <c r="Q950" s="5">
        <v>0</v>
      </c>
      <c r="R950" s="5">
        <v>0</v>
      </c>
      <c r="S950" s="5">
        <v>0</v>
      </c>
      <c r="T950" s="5">
        <v>0</v>
      </c>
      <c r="V950" t="s">
        <v>2333</v>
      </c>
      <c r="W950" t="s">
        <v>2334</v>
      </c>
      <c r="X950" t="s">
        <v>2335</v>
      </c>
    </row>
    <row r="951" spans="2:31">
      <c r="B951" t="s">
        <v>1679</v>
      </c>
      <c r="C951" t="s">
        <v>1680</v>
      </c>
      <c r="D951" s="5">
        <v>0</v>
      </c>
      <c r="E951" s="5">
        <v>0</v>
      </c>
      <c r="F951" s="5">
        <v>20000000</v>
      </c>
      <c r="G951" s="5">
        <v>20000000</v>
      </c>
      <c r="H951" s="5">
        <v>0</v>
      </c>
      <c r="I951" s="5">
        <v>20000000</v>
      </c>
      <c r="J951" s="5">
        <v>-20000000</v>
      </c>
      <c r="K951" s="5">
        <v>0</v>
      </c>
      <c r="L951" s="5">
        <v>0</v>
      </c>
      <c r="M951" s="5">
        <v>0</v>
      </c>
      <c r="N951" s="5">
        <v>0</v>
      </c>
      <c r="O951" s="5">
        <v>0</v>
      </c>
      <c r="P951" s="5">
        <v>0</v>
      </c>
      <c r="Q951" s="5">
        <v>0</v>
      </c>
      <c r="R951" s="5">
        <v>0</v>
      </c>
      <c r="S951" s="5">
        <v>0</v>
      </c>
      <c r="T951" s="5">
        <v>0</v>
      </c>
      <c r="V951" t="s">
        <v>1679</v>
      </c>
      <c r="W951" t="s">
        <v>1681</v>
      </c>
      <c r="X951" t="s">
        <v>1682</v>
      </c>
    </row>
    <row r="952" spans="2:31">
      <c r="B952" t="s">
        <v>2594</v>
      </c>
      <c r="C952" t="s">
        <v>2595</v>
      </c>
      <c r="D952" s="5">
        <v>18841981000</v>
      </c>
      <c r="E952" s="5">
        <v>0</v>
      </c>
      <c r="F952" s="5">
        <v>430400000</v>
      </c>
      <c r="G952" s="5">
        <v>19272381000</v>
      </c>
      <c r="H952" s="5">
        <v>0</v>
      </c>
      <c r="I952" s="5">
        <v>19272381000</v>
      </c>
      <c r="J952" s="5">
        <v>-76711393</v>
      </c>
      <c r="K952" s="5">
        <v>18666694351</v>
      </c>
      <c r="L952" s="5">
        <v>3473468984</v>
      </c>
      <c r="M952" s="5">
        <v>18666694351</v>
      </c>
      <c r="N952" s="5">
        <v>96.857200000000006</v>
      </c>
      <c r="O952" s="5">
        <v>1851140076</v>
      </c>
      <c r="P952" s="5">
        <v>13811792490</v>
      </c>
      <c r="Q952" s="5">
        <v>71.666200000000003</v>
      </c>
      <c r="R952" s="5">
        <v>1714470251</v>
      </c>
      <c r="S952" s="5">
        <v>13675122665</v>
      </c>
      <c r="T952" s="5">
        <v>136669825</v>
      </c>
      <c r="V952" t="s">
        <v>2594</v>
      </c>
      <c r="W952" t="s">
        <v>2596</v>
      </c>
      <c r="X952" t="s">
        <v>1694</v>
      </c>
      <c r="Y952" t="s">
        <v>1731</v>
      </c>
      <c r="Z952" t="s">
        <v>2597</v>
      </c>
      <c r="AA952" t="s">
        <v>1694</v>
      </c>
      <c r="AB952" t="s">
        <v>2598</v>
      </c>
      <c r="AC952" t="s">
        <v>2599</v>
      </c>
    </row>
    <row r="953" spans="2:31">
      <c r="B953" t="s">
        <v>2542</v>
      </c>
      <c r="C953" t="s">
        <v>2543</v>
      </c>
      <c r="D953" s="5">
        <v>0</v>
      </c>
      <c r="E953" s="5">
        <v>0</v>
      </c>
      <c r="F953" s="5">
        <v>899100000</v>
      </c>
      <c r="G953" s="5">
        <v>899100000</v>
      </c>
      <c r="H953" s="5">
        <v>0</v>
      </c>
      <c r="I953" s="5">
        <v>899100000</v>
      </c>
      <c r="J953" s="5">
        <v>-303780330</v>
      </c>
      <c r="K953" s="5">
        <v>595319670</v>
      </c>
      <c r="L953" s="5">
        <v>595319670</v>
      </c>
      <c r="M953" s="5">
        <v>595319670</v>
      </c>
      <c r="N953" s="5">
        <v>66.212800000000001</v>
      </c>
      <c r="O953" s="5">
        <v>0</v>
      </c>
      <c r="P953" s="5">
        <v>0</v>
      </c>
      <c r="Q953" s="5">
        <v>0</v>
      </c>
      <c r="R953" s="5">
        <v>0</v>
      </c>
      <c r="S953" s="5">
        <v>0</v>
      </c>
      <c r="T953" s="5">
        <v>0</v>
      </c>
      <c r="V953" t="s">
        <v>2542</v>
      </c>
      <c r="W953" t="s">
        <v>2122</v>
      </c>
      <c r="X953" t="s">
        <v>1815</v>
      </c>
      <c r="Y953" t="s">
        <v>2052</v>
      </c>
      <c r="Z953" t="s">
        <v>1689</v>
      </c>
      <c r="AA953" t="s">
        <v>2544</v>
      </c>
      <c r="AB953" t="s">
        <v>1689</v>
      </c>
      <c r="AC953" t="s">
        <v>1794</v>
      </c>
      <c r="AD953" t="s">
        <v>2027</v>
      </c>
    </row>
    <row r="954" spans="2:31">
      <c r="B954" t="s">
        <v>2189</v>
      </c>
      <c r="C954" t="s">
        <v>2190</v>
      </c>
      <c r="D954" s="5">
        <v>0</v>
      </c>
      <c r="E954" s="5">
        <v>0</v>
      </c>
      <c r="F954" s="5">
        <v>899100000</v>
      </c>
      <c r="G954" s="5">
        <v>899100000</v>
      </c>
      <c r="H954" s="5">
        <v>0</v>
      </c>
      <c r="I954" s="5">
        <v>899100000</v>
      </c>
      <c r="J954" s="5">
        <v>-303780330</v>
      </c>
      <c r="K954" s="5">
        <v>595319670</v>
      </c>
      <c r="L954" s="5">
        <v>595319670</v>
      </c>
      <c r="M954" s="5">
        <v>595319670</v>
      </c>
      <c r="N954" s="5">
        <v>66.212800000000001</v>
      </c>
      <c r="O954" s="5">
        <v>0</v>
      </c>
      <c r="P954" s="5">
        <v>0</v>
      </c>
      <c r="Q954" s="5">
        <v>0</v>
      </c>
      <c r="R954" s="5">
        <v>0</v>
      </c>
      <c r="S954" s="5">
        <v>0</v>
      </c>
      <c r="T954" s="5">
        <v>0</v>
      </c>
      <c r="V954" t="s">
        <v>2189</v>
      </c>
      <c r="W954" t="s">
        <v>2191</v>
      </c>
    </row>
    <row r="955" spans="2:31">
      <c r="B955" t="s">
        <v>2040</v>
      </c>
      <c r="C955" t="s">
        <v>2041</v>
      </c>
      <c r="D955" s="5">
        <v>60000000</v>
      </c>
      <c r="E955" s="5">
        <v>0</v>
      </c>
      <c r="F955" s="5">
        <v>-60000000</v>
      </c>
      <c r="G955" s="5">
        <v>0</v>
      </c>
      <c r="H955" s="5">
        <v>0</v>
      </c>
      <c r="I955" s="5">
        <v>0</v>
      </c>
      <c r="J955" s="5">
        <v>0</v>
      </c>
      <c r="K955" s="5">
        <v>0</v>
      </c>
      <c r="L955" s="5">
        <v>0</v>
      </c>
      <c r="M955" s="5">
        <v>0</v>
      </c>
      <c r="N955" s="5">
        <v>0</v>
      </c>
      <c r="O955" s="5">
        <v>0</v>
      </c>
      <c r="P955" s="5">
        <v>0</v>
      </c>
      <c r="Q955" s="5">
        <v>0</v>
      </c>
      <c r="R955" s="5">
        <v>0</v>
      </c>
      <c r="S955" s="5">
        <v>0</v>
      </c>
      <c r="T955" s="5">
        <v>0</v>
      </c>
      <c r="V955" t="s">
        <v>2040</v>
      </c>
      <c r="W955" t="s">
        <v>1792</v>
      </c>
      <c r="X955" t="s">
        <v>1694</v>
      </c>
      <c r="Y955" t="s">
        <v>1793</v>
      </c>
      <c r="Z955" t="s">
        <v>1689</v>
      </c>
      <c r="AA955" t="s">
        <v>1794</v>
      </c>
      <c r="AB955" t="s">
        <v>1795</v>
      </c>
      <c r="AC955" t="s">
        <v>1796</v>
      </c>
      <c r="AD955" t="s">
        <v>1689</v>
      </c>
      <c r="AE955" t="s">
        <v>1723</v>
      </c>
    </row>
    <row r="956" spans="2:31">
      <c r="B956" t="s">
        <v>2042</v>
      </c>
      <c r="C956" t="s">
        <v>2043</v>
      </c>
      <c r="D956" s="5">
        <v>60000000</v>
      </c>
      <c r="E956" s="5">
        <v>0</v>
      </c>
      <c r="F956" s="5">
        <v>-60000000</v>
      </c>
      <c r="G956" s="5">
        <v>0</v>
      </c>
      <c r="H956" s="5">
        <v>0</v>
      </c>
      <c r="I956" s="5">
        <v>0</v>
      </c>
      <c r="J956" s="5">
        <v>0</v>
      </c>
      <c r="K956" s="5">
        <v>0</v>
      </c>
      <c r="L956" s="5">
        <v>0</v>
      </c>
      <c r="M956" s="5">
        <v>0</v>
      </c>
      <c r="N956" s="5">
        <v>0</v>
      </c>
      <c r="O956" s="5">
        <v>0</v>
      </c>
      <c r="P956" s="5">
        <v>0</v>
      </c>
      <c r="Q956" s="5">
        <v>0</v>
      </c>
      <c r="R956" s="5">
        <v>0</v>
      </c>
      <c r="S956" s="5">
        <v>0</v>
      </c>
      <c r="T956" s="5">
        <v>0</v>
      </c>
      <c r="V956" t="s">
        <v>2042</v>
      </c>
      <c r="W956" t="s">
        <v>2044</v>
      </c>
      <c r="X956" t="s">
        <v>2045</v>
      </c>
      <c r="Y956" t="s">
        <v>2046</v>
      </c>
    </row>
    <row r="957" spans="2:31">
      <c r="B957" t="s">
        <v>2600</v>
      </c>
      <c r="C957" t="s">
        <v>1586</v>
      </c>
      <c r="D957" s="5">
        <v>0</v>
      </c>
      <c r="E957" s="5">
        <v>0</v>
      </c>
      <c r="F957" s="5">
        <v>400000000</v>
      </c>
      <c r="G957" s="5">
        <v>400000000</v>
      </c>
      <c r="H957" s="5">
        <v>0</v>
      </c>
      <c r="I957" s="5">
        <v>400000000</v>
      </c>
      <c r="J957" s="5">
        <v>0</v>
      </c>
      <c r="K957" s="5">
        <v>400000000</v>
      </c>
      <c r="L957" s="5">
        <v>0</v>
      </c>
      <c r="M957" s="5">
        <v>400000000</v>
      </c>
      <c r="N957" s="5">
        <v>100</v>
      </c>
      <c r="O957" s="5">
        <v>0</v>
      </c>
      <c r="P957" s="5">
        <v>400000000</v>
      </c>
      <c r="Q957" s="5">
        <v>100</v>
      </c>
      <c r="R957" s="5">
        <v>0</v>
      </c>
      <c r="S957" s="5">
        <v>400000000</v>
      </c>
      <c r="T957" s="5">
        <v>0</v>
      </c>
      <c r="V957" t="s">
        <v>2600</v>
      </c>
      <c r="W957" t="s">
        <v>1804</v>
      </c>
      <c r="X957" t="s">
        <v>1694</v>
      </c>
      <c r="Y957" t="s">
        <v>1805</v>
      </c>
    </row>
    <row r="958" spans="2:31">
      <c r="B958" t="s">
        <v>2189</v>
      </c>
      <c r="C958" t="s">
        <v>2190</v>
      </c>
      <c r="D958" s="5">
        <v>0</v>
      </c>
      <c r="E958" s="5">
        <v>0</v>
      </c>
      <c r="F958" s="5">
        <v>400000000</v>
      </c>
      <c r="G958" s="5">
        <v>400000000</v>
      </c>
      <c r="H958" s="5">
        <v>0</v>
      </c>
      <c r="I958" s="5">
        <v>400000000</v>
      </c>
      <c r="J958" s="5">
        <v>0</v>
      </c>
      <c r="K958" s="5">
        <v>400000000</v>
      </c>
      <c r="L958" s="5">
        <v>0</v>
      </c>
      <c r="M958" s="5">
        <v>400000000</v>
      </c>
      <c r="N958" s="5">
        <v>100</v>
      </c>
      <c r="O958" s="5">
        <v>0</v>
      </c>
      <c r="P958" s="5">
        <v>400000000</v>
      </c>
      <c r="Q958" s="5">
        <v>100</v>
      </c>
      <c r="R958" s="5">
        <v>0</v>
      </c>
      <c r="S958" s="5">
        <v>400000000</v>
      </c>
      <c r="T958" s="5">
        <v>0</v>
      </c>
      <c r="V958" t="s">
        <v>2189</v>
      </c>
      <c r="W958" t="s">
        <v>2191</v>
      </c>
    </row>
    <row r="959" spans="2:31">
      <c r="B959" t="s">
        <v>2111</v>
      </c>
      <c r="C959" t="s">
        <v>2112</v>
      </c>
      <c r="D959" s="5">
        <v>200000000</v>
      </c>
      <c r="E959" s="5">
        <v>0</v>
      </c>
      <c r="F959" s="5">
        <v>-200000000</v>
      </c>
      <c r="G959" s="5">
        <v>0</v>
      </c>
      <c r="H959" s="5">
        <v>0</v>
      </c>
      <c r="I959" s="5">
        <v>0</v>
      </c>
      <c r="J959" s="5">
        <v>0</v>
      </c>
      <c r="K959" s="5">
        <v>0</v>
      </c>
      <c r="L959" s="5">
        <v>0</v>
      </c>
      <c r="M959" s="5">
        <v>0</v>
      </c>
      <c r="N959" s="5">
        <v>0</v>
      </c>
      <c r="O959" s="5">
        <v>0</v>
      </c>
      <c r="P959" s="5">
        <v>0</v>
      </c>
      <c r="Q959" s="5">
        <v>0</v>
      </c>
      <c r="R959" s="5">
        <v>0</v>
      </c>
      <c r="S959" s="5">
        <v>0</v>
      </c>
      <c r="T959" s="5">
        <v>0</v>
      </c>
      <c r="V959" t="s">
        <v>2111</v>
      </c>
      <c r="W959" t="s">
        <v>1826</v>
      </c>
      <c r="X959" t="s">
        <v>1827</v>
      </c>
      <c r="Y959" t="s">
        <v>1815</v>
      </c>
      <c r="Z959" t="s">
        <v>2113</v>
      </c>
    </row>
    <row r="960" spans="2:31">
      <c r="B960" t="s">
        <v>2042</v>
      </c>
      <c r="C960" t="s">
        <v>2043</v>
      </c>
      <c r="D960" s="5">
        <v>200000000</v>
      </c>
      <c r="E960" s="5">
        <v>0</v>
      </c>
      <c r="F960" s="5">
        <v>-200000000</v>
      </c>
      <c r="G960" s="5">
        <v>0</v>
      </c>
      <c r="H960" s="5">
        <v>0</v>
      </c>
      <c r="I960" s="5">
        <v>0</v>
      </c>
      <c r="J960" s="5">
        <v>0</v>
      </c>
      <c r="K960" s="5">
        <v>0</v>
      </c>
      <c r="L960" s="5">
        <v>0</v>
      </c>
      <c r="M960" s="5">
        <v>0</v>
      </c>
      <c r="N960" s="5">
        <v>0</v>
      </c>
      <c r="O960" s="5">
        <v>0</v>
      </c>
      <c r="P960" s="5">
        <v>0</v>
      </c>
      <c r="Q960" s="5">
        <v>0</v>
      </c>
      <c r="R960" s="5">
        <v>0</v>
      </c>
      <c r="S960" s="5">
        <v>0</v>
      </c>
      <c r="T960" s="5">
        <v>0</v>
      </c>
      <c r="V960" t="s">
        <v>2042</v>
      </c>
      <c r="W960" t="s">
        <v>2044</v>
      </c>
      <c r="X960" t="s">
        <v>2045</v>
      </c>
      <c r="Y960" t="s">
        <v>2046</v>
      </c>
    </row>
    <row r="961" spans="2:31">
      <c r="B961" t="s">
        <v>2264</v>
      </c>
      <c r="C961" t="s">
        <v>2265</v>
      </c>
      <c r="D961" s="5">
        <v>0</v>
      </c>
      <c r="E961" s="5">
        <v>0</v>
      </c>
      <c r="F961" s="5">
        <v>1165000000</v>
      </c>
      <c r="G961" s="5">
        <v>1165000000</v>
      </c>
      <c r="H961" s="5">
        <v>0</v>
      </c>
      <c r="I961" s="5">
        <v>1165000000</v>
      </c>
      <c r="J961" s="5">
        <v>-14252932</v>
      </c>
      <c r="K961" s="5">
        <v>1150747068</v>
      </c>
      <c r="L961" s="5">
        <v>1150747068</v>
      </c>
      <c r="M961" s="5">
        <v>1150747068</v>
      </c>
      <c r="N961" s="5">
        <v>98.776600000000002</v>
      </c>
      <c r="O961" s="5">
        <v>0</v>
      </c>
      <c r="P961" s="5">
        <v>0</v>
      </c>
      <c r="Q961" s="5">
        <v>0</v>
      </c>
      <c r="R961" s="5">
        <v>0</v>
      </c>
      <c r="S961" s="5">
        <v>0</v>
      </c>
      <c r="T961" s="5">
        <v>0</v>
      </c>
      <c r="V961" t="s">
        <v>2264</v>
      </c>
      <c r="W961" t="s">
        <v>2128</v>
      </c>
      <c r="X961" t="s">
        <v>1757</v>
      </c>
      <c r="Y961" t="s">
        <v>1706</v>
      </c>
      <c r="Z961" t="s">
        <v>2129</v>
      </c>
      <c r="AA961" t="s">
        <v>1694</v>
      </c>
      <c r="AB961" t="s">
        <v>2266</v>
      </c>
      <c r="AC961" t="s">
        <v>1689</v>
      </c>
      <c r="AD961" t="s">
        <v>1953</v>
      </c>
    </row>
    <row r="962" spans="2:31">
      <c r="B962" t="s">
        <v>2189</v>
      </c>
      <c r="C962" t="s">
        <v>2190</v>
      </c>
      <c r="D962" s="5">
        <v>0</v>
      </c>
      <c r="E962" s="5">
        <v>0</v>
      </c>
      <c r="F962" s="5">
        <v>1165000000</v>
      </c>
      <c r="G962" s="5">
        <v>1165000000</v>
      </c>
      <c r="H962" s="5">
        <v>0</v>
      </c>
      <c r="I962" s="5">
        <v>1165000000</v>
      </c>
      <c r="J962" s="5">
        <v>-14252932</v>
      </c>
      <c r="K962" s="5">
        <v>1150747068</v>
      </c>
      <c r="L962" s="5">
        <v>1150747068</v>
      </c>
      <c r="M962" s="5">
        <v>1150747068</v>
      </c>
      <c r="N962" s="5">
        <v>98.776600000000002</v>
      </c>
      <c r="O962" s="5">
        <v>0</v>
      </c>
      <c r="P962" s="5">
        <v>0</v>
      </c>
      <c r="Q962" s="5">
        <v>0</v>
      </c>
      <c r="R962" s="5">
        <v>0</v>
      </c>
      <c r="S962" s="5">
        <v>0</v>
      </c>
      <c r="T962" s="5">
        <v>0</v>
      </c>
      <c r="V962" t="s">
        <v>2189</v>
      </c>
      <c r="W962" t="s">
        <v>2191</v>
      </c>
    </row>
    <row r="963" spans="2:31">
      <c r="B963" t="s">
        <v>2133</v>
      </c>
      <c r="C963" t="s">
        <v>2134</v>
      </c>
      <c r="D963" s="5">
        <v>0</v>
      </c>
      <c r="E963" s="5">
        <v>0</v>
      </c>
      <c r="F963" s="5">
        <v>347055442</v>
      </c>
      <c r="G963" s="5">
        <v>347055442</v>
      </c>
      <c r="H963" s="5">
        <v>0</v>
      </c>
      <c r="I963" s="5">
        <v>347055442</v>
      </c>
      <c r="J963" s="5">
        <v>0</v>
      </c>
      <c r="K963" s="5">
        <v>347055442</v>
      </c>
      <c r="L963" s="5">
        <v>0</v>
      </c>
      <c r="M963" s="5">
        <v>347055442</v>
      </c>
      <c r="N963" s="5">
        <v>100</v>
      </c>
      <c r="O963" s="5">
        <v>0</v>
      </c>
      <c r="P963" s="5">
        <v>347055442</v>
      </c>
      <c r="Q963" s="5">
        <v>100</v>
      </c>
      <c r="R963" s="5">
        <v>0</v>
      </c>
      <c r="S963" s="5">
        <v>347055442</v>
      </c>
      <c r="T963" s="5">
        <v>0</v>
      </c>
      <c r="V963" t="s">
        <v>2133</v>
      </c>
      <c r="W963" t="s">
        <v>1849</v>
      </c>
      <c r="X963" t="s">
        <v>1694</v>
      </c>
      <c r="Y963" t="s">
        <v>1702</v>
      </c>
      <c r="Z963" t="s">
        <v>1854</v>
      </c>
      <c r="AA963" t="s">
        <v>1779</v>
      </c>
      <c r="AB963" t="s">
        <v>2135</v>
      </c>
      <c r="AC963" t="s">
        <v>2136</v>
      </c>
    </row>
    <row r="964" spans="2:31">
      <c r="B964" t="s">
        <v>1679</v>
      </c>
      <c r="C964" t="s">
        <v>1680</v>
      </c>
      <c r="D964" s="5">
        <v>0</v>
      </c>
      <c r="E964" s="5">
        <v>0</v>
      </c>
      <c r="F964" s="5">
        <v>347055442</v>
      </c>
      <c r="G964" s="5">
        <v>347055442</v>
      </c>
      <c r="H964" s="5">
        <v>0</v>
      </c>
      <c r="I964" s="5">
        <v>347055442</v>
      </c>
      <c r="J964" s="5">
        <v>0</v>
      </c>
      <c r="K964" s="5">
        <v>347055442</v>
      </c>
      <c r="L964" s="5">
        <v>0</v>
      </c>
      <c r="M964" s="5">
        <v>347055442</v>
      </c>
      <c r="N964" s="5">
        <v>100</v>
      </c>
      <c r="O964" s="5">
        <v>0</v>
      </c>
      <c r="P964" s="5">
        <v>347055442</v>
      </c>
      <c r="Q964" s="5">
        <v>100</v>
      </c>
      <c r="R964" s="5">
        <v>0</v>
      </c>
      <c r="S964" s="5">
        <v>347055442</v>
      </c>
      <c r="T964" s="5">
        <v>0</v>
      </c>
      <c r="V964" t="s">
        <v>1679</v>
      </c>
      <c r="W964" t="s">
        <v>1681</v>
      </c>
      <c r="X964" t="s">
        <v>1682</v>
      </c>
    </row>
    <row r="965" spans="2:31">
      <c r="B965" t="s">
        <v>2137</v>
      </c>
      <c r="C965" t="s">
        <v>2138</v>
      </c>
      <c r="D965" s="5">
        <v>0</v>
      </c>
      <c r="E965" s="5">
        <v>0</v>
      </c>
      <c r="F965" s="5">
        <v>2954277</v>
      </c>
      <c r="G965" s="5">
        <v>2954277</v>
      </c>
      <c r="H965" s="5">
        <v>0</v>
      </c>
      <c r="I965" s="5">
        <v>2954277</v>
      </c>
      <c r="J965" s="5">
        <v>9720</v>
      </c>
      <c r="K965" s="5">
        <v>2954277</v>
      </c>
      <c r="L965" s="5">
        <v>9720</v>
      </c>
      <c r="M965" s="5">
        <v>2954277</v>
      </c>
      <c r="N965" s="5">
        <v>100</v>
      </c>
      <c r="O965" s="5">
        <v>9720</v>
      </c>
      <c r="P965" s="5">
        <v>2893277</v>
      </c>
      <c r="Q965" s="5">
        <v>97.935199999999995</v>
      </c>
      <c r="R965" s="5">
        <v>9720</v>
      </c>
      <c r="S965" s="5">
        <v>2893277</v>
      </c>
      <c r="T965" s="5">
        <v>0</v>
      </c>
      <c r="V965" t="s">
        <v>2137</v>
      </c>
      <c r="W965" t="s">
        <v>1849</v>
      </c>
      <c r="X965" t="s">
        <v>2139</v>
      </c>
      <c r="Y965" t="s">
        <v>1694</v>
      </c>
      <c r="Z965" t="s">
        <v>1724</v>
      </c>
      <c r="AA965" t="s">
        <v>1889</v>
      </c>
      <c r="AB965" t="s">
        <v>2140</v>
      </c>
    </row>
    <row r="966" spans="2:31">
      <c r="B966" t="s">
        <v>1679</v>
      </c>
      <c r="C966" t="s">
        <v>1680</v>
      </c>
      <c r="D966" s="5">
        <v>0</v>
      </c>
      <c r="E966" s="5">
        <v>0</v>
      </c>
      <c r="F966" s="5">
        <v>2944557</v>
      </c>
      <c r="G966" s="5">
        <v>2944557</v>
      </c>
      <c r="H966" s="5">
        <v>0</v>
      </c>
      <c r="I966" s="5">
        <v>2944557</v>
      </c>
      <c r="J966" s="5">
        <v>0</v>
      </c>
      <c r="K966" s="5">
        <v>2944557</v>
      </c>
      <c r="L966" s="5">
        <v>0</v>
      </c>
      <c r="M966" s="5">
        <v>2944557</v>
      </c>
      <c r="N966" s="5">
        <v>100</v>
      </c>
      <c r="O966" s="5">
        <v>0</v>
      </c>
      <c r="P966" s="5">
        <v>2883557</v>
      </c>
      <c r="Q966" s="5">
        <v>97.928399999999996</v>
      </c>
      <c r="R966" s="5">
        <v>0</v>
      </c>
      <c r="S966" s="5">
        <v>2883557</v>
      </c>
      <c r="T966" s="5">
        <v>0</v>
      </c>
      <c r="V966" t="s">
        <v>1679</v>
      </c>
      <c r="W966" t="s">
        <v>1681</v>
      </c>
      <c r="X966" t="s">
        <v>1682</v>
      </c>
    </row>
    <row r="967" spans="2:31">
      <c r="B967" t="s">
        <v>1809</v>
      </c>
      <c r="C967" t="s">
        <v>1810</v>
      </c>
      <c r="D967" s="5">
        <v>0</v>
      </c>
      <c r="E967" s="5">
        <v>0</v>
      </c>
      <c r="F967" s="5">
        <v>9720</v>
      </c>
      <c r="G967" s="5">
        <v>9720</v>
      </c>
      <c r="H967" s="5">
        <v>0</v>
      </c>
      <c r="I967" s="5">
        <v>9720</v>
      </c>
      <c r="J967" s="5">
        <v>9720</v>
      </c>
      <c r="K967" s="5">
        <v>9720</v>
      </c>
      <c r="L967" s="5">
        <v>9720</v>
      </c>
      <c r="M967" s="5">
        <v>9720</v>
      </c>
      <c r="N967" s="5">
        <v>100</v>
      </c>
      <c r="O967" s="5">
        <v>9720</v>
      </c>
      <c r="P967" s="5">
        <v>9720</v>
      </c>
      <c r="Q967" s="5">
        <v>100</v>
      </c>
      <c r="R967" s="5">
        <v>9720</v>
      </c>
      <c r="S967" s="5">
        <v>9720</v>
      </c>
      <c r="T967" s="5">
        <v>0</v>
      </c>
      <c r="V967" t="s">
        <v>1809</v>
      </c>
      <c r="W967" t="s">
        <v>1811</v>
      </c>
      <c r="X967" t="s">
        <v>1682</v>
      </c>
    </row>
    <row r="968" spans="2:31">
      <c r="B968" t="s">
        <v>2204</v>
      </c>
      <c r="C968" t="s">
        <v>2205</v>
      </c>
      <c r="D968" s="5">
        <v>2467000000</v>
      </c>
      <c r="E968" s="5">
        <v>0</v>
      </c>
      <c r="F968" s="5">
        <v>-2464100000</v>
      </c>
      <c r="G968" s="5">
        <v>2900000</v>
      </c>
      <c r="H968" s="5">
        <v>0</v>
      </c>
      <c r="I968" s="5">
        <v>2900000</v>
      </c>
      <c r="J968" s="5">
        <v>-2900000</v>
      </c>
      <c r="K968" s="5">
        <v>0</v>
      </c>
      <c r="L968" s="5">
        <v>0</v>
      </c>
      <c r="M968" s="5">
        <v>0</v>
      </c>
      <c r="N968" s="5">
        <v>0</v>
      </c>
      <c r="O968" s="5">
        <v>0</v>
      </c>
      <c r="P968" s="5">
        <v>0</v>
      </c>
      <c r="Q968" s="5">
        <v>0</v>
      </c>
      <c r="R968" s="5">
        <v>0</v>
      </c>
      <c r="S968" s="5">
        <v>0</v>
      </c>
      <c r="T968" s="5">
        <v>0</v>
      </c>
      <c r="V968" t="s">
        <v>2204</v>
      </c>
      <c r="W968" t="s">
        <v>1849</v>
      </c>
      <c r="X968" t="s">
        <v>1694</v>
      </c>
      <c r="Y968" t="s">
        <v>1899</v>
      </c>
      <c r="Z968" t="s">
        <v>1881</v>
      </c>
      <c r="AA968" t="s">
        <v>1894</v>
      </c>
      <c r="AB968" t="s">
        <v>2174</v>
      </c>
      <c r="AC968" t="s">
        <v>1881</v>
      </c>
      <c r="AD968" t="s">
        <v>1817</v>
      </c>
      <c r="AE968" t="s">
        <v>2206</v>
      </c>
    </row>
    <row r="969" spans="2:31">
      <c r="B969" t="s">
        <v>2189</v>
      </c>
      <c r="C969" t="s">
        <v>2190</v>
      </c>
      <c r="D969" s="5">
        <v>2467000000</v>
      </c>
      <c r="E969" s="5">
        <v>0</v>
      </c>
      <c r="F969" s="5">
        <v>-2464100000</v>
      </c>
      <c r="G969" s="5">
        <v>2900000</v>
      </c>
      <c r="H969" s="5">
        <v>0</v>
      </c>
      <c r="I969" s="5">
        <v>2900000</v>
      </c>
      <c r="J969" s="5">
        <v>-2900000</v>
      </c>
      <c r="K969" s="5">
        <v>0</v>
      </c>
      <c r="L969" s="5">
        <v>0</v>
      </c>
      <c r="M969" s="5">
        <v>0</v>
      </c>
      <c r="N969" s="5">
        <v>0</v>
      </c>
      <c r="O969" s="5">
        <v>0</v>
      </c>
      <c r="P969" s="5">
        <v>0</v>
      </c>
      <c r="Q969" s="5">
        <v>0</v>
      </c>
      <c r="R969" s="5">
        <v>0</v>
      </c>
      <c r="S969" s="5">
        <v>0</v>
      </c>
      <c r="T969" s="5">
        <v>0</v>
      </c>
      <c r="V969" t="s">
        <v>2189</v>
      </c>
      <c r="W969" t="s">
        <v>2191</v>
      </c>
    </row>
    <row r="970" spans="2:31">
      <c r="B970" t="s">
        <v>2141</v>
      </c>
      <c r="C970" t="s">
        <v>2142</v>
      </c>
      <c r="D970" s="5">
        <v>0</v>
      </c>
      <c r="E970" s="5">
        <v>0</v>
      </c>
      <c r="F970" s="5">
        <v>120000000</v>
      </c>
      <c r="G970" s="5">
        <v>120000000</v>
      </c>
      <c r="H970" s="5">
        <v>0</v>
      </c>
      <c r="I970" s="5">
        <v>120000000</v>
      </c>
      <c r="J970" s="5">
        <v>0</v>
      </c>
      <c r="K970" s="5">
        <v>120000000</v>
      </c>
      <c r="L970" s="5">
        <v>0</v>
      </c>
      <c r="M970" s="5">
        <v>120000000</v>
      </c>
      <c r="N970" s="5">
        <v>100</v>
      </c>
      <c r="O970" s="5">
        <v>0</v>
      </c>
      <c r="P970" s="5">
        <v>0</v>
      </c>
      <c r="Q970" s="5">
        <v>0</v>
      </c>
      <c r="R970" s="5">
        <v>0</v>
      </c>
      <c r="S970" s="5">
        <v>0</v>
      </c>
      <c r="T970" s="5">
        <v>0</v>
      </c>
      <c r="V970" t="s">
        <v>2141</v>
      </c>
      <c r="W970" t="s">
        <v>1849</v>
      </c>
      <c r="X970" t="s">
        <v>1694</v>
      </c>
      <c r="Y970" t="s">
        <v>1894</v>
      </c>
      <c r="Z970" t="s">
        <v>1817</v>
      </c>
      <c r="AA970" t="s">
        <v>1895</v>
      </c>
      <c r="AB970" t="s">
        <v>1694</v>
      </c>
      <c r="AC970" t="s">
        <v>1896</v>
      </c>
      <c r="AD970" t="s">
        <v>1694</v>
      </c>
    </row>
    <row r="971" spans="2:31">
      <c r="B971" t="s">
        <v>2042</v>
      </c>
      <c r="C971" t="s">
        <v>2043</v>
      </c>
      <c r="D971" s="5">
        <v>0</v>
      </c>
      <c r="E971" s="5">
        <v>0</v>
      </c>
      <c r="F971" s="5">
        <v>120000000</v>
      </c>
      <c r="G971" s="5">
        <v>120000000</v>
      </c>
      <c r="H971" s="5">
        <v>0</v>
      </c>
      <c r="I971" s="5">
        <v>120000000</v>
      </c>
      <c r="J971" s="5">
        <v>0</v>
      </c>
      <c r="K971" s="5">
        <v>120000000</v>
      </c>
      <c r="L971" s="5">
        <v>0</v>
      </c>
      <c r="M971" s="5">
        <v>120000000</v>
      </c>
      <c r="N971" s="5">
        <v>100</v>
      </c>
      <c r="O971" s="5">
        <v>0</v>
      </c>
      <c r="P971" s="5">
        <v>0</v>
      </c>
      <c r="Q971" s="5">
        <v>0</v>
      </c>
      <c r="R971" s="5">
        <v>0</v>
      </c>
      <c r="S971" s="5">
        <v>0</v>
      </c>
      <c r="T971" s="5">
        <v>0</v>
      </c>
      <c r="V971" t="s">
        <v>2042</v>
      </c>
      <c r="W971" t="s">
        <v>2044</v>
      </c>
      <c r="X971" t="s">
        <v>2045</v>
      </c>
      <c r="Y971" t="s">
        <v>2046</v>
      </c>
    </row>
    <row r="972" spans="2:31">
      <c r="B972" t="s">
        <v>2143</v>
      </c>
      <c r="C972" t="s">
        <v>2144</v>
      </c>
      <c r="D972" s="5">
        <v>16114981000</v>
      </c>
      <c r="E972" s="5">
        <v>0</v>
      </c>
      <c r="F972" s="5">
        <v>-998485465</v>
      </c>
      <c r="G972" s="5">
        <v>15116495535</v>
      </c>
      <c r="H972" s="5">
        <v>0</v>
      </c>
      <c r="I972" s="5">
        <v>15116495535</v>
      </c>
      <c r="J972" s="5">
        <v>16415087</v>
      </c>
      <c r="K972" s="5">
        <v>14989097064</v>
      </c>
      <c r="L972" s="5">
        <v>1296344421</v>
      </c>
      <c r="M972" s="5">
        <v>14989097064</v>
      </c>
      <c r="N972" s="5">
        <v>99.157200000000003</v>
      </c>
      <c r="O972" s="5">
        <v>1409595461</v>
      </c>
      <c r="P972" s="5">
        <v>12129836151</v>
      </c>
      <c r="Q972" s="5">
        <v>80.242400000000004</v>
      </c>
      <c r="R972" s="5">
        <v>1409595461</v>
      </c>
      <c r="S972" s="5">
        <v>12129836151</v>
      </c>
      <c r="T972" s="5">
        <v>0</v>
      </c>
      <c r="V972" t="s">
        <v>2143</v>
      </c>
      <c r="W972" t="s">
        <v>1849</v>
      </c>
      <c r="X972" t="s">
        <v>1694</v>
      </c>
      <c r="Y972" t="s">
        <v>2145</v>
      </c>
      <c r="Z972" t="s">
        <v>1689</v>
      </c>
      <c r="AA972" t="s">
        <v>1888</v>
      </c>
      <c r="AB972" t="s">
        <v>2146</v>
      </c>
    </row>
    <row r="973" spans="2:31">
      <c r="B973" t="s">
        <v>1679</v>
      </c>
      <c r="C973" t="s">
        <v>1680</v>
      </c>
      <c r="D973" s="5">
        <v>2441212000</v>
      </c>
      <c r="E973" s="5">
        <v>0</v>
      </c>
      <c r="F973" s="5">
        <v>-1188885465</v>
      </c>
      <c r="G973" s="5">
        <v>1252326535</v>
      </c>
      <c r="H973" s="5">
        <v>0</v>
      </c>
      <c r="I973" s="5">
        <v>1252326535</v>
      </c>
      <c r="J973" s="5">
        <v>913889</v>
      </c>
      <c r="K973" s="5">
        <v>1251450427</v>
      </c>
      <c r="L973" s="5">
        <v>132950623</v>
      </c>
      <c r="M973" s="5">
        <v>1251450427</v>
      </c>
      <c r="N973" s="5">
        <v>99.93</v>
      </c>
      <c r="O973" s="5">
        <v>185221657</v>
      </c>
      <c r="P973" s="5">
        <v>890911143</v>
      </c>
      <c r="Q973" s="5">
        <v>71.140500000000003</v>
      </c>
      <c r="R973" s="5">
        <v>185221657</v>
      </c>
      <c r="S973" s="5">
        <v>890911143</v>
      </c>
      <c r="T973" s="5">
        <v>0</v>
      </c>
      <c r="V973" t="s">
        <v>1679</v>
      </c>
      <c r="W973" t="s">
        <v>1681</v>
      </c>
      <c r="X973" t="s">
        <v>1682</v>
      </c>
    </row>
    <row r="974" spans="2:31">
      <c r="B974" t="s">
        <v>2150</v>
      </c>
      <c r="C974" t="s">
        <v>2151</v>
      </c>
      <c r="D974" s="5">
        <v>18981000</v>
      </c>
      <c r="E974" s="5">
        <v>0</v>
      </c>
      <c r="F974" s="5">
        <v>0</v>
      </c>
      <c r="G974" s="5">
        <v>18981000</v>
      </c>
      <c r="H974" s="5">
        <v>0</v>
      </c>
      <c r="I974" s="5">
        <v>18981000</v>
      </c>
      <c r="J974" s="5">
        <v>0</v>
      </c>
      <c r="K974" s="5">
        <v>34545</v>
      </c>
      <c r="L974" s="5">
        <v>0</v>
      </c>
      <c r="M974" s="5">
        <v>34545</v>
      </c>
      <c r="N974" s="5">
        <v>0.182</v>
      </c>
      <c r="O974" s="5">
        <v>0</v>
      </c>
      <c r="P974" s="5">
        <v>34545</v>
      </c>
      <c r="Q974" s="5">
        <v>0.182</v>
      </c>
      <c r="R974" s="5">
        <v>0</v>
      </c>
      <c r="S974" s="5">
        <v>34545</v>
      </c>
      <c r="T974" s="5">
        <v>0</v>
      </c>
      <c r="V974" t="s">
        <v>2150</v>
      </c>
      <c r="W974" t="s">
        <v>2152</v>
      </c>
      <c r="X974" t="s">
        <v>2045</v>
      </c>
      <c r="Y974" t="s">
        <v>2046</v>
      </c>
    </row>
    <row r="975" spans="2:31">
      <c r="B975" t="s">
        <v>2042</v>
      </c>
      <c r="C975" t="s">
        <v>2043</v>
      </c>
      <c r="D975" s="5">
        <v>13654788000</v>
      </c>
      <c r="E975" s="5">
        <v>0</v>
      </c>
      <c r="F975" s="5">
        <v>190400000</v>
      </c>
      <c r="G975" s="5">
        <v>13845188000</v>
      </c>
      <c r="H975" s="5">
        <v>0</v>
      </c>
      <c r="I975" s="5">
        <v>13845188000</v>
      </c>
      <c r="J975" s="5">
        <v>15501198</v>
      </c>
      <c r="K975" s="5">
        <v>13737612092</v>
      </c>
      <c r="L975" s="5">
        <v>1163393798</v>
      </c>
      <c r="M975" s="5">
        <v>13737612092</v>
      </c>
      <c r="N975" s="5">
        <v>99.222999999999999</v>
      </c>
      <c r="O975" s="5">
        <v>1224373804</v>
      </c>
      <c r="P975" s="5">
        <v>11238890463</v>
      </c>
      <c r="Q975" s="5">
        <v>81.175399999999996</v>
      </c>
      <c r="R975" s="5">
        <v>1224373804</v>
      </c>
      <c r="S975" s="5">
        <v>11238890463</v>
      </c>
      <c r="T975" s="5">
        <v>0</v>
      </c>
      <c r="V975" t="s">
        <v>2042</v>
      </c>
      <c r="W975" t="s">
        <v>2044</v>
      </c>
      <c r="X975" t="s">
        <v>2045</v>
      </c>
      <c r="Y975" t="s">
        <v>2046</v>
      </c>
    </row>
    <row r="976" spans="2:31">
      <c r="B976" t="s">
        <v>2601</v>
      </c>
      <c r="C976" t="s">
        <v>2602</v>
      </c>
      <c r="D976" s="5">
        <v>0</v>
      </c>
      <c r="E976" s="5">
        <v>0</v>
      </c>
      <c r="F976" s="5">
        <v>140000000</v>
      </c>
      <c r="G976" s="5">
        <v>140000000</v>
      </c>
      <c r="H976" s="5">
        <v>0</v>
      </c>
      <c r="I976" s="5">
        <v>140000000</v>
      </c>
      <c r="J976" s="5">
        <v>0</v>
      </c>
      <c r="K976" s="5">
        <v>140000000</v>
      </c>
      <c r="L976" s="5">
        <v>0</v>
      </c>
      <c r="M976" s="5">
        <v>140000000</v>
      </c>
      <c r="N976" s="5">
        <v>100</v>
      </c>
      <c r="O976" s="5">
        <v>10486790</v>
      </c>
      <c r="P976" s="5">
        <v>10486790</v>
      </c>
      <c r="Q976" s="5">
        <v>7.4905999999999997</v>
      </c>
      <c r="R976" s="5">
        <v>0</v>
      </c>
      <c r="S976" s="5">
        <v>0</v>
      </c>
      <c r="T976" s="5">
        <v>10486790</v>
      </c>
      <c r="V976" t="s">
        <v>2601</v>
      </c>
      <c r="W976" t="s">
        <v>1849</v>
      </c>
      <c r="X976" t="s">
        <v>1694</v>
      </c>
      <c r="Y976" t="s">
        <v>1992</v>
      </c>
      <c r="Z976" t="s">
        <v>1815</v>
      </c>
      <c r="AA976" t="s">
        <v>1731</v>
      </c>
      <c r="AB976" t="s">
        <v>1993</v>
      </c>
      <c r="AC976" t="s">
        <v>1689</v>
      </c>
      <c r="AD976" t="s">
        <v>1785</v>
      </c>
      <c r="AE976" t="s">
        <v>1994</v>
      </c>
    </row>
    <row r="977" spans="2:31">
      <c r="B977" t="s">
        <v>1679</v>
      </c>
      <c r="C977" t="s">
        <v>1680</v>
      </c>
      <c r="D977" s="5">
        <v>0</v>
      </c>
      <c r="E977" s="5">
        <v>0</v>
      </c>
      <c r="F977" s="5">
        <v>140000000</v>
      </c>
      <c r="G977" s="5">
        <v>140000000</v>
      </c>
      <c r="H977" s="5">
        <v>0</v>
      </c>
      <c r="I977" s="5">
        <v>140000000</v>
      </c>
      <c r="J977" s="5">
        <v>0</v>
      </c>
      <c r="K977" s="5">
        <v>140000000</v>
      </c>
      <c r="L977" s="5">
        <v>0</v>
      </c>
      <c r="M977" s="5">
        <v>140000000</v>
      </c>
      <c r="N977" s="5">
        <v>100</v>
      </c>
      <c r="O977" s="5">
        <v>10486790</v>
      </c>
      <c r="P977" s="5">
        <v>10486790</v>
      </c>
      <c r="Q977" s="5">
        <v>7.4905999999999997</v>
      </c>
      <c r="R977" s="5">
        <v>0</v>
      </c>
      <c r="S977" s="5">
        <v>0</v>
      </c>
      <c r="T977" s="5">
        <v>10486790</v>
      </c>
      <c r="V977" t="s">
        <v>1679</v>
      </c>
      <c r="W977" t="s">
        <v>1681</v>
      </c>
      <c r="X977" t="s">
        <v>1682</v>
      </c>
    </row>
    <row r="978" spans="2:31">
      <c r="B978" t="s">
        <v>2333</v>
      </c>
      <c r="C978" t="s">
        <v>1534</v>
      </c>
      <c r="D978" s="5">
        <v>0</v>
      </c>
      <c r="E978" s="5">
        <v>0</v>
      </c>
      <c r="F978" s="5">
        <v>1078875746</v>
      </c>
      <c r="G978" s="5">
        <v>1078875746</v>
      </c>
      <c r="H978" s="5">
        <v>0</v>
      </c>
      <c r="I978" s="5">
        <v>1078875746</v>
      </c>
      <c r="J978" s="5">
        <v>227797062</v>
      </c>
      <c r="K978" s="5">
        <v>921520830</v>
      </c>
      <c r="L978" s="5">
        <v>431048105</v>
      </c>
      <c r="M978" s="5">
        <v>921520830</v>
      </c>
      <c r="N978" s="5">
        <v>85.414900000000003</v>
      </c>
      <c r="O978" s="5">
        <v>431048105</v>
      </c>
      <c r="P978" s="5">
        <v>921520830</v>
      </c>
      <c r="Q978" s="5">
        <v>85.414900000000003</v>
      </c>
      <c r="R978" s="5">
        <v>304865070</v>
      </c>
      <c r="S978" s="5">
        <v>795337795</v>
      </c>
      <c r="T978" s="5">
        <v>126183035</v>
      </c>
      <c r="V978" t="s">
        <v>2333</v>
      </c>
      <c r="W978" t="s">
        <v>2334</v>
      </c>
      <c r="X978" t="s">
        <v>2335</v>
      </c>
    </row>
    <row r="979" spans="2:31">
      <c r="B979" t="s">
        <v>1679</v>
      </c>
      <c r="C979" t="s">
        <v>1680</v>
      </c>
      <c r="D979" s="5">
        <v>0</v>
      </c>
      <c r="E979" s="5">
        <v>0</v>
      </c>
      <c r="F979" s="5">
        <v>1078875746</v>
      </c>
      <c r="G979" s="5">
        <v>1078875746</v>
      </c>
      <c r="H979" s="5">
        <v>0</v>
      </c>
      <c r="I979" s="5">
        <v>1078875746</v>
      </c>
      <c r="J979" s="5">
        <v>227797062</v>
      </c>
      <c r="K979" s="5">
        <v>921520830</v>
      </c>
      <c r="L979" s="5">
        <v>431048105</v>
      </c>
      <c r="M979" s="5">
        <v>921520830</v>
      </c>
      <c r="N979" s="5">
        <v>85.414900000000003</v>
      </c>
      <c r="O979" s="5">
        <v>431048105</v>
      </c>
      <c r="P979" s="5">
        <v>921520830</v>
      </c>
      <c r="Q979" s="5">
        <v>85.414900000000003</v>
      </c>
      <c r="R979" s="5">
        <v>304865070</v>
      </c>
      <c r="S979" s="5">
        <v>795337795</v>
      </c>
      <c r="T979" s="5">
        <v>126183035</v>
      </c>
      <c r="V979" t="s">
        <v>1679</v>
      </c>
      <c r="W979" t="s">
        <v>1681</v>
      </c>
      <c r="X979" t="s">
        <v>1682</v>
      </c>
    </row>
    <row r="980" spans="2:31">
      <c r="B980" t="s">
        <v>2603</v>
      </c>
      <c r="C980" t="s">
        <v>2604</v>
      </c>
      <c r="D980" s="5">
        <v>18557475000</v>
      </c>
      <c r="E980" s="5">
        <v>450000000</v>
      </c>
      <c r="F980" s="5">
        <v>2440000000</v>
      </c>
      <c r="G980" s="5">
        <v>20997475000</v>
      </c>
      <c r="H980" s="5">
        <v>0</v>
      </c>
      <c r="I980" s="5">
        <v>20997475000</v>
      </c>
      <c r="J980" s="5">
        <v>628555994</v>
      </c>
      <c r="K980" s="5">
        <v>20980408997</v>
      </c>
      <c r="L980" s="5">
        <v>4251211777</v>
      </c>
      <c r="M980" s="5">
        <v>20980408997</v>
      </c>
      <c r="N980" s="5">
        <v>99.918700000000001</v>
      </c>
      <c r="O980" s="5">
        <v>3298501486</v>
      </c>
      <c r="P980" s="5">
        <v>16381144408</v>
      </c>
      <c r="Q980" s="5">
        <v>78.014799999999994</v>
      </c>
      <c r="R980" s="5">
        <v>1867059962</v>
      </c>
      <c r="S980" s="5">
        <v>14949702884</v>
      </c>
      <c r="T980" s="5">
        <v>1431441524</v>
      </c>
      <c r="V980" t="s">
        <v>2603</v>
      </c>
      <c r="W980" t="s">
        <v>2554</v>
      </c>
      <c r="X980" t="s">
        <v>1694</v>
      </c>
      <c r="Y980" t="s">
        <v>1731</v>
      </c>
      <c r="Z980" t="s">
        <v>2145</v>
      </c>
      <c r="AA980" t="s">
        <v>1694</v>
      </c>
      <c r="AB980" t="s">
        <v>1731</v>
      </c>
      <c r="AC980" t="s">
        <v>2605</v>
      </c>
      <c r="AD980" t="s">
        <v>1689</v>
      </c>
    </row>
    <row r="981" spans="2:31">
      <c r="B981" t="s">
        <v>2040</v>
      </c>
      <c r="C981" t="s">
        <v>2041</v>
      </c>
      <c r="D981" s="5">
        <v>500000000</v>
      </c>
      <c r="E981" s="5">
        <v>0</v>
      </c>
      <c r="F981" s="5">
        <v>-415000000</v>
      </c>
      <c r="G981" s="5">
        <v>85000000</v>
      </c>
      <c r="H981" s="5">
        <v>0</v>
      </c>
      <c r="I981" s="5">
        <v>85000000</v>
      </c>
      <c r="J981" s="5">
        <v>0</v>
      </c>
      <c r="K981" s="5">
        <v>85000000</v>
      </c>
      <c r="L981" s="5">
        <v>0</v>
      </c>
      <c r="M981" s="5">
        <v>85000000</v>
      </c>
      <c r="N981" s="5">
        <v>100</v>
      </c>
      <c r="O981" s="5">
        <v>47198379</v>
      </c>
      <c r="P981" s="5">
        <v>47198379</v>
      </c>
      <c r="Q981" s="5">
        <v>55.527500000000003</v>
      </c>
      <c r="R981" s="5">
        <v>47198379</v>
      </c>
      <c r="S981" s="5">
        <v>47198379</v>
      </c>
      <c r="T981" s="5">
        <v>0</v>
      </c>
      <c r="V981" t="s">
        <v>2040</v>
      </c>
      <c r="W981" t="s">
        <v>1792</v>
      </c>
      <c r="X981" t="s">
        <v>1694</v>
      </c>
      <c r="Y981" t="s">
        <v>1793</v>
      </c>
      <c r="Z981" t="s">
        <v>1689</v>
      </c>
      <c r="AA981" t="s">
        <v>1794</v>
      </c>
      <c r="AB981" t="s">
        <v>1795</v>
      </c>
      <c r="AC981" t="s">
        <v>1796</v>
      </c>
      <c r="AD981" t="s">
        <v>1689</v>
      </c>
      <c r="AE981" t="s">
        <v>1723</v>
      </c>
    </row>
    <row r="982" spans="2:31">
      <c r="B982" t="s">
        <v>1679</v>
      </c>
      <c r="C982" t="s">
        <v>1680</v>
      </c>
      <c r="D982" s="5">
        <v>500000000</v>
      </c>
      <c r="E982" s="5">
        <v>0</v>
      </c>
      <c r="F982" s="5">
        <v>-415000000</v>
      </c>
      <c r="G982" s="5">
        <v>85000000</v>
      </c>
      <c r="H982" s="5">
        <v>0</v>
      </c>
      <c r="I982" s="5">
        <v>85000000</v>
      </c>
      <c r="J982" s="5">
        <v>0</v>
      </c>
      <c r="K982" s="5">
        <v>85000000</v>
      </c>
      <c r="L982" s="5">
        <v>0</v>
      </c>
      <c r="M982" s="5">
        <v>85000000</v>
      </c>
      <c r="N982" s="5">
        <v>100</v>
      </c>
      <c r="O982" s="5">
        <v>47198379</v>
      </c>
      <c r="P982" s="5">
        <v>47198379</v>
      </c>
      <c r="Q982" s="5">
        <v>55.527500000000003</v>
      </c>
      <c r="R982" s="5">
        <v>47198379</v>
      </c>
      <c r="S982" s="5">
        <v>47198379</v>
      </c>
      <c r="T982" s="5">
        <v>0</v>
      </c>
      <c r="V982" t="s">
        <v>1679</v>
      </c>
      <c r="W982" t="s">
        <v>1681</v>
      </c>
      <c r="X982" t="s">
        <v>1682</v>
      </c>
    </row>
    <row r="983" spans="2:31">
      <c r="B983" t="s">
        <v>2600</v>
      </c>
      <c r="C983" t="s">
        <v>1586</v>
      </c>
      <c r="D983" s="5">
        <v>40000000</v>
      </c>
      <c r="E983" s="5">
        <v>-19889000</v>
      </c>
      <c r="F983" s="5">
        <v>1575275477</v>
      </c>
      <c r="G983" s="5">
        <v>1615275477</v>
      </c>
      <c r="H983" s="5">
        <v>0</v>
      </c>
      <c r="I983" s="5">
        <v>1615275477</v>
      </c>
      <c r="J983" s="5">
        <v>-19889001</v>
      </c>
      <c r="K983" s="5">
        <v>1615275476</v>
      </c>
      <c r="L983" s="5">
        <v>-1</v>
      </c>
      <c r="M983" s="5">
        <v>1615275476</v>
      </c>
      <c r="N983" s="5">
        <v>100</v>
      </c>
      <c r="O983" s="5">
        <v>0</v>
      </c>
      <c r="P983" s="5">
        <v>1595164476</v>
      </c>
      <c r="Q983" s="5">
        <v>98.754900000000006</v>
      </c>
      <c r="R983" s="5">
        <v>0</v>
      </c>
      <c r="S983" s="5">
        <v>1595164476</v>
      </c>
      <c r="T983" s="5">
        <v>0</v>
      </c>
      <c r="V983" t="s">
        <v>2600</v>
      </c>
      <c r="W983" t="s">
        <v>1804</v>
      </c>
      <c r="X983" t="s">
        <v>1694</v>
      </c>
      <c r="Y983" t="s">
        <v>1805</v>
      </c>
    </row>
    <row r="984" spans="2:31">
      <c r="B984" t="s">
        <v>1679</v>
      </c>
      <c r="C984" t="s">
        <v>1680</v>
      </c>
      <c r="D984" s="5">
        <v>40000000</v>
      </c>
      <c r="E984" s="5">
        <v>-19889000</v>
      </c>
      <c r="F984" s="5">
        <v>1575275477</v>
      </c>
      <c r="G984" s="5">
        <v>1615275477</v>
      </c>
      <c r="H984" s="5">
        <v>0</v>
      </c>
      <c r="I984" s="5">
        <v>1615275477</v>
      </c>
      <c r="J984" s="5">
        <v>-19889001</v>
      </c>
      <c r="K984" s="5">
        <v>1615275476</v>
      </c>
      <c r="L984" s="5">
        <v>-1</v>
      </c>
      <c r="M984" s="5">
        <v>1615275476</v>
      </c>
      <c r="N984" s="5">
        <v>100</v>
      </c>
      <c r="O984" s="5">
        <v>0</v>
      </c>
      <c r="P984" s="5">
        <v>1595164476</v>
      </c>
      <c r="Q984" s="5">
        <v>98.754900000000006</v>
      </c>
      <c r="R984" s="5">
        <v>0</v>
      </c>
      <c r="S984" s="5">
        <v>1595164476</v>
      </c>
      <c r="T984" s="5">
        <v>0</v>
      </c>
      <c r="V984" t="s">
        <v>1679</v>
      </c>
      <c r="W984" t="s">
        <v>1681</v>
      </c>
      <c r="X984" t="s">
        <v>1682</v>
      </c>
    </row>
    <row r="985" spans="2:31">
      <c r="B985" t="s">
        <v>2606</v>
      </c>
      <c r="C985" t="s">
        <v>2607</v>
      </c>
      <c r="D985" s="5">
        <v>282500000</v>
      </c>
      <c r="E985" s="5">
        <v>0</v>
      </c>
      <c r="F985" s="5">
        <v>-282500000</v>
      </c>
      <c r="G985" s="5">
        <v>0</v>
      </c>
      <c r="H985" s="5">
        <v>0</v>
      </c>
      <c r="I985" s="5">
        <v>0</v>
      </c>
      <c r="J985" s="5">
        <v>0</v>
      </c>
      <c r="K985" s="5">
        <v>0</v>
      </c>
      <c r="L985" s="5">
        <v>0</v>
      </c>
      <c r="M985" s="5">
        <v>0</v>
      </c>
      <c r="N985" s="5">
        <v>0</v>
      </c>
      <c r="O985" s="5">
        <v>0</v>
      </c>
      <c r="P985" s="5">
        <v>0</v>
      </c>
      <c r="Q985" s="5">
        <v>0</v>
      </c>
      <c r="R985" s="5">
        <v>0</v>
      </c>
      <c r="S985" s="5">
        <v>0</v>
      </c>
      <c r="T985" s="5">
        <v>0</v>
      </c>
      <c r="V985" t="s">
        <v>2606</v>
      </c>
      <c r="W985" t="s">
        <v>1849</v>
      </c>
      <c r="X985" t="s">
        <v>1694</v>
      </c>
      <c r="Y985" t="s">
        <v>2165</v>
      </c>
      <c r="Z985" t="s">
        <v>1694</v>
      </c>
      <c r="AA985" t="s">
        <v>2608</v>
      </c>
      <c r="AB985" t="s">
        <v>1689</v>
      </c>
      <c r="AC985" t="s">
        <v>2609</v>
      </c>
      <c r="AD985" t="s">
        <v>2610</v>
      </c>
    </row>
    <row r="986" spans="2:31">
      <c r="B986" t="s">
        <v>1679</v>
      </c>
      <c r="C986" t="s">
        <v>1680</v>
      </c>
      <c r="D986" s="5">
        <v>282500000</v>
      </c>
      <c r="E986" s="5">
        <v>0</v>
      </c>
      <c r="F986" s="5">
        <v>-282500000</v>
      </c>
      <c r="G986" s="5">
        <v>0</v>
      </c>
      <c r="H986" s="5">
        <v>0</v>
      </c>
      <c r="I986" s="5">
        <v>0</v>
      </c>
      <c r="J986" s="5">
        <v>0</v>
      </c>
      <c r="K986" s="5">
        <v>0</v>
      </c>
      <c r="L986" s="5">
        <v>0</v>
      </c>
      <c r="M986" s="5">
        <v>0</v>
      </c>
      <c r="N986" s="5">
        <v>0</v>
      </c>
      <c r="O986" s="5">
        <v>0</v>
      </c>
      <c r="P986" s="5">
        <v>0</v>
      </c>
      <c r="Q986" s="5">
        <v>0</v>
      </c>
      <c r="R986" s="5">
        <v>0</v>
      </c>
      <c r="S986" s="5">
        <v>0</v>
      </c>
      <c r="T986" s="5">
        <v>0</v>
      </c>
      <c r="V986" t="s">
        <v>1679</v>
      </c>
      <c r="W986" t="s">
        <v>1681</v>
      </c>
      <c r="X986" t="s">
        <v>1682</v>
      </c>
    </row>
    <row r="987" spans="2:31">
      <c r="B987" t="s">
        <v>2264</v>
      </c>
      <c r="C987" t="s">
        <v>2265</v>
      </c>
      <c r="D987" s="5">
        <v>0</v>
      </c>
      <c r="E987" s="5">
        <v>0</v>
      </c>
      <c r="F987" s="5">
        <v>2100000000</v>
      </c>
      <c r="G987" s="5">
        <v>2100000000</v>
      </c>
      <c r="H987" s="5">
        <v>0</v>
      </c>
      <c r="I987" s="5">
        <v>2100000000</v>
      </c>
      <c r="J987" s="5">
        <v>-335960</v>
      </c>
      <c r="K987" s="5">
        <v>2099664040</v>
      </c>
      <c r="L987" s="5">
        <v>2099664040</v>
      </c>
      <c r="M987" s="5">
        <v>2099664040</v>
      </c>
      <c r="N987" s="5">
        <v>99.983999999999995</v>
      </c>
      <c r="O987" s="5">
        <v>0</v>
      </c>
      <c r="P987" s="5">
        <v>0</v>
      </c>
      <c r="Q987" s="5">
        <v>0</v>
      </c>
      <c r="R987" s="5">
        <v>0</v>
      </c>
      <c r="S987" s="5">
        <v>0</v>
      </c>
      <c r="T987" s="5">
        <v>0</v>
      </c>
      <c r="V987" t="s">
        <v>2264</v>
      </c>
      <c r="W987" t="s">
        <v>2128</v>
      </c>
      <c r="X987" t="s">
        <v>1757</v>
      </c>
      <c r="Y987" t="s">
        <v>1706</v>
      </c>
      <c r="Z987" t="s">
        <v>2129</v>
      </c>
      <c r="AA987" t="s">
        <v>1694</v>
      </c>
      <c r="AB987" t="s">
        <v>2266</v>
      </c>
      <c r="AC987" t="s">
        <v>1689</v>
      </c>
      <c r="AD987" t="s">
        <v>1953</v>
      </c>
    </row>
    <row r="988" spans="2:31">
      <c r="B988" t="s">
        <v>2189</v>
      </c>
      <c r="C988" t="s">
        <v>2190</v>
      </c>
      <c r="D988" s="5">
        <v>0</v>
      </c>
      <c r="E988" s="5">
        <v>0</v>
      </c>
      <c r="F988" s="5">
        <v>2100000000</v>
      </c>
      <c r="G988" s="5">
        <v>2100000000</v>
      </c>
      <c r="H988" s="5">
        <v>0</v>
      </c>
      <c r="I988" s="5">
        <v>2100000000</v>
      </c>
      <c r="J988" s="5">
        <v>-335960</v>
      </c>
      <c r="K988" s="5">
        <v>2099664040</v>
      </c>
      <c r="L988" s="5">
        <v>2099664040</v>
      </c>
      <c r="M988" s="5">
        <v>2099664040</v>
      </c>
      <c r="N988" s="5">
        <v>99.983999999999995</v>
      </c>
      <c r="O988" s="5">
        <v>0</v>
      </c>
      <c r="P988" s="5">
        <v>0</v>
      </c>
      <c r="Q988" s="5">
        <v>0</v>
      </c>
      <c r="R988" s="5">
        <v>0</v>
      </c>
      <c r="S988" s="5">
        <v>0</v>
      </c>
      <c r="T988" s="5">
        <v>0</v>
      </c>
      <c r="V988" t="s">
        <v>2189</v>
      </c>
      <c r="W988" t="s">
        <v>2191</v>
      </c>
    </row>
    <row r="989" spans="2:31">
      <c r="B989" t="s">
        <v>2137</v>
      </c>
      <c r="C989" t="s">
        <v>2138</v>
      </c>
      <c r="D989" s="5">
        <v>0</v>
      </c>
      <c r="E989" s="5">
        <v>-960007</v>
      </c>
      <c r="F989" s="5">
        <v>20210950</v>
      </c>
      <c r="G989" s="5">
        <v>20210950</v>
      </c>
      <c r="H989" s="5">
        <v>0</v>
      </c>
      <c r="I989" s="5">
        <v>20210950</v>
      </c>
      <c r="J989" s="5">
        <v>-5198958</v>
      </c>
      <c r="K989" s="5">
        <v>14832595</v>
      </c>
      <c r="L989" s="5">
        <v>13661638</v>
      </c>
      <c r="M989" s="5">
        <v>14832595</v>
      </c>
      <c r="N989" s="5">
        <v>73.388900000000007</v>
      </c>
      <c r="O989" s="5">
        <v>9794106</v>
      </c>
      <c r="P989" s="5">
        <v>10965063</v>
      </c>
      <c r="Q989" s="5">
        <v>54.253100000000003</v>
      </c>
      <c r="R989" s="5">
        <v>1090</v>
      </c>
      <c r="S989" s="5">
        <v>1172047</v>
      </c>
      <c r="T989" s="5">
        <v>9793016</v>
      </c>
      <c r="V989" t="s">
        <v>2137</v>
      </c>
      <c r="W989" t="s">
        <v>1849</v>
      </c>
      <c r="X989" t="s">
        <v>2139</v>
      </c>
      <c r="Y989" t="s">
        <v>1694</v>
      </c>
      <c r="Z989" t="s">
        <v>1724</v>
      </c>
      <c r="AA989" t="s">
        <v>1889</v>
      </c>
      <c r="AB989" t="s">
        <v>2140</v>
      </c>
    </row>
    <row r="990" spans="2:31">
      <c r="B990" t="s">
        <v>1679</v>
      </c>
      <c r="C990" t="s">
        <v>1680</v>
      </c>
      <c r="D990" s="5">
        <v>0</v>
      </c>
      <c r="E990" s="5">
        <v>-960007</v>
      </c>
      <c r="F990" s="5">
        <v>19038903</v>
      </c>
      <c r="G990" s="5">
        <v>19038903</v>
      </c>
      <c r="H990" s="5">
        <v>0</v>
      </c>
      <c r="I990" s="5">
        <v>19038903</v>
      </c>
      <c r="J990" s="5">
        <v>-5200048</v>
      </c>
      <c r="K990" s="5">
        <v>13660548</v>
      </c>
      <c r="L990" s="5">
        <v>13660548</v>
      </c>
      <c r="M990" s="5">
        <v>13660548</v>
      </c>
      <c r="N990" s="5">
        <v>71.750699999999995</v>
      </c>
      <c r="O990" s="5">
        <v>9793016</v>
      </c>
      <c r="P990" s="5">
        <v>9793016</v>
      </c>
      <c r="Q990" s="5">
        <v>51.436900000000001</v>
      </c>
      <c r="R990" s="5">
        <v>0</v>
      </c>
      <c r="S990" s="5">
        <v>0</v>
      </c>
      <c r="T990" s="5">
        <v>9793016</v>
      </c>
      <c r="V990" t="s">
        <v>1679</v>
      </c>
      <c r="W990" t="s">
        <v>1681</v>
      </c>
      <c r="X990" t="s">
        <v>1682</v>
      </c>
    </row>
    <row r="991" spans="2:31">
      <c r="B991" t="s">
        <v>1809</v>
      </c>
      <c r="C991" t="s">
        <v>1810</v>
      </c>
      <c r="D991" s="5">
        <v>0</v>
      </c>
      <c r="E991" s="5">
        <v>0</v>
      </c>
      <c r="F991" s="5">
        <v>1172047</v>
      </c>
      <c r="G991" s="5">
        <v>1172047</v>
      </c>
      <c r="H991" s="5">
        <v>0</v>
      </c>
      <c r="I991" s="5">
        <v>1172047</v>
      </c>
      <c r="J991" s="5">
        <v>1090</v>
      </c>
      <c r="K991" s="5">
        <v>1172047</v>
      </c>
      <c r="L991" s="5">
        <v>1090</v>
      </c>
      <c r="M991" s="5">
        <v>1172047</v>
      </c>
      <c r="N991" s="5">
        <v>100</v>
      </c>
      <c r="O991" s="5">
        <v>1090</v>
      </c>
      <c r="P991" s="5">
        <v>1172047</v>
      </c>
      <c r="Q991" s="5">
        <v>100</v>
      </c>
      <c r="R991" s="5">
        <v>1090</v>
      </c>
      <c r="S991" s="5">
        <v>1172047</v>
      </c>
      <c r="T991" s="5">
        <v>0</v>
      </c>
      <c r="V991" t="s">
        <v>1809</v>
      </c>
      <c r="W991" t="s">
        <v>1811</v>
      </c>
      <c r="X991" t="s">
        <v>1682</v>
      </c>
    </row>
    <row r="992" spans="2:31">
      <c r="B992" t="s">
        <v>2141</v>
      </c>
      <c r="C992" t="s">
        <v>2142</v>
      </c>
      <c r="D992" s="5">
        <v>0</v>
      </c>
      <c r="E992" s="5">
        <v>0</v>
      </c>
      <c r="F992" s="5">
        <v>5000000</v>
      </c>
      <c r="G992" s="5">
        <v>5000000</v>
      </c>
      <c r="H992" s="5">
        <v>0</v>
      </c>
      <c r="I992" s="5">
        <v>5000000</v>
      </c>
      <c r="J992" s="5">
        <v>0</v>
      </c>
      <c r="K992" s="5">
        <v>5000000</v>
      </c>
      <c r="L992" s="5">
        <v>0</v>
      </c>
      <c r="M992" s="5">
        <v>5000000</v>
      </c>
      <c r="N992" s="5">
        <v>100</v>
      </c>
      <c r="O992" s="5">
        <v>5000000</v>
      </c>
      <c r="P992" s="5">
        <v>5000000</v>
      </c>
      <c r="Q992" s="5">
        <v>100</v>
      </c>
      <c r="R992" s="5">
        <v>5000000</v>
      </c>
      <c r="S992" s="5">
        <v>5000000</v>
      </c>
      <c r="T992" s="5">
        <v>0</v>
      </c>
      <c r="V992" t="s">
        <v>2141</v>
      </c>
      <c r="W992" t="s">
        <v>1849</v>
      </c>
      <c r="X992" t="s">
        <v>1694</v>
      </c>
      <c r="Y992" t="s">
        <v>1894</v>
      </c>
      <c r="Z992" t="s">
        <v>1817</v>
      </c>
      <c r="AA992" t="s">
        <v>1895</v>
      </c>
      <c r="AB992" t="s">
        <v>1694</v>
      </c>
      <c r="AC992" t="s">
        <v>1896</v>
      </c>
      <c r="AD992" t="s">
        <v>1694</v>
      </c>
    </row>
    <row r="993" spans="2:30">
      <c r="B993" t="s">
        <v>1679</v>
      </c>
      <c r="C993" t="s">
        <v>1680</v>
      </c>
      <c r="D993" s="5">
        <v>0</v>
      </c>
      <c r="E993" s="5">
        <v>0</v>
      </c>
      <c r="F993" s="5">
        <v>5000000</v>
      </c>
      <c r="G993" s="5">
        <v>5000000</v>
      </c>
      <c r="H993" s="5">
        <v>0</v>
      </c>
      <c r="I993" s="5">
        <v>5000000</v>
      </c>
      <c r="J993" s="5">
        <v>0</v>
      </c>
      <c r="K993" s="5">
        <v>5000000</v>
      </c>
      <c r="L993" s="5">
        <v>0</v>
      </c>
      <c r="M993" s="5">
        <v>5000000</v>
      </c>
      <c r="N993" s="5">
        <v>100</v>
      </c>
      <c r="O993" s="5">
        <v>5000000</v>
      </c>
      <c r="P993" s="5">
        <v>5000000</v>
      </c>
      <c r="Q993" s="5">
        <v>100</v>
      </c>
      <c r="R993" s="5">
        <v>5000000</v>
      </c>
      <c r="S993" s="5">
        <v>5000000</v>
      </c>
      <c r="T993" s="5">
        <v>0</v>
      </c>
      <c r="V993" t="s">
        <v>1679</v>
      </c>
      <c r="W993" t="s">
        <v>1681</v>
      </c>
      <c r="X993" t="s">
        <v>1682</v>
      </c>
    </row>
    <row r="994" spans="2:30">
      <c r="B994" t="s">
        <v>2143</v>
      </c>
      <c r="C994" t="s">
        <v>2144</v>
      </c>
      <c r="D994" s="5">
        <v>13037660000</v>
      </c>
      <c r="E994" s="5">
        <v>-20481301</v>
      </c>
      <c r="F994" s="5">
        <v>-311662834</v>
      </c>
      <c r="G994" s="5">
        <v>12725997166</v>
      </c>
      <c r="H994" s="5">
        <v>0</v>
      </c>
      <c r="I994" s="5">
        <v>12725997166</v>
      </c>
      <c r="J994" s="5">
        <v>94099265</v>
      </c>
      <c r="K994" s="5">
        <v>12720704598</v>
      </c>
      <c r="L994" s="5">
        <v>444228666</v>
      </c>
      <c r="M994" s="5">
        <v>12720704598</v>
      </c>
      <c r="N994" s="5">
        <v>99.958399999999997</v>
      </c>
      <c r="O994" s="5">
        <v>1169734199</v>
      </c>
      <c r="P994" s="5">
        <v>10929458363</v>
      </c>
      <c r="Q994" s="5">
        <v>85.882900000000006</v>
      </c>
      <c r="R994" s="5">
        <v>1169734199</v>
      </c>
      <c r="S994" s="5">
        <v>10929458363</v>
      </c>
      <c r="T994" s="5">
        <v>0</v>
      </c>
      <c r="V994" t="s">
        <v>2143</v>
      </c>
      <c r="W994" t="s">
        <v>1849</v>
      </c>
      <c r="X994" t="s">
        <v>1694</v>
      </c>
      <c r="Y994" t="s">
        <v>2145</v>
      </c>
      <c r="Z994" t="s">
        <v>1689</v>
      </c>
      <c r="AA994" t="s">
        <v>1888</v>
      </c>
      <c r="AB994" t="s">
        <v>2146</v>
      </c>
    </row>
    <row r="995" spans="2:30">
      <c r="B995" t="s">
        <v>1679</v>
      </c>
      <c r="C995" t="s">
        <v>1680</v>
      </c>
      <c r="D995" s="5">
        <v>13037660000</v>
      </c>
      <c r="E995" s="5">
        <v>-20481301</v>
      </c>
      <c r="F995" s="5">
        <v>-317034198</v>
      </c>
      <c r="G995" s="5">
        <v>12720625802</v>
      </c>
      <c r="H995" s="5">
        <v>0</v>
      </c>
      <c r="I995" s="5">
        <v>12720625802</v>
      </c>
      <c r="J995" s="5">
        <v>94099265</v>
      </c>
      <c r="K995" s="5">
        <v>12715333234</v>
      </c>
      <c r="L995" s="5">
        <v>444228666</v>
      </c>
      <c r="M995" s="5">
        <v>12715333234</v>
      </c>
      <c r="N995" s="5">
        <v>99.958399999999997</v>
      </c>
      <c r="O995" s="5">
        <v>1169734199</v>
      </c>
      <c r="P995" s="5">
        <v>10924086999</v>
      </c>
      <c r="Q995" s="5">
        <v>85.876999999999995</v>
      </c>
      <c r="R995" s="5">
        <v>1169734199</v>
      </c>
      <c r="S995" s="5">
        <v>10924086999</v>
      </c>
      <c r="T995" s="5">
        <v>0</v>
      </c>
      <c r="V995" t="s">
        <v>1679</v>
      </c>
      <c r="W995" t="s">
        <v>1681</v>
      </c>
      <c r="X995" t="s">
        <v>1682</v>
      </c>
    </row>
    <row r="996" spans="2:30">
      <c r="B996" t="s">
        <v>1809</v>
      </c>
      <c r="C996" t="s">
        <v>1810</v>
      </c>
      <c r="D996" s="5">
        <v>0</v>
      </c>
      <c r="E996" s="5">
        <v>0</v>
      </c>
      <c r="F996" s="5">
        <v>5371364</v>
      </c>
      <c r="G996" s="5">
        <v>5371364</v>
      </c>
      <c r="H996" s="5">
        <v>0</v>
      </c>
      <c r="I996" s="5">
        <v>5371364</v>
      </c>
      <c r="J996" s="5">
        <v>0</v>
      </c>
      <c r="K996" s="5">
        <v>5371364</v>
      </c>
      <c r="L996" s="5">
        <v>0</v>
      </c>
      <c r="M996" s="5">
        <v>5371364</v>
      </c>
      <c r="N996" s="5">
        <v>100</v>
      </c>
      <c r="O996" s="5">
        <v>0</v>
      </c>
      <c r="P996" s="5">
        <v>5371364</v>
      </c>
      <c r="Q996" s="5">
        <v>100</v>
      </c>
      <c r="R996" s="5">
        <v>0</v>
      </c>
      <c r="S996" s="5">
        <v>5371364</v>
      </c>
      <c r="T996" s="5">
        <v>0</v>
      </c>
      <c r="V996" t="s">
        <v>1809</v>
      </c>
      <c r="W996" t="s">
        <v>1811</v>
      </c>
      <c r="X996" t="s">
        <v>1682</v>
      </c>
    </row>
    <row r="997" spans="2:30">
      <c r="B997" t="s">
        <v>2611</v>
      </c>
      <c r="C997" t="s">
        <v>2612</v>
      </c>
      <c r="D997" s="5">
        <v>1661952000</v>
      </c>
      <c r="E997" s="5">
        <v>57814308</v>
      </c>
      <c r="F997" s="5">
        <v>239884407</v>
      </c>
      <c r="G997" s="5">
        <v>1901836407</v>
      </c>
      <c r="H997" s="5">
        <v>0</v>
      </c>
      <c r="I997" s="5">
        <v>1901836407</v>
      </c>
      <c r="J997" s="5">
        <v>114002740</v>
      </c>
      <c r="K997" s="5">
        <v>1899899380</v>
      </c>
      <c r="L997" s="5">
        <v>765279526</v>
      </c>
      <c r="M997" s="5">
        <v>1899899380</v>
      </c>
      <c r="N997" s="5">
        <v>99.898099999999999</v>
      </c>
      <c r="O997" s="5">
        <v>822156522</v>
      </c>
      <c r="P997" s="5">
        <v>1783959730</v>
      </c>
      <c r="Q997" s="5">
        <v>93.802000000000007</v>
      </c>
      <c r="R997" s="5">
        <v>172816646</v>
      </c>
      <c r="S997" s="5">
        <v>1134619854</v>
      </c>
      <c r="T997" s="5">
        <v>649339876</v>
      </c>
      <c r="V997" t="s">
        <v>2611</v>
      </c>
      <c r="W997" t="s">
        <v>1849</v>
      </c>
      <c r="X997" t="s">
        <v>1694</v>
      </c>
      <c r="Y997" t="s">
        <v>1920</v>
      </c>
      <c r="Z997" t="s">
        <v>1659</v>
      </c>
      <c r="AA997" t="s">
        <v>1921</v>
      </c>
      <c r="AB997" t="s">
        <v>1694</v>
      </c>
      <c r="AC997" t="s">
        <v>1731</v>
      </c>
      <c r="AD997" t="s">
        <v>1922</v>
      </c>
    </row>
    <row r="998" spans="2:30">
      <c r="B998" t="s">
        <v>1679</v>
      </c>
      <c r="C998" t="s">
        <v>1680</v>
      </c>
      <c r="D998" s="5">
        <v>1661952000</v>
      </c>
      <c r="E998" s="5">
        <v>57814308</v>
      </c>
      <c r="F998" s="5">
        <v>239884407</v>
      </c>
      <c r="G998" s="5">
        <v>1901836407</v>
      </c>
      <c r="H998" s="5">
        <v>0</v>
      </c>
      <c r="I998" s="5">
        <v>1901836407</v>
      </c>
      <c r="J998" s="5">
        <v>114002740</v>
      </c>
      <c r="K998" s="5">
        <v>1899899380</v>
      </c>
      <c r="L998" s="5">
        <v>765279526</v>
      </c>
      <c r="M998" s="5">
        <v>1899899380</v>
      </c>
      <c r="N998" s="5">
        <v>99.898099999999999</v>
      </c>
      <c r="O998" s="5">
        <v>822156522</v>
      </c>
      <c r="P998" s="5">
        <v>1783959730</v>
      </c>
      <c r="Q998" s="5">
        <v>93.802000000000007</v>
      </c>
      <c r="R998" s="5">
        <v>172816646</v>
      </c>
      <c r="S998" s="5">
        <v>1134619854</v>
      </c>
      <c r="T998" s="5">
        <v>649339876</v>
      </c>
      <c r="V998" t="s">
        <v>1679</v>
      </c>
      <c r="W998" t="s">
        <v>1681</v>
      </c>
      <c r="X998" t="s">
        <v>1682</v>
      </c>
    </row>
    <row r="999" spans="2:30">
      <c r="B999" t="s">
        <v>2613</v>
      </c>
      <c r="C999" t="s">
        <v>1590</v>
      </c>
      <c r="D999" s="5">
        <v>1113431000</v>
      </c>
      <c r="E999" s="5">
        <v>433516000</v>
      </c>
      <c r="F999" s="5">
        <v>-638315000</v>
      </c>
      <c r="G999" s="5">
        <v>475116000</v>
      </c>
      <c r="H999" s="5">
        <v>0</v>
      </c>
      <c r="I999" s="5">
        <v>475116000</v>
      </c>
      <c r="J999" s="5">
        <v>446120714</v>
      </c>
      <c r="K999" s="5">
        <v>471236714</v>
      </c>
      <c r="L999" s="5">
        <v>446120714</v>
      </c>
      <c r="M999" s="5">
        <v>471236714</v>
      </c>
      <c r="N999" s="5">
        <v>99.183499999999995</v>
      </c>
      <c r="O999" s="5">
        <v>446120714</v>
      </c>
      <c r="P999" s="5">
        <v>471236714</v>
      </c>
      <c r="Q999" s="5">
        <v>99.183499999999995</v>
      </c>
      <c r="R999" s="5">
        <v>0</v>
      </c>
      <c r="S999" s="5">
        <v>25116000</v>
      </c>
      <c r="T999" s="5">
        <v>446120714</v>
      </c>
      <c r="V999" t="s">
        <v>2613</v>
      </c>
      <c r="W999" t="s">
        <v>2614</v>
      </c>
      <c r="X999" t="s">
        <v>2615</v>
      </c>
    </row>
    <row r="1000" spans="2:30">
      <c r="B1000" t="s">
        <v>1679</v>
      </c>
      <c r="C1000" t="s">
        <v>1680</v>
      </c>
      <c r="D1000" s="5">
        <v>1113431000</v>
      </c>
      <c r="E1000" s="5">
        <v>-16484000</v>
      </c>
      <c r="F1000" s="5">
        <v>-1088315000</v>
      </c>
      <c r="G1000" s="5">
        <v>25116000</v>
      </c>
      <c r="H1000" s="5">
        <v>0</v>
      </c>
      <c r="I1000" s="5">
        <v>25116000</v>
      </c>
      <c r="J1000" s="5">
        <v>0</v>
      </c>
      <c r="K1000" s="5">
        <v>25116000</v>
      </c>
      <c r="L1000" s="5">
        <v>0</v>
      </c>
      <c r="M1000" s="5">
        <v>25116000</v>
      </c>
      <c r="N1000" s="5">
        <v>100</v>
      </c>
      <c r="O1000" s="5">
        <v>0</v>
      </c>
      <c r="P1000" s="5">
        <v>25116000</v>
      </c>
      <c r="Q1000" s="5">
        <v>100</v>
      </c>
      <c r="R1000" s="5">
        <v>0</v>
      </c>
      <c r="S1000" s="5">
        <v>25116000</v>
      </c>
      <c r="T1000" s="5">
        <v>0</v>
      </c>
      <c r="V1000" t="s">
        <v>1679</v>
      </c>
      <c r="W1000" t="s">
        <v>1681</v>
      </c>
      <c r="X1000" t="s">
        <v>1682</v>
      </c>
    </row>
    <row r="1001" spans="2:30">
      <c r="B1001" t="s">
        <v>2189</v>
      </c>
      <c r="C1001" t="s">
        <v>2190</v>
      </c>
      <c r="D1001" s="5">
        <v>0</v>
      </c>
      <c r="E1001" s="5">
        <v>450000000</v>
      </c>
      <c r="F1001" s="5">
        <v>450000000</v>
      </c>
      <c r="G1001" s="5">
        <v>450000000</v>
      </c>
      <c r="H1001" s="5">
        <v>0</v>
      </c>
      <c r="I1001" s="5">
        <v>450000000</v>
      </c>
      <c r="J1001" s="5">
        <v>446120714</v>
      </c>
      <c r="K1001" s="5">
        <v>446120714</v>
      </c>
      <c r="L1001" s="5">
        <v>446120714</v>
      </c>
      <c r="M1001" s="5">
        <v>446120714</v>
      </c>
      <c r="N1001" s="5">
        <v>99.137900000000002</v>
      </c>
      <c r="O1001" s="5">
        <v>446120714</v>
      </c>
      <c r="P1001" s="5">
        <v>446120714</v>
      </c>
      <c r="Q1001" s="5">
        <v>99.137900000000002</v>
      </c>
      <c r="R1001" s="5">
        <v>0</v>
      </c>
      <c r="S1001" s="5">
        <v>0</v>
      </c>
      <c r="T1001" s="5">
        <v>446120714</v>
      </c>
      <c r="V1001" t="s">
        <v>2189</v>
      </c>
      <c r="W1001" t="s">
        <v>2191</v>
      </c>
    </row>
    <row r="1002" spans="2:30">
      <c r="B1002" t="s">
        <v>2616</v>
      </c>
      <c r="C1002" t="s">
        <v>2617</v>
      </c>
      <c r="D1002" s="5">
        <v>806932000</v>
      </c>
      <c r="E1002" s="5">
        <v>0</v>
      </c>
      <c r="F1002" s="5">
        <v>-806932000</v>
      </c>
      <c r="G1002" s="5">
        <v>0</v>
      </c>
      <c r="H1002" s="5">
        <v>0</v>
      </c>
      <c r="I1002" s="5">
        <v>0</v>
      </c>
      <c r="J1002" s="5">
        <v>0</v>
      </c>
      <c r="K1002" s="5">
        <v>0</v>
      </c>
      <c r="L1002" s="5">
        <v>0</v>
      </c>
      <c r="M1002" s="5">
        <v>0</v>
      </c>
      <c r="N1002" s="5">
        <v>0</v>
      </c>
      <c r="O1002" s="5">
        <v>0</v>
      </c>
      <c r="P1002" s="5">
        <v>0</v>
      </c>
      <c r="Q1002" s="5">
        <v>0</v>
      </c>
      <c r="R1002" s="5">
        <v>0</v>
      </c>
      <c r="S1002" s="5">
        <v>0</v>
      </c>
      <c r="T1002" s="5">
        <v>0</v>
      </c>
      <c r="V1002" t="s">
        <v>2616</v>
      </c>
      <c r="W1002" t="s">
        <v>1849</v>
      </c>
      <c r="X1002" t="s">
        <v>1935</v>
      </c>
      <c r="Y1002" t="s">
        <v>1694</v>
      </c>
      <c r="Z1002" t="s">
        <v>1936</v>
      </c>
    </row>
    <row r="1003" spans="2:30">
      <c r="B1003" t="s">
        <v>1679</v>
      </c>
      <c r="C1003" t="s">
        <v>1680</v>
      </c>
      <c r="D1003" s="5">
        <v>806932000</v>
      </c>
      <c r="E1003" s="5">
        <v>0</v>
      </c>
      <c r="F1003" s="5">
        <v>-806932000</v>
      </c>
      <c r="G1003" s="5">
        <v>0</v>
      </c>
      <c r="H1003" s="5">
        <v>0</v>
      </c>
      <c r="I1003" s="5">
        <v>0</v>
      </c>
      <c r="J1003" s="5">
        <v>0</v>
      </c>
      <c r="K1003" s="5">
        <v>0</v>
      </c>
      <c r="L1003" s="5">
        <v>0</v>
      </c>
      <c r="M1003" s="5">
        <v>0</v>
      </c>
      <c r="N1003" s="5">
        <v>0</v>
      </c>
      <c r="O1003" s="5">
        <v>0</v>
      </c>
      <c r="P1003" s="5">
        <v>0</v>
      </c>
      <c r="Q1003" s="5">
        <v>0</v>
      </c>
      <c r="R1003" s="5">
        <v>0</v>
      </c>
      <c r="S1003" s="5">
        <v>0</v>
      </c>
      <c r="T1003" s="5">
        <v>0</v>
      </c>
      <c r="V1003" t="s">
        <v>1679</v>
      </c>
      <c r="W1003" t="s">
        <v>1681</v>
      </c>
      <c r="X1003" t="s">
        <v>1682</v>
      </c>
    </row>
    <row r="1004" spans="2:30">
      <c r="B1004" t="s">
        <v>2618</v>
      </c>
      <c r="C1004" t="s">
        <v>2619</v>
      </c>
      <c r="D1004" s="5">
        <v>50000000</v>
      </c>
      <c r="E1004" s="5">
        <v>0</v>
      </c>
      <c r="F1004" s="5">
        <v>-50000000</v>
      </c>
      <c r="G1004" s="5">
        <v>0</v>
      </c>
      <c r="H1004" s="5">
        <v>0</v>
      </c>
      <c r="I1004" s="5">
        <v>0</v>
      </c>
      <c r="J1004" s="5">
        <v>0</v>
      </c>
      <c r="K1004" s="5">
        <v>0</v>
      </c>
      <c r="L1004" s="5">
        <v>0</v>
      </c>
      <c r="M1004" s="5">
        <v>0</v>
      </c>
      <c r="N1004" s="5">
        <v>0</v>
      </c>
      <c r="O1004" s="5">
        <v>0</v>
      </c>
      <c r="P1004" s="5">
        <v>0</v>
      </c>
      <c r="Q1004" s="5">
        <v>0</v>
      </c>
      <c r="R1004" s="5">
        <v>0</v>
      </c>
      <c r="S1004" s="5">
        <v>0</v>
      </c>
      <c r="T1004" s="5">
        <v>0</v>
      </c>
      <c r="V1004" t="s">
        <v>2618</v>
      </c>
      <c r="W1004" t="s">
        <v>1887</v>
      </c>
      <c r="X1004" t="s">
        <v>1707</v>
      </c>
      <c r="Y1004" t="s">
        <v>1694</v>
      </c>
      <c r="Z1004" t="s">
        <v>1936</v>
      </c>
    </row>
    <row r="1005" spans="2:30">
      <c r="B1005" t="s">
        <v>1679</v>
      </c>
      <c r="C1005" t="s">
        <v>1680</v>
      </c>
      <c r="D1005" s="5">
        <v>50000000</v>
      </c>
      <c r="E1005" s="5">
        <v>0</v>
      </c>
      <c r="F1005" s="5">
        <v>-50000000</v>
      </c>
      <c r="G1005" s="5">
        <v>0</v>
      </c>
      <c r="H1005" s="5">
        <v>0</v>
      </c>
      <c r="I1005" s="5">
        <v>0</v>
      </c>
      <c r="J1005" s="5">
        <v>0</v>
      </c>
      <c r="K1005" s="5">
        <v>0</v>
      </c>
      <c r="L1005" s="5">
        <v>0</v>
      </c>
      <c r="M1005" s="5">
        <v>0</v>
      </c>
      <c r="N1005" s="5">
        <v>0</v>
      </c>
      <c r="O1005" s="5">
        <v>0</v>
      </c>
      <c r="P1005" s="5">
        <v>0</v>
      </c>
      <c r="Q1005" s="5">
        <v>0</v>
      </c>
      <c r="R1005" s="5">
        <v>0</v>
      </c>
      <c r="S1005" s="5">
        <v>0</v>
      </c>
      <c r="T1005" s="5">
        <v>0</v>
      </c>
      <c r="V1005" t="s">
        <v>1679</v>
      </c>
      <c r="W1005" t="s">
        <v>1681</v>
      </c>
      <c r="X1005" t="s">
        <v>1682</v>
      </c>
    </row>
    <row r="1006" spans="2:30">
      <c r="B1006" t="s">
        <v>2620</v>
      </c>
      <c r="C1006" t="s">
        <v>2621</v>
      </c>
      <c r="D1006" s="5">
        <v>0</v>
      </c>
      <c r="E1006" s="5">
        <v>0</v>
      </c>
      <c r="F1006" s="5">
        <v>1036539000</v>
      </c>
      <c r="G1006" s="5">
        <v>1036539000</v>
      </c>
      <c r="H1006" s="5">
        <v>0</v>
      </c>
      <c r="I1006" s="5">
        <v>1036539000</v>
      </c>
      <c r="J1006" s="5">
        <v>0</v>
      </c>
      <c r="K1006" s="5">
        <v>1036539000</v>
      </c>
      <c r="L1006" s="5">
        <v>0</v>
      </c>
      <c r="M1006" s="5">
        <v>1036539000</v>
      </c>
      <c r="N1006" s="5">
        <v>100</v>
      </c>
      <c r="O1006" s="5">
        <v>88440530</v>
      </c>
      <c r="P1006" s="5">
        <v>755661683</v>
      </c>
      <c r="Q1006" s="5">
        <v>72.9024</v>
      </c>
      <c r="R1006" s="5">
        <v>88440530</v>
      </c>
      <c r="S1006" s="5">
        <v>755661683</v>
      </c>
      <c r="T1006" s="5">
        <v>0</v>
      </c>
      <c r="V1006" t="s">
        <v>2620</v>
      </c>
      <c r="W1006" t="s">
        <v>1849</v>
      </c>
      <c r="X1006" t="s">
        <v>1694</v>
      </c>
      <c r="Y1006" t="s">
        <v>2622</v>
      </c>
      <c r="Z1006" t="s">
        <v>1723</v>
      </c>
      <c r="AA1006" t="s">
        <v>1949</v>
      </c>
      <c r="AB1006" t="s">
        <v>1694</v>
      </c>
      <c r="AC1006" t="s">
        <v>2623</v>
      </c>
      <c r="AD1006" t="s">
        <v>2624</v>
      </c>
    </row>
    <row r="1007" spans="2:30">
      <c r="B1007" t="s">
        <v>1679</v>
      </c>
      <c r="C1007" t="s">
        <v>1680</v>
      </c>
      <c r="D1007" s="5">
        <v>0</v>
      </c>
      <c r="E1007" s="5">
        <v>0</v>
      </c>
      <c r="F1007" s="5">
        <v>1036539000</v>
      </c>
      <c r="G1007" s="5">
        <v>1036539000</v>
      </c>
      <c r="H1007" s="5">
        <v>0</v>
      </c>
      <c r="I1007" s="5">
        <v>1036539000</v>
      </c>
      <c r="J1007" s="5">
        <v>0</v>
      </c>
      <c r="K1007" s="5">
        <v>1036539000</v>
      </c>
      <c r="L1007" s="5">
        <v>0</v>
      </c>
      <c r="M1007" s="5">
        <v>1036539000</v>
      </c>
      <c r="N1007" s="5">
        <v>100</v>
      </c>
      <c r="O1007" s="5">
        <v>88440530</v>
      </c>
      <c r="P1007" s="5">
        <v>755661683</v>
      </c>
      <c r="Q1007" s="5">
        <v>72.9024</v>
      </c>
      <c r="R1007" s="5">
        <v>88440530</v>
      </c>
      <c r="S1007" s="5">
        <v>755661683</v>
      </c>
      <c r="T1007" s="5">
        <v>0</v>
      </c>
      <c r="V1007" t="s">
        <v>1679</v>
      </c>
      <c r="W1007" t="s">
        <v>1681</v>
      </c>
      <c r="X1007" t="s">
        <v>1682</v>
      </c>
    </row>
    <row r="1008" spans="2:30">
      <c r="B1008" t="s">
        <v>2625</v>
      </c>
      <c r="C1008" t="s">
        <v>2626</v>
      </c>
      <c r="D1008" s="5">
        <v>100000000</v>
      </c>
      <c r="E1008" s="5">
        <v>0</v>
      </c>
      <c r="F1008" s="5">
        <v>100000000</v>
      </c>
      <c r="G1008" s="5">
        <v>200000000</v>
      </c>
      <c r="H1008" s="5">
        <v>0</v>
      </c>
      <c r="I1008" s="5">
        <v>200000000</v>
      </c>
      <c r="J1008" s="5">
        <v>-242806</v>
      </c>
      <c r="K1008" s="5">
        <v>199757194</v>
      </c>
      <c r="L1008" s="5">
        <v>199757194</v>
      </c>
      <c r="M1008" s="5">
        <v>199757194</v>
      </c>
      <c r="N1008" s="5">
        <v>99.878600000000006</v>
      </c>
      <c r="O1008" s="5">
        <v>0</v>
      </c>
      <c r="P1008" s="5">
        <v>0</v>
      </c>
      <c r="Q1008" s="5">
        <v>0</v>
      </c>
      <c r="R1008" s="5">
        <v>0</v>
      </c>
      <c r="S1008" s="5">
        <v>0</v>
      </c>
      <c r="T1008" s="5">
        <v>0</v>
      </c>
      <c r="V1008" t="s">
        <v>2625</v>
      </c>
      <c r="W1008" t="s">
        <v>1849</v>
      </c>
      <c r="X1008" t="s">
        <v>1694</v>
      </c>
      <c r="Y1008" t="s">
        <v>1805</v>
      </c>
      <c r="Z1008" t="s">
        <v>1659</v>
      </c>
      <c r="AA1008" t="s">
        <v>2627</v>
      </c>
      <c r="AB1008" t="s">
        <v>2628</v>
      </c>
    </row>
    <row r="1009" spans="2:30">
      <c r="B1009" t="s">
        <v>1679</v>
      </c>
      <c r="C1009" t="s">
        <v>1680</v>
      </c>
      <c r="D1009" s="5">
        <v>100000000</v>
      </c>
      <c r="E1009" s="5">
        <v>0</v>
      </c>
      <c r="F1009" s="5">
        <v>100000000</v>
      </c>
      <c r="G1009" s="5">
        <v>200000000</v>
      </c>
      <c r="H1009" s="5">
        <v>0</v>
      </c>
      <c r="I1009" s="5">
        <v>200000000</v>
      </c>
      <c r="J1009" s="5">
        <v>-242806</v>
      </c>
      <c r="K1009" s="5">
        <v>199757194</v>
      </c>
      <c r="L1009" s="5">
        <v>199757194</v>
      </c>
      <c r="M1009" s="5">
        <v>199757194</v>
      </c>
      <c r="N1009" s="5">
        <v>99.878600000000006</v>
      </c>
      <c r="O1009" s="5">
        <v>0</v>
      </c>
      <c r="P1009" s="5">
        <v>0</v>
      </c>
      <c r="Q1009" s="5">
        <v>0</v>
      </c>
      <c r="R1009" s="5">
        <v>0</v>
      </c>
      <c r="S1009" s="5">
        <v>0</v>
      </c>
      <c r="T1009" s="5">
        <v>0</v>
      </c>
      <c r="V1009" t="s">
        <v>1679</v>
      </c>
      <c r="W1009" t="s">
        <v>1681</v>
      </c>
      <c r="X1009" t="s">
        <v>1682</v>
      </c>
    </row>
    <row r="1010" spans="2:30">
      <c r="B1010" t="s">
        <v>2629</v>
      </c>
      <c r="C1010" t="s">
        <v>2630</v>
      </c>
      <c r="D1010" s="5">
        <v>0</v>
      </c>
      <c r="E1010" s="5">
        <v>0</v>
      </c>
      <c r="F1010" s="5">
        <v>232500000</v>
      </c>
      <c r="G1010" s="5">
        <v>232500000</v>
      </c>
      <c r="H1010" s="5">
        <v>0</v>
      </c>
      <c r="I1010" s="5">
        <v>232500000</v>
      </c>
      <c r="J1010" s="5">
        <v>0</v>
      </c>
      <c r="K1010" s="5">
        <v>232500000</v>
      </c>
      <c r="L1010" s="5">
        <v>232500000</v>
      </c>
      <c r="M1010" s="5">
        <v>232500000</v>
      </c>
      <c r="N1010" s="5">
        <v>100</v>
      </c>
      <c r="O1010" s="5">
        <v>232500000</v>
      </c>
      <c r="P1010" s="5">
        <v>232500000</v>
      </c>
      <c r="Q1010" s="5">
        <v>100</v>
      </c>
      <c r="R1010" s="5">
        <v>0</v>
      </c>
      <c r="S1010" s="5">
        <v>0</v>
      </c>
      <c r="T1010" s="5">
        <v>232500000</v>
      </c>
      <c r="V1010" t="s">
        <v>2629</v>
      </c>
      <c r="W1010" t="s">
        <v>1981</v>
      </c>
      <c r="X1010" t="s">
        <v>1694</v>
      </c>
      <c r="Y1010" t="s">
        <v>1961</v>
      </c>
      <c r="Z1010" t="s">
        <v>1689</v>
      </c>
      <c r="AA1010" t="s">
        <v>1982</v>
      </c>
      <c r="AB1010" t="s">
        <v>1694</v>
      </c>
      <c r="AC1010" t="s">
        <v>2631</v>
      </c>
    </row>
    <row r="1011" spans="2:30">
      <c r="B1011" t="s">
        <v>1679</v>
      </c>
      <c r="C1011" t="s">
        <v>1680</v>
      </c>
      <c r="D1011" s="5">
        <v>0</v>
      </c>
      <c r="E1011" s="5">
        <v>0</v>
      </c>
      <c r="F1011" s="5">
        <v>232500000</v>
      </c>
      <c r="G1011" s="5">
        <v>232500000</v>
      </c>
      <c r="H1011" s="5">
        <v>0</v>
      </c>
      <c r="I1011" s="5">
        <v>232500000</v>
      </c>
      <c r="J1011" s="5">
        <v>0</v>
      </c>
      <c r="K1011" s="5">
        <v>232500000</v>
      </c>
      <c r="L1011" s="5">
        <v>232500000</v>
      </c>
      <c r="M1011" s="5">
        <v>232500000</v>
      </c>
      <c r="N1011" s="5">
        <v>100</v>
      </c>
      <c r="O1011" s="5">
        <v>232500000</v>
      </c>
      <c r="P1011" s="5">
        <v>232500000</v>
      </c>
      <c r="Q1011" s="5">
        <v>100</v>
      </c>
      <c r="R1011" s="5">
        <v>0</v>
      </c>
      <c r="S1011" s="5">
        <v>0</v>
      </c>
      <c r="T1011" s="5">
        <v>232500000</v>
      </c>
      <c r="V1011" t="s">
        <v>1679</v>
      </c>
      <c r="W1011" t="s">
        <v>1681</v>
      </c>
      <c r="X1011" t="s">
        <v>1682</v>
      </c>
    </row>
    <row r="1012" spans="2:30">
      <c r="B1012" t="s">
        <v>2632</v>
      </c>
      <c r="C1012" t="s">
        <v>2633</v>
      </c>
      <c r="D1012" s="5">
        <v>0</v>
      </c>
      <c r="E1012" s="5">
        <v>0</v>
      </c>
      <c r="F1012" s="5">
        <v>50000000</v>
      </c>
      <c r="G1012" s="5">
        <v>50000000</v>
      </c>
      <c r="H1012" s="5">
        <v>0</v>
      </c>
      <c r="I1012" s="5">
        <v>50000000</v>
      </c>
      <c r="J1012" s="5">
        <v>0</v>
      </c>
      <c r="K1012" s="5">
        <v>50000000</v>
      </c>
      <c r="L1012" s="5">
        <v>50000000</v>
      </c>
      <c r="M1012" s="5">
        <v>50000000</v>
      </c>
      <c r="N1012" s="5">
        <v>100</v>
      </c>
      <c r="O1012" s="5">
        <v>0</v>
      </c>
      <c r="P1012" s="5">
        <v>0</v>
      </c>
      <c r="Q1012" s="5">
        <v>0</v>
      </c>
      <c r="R1012" s="5">
        <v>0</v>
      </c>
      <c r="S1012" s="5">
        <v>0</v>
      </c>
      <c r="T1012" s="5">
        <v>0</v>
      </c>
      <c r="V1012" t="s">
        <v>2632</v>
      </c>
      <c r="W1012" t="s">
        <v>1981</v>
      </c>
      <c r="X1012" t="s">
        <v>1694</v>
      </c>
      <c r="Y1012" t="s">
        <v>1961</v>
      </c>
      <c r="Z1012" t="s">
        <v>1689</v>
      </c>
      <c r="AA1012" t="s">
        <v>1982</v>
      </c>
      <c r="AB1012" t="s">
        <v>1694</v>
      </c>
      <c r="AC1012" t="s">
        <v>1900</v>
      </c>
      <c r="AD1012" t="s">
        <v>2634</v>
      </c>
    </row>
    <row r="1013" spans="2:30">
      <c r="B1013" t="s">
        <v>1679</v>
      </c>
      <c r="C1013" t="s">
        <v>1680</v>
      </c>
      <c r="D1013" s="5">
        <v>0</v>
      </c>
      <c r="E1013" s="5">
        <v>0</v>
      </c>
      <c r="F1013" s="5">
        <v>50000000</v>
      </c>
      <c r="G1013" s="5">
        <v>50000000</v>
      </c>
      <c r="H1013" s="5">
        <v>0</v>
      </c>
      <c r="I1013" s="5">
        <v>50000000</v>
      </c>
      <c r="J1013" s="5">
        <v>0</v>
      </c>
      <c r="K1013" s="5">
        <v>50000000</v>
      </c>
      <c r="L1013" s="5">
        <v>50000000</v>
      </c>
      <c r="M1013" s="5">
        <v>50000000</v>
      </c>
      <c r="N1013" s="5">
        <v>100</v>
      </c>
      <c r="O1013" s="5">
        <v>0</v>
      </c>
      <c r="P1013" s="5">
        <v>0</v>
      </c>
      <c r="Q1013" s="5">
        <v>0</v>
      </c>
      <c r="R1013" s="5">
        <v>0</v>
      </c>
      <c r="S1013" s="5">
        <v>0</v>
      </c>
      <c r="T1013" s="5">
        <v>0</v>
      </c>
      <c r="V1013" t="s">
        <v>1679</v>
      </c>
      <c r="W1013" t="s">
        <v>1681</v>
      </c>
      <c r="X1013" t="s">
        <v>1682</v>
      </c>
    </row>
    <row r="1014" spans="2:30">
      <c r="B1014" t="s">
        <v>2163</v>
      </c>
      <c r="C1014" t="s">
        <v>2164</v>
      </c>
      <c r="D1014" s="5">
        <v>95000000</v>
      </c>
      <c r="E1014" s="5">
        <v>0</v>
      </c>
      <c r="F1014" s="5">
        <v>-95000000</v>
      </c>
      <c r="G1014" s="5">
        <v>0</v>
      </c>
      <c r="H1014" s="5">
        <v>0</v>
      </c>
      <c r="I1014" s="5">
        <v>0</v>
      </c>
      <c r="J1014" s="5">
        <v>0</v>
      </c>
      <c r="K1014" s="5">
        <v>0</v>
      </c>
      <c r="L1014" s="5">
        <v>0</v>
      </c>
      <c r="M1014" s="5">
        <v>0</v>
      </c>
      <c r="N1014" s="5">
        <v>0</v>
      </c>
      <c r="O1014" s="5">
        <v>0</v>
      </c>
      <c r="P1014" s="5">
        <v>0</v>
      </c>
      <c r="Q1014" s="5">
        <v>0</v>
      </c>
      <c r="R1014" s="5">
        <v>0</v>
      </c>
      <c r="S1014" s="5">
        <v>0</v>
      </c>
      <c r="T1014" s="5">
        <v>0</v>
      </c>
      <c r="V1014" t="s">
        <v>2163</v>
      </c>
      <c r="W1014" t="s">
        <v>1849</v>
      </c>
      <c r="X1014" t="s">
        <v>1694</v>
      </c>
      <c r="Y1014" t="s">
        <v>2165</v>
      </c>
      <c r="Z1014" t="s">
        <v>1694</v>
      </c>
      <c r="AA1014" t="s">
        <v>1900</v>
      </c>
      <c r="AB1014" t="s">
        <v>2166</v>
      </c>
      <c r="AC1014" t="s">
        <v>1827</v>
      </c>
    </row>
    <row r="1015" spans="2:30">
      <c r="B1015" t="s">
        <v>1679</v>
      </c>
      <c r="C1015" t="s">
        <v>1680</v>
      </c>
      <c r="D1015" s="5">
        <v>95000000</v>
      </c>
      <c r="E1015" s="5">
        <v>0</v>
      </c>
      <c r="F1015" s="5">
        <v>-95000000</v>
      </c>
      <c r="G1015" s="5">
        <v>0</v>
      </c>
      <c r="H1015" s="5">
        <v>0</v>
      </c>
      <c r="I1015" s="5">
        <v>0</v>
      </c>
      <c r="J1015" s="5">
        <v>0</v>
      </c>
      <c r="K1015" s="5">
        <v>0</v>
      </c>
      <c r="L1015" s="5">
        <v>0</v>
      </c>
      <c r="M1015" s="5">
        <v>0</v>
      </c>
      <c r="N1015" s="5">
        <v>0</v>
      </c>
      <c r="O1015" s="5">
        <v>0</v>
      </c>
      <c r="P1015" s="5">
        <v>0</v>
      </c>
      <c r="Q1015" s="5">
        <v>0</v>
      </c>
      <c r="R1015" s="5">
        <v>0</v>
      </c>
      <c r="S1015" s="5">
        <v>0</v>
      </c>
      <c r="T1015" s="5">
        <v>0</v>
      </c>
      <c r="V1015" t="s">
        <v>1679</v>
      </c>
      <c r="W1015" t="s">
        <v>1681</v>
      </c>
      <c r="X1015" t="s">
        <v>1682</v>
      </c>
    </row>
    <row r="1016" spans="2:30">
      <c r="B1016" t="s">
        <v>2271</v>
      </c>
      <c r="C1016" t="s">
        <v>2272</v>
      </c>
      <c r="D1016" s="5">
        <v>200000000</v>
      </c>
      <c r="E1016" s="5">
        <v>0</v>
      </c>
      <c r="F1016" s="5">
        <v>-200000000</v>
      </c>
      <c r="G1016" s="5">
        <v>0</v>
      </c>
      <c r="H1016" s="5">
        <v>0</v>
      </c>
      <c r="I1016" s="5">
        <v>0</v>
      </c>
      <c r="J1016" s="5">
        <v>0</v>
      </c>
      <c r="K1016" s="5">
        <v>0</v>
      </c>
      <c r="L1016" s="5">
        <v>0</v>
      </c>
      <c r="M1016" s="5">
        <v>0</v>
      </c>
      <c r="N1016" s="5">
        <v>0</v>
      </c>
      <c r="O1016" s="5">
        <v>0</v>
      </c>
      <c r="P1016" s="5">
        <v>0</v>
      </c>
      <c r="Q1016" s="5">
        <v>0</v>
      </c>
      <c r="R1016" s="5">
        <v>0</v>
      </c>
      <c r="S1016" s="5">
        <v>0</v>
      </c>
      <c r="T1016" s="5">
        <v>0</v>
      </c>
      <c r="V1016" t="s">
        <v>2271</v>
      </c>
      <c r="W1016" t="s">
        <v>1849</v>
      </c>
      <c r="X1016" t="s">
        <v>1694</v>
      </c>
      <c r="Y1016" t="s">
        <v>1818</v>
      </c>
      <c r="Z1016" t="s">
        <v>2273</v>
      </c>
      <c r="AA1016" t="s">
        <v>1827</v>
      </c>
    </row>
    <row r="1017" spans="2:30">
      <c r="B1017" t="s">
        <v>1679</v>
      </c>
      <c r="C1017" t="s">
        <v>1680</v>
      </c>
      <c r="D1017" s="5">
        <v>200000000</v>
      </c>
      <c r="E1017" s="5">
        <v>0</v>
      </c>
      <c r="F1017" s="5">
        <v>-200000000</v>
      </c>
      <c r="G1017" s="5">
        <v>0</v>
      </c>
      <c r="H1017" s="5">
        <v>0</v>
      </c>
      <c r="I1017" s="5">
        <v>0</v>
      </c>
      <c r="J1017" s="5">
        <v>0</v>
      </c>
      <c r="K1017" s="5">
        <v>0</v>
      </c>
      <c r="L1017" s="5">
        <v>0</v>
      </c>
      <c r="M1017" s="5">
        <v>0</v>
      </c>
      <c r="N1017" s="5">
        <v>0</v>
      </c>
      <c r="O1017" s="5">
        <v>0</v>
      </c>
      <c r="P1017" s="5">
        <v>0</v>
      </c>
      <c r="Q1017" s="5">
        <v>0</v>
      </c>
      <c r="R1017" s="5">
        <v>0</v>
      </c>
      <c r="S1017" s="5">
        <v>0</v>
      </c>
      <c r="T1017" s="5">
        <v>0</v>
      </c>
      <c r="V1017" t="s">
        <v>1679</v>
      </c>
      <c r="W1017" t="s">
        <v>1681</v>
      </c>
      <c r="X1017" t="s">
        <v>1682</v>
      </c>
    </row>
    <row r="1018" spans="2:30">
      <c r="B1018" t="s">
        <v>2406</v>
      </c>
      <c r="C1018" t="s">
        <v>2407</v>
      </c>
      <c r="D1018" s="5">
        <v>670000000</v>
      </c>
      <c r="E1018" s="5">
        <v>0</v>
      </c>
      <c r="F1018" s="5">
        <v>-120000000</v>
      </c>
      <c r="G1018" s="5">
        <v>550000000</v>
      </c>
      <c r="H1018" s="5">
        <v>0</v>
      </c>
      <c r="I1018" s="5">
        <v>550000000</v>
      </c>
      <c r="J1018" s="5">
        <v>0</v>
      </c>
      <c r="K1018" s="5">
        <v>550000000</v>
      </c>
      <c r="L1018" s="5">
        <v>0</v>
      </c>
      <c r="M1018" s="5">
        <v>550000000</v>
      </c>
      <c r="N1018" s="5">
        <v>100</v>
      </c>
      <c r="O1018" s="5">
        <v>477557036</v>
      </c>
      <c r="P1018" s="5">
        <v>550000000</v>
      </c>
      <c r="Q1018" s="5">
        <v>100</v>
      </c>
      <c r="R1018" s="5">
        <v>383869118</v>
      </c>
      <c r="S1018" s="5">
        <v>456312082</v>
      </c>
      <c r="T1018" s="5">
        <v>93687918</v>
      </c>
      <c r="V1018" t="s">
        <v>2406</v>
      </c>
      <c r="W1018" t="s">
        <v>1887</v>
      </c>
      <c r="X1018" t="s">
        <v>1707</v>
      </c>
      <c r="Y1018" t="s">
        <v>1694</v>
      </c>
      <c r="Z1018" t="s">
        <v>2408</v>
      </c>
      <c r="AA1018" t="s">
        <v>2409</v>
      </c>
      <c r="AB1018" t="s">
        <v>1851</v>
      </c>
      <c r="AC1018" t="s">
        <v>2410</v>
      </c>
    </row>
    <row r="1019" spans="2:30">
      <c r="B1019" t="s">
        <v>1679</v>
      </c>
      <c r="C1019" t="s">
        <v>1680</v>
      </c>
      <c r="D1019" s="5">
        <v>670000000</v>
      </c>
      <c r="E1019" s="5">
        <v>0</v>
      </c>
      <c r="F1019" s="5">
        <v>-120000000</v>
      </c>
      <c r="G1019" s="5">
        <v>550000000</v>
      </c>
      <c r="H1019" s="5">
        <v>0</v>
      </c>
      <c r="I1019" s="5">
        <v>550000000</v>
      </c>
      <c r="J1019" s="5">
        <v>0</v>
      </c>
      <c r="K1019" s="5">
        <v>550000000</v>
      </c>
      <c r="L1019" s="5">
        <v>0</v>
      </c>
      <c r="M1019" s="5">
        <v>550000000</v>
      </c>
      <c r="N1019" s="5">
        <v>100</v>
      </c>
      <c r="O1019" s="5">
        <v>477557036</v>
      </c>
      <c r="P1019" s="5">
        <v>550000000</v>
      </c>
      <c r="Q1019" s="5">
        <v>100</v>
      </c>
      <c r="R1019" s="5">
        <v>383869118</v>
      </c>
      <c r="S1019" s="5">
        <v>456312082</v>
      </c>
      <c r="T1019" s="5">
        <v>93687918</v>
      </c>
      <c r="V1019" t="s">
        <v>1679</v>
      </c>
      <c r="W1019" t="s">
        <v>1681</v>
      </c>
      <c r="X1019" t="s">
        <v>1682</v>
      </c>
    </row>
    <row r="1020" spans="2:30">
      <c r="B1020" t="s">
        <v>2635</v>
      </c>
      <c r="C1020" t="s">
        <v>2636</v>
      </c>
      <c r="D1020" s="5">
        <v>3806152000</v>
      </c>
      <c r="E1020" s="5">
        <v>0</v>
      </c>
      <c r="F1020" s="5">
        <v>1111000000</v>
      </c>
      <c r="G1020" s="5">
        <v>4917152000</v>
      </c>
      <c r="H1020" s="5">
        <v>0</v>
      </c>
      <c r="I1020" s="5">
        <v>4917152000</v>
      </c>
      <c r="J1020" s="5">
        <v>24409849</v>
      </c>
      <c r="K1020" s="5">
        <v>4915044714</v>
      </c>
      <c r="L1020" s="5">
        <v>104350138</v>
      </c>
      <c r="M1020" s="5">
        <v>4915044714</v>
      </c>
      <c r="N1020" s="5">
        <v>99.957099999999997</v>
      </c>
      <c r="O1020" s="5">
        <v>351263873</v>
      </c>
      <c r="P1020" s="5">
        <v>4078628974</v>
      </c>
      <c r="Q1020" s="5">
        <v>82.947000000000003</v>
      </c>
      <c r="R1020" s="5">
        <v>351263873</v>
      </c>
      <c r="S1020" s="5">
        <v>4081518839</v>
      </c>
      <c r="T1020" s="5">
        <v>-2889865</v>
      </c>
      <c r="V1020" t="s">
        <v>2635</v>
      </c>
      <c r="W1020" t="s">
        <v>2554</v>
      </c>
      <c r="X1020" t="s">
        <v>2637</v>
      </c>
      <c r="Y1020" t="s">
        <v>1815</v>
      </c>
      <c r="Z1020" t="s">
        <v>2178</v>
      </c>
      <c r="AA1020" t="s">
        <v>2145</v>
      </c>
      <c r="AB1020" t="s">
        <v>2638</v>
      </c>
    </row>
    <row r="1021" spans="2:30">
      <c r="B1021" t="s">
        <v>2111</v>
      </c>
      <c r="C1021" t="s">
        <v>2112</v>
      </c>
      <c r="D1021" s="5">
        <v>49000000</v>
      </c>
      <c r="E1021" s="5">
        <v>0</v>
      </c>
      <c r="F1021" s="5">
        <v>-48999703</v>
      </c>
      <c r="G1021" s="5">
        <v>297</v>
      </c>
      <c r="H1021" s="5">
        <v>0</v>
      </c>
      <c r="I1021" s="5">
        <v>297</v>
      </c>
      <c r="J1021" s="5">
        <v>297</v>
      </c>
      <c r="K1021" s="5">
        <v>297</v>
      </c>
      <c r="L1021" s="5">
        <v>297</v>
      </c>
      <c r="M1021" s="5">
        <v>297</v>
      </c>
      <c r="N1021" s="5">
        <v>100</v>
      </c>
      <c r="O1021" s="5">
        <v>297</v>
      </c>
      <c r="P1021" s="5">
        <v>297</v>
      </c>
      <c r="Q1021" s="5">
        <v>100</v>
      </c>
      <c r="R1021" s="5">
        <v>297</v>
      </c>
      <c r="S1021" s="5">
        <v>297</v>
      </c>
      <c r="T1021" s="5">
        <v>0</v>
      </c>
      <c r="V1021" t="s">
        <v>2111</v>
      </c>
      <c r="W1021" t="s">
        <v>1826</v>
      </c>
      <c r="X1021" t="s">
        <v>1827</v>
      </c>
      <c r="Y1021" t="s">
        <v>1815</v>
      </c>
      <c r="Z1021" t="s">
        <v>2113</v>
      </c>
    </row>
    <row r="1022" spans="2:30">
      <c r="B1022" t="s">
        <v>1679</v>
      </c>
      <c r="C1022" t="s">
        <v>1680</v>
      </c>
      <c r="D1022" s="5">
        <v>49000000</v>
      </c>
      <c r="E1022" s="5">
        <v>0</v>
      </c>
      <c r="F1022" s="5">
        <v>-49000000</v>
      </c>
      <c r="G1022" s="5">
        <v>0</v>
      </c>
      <c r="H1022" s="5">
        <v>0</v>
      </c>
      <c r="I1022" s="5">
        <v>0</v>
      </c>
      <c r="J1022" s="5">
        <v>0</v>
      </c>
      <c r="K1022" s="5">
        <v>0</v>
      </c>
      <c r="L1022" s="5">
        <v>0</v>
      </c>
      <c r="M1022" s="5">
        <v>0</v>
      </c>
      <c r="N1022" s="5">
        <v>0</v>
      </c>
      <c r="O1022" s="5">
        <v>0</v>
      </c>
      <c r="P1022" s="5">
        <v>0</v>
      </c>
      <c r="Q1022" s="5">
        <v>0</v>
      </c>
      <c r="R1022" s="5">
        <v>0</v>
      </c>
      <c r="S1022" s="5">
        <v>0</v>
      </c>
      <c r="T1022" s="5">
        <v>0</v>
      </c>
      <c r="V1022" t="s">
        <v>1679</v>
      </c>
      <c r="W1022" t="s">
        <v>1681</v>
      </c>
      <c r="X1022" t="s">
        <v>1682</v>
      </c>
    </row>
    <row r="1023" spans="2:30">
      <c r="B1023" t="s">
        <v>1809</v>
      </c>
      <c r="C1023" t="s">
        <v>1810</v>
      </c>
      <c r="D1023" s="5">
        <v>0</v>
      </c>
      <c r="E1023" s="5">
        <v>0</v>
      </c>
      <c r="F1023" s="5">
        <v>297</v>
      </c>
      <c r="G1023" s="5">
        <v>297</v>
      </c>
      <c r="H1023" s="5">
        <v>0</v>
      </c>
      <c r="I1023" s="5">
        <v>297</v>
      </c>
      <c r="J1023" s="5">
        <v>297</v>
      </c>
      <c r="K1023" s="5">
        <v>297</v>
      </c>
      <c r="L1023" s="5">
        <v>297</v>
      </c>
      <c r="M1023" s="5">
        <v>297</v>
      </c>
      <c r="N1023" s="5">
        <v>100</v>
      </c>
      <c r="O1023" s="5">
        <v>297</v>
      </c>
      <c r="P1023" s="5">
        <v>297</v>
      </c>
      <c r="Q1023" s="5">
        <v>100</v>
      </c>
      <c r="R1023" s="5">
        <v>297</v>
      </c>
      <c r="S1023" s="5">
        <v>297</v>
      </c>
      <c r="T1023" s="5">
        <v>0</v>
      </c>
      <c r="V1023" t="s">
        <v>1809</v>
      </c>
      <c r="W1023" t="s">
        <v>1811</v>
      </c>
      <c r="X1023" t="s">
        <v>1682</v>
      </c>
    </row>
    <row r="1024" spans="2:30">
      <c r="B1024" t="s">
        <v>2137</v>
      </c>
      <c r="C1024" t="s">
        <v>2138</v>
      </c>
      <c r="D1024" s="5">
        <v>0</v>
      </c>
      <c r="E1024" s="5">
        <v>0</v>
      </c>
      <c r="F1024" s="5">
        <v>4095</v>
      </c>
      <c r="G1024" s="5">
        <v>4095</v>
      </c>
      <c r="H1024" s="5">
        <v>0</v>
      </c>
      <c r="I1024" s="5">
        <v>4095</v>
      </c>
      <c r="J1024" s="5">
        <v>4095</v>
      </c>
      <c r="K1024" s="5">
        <v>4095</v>
      </c>
      <c r="L1024" s="5">
        <v>4095</v>
      </c>
      <c r="M1024" s="5">
        <v>4095</v>
      </c>
      <c r="N1024" s="5">
        <v>100</v>
      </c>
      <c r="O1024" s="5">
        <v>4095</v>
      </c>
      <c r="P1024" s="5">
        <v>4095</v>
      </c>
      <c r="Q1024" s="5">
        <v>100</v>
      </c>
      <c r="R1024" s="5">
        <v>4095</v>
      </c>
      <c r="S1024" s="5">
        <v>4095</v>
      </c>
      <c r="T1024" s="5">
        <v>0</v>
      </c>
      <c r="V1024" t="s">
        <v>2137</v>
      </c>
      <c r="W1024" t="s">
        <v>1849</v>
      </c>
      <c r="X1024" t="s">
        <v>2139</v>
      </c>
      <c r="Y1024" t="s">
        <v>1694</v>
      </c>
      <c r="Z1024" t="s">
        <v>1724</v>
      </c>
      <c r="AA1024" t="s">
        <v>1889</v>
      </c>
      <c r="AB1024" t="s">
        <v>2140</v>
      </c>
    </row>
    <row r="1025" spans="2:29">
      <c r="B1025" t="s">
        <v>1679</v>
      </c>
      <c r="C1025" t="s">
        <v>1680</v>
      </c>
      <c r="D1025" s="5">
        <v>0</v>
      </c>
      <c r="E1025" s="5">
        <v>0</v>
      </c>
      <c r="F1025" s="5">
        <v>0</v>
      </c>
      <c r="G1025" s="5">
        <v>0</v>
      </c>
      <c r="H1025" s="5">
        <v>0</v>
      </c>
      <c r="I1025" s="5">
        <v>0</v>
      </c>
      <c r="J1025" s="5">
        <v>0</v>
      </c>
      <c r="K1025" s="5">
        <v>0</v>
      </c>
      <c r="L1025" s="5">
        <v>0</v>
      </c>
      <c r="M1025" s="5">
        <v>0</v>
      </c>
      <c r="N1025" s="5">
        <v>0</v>
      </c>
      <c r="O1025" s="5">
        <v>0</v>
      </c>
      <c r="P1025" s="5">
        <v>0</v>
      </c>
      <c r="Q1025" s="5">
        <v>0</v>
      </c>
      <c r="R1025" s="5">
        <v>0</v>
      </c>
      <c r="S1025" s="5">
        <v>0</v>
      </c>
      <c r="T1025" s="5">
        <v>0</v>
      </c>
      <c r="V1025" t="s">
        <v>1679</v>
      </c>
      <c r="W1025" t="s">
        <v>1681</v>
      </c>
      <c r="X1025" t="s">
        <v>1682</v>
      </c>
    </row>
    <row r="1026" spans="2:29">
      <c r="B1026" t="s">
        <v>1809</v>
      </c>
      <c r="C1026" t="s">
        <v>1810</v>
      </c>
      <c r="D1026" s="5">
        <v>0</v>
      </c>
      <c r="E1026" s="5">
        <v>0</v>
      </c>
      <c r="F1026" s="5">
        <v>4095</v>
      </c>
      <c r="G1026" s="5">
        <v>4095</v>
      </c>
      <c r="H1026" s="5">
        <v>0</v>
      </c>
      <c r="I1026" s="5">
        <v>4095</v>
      </c>
      <c r="J1026" s="5">
        <v>4095</v>
      </c>
      <c r="K1026" s="5">
        <v>4095</v>
      </c>
      <c r="L1026" s="5">
        <v>4095</v>
      </c>
      <c r="M1026" s="5">
        <v>4095</v>
      </c>
      <c r="N1026" s="5">
        <v>100</v>
      </c>
      <c r="O1026" s="5">
        <v>4095</v>
      </c>
      <c r="P1026" s="5">
        <v>4095</v>
      </c>
      <c r="Q1026" s="5">
        <v>100</v>
      </c>
      <c r="R1026" s="5">
        <v>4095</v>
      </c>
      <c r="S1026" s="5">
        <v>4095</v>
      </c>
      <c r="T1026" s="5">
        <v>0</v>
      </c>
      <c r="V1026" t="s">
        <v>1809</v>
      </c>
      <c r="W1026" t="s">
        <v>1811</v>
      </c>
      <c r="X1026" t="s">
        <v>1682</v>
      </c>
    </row>
    <row r="1027" spans="2:29">
      <c r="B1027" t="s">
        <v>2143</v>
      </c>
      <c r="C1027" t="s">
        <v>2144</v>
      </c>
      <c r="D1027" s="5">
        <v>3756152000</v>
      </c>
      <c r="E1027" s="5">
        <v>0</v>
      </c>
      <c r="F1027" s="5">
        <v>1160995608</v>
      </c>
      <c r="G1027" s="5">
        <v>4917147608</v>
      </c>
      <c r="H1027" s="5">
        <v>0</v>
      </c>
      <c r="I1027" s="5">
        <v>4917147608</v>
      </c>
      <c r="J1027" s="5">
        <v>24405457</v>
      </c>
      <c r="K1027" s="5">
        <v>4915040322</v>
      </c>
      <c r="L1027" s="5">
        <v>104345746</v>
      </c>
      <c r="M1027" s="5">
        <v>4915040322</v>
      </c>
      <c r="N1027" s="5">
        <v>99.957099999999997</v>
      </c>
      <c r="O1027" s="5">
        <v>351259481</v>
      </c>
      <c r="P1027" s="5">
        <v>4078624582</v>
      </c>
      <c r="Q1027" s="5">
        <v>82.947000000000003</v>
      </c>
      <c r="R1027" s="5">
        <v>351259481</v>
      </c>
      <c r="S1027" s="5">
        <v>4081514447</v>
      </c>
      <c r="T1027" s="5">
        <v>-2889865</v>
      </c>
      <c r="V1027" t="s">
        <v>2143</v>
      </c>
      <c r="W1027" t="s">
        <v>1849</v>
      </c>
      <c r="X1027" t="s">
        <v>1694</v>
      </c>
      <c r="Y1027" t="s">
        <v>2145</v>
      </c>
      <c r="Z1027" t="s">
        <v>1689</v>
      </c>
      <c r="AA1027" t="s">
        <v>1888</v>
      </c>
      <c r="AB1027" t="s">
        <v>2146</v>
      </c>
    </row>
    <row r="1028" spans="2:29">
      <c r="B1028" t="s">
        <v>1679</v>
      </c>
      <c r="C1028" t="s">
        <v>1680</v>
      </c>
      <c r="D1028" s="5">
        <v>3756152000</v>
      </c>
      <c r="E1028" s="5">
        <v>0</v>
      </c>
      <c r="F1028" s="5">
        <v>1160995608</v>
      </c>
      <c r="G1028" s="5">
        <v>4917147608</v>
      </c>
      <c r="H1028" s="5">
        <v>0</v>
      </c>
      <c r="I1028" s="5">
        <v>4917147608</v>
      </c>
      <c r="J1028" s="5">
        <v>24405457</v>
      </c>
      <c r="K1028" s="5">
        <v>4915040322</v>
      </c>
      <c r="L1028" s="5">
        <v>104345746</v>
      </c>
      <c r="M1028" s="5">
        <v>4915040322</v>
      </c>
      <c r="N1028" s="5">
        <v>99.957099999999997</v>
      </c>
      <c r="O1028" s="5">
        <v>351259481</v>
      </c>
      <c r="P1028" s="5">
        <v>4078624582</v>
      </c>
      <c r="Q1028" s="5">
        <v>82.947000000000003</v>
      </c>
      <c r="R1028" s="5">
        <v>351259481</v>
      </c>
      <c r="S1028" s="5">
        <v>4081514447</v>
      </c>
      <c r="T1028" s="5">
        <v>-2889865</v>
      </c>
      <c r="V1028" t="s">
        <v>1679</v>
      </c>
      <c r="W1028" t="s">
        <v>1681</v>
      </c>
      <c r="X1028" t="s">
        <v>1682</v>
      </c>
    </row>
    <row r="1029" spans="2:29">
      <c r="B1029" t="s">
        <v>2495</v>
      </c>
      <c r="C1029" t="s">
        <v>2496</v>
      </c>
      <c r="D1029" s="5">
        <v>1000000</v>
      </c>
      <c r="E1029" s="5">
        <v>0</v>
      </c>
      <c r="F1029" s="5">
        <v>-1000000</v>
      </c>
      <c r="G1029" s="5">
        <v>0</v>
      </c>
      <c r="H1029" s="5">
        <v>0</v>
      </c>
      <c r="I1029" s="5">
        <v>0</v>
      </c>
      <c r="J1029" s="5">
        <v>0</v>
      </c>
      <c r="K1029" s="5">
        <v>0</v>
      </c>
      <c r="L1029" s="5">
        <v>0</v>
      </c>
      <c r="M1029" s="5">
        <v>0</v>
      </c>
      <c r="N1029" s="5">
        <v>0</v>
      </c>
      <c r="O1029" s="5">
        <v>0</v>
      </c>
      <c r="P1029" s="5">
        <v>0</v>
      </c>
      <c r="Q1029" s="5">
        <v>0</v>
      </c>
      <c r="R1029" s="5">
        <v>0</v>
      </c>
      <c r="S1029" s="5">
        <v>0</v>
      </c>
      <c r="T1029" s="5">
        <v>0</v>
      </c>
      <c r="V1029" t="s">
        <v>2495</v>
      </c>
      <c r="W1029" t="s">
        <v>1887</v>
      </c>
      <c r="X1029" t="s">
        <v>1707</v>
      </c>
      <c r="Y1029" t="s">
        <v>1694</v>
      </c>
      <c r="Z1029" t="s">
        <v>2497</v>
      </c>
      <c r="AA1029" t="s">
        <v>1827</v>
      </c>
    </row>
    <row r="1030" spans="2:29">
      <c r="B1030" t="s">
        <v>1679</v>
      </c>
      <c r="C1030" t="s">
        <v>1680</v>
      </c>
      <c r="D1030" s="5">
        <v>1000000</v>
      </c>
      <c r="E1030" s="5">
        <v>0</v>
      </c>
      <c r="F1030" s="5">
        <v>-1000000</v>
      </c>
      <c r="G1030" s="5">
        <v>0</v>
      </c>
      <c r="H1030" s="5">
        <v>0</v>
      </c>
      <c r="I1030" s="5">
        <v>0</v>
      </c>
      <c r="J1030" s="5">
        <v>0</v>
      </c>
      <c r="K1030" s="5">
        <v>0</v>
      </c>
      <c r="L1030" s="5">
        <v>0</v>
      </c>
      <c r="M1030" s="5">
        <v>0</v>
      </c>
      <c r="N1030" s="5">
        <v>0</v>
      </c>
      <c r="O1030" s="5">
        <v>0</v>
      </c>
      <c r="P1030" s="5">
        <v>0</v>
      </c>
      <c r="Q1030" s="5">
        <v>0</v>
      </c>
      <c r="R1030" s="5">
        <v>0</v>
      </c>
      <c r="S1030" s="5">
        <v>0</v>
      </c>
      <c r="T1030" s="5">
        <v>0</v>
      </c>
      <c r="V1030" t="s">
        <v>1679</v>
      </c>
      <c r="W1030" t="s">
        <v>1681</v>
      </c>
      <c r="X1030" t="s">
        <v>1682</v>
      </c>
    </row>
    <row r="1031" spans="2:29">
      <c r="B1031" t="s">
        <v>2639</v>
      </c>
      <c r="C1031" t="s">
        <v>2640</v>
      </c>
      <c r="D1031" s="5">
        <v>255175913000</v>
      </c>
      <c r="E1031" s="5">
        <v>0</v>
      </c>
      <c r="F1031" s="5">
        <v>49559084365</v>
      </c>
      <c r="G1031" s="5">
        <v>304734997365</v>
      </c>
      <c r="H1031" s="5">
        <v>0</v>
      </c>
      <c r="I1031" s="5">
        <v>304734997365</v>
      </c>
      <c r="J1031" s="5">
        <v>296679275</v>
      </c>
      <c r="K1031" s="5">
        <v>304458810581</v>
      </c>
      <c r="L1031" s="5">
        <v>45042601908</v>
      </c>
      <c r="M1031" s="5">
        <v>304458810581</v>
      </c>
      <c r="N1031" s="5">
        <v>99.909400000000005</v>
      </c>
      <c r="O1031" s="5">
        <v>55525017347</v>
      </c>
      <c r="P1031" s="5">
        <v>281962680211</v>
      </c>
      <c r="Q1031" s="5">
        <v>92.527199999999993</v>
      </c>
      <c r="R1031" s="5">
        <v>46970364035</v>
      </c>
      <c r="S1031" s="5">
        <v>273405885295</v>
      </c>
      <c r="T1031" s="5">
        <v>8556794916</v>
      </c>
      <c r="V1031" t="s">
        <v>2639</v>
      </c>
      <c r="W1031" t="s">
        <v>2554</v>
      </c>
      <c r="X1031" t="s">
        <v>1694</v>
      </c>
      <c r="Y1031" t="s">
        <v>1731</v>
      </c>
      <c r="Z1031" t="s">
        <v>2145</v>
      </c>
      <c r="AA1031" t="s">
        <v>2637</v>
      </c>
      <c r="AB1031" t="s">
        <v>1689</v>
      </c>
      <c r="AC1031" t="s">
        <v>2641</v>
      </c>
    </row>
    <row r="1032" spans="2:29">
      <c r="B1032" t="s">
        <v>2642</v>
      </c>
      <c r="C1032" t="s">
        <v>1599</v>
      </c>
      <c r="D1032" s="5">
        <v>73161347000</v>
      </c>
      <c r="E1032" s="5">
        <v>-614716341</v>
      </c>
      <c r="F1032" s="5">
        <v>-10176772419</v>
      </c>
      <c r="G1032" s="5">
        <v>62984574581</v>
      </c>
      <c r="H1032" s="5">
        <v>0</v>
      </c>
      <c r="I1032" s="5">
        <v>62984574581</v>
      </c>
      <c r="J1032" s="5">
        <v>-614716341</v>
      </c>
      <c r="K1032" s="5">
        <v>62984574581</v>
      </c>
      <c r="L1032" s="5">
        <v>5484949023</v>
      </c>
      <c r="M1032" s="5">
        <v>62984574581</v>
      </c>
      <c r="N1032" s="5">
        <v>100</v>
      </c>
      <c r="O1032" s="5">
        <v>6136332377</v>
      </c>
      <c r="P1032" s="5">
        <v>62648160959</v>
      </c>
      <c r="Q1032" s="5">
        <v>99.465900000000005</v>
      </c>
      <c r="R1032" s="5">
        <v>6136332377</v>
      </c>
      <c r="S1032" s="5">
        <v>62648160961</v>
      </c>
      <c r="T1032" s="5">
        <v>-2</v>
      </c>
      <c r="V1032" t="s">
        <v>2642</v>
      </c>
      <c r="W1032" t="s">
        <v>1677</v>
      </c>
      <c r="X1032" t="s">
        <v>1678</v>
      </c>
    </row>
    <row r="1033" spans="2:29">
      <c r="B1033" t="s">
        <v>1679</v>
      </c>
      <c r="C1033" t="s">
        <v>1680</v>
      </c>
      <c r="D1033" s="5">
        <v>73161347000</v>
      </c>
      <c r="E1033" s="5">
        <v>-614716341</v>
      </c>
      <c r="F1033" s="5">
        <v>-10176772419</v>
      </c>
      <c r="G1033" s="5">
        <v>62984574581</v>
      </c>
      <c r="H1033" s="5">
        <v>0</v>
      </c>
      <c r="I1033" s="5">
        <v>62984574581</v>
      </c>
      <c r="J1033" s="5">
        <v>-614716341</v>
      </c>
      <c r="K1033" s="5">
        <v>62984574581</v>
      </c>
      <c r="L1033" s="5">
        <v>5484949023</v>
      </c>
      <c r="M1033" s="5">
        <v>62984574581</v>
      </c>
      <c r="N1033" s="5">
        <v>100</v>
      </c>
      <c r="O1033" s="5">
        <v>6136332377</v>
      </c>
      <c r="P1033" s="5">
        <v>62648160959</v>
      </c>
      <c r="Q1033" s="5">
        <v>99.465900000000005</v>
      </c>
      <c r="R1033" s="5">
        <v>6136332377</v>
      </c>
      <c r="S1033" s="5">
        <v>62648160961</v>
      </c>
      <c r="T1033" s="5">
        <v>-2</v>
      </c>
      <c r="V1033" t="s">
        <v>1679</v>
      </c>
      <c r="W1033" t="s">
        <v>1681</v>
      </c>
      <c r="X1033" t="s">
        <v>1682</v>
      </c>
    </row>
    <row r="1034" spans="2:29">
      <c r="B1034" t="s">
        <v>2643</v>
      </c>
      <c r="C1034" t="s">
        <v>2644</v>
      </c>
      <c r="D1034" s="5">
        <v>6731870000</v>
      </c>
      <c r="E1034" s="5">
        <v>-217710740</v>
      </c>
      <c r="F1034" s="5">
        <v>-4209989272</v>
      </c>
      <c r="G1034" s="5">
        <v>2521880728</v>
      </c>
      <c r="H1034" s="5">
        <v>0</v>
      </c>
      <c r="I1034" s="5">
        <v>2521880728</v>
      </c>
      <c r="J1034" s="5">
        <v>-217710740</v>
      </c>
      <c r="K1034" s="5">
        <v>2521880728</v>
      </c>
      <c r="L1034" s="5">
        <v>219517842</v>
      </c>
      <c r="M1034" s="5">
        <v>2521880728</v>
      </c>
      <c r="N1034" s="5">
        <v>100</v>
      </c>
      <c r="O1034" s="5">
        <v>219517842</v>
      </c>
      <c r="P1034" s="5">
        <v>2521880728</v>
      </c>
      <c r="Q1034" s="5">
        <v>100</v>
      </c>
      <c r="R1034" s="5">
        <v>219517842</v>
      </c>
      <c r="S1034" s="5">
        <v>2521880717</v>
      </c>
      <c r="T1034" s="5">
        <v>11</v>
      </c>
      <c r="V1034" t="s">
        <v>2643</v>
      </c>
      <c r="W1034" t="s">
        <v>1685</v>
      </c>
      <c r="X1034" t="s">
        <v>1686</v>
      </c>
      <c r="Y1034" t="s">
        <v>1687</v>
      </c>
      <c r="Z1034" t="s">
        <v>1688</v>
      </c>
      <c r="AA1034" t="s">
        <v>1689</v>
      </c>
      <c r="AB1034" t="s">
        <v>1690</v>
      </c>
    </row>
    <row r="1035" spans="2:29">
      <c r="B1035" t="s">
        <v>1679</v>
      </c>
      <c r="C1035" t="s">
        <v>1680</v>
      </c>
      <c r="D1035" s="5">
        <v>6731870000</v>
      </c>
      <c r="E1035" s="5">
        <v>-217710740</v>
      </c>
      <c r="F1035" s="5">
        <v>-4209989272</v>
      </c>
      <c r="G1035" s="5">
        <v>2521880728</v>
      </c>
      <c r="H1035" s="5">
        <v>0</v>
      </c>
      <c r="I1035" s="5">
        <v>2521880728</v>
      </c>
      <c r="J1035" s="5">
        <v>-217710740</v>
      </c>
      <c r="K1035" s="5">
        <v>2521880728</v>
      </c>
      <c r="L1035" s="5">
        <v>219517842</v>
      </c>
      <c r="M1035" s="5">
        <v>2521880728</v>
      </c>
      <c r="N1035" s="5">
        <v>100</v>
      </c>
      <c r="O1035" s="5">
        <v>219517842</v>
      </c>
      <c r="P1035" s="5">
        <v>2521880728</v>
      </c>
      <c r="Q1035" s="5">
        <v>100</v>
      </c>
      <c r="R1035" s="5">
        <v>219517842</v>
      </c>
      <c r="S1035" s="5">
        <v>2521880717</v>
      </c>
      <c r="T1035" s="5">
        <v>11</v>
      </c>
      <c r="V1035" t="s">
        <v>1679</v>
      </c>
      <c r="W1035" t="s">
        <v>1681</v>
      </c>
      <c r="X1035" t="s">
        <v>1682</v>
      </c>
    </row>
    <row r="1036" spans="2:29">
      <c r="B1036" t="s">
        <v>2645</v>
      </c>
      <c r="C1036" t="s">
        <v>2646</v>
      </c>
      <c r="D1036" s="5">
        <v>1522854000</v>
      </c>
      <c r="E1036" s="5">
        <v>47880976</v>
      </c>
      <c r="F1036" s="5">
        <v>61004744</v>
      </c>
      <c r="G1036" s="5">
        <v>1583858744</v>
      </c>
      <c r="H1036" s="5">
        <v>0</v>
      </c>
      <c r="I1036" s="5">
        <v>1583858744</v>
      </c>
      <c r="J1036" s="5">
        <v>61004744</v>
      </c>
      <c r="K1036" s="5">
        <v>1583858744</v>
      </c>
      <c r="L1036" s="5">
        <v>136138910</v>
      </c>
      <c r="M1036" s="5">
        <v>1583858744</v>
      </c>
      <c r="N1036" s="5">
        <v>100</v>
      </c>
      <c r="O1036" s="5">
        <v>136645989</v>
      </c>
      <c r="P1036" s="5">
        <v>1583858744</v>
      </c>
      <c r="Q1036" s="5">
        <v>100</v>
      </c>
      <c r="R1036" s="5">
        <v>136645989</v>
      </c>
      <c r="S1036" s="5">
        <v>1583858773</v>
      </c>
      <c r="T1036" s="5">
        <v>-29</v>
      </c>
      <c r="V1036" t="s">
        <v>2645</v>
      </c>
      <c r="W1036" t="s">
        <v>1693</v>
      </c>
      <c r="X1036" t="s">
        <v>1694</v>
      </c>
      <c r="Y1036" t="s">
        <v>1695</v>
      </c>
    </row>
    <row r="1037" spans="2:29">
      <c r="B1037" t="s">
        <v>1679</v>
      </c>
      <c r="C1037" t="s">
        <v>1680</v>
      </c>
      <c r="D1037" s="5">
        <v>1522854000</v>
      </c>
      <c r="E1037" s="5">
        <v>47880976</v>
      </c>
      <c r="F1037" s="5">
        <v>61004744</v>
      </c>
      <c r="G1037" s="5">
        <v>1583858744</v>
      </c>
      <c r="H1037" s="5">
        <v>0</v>
      </c>
      <c r="I1037" s="5">
        <v>1583858744</v>
      </c>
      <c r="J1037" s="5">
        <v>61004744</v>
      </c>
      <c r="K1037" s="5">
        <v>1583858744</v>
      </c>
      <c r="L1037" s="5">
        <v>136138910</v>
      </c>
      <c r="M1037" s="5">
        <v>1583858744</v>
      </c>
      <c r="N1037" s="5">
        <v>100</v>
      </c>
      <c r="O1037" s="5">
        <v>136645989</v>
      </c>
      <c r="P1037" s="5">
        <v>1583858744</v>
      </c>
      <c r="Q1037" s="5">
        <v>100</v>
      </c>
      <c r="R1037" s="5">
        <v>136645989</v>
      </c>
      <c r="S1037" s="5">
        <v>1583858773</v>
      </c>
      <c r="T1037" s="5">
        <v>-29</v>
      </c>
      <c r="V1037" t="s">
        <v>1679</v>
      </c>
      <c r="W1037" t="s">
        <v>1681</v>
      </c>
      <c r="X1037" t="s">
        <v>1682</v>
      </c>
    </row>
    <row r="1038" spans="2:29">
      <c r="B1038" t="s">
        <v>2647</v>
      </c>
      <c r="C1038" t="s">
        <v>2648</v>
      </c>
      <c r="D1038" s="5">
        <v>379275000</v>
      </c>
      <c r="E1038" s="5">
        <v>-53111766</v>
      </c>
      <c r="F1038" s="5">
        <v>-113111766</v>
      </c>
      <c r="G1038" s="5">
        <v>266163234</v>
      </c>
      <c r="H1038" s="5">
        <v>0</v>
      </c>
      <c r="I1038" s="5">
        <v>266163234</v>
      </c>
      <c r="J1038" s="5">
        <v>-53111766</v>
      </c>
      <c r="K1038" s="5">
        <v>266163234</v>
      </c>
      <c r="L1038" s="5">
        <v>21004055</v>
      </c>
      <c r="M1038" s="5">
        <v>266163234</v>
      </c>
      <c r="N1038" s="5">
        <v>100</v>
      </c>
      <c r="O1038" s="5">
        <v>21076803</v>
      </c>
      <c r="P1038" s="5">
        <v>266163234</v>
      </c>
      <c r="Q1038" s="5">
        <v>100</v>
      </c>
      <c r="R1038" s="5">
        <v>21076803</v>
      </c>
      <c r="S1038" s="5">
        <v>266163192</v>
      </c>
      <c r="T1038" s="5">
        <v>42</v>
      </c>
      <c r="V1038" t="s">
        <v>2647</v>
      </c>
      <c r="W1038" t="s">
        <v>1698</v>
      </c>
      <c r="X1038" t="s">
        <v>1694</v>
      </c>
      <c r="Y1038" t="s">
        <v>1699</v>
      </c>
    </row>
    <row r="1039" spans="2:29">
      <c r="B1039" t="s">
        <v>1679</v>
      </c>
      <c r="C1039" t="s">
        <v>1680</v>
      </c>
      <c r="D1039" s="5">
        <v>379275000</v>
      </c>
      <c r="E1039" s="5">
        <v>-53111766</v>
      </c>
      <c r="F1039" s="5">
        <v>-113111766</v>
      </c>
      <c r="G1039" s="5">
        <v>266163234</v>
      </c>
      <c r="H1039" s="5">
        <v>0</v>
      </c>
      <c r="I1039" s="5">
        <v>266163234</v>
      </c>
      <c r="J1039" s="5">
        <v>-53111766</v>
      </c>
      <c r="K1039" s="5">
        <v>266163234</v>
      </c>
      <c r="L1039" s="5">
        <v>21004055</v>
      </c>
      <c r="M1039" s="5">
        <v>266163234</v>
      </c>
      <c r="N1039" s="5">
        <v>100</v>
      </c>
      <c r="O1039" s="5">
        <v>21076803</v>
      </c>
      <c r="P1039" s="5">
        <v>266163234</v>
      </c>
      <c r="Q1039" s="5">
        <v>100</v>
      </c>
      <c r="R1039" s="5">
        <v>21076803</v>
      </c>
      <c r="S1039" s="5">
        <v>266163192</v>
      </c>
      <c r="T1039" s="5">
        <v>42</v>
      </c>
      <c r="V1039" t="s">
        <v>1679</v>
      </c>
      <c r="W1039" t="s">
        <v>1681</v>
      </c>
      <c r="X1039" t="s">
        <v>1682</v>
      </c>
    </row>
    <row r="1040" spans="2:29">
      <c r="B1040" t="s">
        <v>2649</v>
      </c>
      <c r="C1040" t="s">
        <v>1603</v>
      </c>
      <c r="D1040" s="5">
        <v>422375000</v>
      </c>
      <c r="E1040" s="5">
        <v>-61064151</v>
      </c>
      <c r="F1040" s="5">
        <v>9456018</v>
      </c>
      <c r="G1040" s="5">
        <v>431831018</v>
      </c>
      <c r="H1040" s="5">
        <v>0</v>
      </c>
      <c r="I1040" s="5">
        <v>431831018</v>
      </c>
      <c r="J1040" s="5">
        <v>9456018</v>
      </c>
      <c r="K1040" s="5">
        <v>431831018</v>
      </c>
      <c r="L1040" s="5">
        <v>33831460</v>
      </c>
      <c r="M1040" s="5">
        <v>431831018</v>
      </c>
      <c r="N1040" s="5">
        <v>100</v>
      </c>
      <c r="O1040" s="5">
        <v>33948632</v>
      </c>
      <c r="P1040" s="5">
        <v>431831018</v>
      </c>
      <c r="Q1040" s="5">
        <v>100</v>
      </c>
      <c r="R1040" s="5">
        <v>33948632</v>
      </c>
      <c r="S1040" s="5">
        <v>431831043</v>
      </c>
      <c r="T1040" s="5">
        <v>-25</v>
      </c>
      <c r="V1040" t="s">
        <v>2649</v>
      </c>
      <c r="W1040" t="s">
        <v>1701</v>
      </c>
      <c r="X1040" t="s">
        <v>1694</v>
      </c>
      <c r="Y1040" t="s">
        <v>1702</v>
      </c>
    </row>
    <row r="1041" spans="2:30">
      <c r="B1041" t="s">
        <v>1679</v>
      </c>
      <c r="C1041" t="s">
        <v>1680</v>
      </c>
      <c r="D1041" s="5">
        <v>422375000</v>
      </c>
      <c r="E1041" s="5">
        <v>-61064151</v>
      </c>
      <c r="F1041" s="5">
        <v>9456018</v>
      </c>
      <c r="G1041" s="5">
        <v>431831018</v>
      </c>
      <c r="H1041" s="5">
        <v>0</v>
      </c>
      <c r="I1041" s="5">
        <v>431831018</v>
      </c>
      <c r="J1041" s="5">
        <v>9456018</v>
      </c>
      <c r="K1041" s="5">
        <v>431831018</v>
      </c>
      <c r="L1041" s="5">
        <v>33831460</v>
      </c>
      <c r="M1041" s="5">
        <v>431831018</v>
      </c>
      <c r="N1041" s="5">
        <v>100</v>
      </c>
      <c r="O1041" s="5">
        <v>33948632</v>
      </c>
      <c r="P1041" s="5">
        <v>431831018</v>
      </c>
      <c r="Q1041" s="5">
        <v>100</v>
      </c>
      <c r="R1041" s="5">
        <v>33948632</v>
      </c>
      <c r="S1041" s="5">
        <v>431831043</v>
      </c>
      <c r="T1041" s="5">
        <v>-25</v>
      </c>
      <c r="V1041" t="s">
        <v>1679</v>
      </c>
      <c r="W1041" t="s">
        <v>1681</v>
      </c>
      <c r="X1041" t="s">
        <v>1682</v>
      </c>
    </row>
    <row r="1042" spans="2:30">
      <c r="B1042" t="s">
        <v>2650</v>
      </c>
      <c r="C1042" t="s">
        <v>2651</v>
      </c>
      <c r="D1042" s="5">
        <v>2123574000</v>
      </c>
      <c r="E1042" s="5">
        <v>-151990830</v>
      </c>
      <c r="F1042" s="5">
        <v>-456990830</v>
      </c>
      <c r="G1042" s="5">
        <v>1666583170</v>
      </c>
      <c r="H1042" s="5">
        <v>0</v>
      </c>
      <c r="I1042" s="5">
        <v>1666583170</v>
      </c>
      <c r="J1042" s="5">
        <v>-151990830</v>
      </c>
      <c r="K1042" s="5">
        <v>1666583170</v>
      </c>
      <c r="L1042" s="5">
        <v>117215375</v>
      </c>
      <c r="M1042" s="5">
        <v>1666583170</v>
      </c>
      <c r="N1042" s="5">
        <v>100</v>
      </c>
      <c r="O1042" s="5">
        <v>117215375</v>
      </c>
      <c r="P1042" s="5">
        <v>1666583170</v>
      </c>
      <c r="Q1042" s="5">
        <v>100</v>
      </c>
      <c r="R1042" s="5">
        <v>117215375</v>
      </c>
      <c r="S1042" s="5">
        <v>1666583152</v>
      </c>
      <c r="T1042" s="5">
        <v>18</v>
      </c>
      <c r="V1042" t="s">
        <v>2650</v>
      </c>
      <c r="W1042" t="s">
        <v>1705</v>
      </c>
      <c r="X1042" t="s">
        <v>1706</v>
      </c>
      <c r="Y1042" t="s">
        <v>1707</v>
      </c>
      <c r="Z1042" t="s">
        <v>1708</v>
      </c>
    </row>
    <row r="1043" spans="2:30">
      <c r="B1043" t="s">
        <v>1679</v>
      </c>
      <c r="C1043" t="s">
        <v>1680</v>
      </c>
      <c r="D1043" s="5">
        <v>2123574000</v>
      </c>
      <c r="E1043" s="5">
        <v>-151990830</v>
      </c>
      <c r="F1043" s="5">
        <v>-456990830</v>
      </c>
      <c r="G1043" s="5">
        <v>1666583170</v>
      </c>
      <c r="H1043" s="5">
        <v>0</v>
      </c>
      <c r="I1043" s="5">
        <v>1666583170</v>
      </c>
      <c r="J1043" s="5">
        <v>-151990830</v>
      </c>
      <c r="K1043" s="5">
        <v>1666583170</v>
      </c>
      <c r="L1043" s="5">
        <v>117215375</v>
      </c>
      <c r="M1043" s="5">
        <v>1666583170</v>
      </c>
      <c r="N1043" s="5">
        <v>100</v>
      </c>
      <c r="O1043" s="5">
        <v>117215375</v>
      </c>
      <c r="P1043" s="5">
        <v>1666583170</v>
      </c>
      <c r="Q1043" s="5">
        <v>100</v>
      </c>
      <c r="R1043" s="5">
        <v>117215375</v>
      </c>
      <c r="S1043" s="5">
        <v>1666583152</v>
      </c>
      <c r="T1043" s="5">
        <v>18</v>
      </c>
      <c r="V1043" t="s">
        <v>1679</v>
      </c>
      <c r="W1043" t="s">
        <v>1681</v>
      </c>
      <c r="X1043" t="s">
        <v>1682</v>
      </c>
    </row>
    <row r="1044" spans="2:30">
      <c r="B1044" t="s">
        <v>2652</v>
      </c>
      <c r="C1044" t="s">
        <v>1605</v>
      </c>
      <c r="D1044" s="5">
        <v>8534273000</v>
      </c>
      <c r="E1044" s="5">
        <v>-349461844</v>
      </c>
      <c r="F1044" s="5">
        <v>-812985658</v>
      </c>
      <c r="G1044" s="5">
        <v>7721287342</v>
      </c>
      <c r="H1044" s="5">
        <v>0</v>
      </c>
      <c r="I1044" s="5">
        <v>7721287342</v>
      </c>
      <c r="J1044" s="5">
        <v>-349461844</v>
      </c>
      <c r="K1044" s="5">
        <v>7721287342</v>
      </c>
      <c r="L1044" s="5">
        <v>7333991194</v>
      </c>
      <c r="M1044" s="5">
        <v>7721287342</v>
      </c>
      <c r="N1044" s="5">
        <v>100</v>
      </c>
      <c r="O1044" s="5">
        <v>7333991194</v>
      </c>
      <c r="P1044" s="5">
        <v>7721287342</v>
      </c>
      <c r="Q1044" s="5">
        <v>100</v>
      </c>
      <c r="R1044" s="5">
        <v>7333991194</v>
      </c>
      <c r="S1044" s="5">
        <v>7721287338</v>
      </c>
      <c r="T1044" s="5">
        <v>4</v>
      </c>
      <c r="V1044" t="s">
        <v>2652</v>
      </c>
      <c r="W1044" t="s">
        <v>1710</v>
      </c>
      <c r="X1044" t="s">
        <v>1694</v>
      </c>
      <c r="Y1044" t="s">
        <v>1711</v>
      </c>
    </row>
    <row r="1045" spans="2:30">
      <c r="B1045" t="s">
        <v>1679</v>
      </c>
      <c r="C1045" t="s">
        <v>1680</v>
      </c>
      <c r="D1045" s="5">
        <v>8534273000</v>
      </c>
      <c r="E1045" s="5">
        <v>-349461844</v>
      </c>
      <c r="F1045" s="5">
        <v>-812985658</v>
      </c>
      <c r="G1045" s="5">
        <v>7721287342</v>
      </c>
      <c r="H1045" s="5">
        <v>0</v>
      </c>
      <c r="I1045" s="5">
        <v>7721287342</v>
      </c>
      <c r="J1045" s="5">
        <v>-349461844</v>
      </c>
      <c r="K1045" s="5">
        <v>7721287342</v>
      </c>
      <c r="L1045" s="5">
        <v>7333991194</v>
      </c>
      <c r="M1045" s="5">
        <v>7721287342</v>
      </c>
      <c r="N1045" s="5">
        <v>100</v>
      </c>
      <c r="O1045" s="5">
        <v>7333991194</v>
      </c>
      <c r="P1045" s="5">
        <v>7721287342</v>
      </c>
      <c r="Q1045" s="5">
        <v>100</v>
      </c>
      <c r="R1045" s="5">
        <v>7333991194</v>
      </c>
      <c r="S1045" s="5">
        <v>7721287338</v>
      </c>
      <c r="T1045" s="5">
        <v>4</v>
      </c>
      <c r="V1045" t="s">
        <v>1679</v>
      </c>
      <c r="W1045" t="s">
        <v>1681</v>
      </c>
      <c r="X1045" t="s">
        <v>1682</v>
      </c>
    </row>
    <row r="1046" spans="2:30">
      <c r="B1046" t="s">
        <v>2653</v>
      </c>
      <c r="C1046" t="s">
        <v>1606</v>
      </c>
      <c r="D1046" s="5">
        <v>4096451000</v>
      </c>
      <c r="E1046" s="5">
        <v>-289904167</v>
      </c>
      <c r="F1046" s="5">
        <v>-248304167</v>
      </c>
      <c r="G1046" s="5">
        <v>3848146833</v>
      </c>
      <c r="H1046" s="5">
        <v>0</v>
      </c>
      <c r="I1046" s="5">
        <v>3848146833</v>
      </c>
      <c r="J1046" s="5">
        <v>-289904167</v>
      </c>
      <c r="K1046" s="5">
        <v>3848146833</v>
      </c>
      <c r="L1046" s="5">
        <v>503100049</v>
      </c>
      <c r="M1046" s="5">
        <v>3848146833</v>
      </c>
      <c r="N1046" s="5">
        <v>100</v>
      </c>
      <c r="O1046" s="5">
        <v>503100049</v>
      </c>
      <c r="P1046" s="5">
        <v>3848146833</v>
      </c>
      <c r="Q1046" s="5">
        <v>100</v>
      </c>
      <c r="R1046" s="5">
        <v>503100049</v>
      </c>
      <c r="S1046" s="5">
        <v>3848146828</v>
      </c>
      <c r="T1046" s="5">
        <v>5</v>
      </c>
      <c r="V1046" t="s">
        <v>2653</v>
      </c>
      <c r="W1046" t="s">
        <v>1710</v>
      </c>
      <c r="X1046" t="s">
        <v>1694</v>
      </c>
      <c r="Y1046" t="s">
        <v>1713</v>
      </c>
    </row>
    <row r="1047" spans="2:30">
      <c r="B1047" t="s">
        <v>1679</v>
      </c>
      <c r="C1047" t="s">
        <v>1680</v>
      </c>
      <c r="D1047" s="5">
        <v>4096451000</v>
      </c>
      <c r="E1047" s="5">
        <v>-289904167</v>
      </c>
      <c r="F1047" s="5">
        <v>-248304167</v>
      </c>
      <c r="G1047" s="5">
        <v>3848146833</v>
      </c>
      <c r="H1047" s="5">
        <v>0</v>
      </c>
      <c r="I1047" s="5">
        <v>3848146833</v>
      </c>
      <c r="J1047" s="5">
        <v>-289904167</v>
      </c>
      <c r="K1047" s="5">
        <v>3848146833</v>
      </c>
      <c r="L1047" s="5">
        <v>503100049</v>
      </c>
      <c r="M1047" s="5">
        <v>3848146833</v>
      </c>
      <c r="N1047" s="5">
        <v>100</v>
      </c>
      <c r="O1047" s="5">
        <v>503100049</v>
      </c>
      <c r="P1047" s="5">
        <v>3848146833</v>
      </c>
      <c r="Q1047" s="5">
        <v>100</v>
      </c>
      <c r="R1047" s="5">
        <v>503100049</v>
      </c>
      <c r="S1047" s="5">
        <v>3848146828</v>
      </c>
      <c r="T1047" s="5">
        <v>5</v>
      </c>
      <c r="V1047" t="s">
        <v>1679</v>
      </c>
      <c r="W1047" t="s">
        <v>1681</v>
      </c>
      <c r="X1047" t="s">
        <v>1682</v>
      </c>
    </row>
    <row r="1048" spans="2:30">
      <c r="B1048" t="s">
        <v>2654</v>
      </c>
      <c r="C1048" t="s">
        <v>2655</v>
      </c>
      <c r="D1048" s="5">
        <v>13049006000</v>
      </c>
      <c r="E1048" s="5">
        <v>-404692764</v>
      </c>
      <c r="F1048" s="5">
        <v>-809892764</v>
      </c>
      <c r="G1048" s="5">
        <v>12239113236</v>
      </c>
      <c r="H1048" s="5">
        <v>0</v>
      </c>
      <c r="I1048" s="5">
        <v>12239113236</v>
      </c>
      <c r="J1048" s="5">
        <v>-404692764</v>
      </c>
      <c r="K1048" s="5">
        <v>12239113236</v>
      </c>
      <c r="L1048" s="5">
        <v>1087414539</v>
      </c>
      <c r="M1048" s="5">
        <v>12239113236</v>
      </c>
      <c r="N1048" s="5">
        <v>100</v>
      </c>
      <c r="O1048" s="5">
        <v>1087414539</v>
      </c>
      <c r="P1048" s="5">
        <v>12239113236</v>
      </c>
      <c r="Q1048" s="5">
        <v>100</v>
      </c>
      <c r="R1048" s="5">
        <v>1087414539</v>
      </c>
      <c r="S1048" s="5">
        <v>12239113241</v>
      </c>
      <c r="T1048" s="5">
        <v>-5</v>
      </c>
      <c r="V1048" t="s">
        <v>2654</v>
      </c>
      <c r="W1048" t="s">
        <v>1710</v>
      </c>
      <c r="X1048" t="s">
        <v>1716</v>
      </c>
      <c r="Y1048" t="s">
        <v>1717</v>
      </c>
    </row>
    <row r="1049" spans="2:30">
      <c r="B1049" t="s">
        <v>1679</v>
      </c>
      <c r="C1049" t="s">
        <v>1680</v>
      </c>
      <c r="D1049" s="5">
        <v>13049006000</v>
      </c>
      <c r="E1049" s="5">
        <v>-404692764</v>
      </c>
      <c r="F1049" s="5">
        <v>-809892764</v>
      </c>
      <c r="G1049" s="5">
        <v>12239113236</v>
      </c>
      <c r="H1049" s="5">
        <v>0</v>
      </c>
      <c r="I1049" s="5">
        <v>12239113236</v>
      </c>
      <c r="J1049" s="5">
        <v>-404692764</v>
      </c>
      <c r="K1049" s="5">
        <v>12239113236</v>
      </c>
      <c r="L1049" s="5">
        <v>1087414539</v>
      </c>
      <c r="M1049" s="5">
        <v>12239113236</v>
      </c>
      <c r="N1049" s="5">
        <v>100</v>
      </c>
      <c r="O1049" s="5">
        <v>1087414539</v>
      </c>
      <c r="P1049" s="5">
        <v>12239113236</v>
      </c>
      <c r="Q1049" s="5">
        <v>100</v>
      </c>
      <c r="R1049" s="5">
        <v>1087414539</v>
      </c>
      <c r="S1049" s="5">
        <v>12239113241</v>
      </c>
      <c r="T1049" s="5">
        <v>-5</v>
      </c>
      <c r="V1049" t="s">
        <v>1679</v>
      </c>
      <c r="W1049" t="s">
        <v>1681</v>
      </c>
      <c r="X1049" t="s">
        <v>1682</v>
      </c>
    </row>
    <row r="1050" spans="2:30">
      <c r="B1050" t="s">
        <v>2656</v>
      </c>
      <c r="C1050" t="s">
        <v>1608</v>
      </c>
      <c r="D1050" s="5">
        <v>9346713000</v>
      </c>
      <c r="E1050" s="5">
        <v>-6532318</v>
      </c>
      <c r="F1050" s="5">
        <v>-1286532318</v>
      </c>
      <c r="G1050" s="5">
        <v>8060180682</v>
      </c>
      <c r="H1050" s="5">
        <v>0</v>
      </c>
      <c r="I1050" s="5">
        <v>8060180682</v>
      </c>
      <c r="J1050" s="5">
        <v>-6532318</v>
      </c>
      <c r="K1050" s="5">
        <v>8060180682</v>
      </c>
      <c r="L1050" s="5">
        <v>0</v>
      </c>
      <c r="M1050" s="5">
        <v>8060180682</v>
      </c>
      <c r="N1050" s="5">
        <v>100</v>
      </c>
      <c r="O1050" s="5">
        <v>0</v>
      </c>
      <c r="P1050" s="5">
        <v>8060180682</v>
      </c>
      <c r="Q1050" s="5">
        <v>100</v>
      </c>
      <c r="R1050" s="5">
        <v>0</v>
      </c>
      <c r="S1050" s="5">
        <v>8060180682</v>
      </c>
      <c r="T1050" s="5">
        <v>0</v>
      </c>
      <c r="V1050" t="s">
        <v>2656</v>
      </c>
      <c r="W1050" t="s">
        <v>1710</v>
      </c>
      <c r="X1050" t="s">
        <v>1719</v>
      </c>
    </row>
    <row r="1051" spans="2:30">
      <c r="B1051" t="s">
        <v>1679</v>
      </c>
      <c r="C1051" t="s">
        <v>1680</v>
      </c>
      <c r="D1051" s="5">
        <v>9346713000</v>
      </c>
      <c r="E1051" s="5">
        <v>-6532318</v>
      </c>
      <c r="F1051" s="5">
        <v>-1286532318</v>
      </c>
      <c r="G1051" s="5">
        <v>8060180682</v>
      </c>
      <c r="H1051" s="5">
        <v>0</v>
      </c>
      <c r="I1051" s="5">
        <v>8060180682</v>
      </c>
      <c r="J1051" s="5">
        <v>-6532318</v>
      </c>
      <c r="K1051" s="5">
        <v>8060180682</v>
      </c>
      <c r="L1051" s="5">
        <v>0</v>
      </c>
      <c r="M1051" s="5">
        <v>8060180682</v>
      </c>
      <c r="N1051" s="5">
        <v>100</v>
      </c>
      <c r="O1051" s="5">
        <v>0</v>
      </c>
      <c r="P1051" s="5">
        <v>8060180682</v>
      </c>
      <c r="Q1051" s="5">
        <v>100</v>
      </c>
      <c r="R1051" s="5">
        <v>0</v>
      </c>
      <c r="S1051" s="5">
        <v>8060180682</v>
      </c>
      <c r="T1051" s="5">
        <v>0</v>
      </c>
      <c r="V1051" t="s">
        <v>1679</v>
      </c>
      <c r="W1051" t="s">
        <v>1681</v>
      </c>
      <c r="X1051" t="s">
        <v>1682</v>
      </c>
    </row>
    <row r="1052" spans="2:30">
      <c r="B1052" t="s">
        <v>2657</v>
      </c>
      <c r="C1052" t="s">
        <v>2658</v>
      </c>
      <c r="D1052" s="5">
        <v>5000000</v>
      </c>
      <c r="E1052" s="5">
        <v>-74080738</v>
      </c>
      <c r="F1052" s="5">
        <v>1578299262</v>
      </c>
      <c r="G1052" s="5">
        <v>1583299262</v>
      </c>
      <c r="H1052" s="5">
        <v>0</v>
      </c>
      <c r="I1052" s="5">
        <v>1583299262</v>
      </c>
      <c r="J1052" s="5">
        <v>-74080738</v>
      </c>
      <c r="K1052" s="5">
        <v>1583299262</v>
      </c>
      <c r="L1052" s="5">
        <v>134908391</v>
      </c>
      <c r="M1052" s="5">
        <v>1583299262</v>
      </c>
      <c r="N1052" s="5">
        <v>100</v>
      </c>
      <c r="O1052" s="5">
        <v>134935914</v>
      </c>
      <c r="P1052" s="5">
        <v>1583299262</v>
      </c>
      <c r="Q1052" s="5">
        <v>100</v>
      </c>
      <c r="R1052" s="5">
        <v>134935914</v>
      </c>
      <c r="S1052" s="5">
        <v>1583299265</v>
      </c>
      <c r="T1052" s="5">
        <v>-3</v>
      </c>
      <c r="V1052" t="s">
        <v>2657</v>
      </c>
      <c r="W1052" t="s">
        <v>1722</v>
      </c>
      <c r="X1052" t="s">
        <v>1723</v>
      </c>
      <c r="Y1052" t="s">
        <v>1724</v>
      </c>
      <c r="Z1052" t="s">
        <v>1725</v>
      </c>
      <c r="AA1052" t="s">
        <v>1723</v>
      </c>
      <c r="AB1052" t="s">
        <v>1726</v>
      </c>
      <c r="AC1052" t="s">
        <v>1727</v>
      </c>
    </row>
    <row r="1053" spans="2:30">
      <c r="B1053" t="s">
        <v>1679</v>
      </c>
      <c r="C1053" t="s">
        <v>1680</v>
      </c>
      <c r="D1053" s="5">
        <v>5000000</v>
      </c>
      <c r="E1053" s="5">
        <v>-74080738</v>
      </c>
      <c r="F1053" s="5">
        <v>1578299262</v>
      </c>
      <c r="G1053" s="5">
        <v>1583299262</v>
      </c>
      <c r="H1053" s="5">
        <v>0</v>
      </c>
      <c r="I1053" s="5">
        <v>1583299262</v>
      </c>
      <c r="J1053" s="5">
        <v>-74080738</v>
      </c>
      <c r="K1053" s="5">
        <v>1583299262</v>
      </c>
      <c r="L1053" s="5">
        <v>134908391</v>
      </c>
      <c r="M1053" s="5">
        <v>1583299262</v>
      </c>
      <c r="N1053" s="5">
        <v>100</v>
      </c>
      <c r="O1053" s="5">
        <v>134935914</v>
      </c>
      <c r="P1053" s="5">
        <v>1583299262</v>
      </c>
      <c r="Q1053" s="5">
        <v>100</v>
      </c>
      <c r="R1053" s="5">
        <v>134935914</v>
      </c>
      <c r="S1053" s="5">
        <v>1583299265</v>
      </c>
      <c r="T1053" s="5">
        <v>-3</v>
      </c>
      <c r="V1053" t="s">
        <v>1679</v>
      </c>
      <c r="W1053" t="s">
        <v>1681</v>
      </c>
      <c r="X1053" t="s">
        <v>1682</v>
      </c>
    </row>
    <row r="1054" spans="2:30">
      <c r="B1054" t="s">
        <v>2659</v>
      </c>
      <c r="C1054" t="s">
        <v>2660</v>
      </c>
      <c r="D1054" s="5">
        <v>339458000</v>
      </c>
      <c r="E1054" s="5">
        <v>-164769464</v>
      </c>
      <c r="F1054" s="5">
        <v>6511743536</v>
      </c>
      <c r="G1054" s="5">
        <v>6851201536</v>
      </c>
      <c r="H1054" s="5">
        <v>0</v>
      </c>
      <c r="I1054" s="5">
        <v>6851201536</v>
      </c>
      <c r="J1054" s="5">
        <v>-164769464</v>
      </c>
      <c r="K1054" s="5">
        <v>6851201536</v>
      </c>
      <c r="L1054" s="5">
        <v>593866500</v>
      </c>
      <c r="M1054" s="5">
        <v>6851201536</v>
      </c>
      <c r="N1054" s="5">
        <v>100</v>
      </c>
      <c r="O1054" s="5">
        <v>1201800600</v>
      </c>
      <c r="P1054" s="5">
        <v>6851201536</v>
      </c>
      <c r="Q1054" s="5">
        <v>100</v>
      </c>
      <c r="R1054" s="5">
        <v>1201800600</v>
      </c>
      <c r="S1054" s="5">
        <v>6851201533</v>
      </c>
      <c r="T1054" s="5">
        <v>3</v>
      </c>
      <c r="V1054" t="s">
        <v>2659</v>
      </c>
      <c r="W1054" t="s">
        <v>1730</v>
      </c>
      <c r="X1054" t="s">
        <v>1723</v>
      </c>
      <c r="Y1054" t="s">
        <v>1731</v>
      </c>
      <c r="Z1054" t="s">
        <v>1732</v>
      </c>
      <c r="AA1054" t="s">
        <v>1733</v>
      </c>
      <c r="AB1054" t="s">
        <v>1659</v>
      </c>
      <c r="AC1054" t="s">
        <v>1734</v>
      </c>
      <c r="AD1054" t="s">
        <v>1735</v>
      </c>
    </row>
    <row r="1055" spans="2:30">
      <c r="B1055" t="s">
        <v>1679</v>
      </c>
      <c r="C1055" t="s">
        <v>1680</v>
      </c>
      <c r="D1055" s="5">
        <v>339458000</v>
      </c>
      <c r="E1055" s="5">
        <v>-164769464</v>
      </c>
      <c r="F1055" s="5">
        <v>6511743536</v>
      </c>
      <c r="G1055" s="5">
        <v>6851201536</v>
      </c>
      <c r="H1055" s="5">
        <v>0</v>
      </c>
      <c r="I1055" s="5">
        <v>6851201536</v>
      </c>
      <c r="J1055" s="5">
        <v>-164769464</v>
      </c>
      <c r="K1055" s="5">
        <v>6851201536</v>
      </c>
      <c r="L1055" s="5">
        <v>593866500</v>
      </c>
      <c r="M1055" s="5">
        <v>6851201536</v>
      </c>
      <c r="N1055" s="5">
        <v>100</v>
      </c>
      <c r="O1055" s="5">
        <v>1201800600</v>
      </c>
      <c r="P1055" s="5">
        <v>6851201536</v>
      </c>
      <c r="Q1055" s="5">
        <v>100</v>
      </c>
      <c r="R1055" s="5">
        <v>1201800600</v>
      </c>
      <c r="S1055" s="5">
        <v>6851201533</v>
      </c>
      <c r="T1055" s="5">
        <v>3</v>
      </c>
      <c r="V1055" t="s">
        <v>1679</v>
      </c>
      <c r="W1055" t="s">
        <v>1681</v>
      </c>
      <c r="X1055" t="s">
        <v>1682</v>
      </c>
    </row>
    <row r="1056" spans="2:30">
      <c r="B1056" t="s">
        <v>2661</v>
      </c>
      <c r="C1056" t="s">
        <v>2662</v>
      </c>
      <c r="D1056" s="5">
        <v>0</v>
      </c>
      <c r="E1056" s="5">
        <v>-215772193</v>
      </c>
      <c r="F1056" s="5">
        <v>3126119156</v>
      </c>
      <c r="G1056" s="5">
        <v>3126119156</v>
      </c>
      <c r="H1056" s="5">
        <v>0</v>
      </c>
      <c r="I1056" s="5">
        <v>3126119156</v>
      </c>
      <c r="J1056" s="5">
        <v>-215772193</v>
      </c>
      <c r="K1056" s="5">
        <v>3126119156</v>
      </c>
      <c r="L1056" s="5">
        <v>268108100</v>
      </c>
      <c r="M1056" s="5">
        <v>3126119156</v>
      </c>
      <c r="N1056" s="5">
        <v>100</v>
      </c>
      <c r="O1056" s="5">
        <v>553582187</v>
      </c>
      <c r="P1056" s="5">
        <v>3126119156</v>
      </c>
      <c r="Q1056" s="5">
        <v>100</v>
      </c>
      <c r="R1056" s="5">
        <v>553582187</v>
      </c>
      <c r="S1056" s="5">
        <v>3126119158</v>
      </c>
      <c r="T1056" s="5">
        <v>-2</v>
      </c>
      <c r="V1056" t="s">
        <v>2661</v>
      </c>
      <c r="W1056" t="s">
        <v>1730</v>
      </c>
      <c r="X1056" t="s">
        <v>1723</v>
      </c>
      <c r="Y1056" t="s">
        <v>1731</v>
      </c>
      <c r="Z1056" t="s">
        <v>1732</v>
      </c>
      <c r="AA1056" t="s">
        <v>1733</v>
      </c>
      <c r="AB1056" t="s">
        <v>1659</v>
      </c>
      <c r="AC1056" t="s">
        <v>1734</v>
      </c>
      <c r="AD1056" t="s">
        <v>1738</v>
      </c>
    </row>
    <row r="1057" spans="2:30">
      <c r="B1057" t="s">
        <v>1679</v>
      </c>
      <c r="C1057" t="s">
        <v>1680</v>
      </c>
      <c r="D1057" s="5">
        <v>0</v>
      </c>
      <c r="E1057" s="5">
        <v>-215772193</v>
      </c>
      <c r="F1057" s="5">
        <v>3126119156</v>
      </c>
      <c r="G1057" s="5">
        <v>3126119156</v>
      </c>
      <c r="H1057" s="5">
        <v>0</v>
      </c>
      <c r="I1057" s="5">
        <v>3126119156</v>
      </c>
      <c r="J1057" s="5">
        <v>-215772193</v>
      </c>
      <c r="K1057" s="5">
        <v>3126119156</v>
      </c>
      <c r="L1057" s="5">
        <v>268108100</v>
      </c>
      <c r="M1057" s="5">
        <v>3126119156</v>
      </c>
      <c r="N1057" s="5">
        <v>100</v>
      </c>
      <c r="O1057" s="5">
        <v>553582187</v>
      </c>
      <c r="P1057" s="5">
        <v>3126119156</v>
      </c>
      <c r="Q1057" s="5">
        <v>100</v>
      </c>
      <c r="R1057" s="5">
        <v>553582187</v>
      </c>
      <c r="S1057" s="5">
        <v>3126119158</v>
      </c>
      <c r="T1057" s="5">
        <v>-2</v>
      </c>
      <c r="V1057" t="s">
        <v>1679</v>
      </c>
      <c r="W1057" t="s">
        <v>1681</v>
      </c>
      <c r="X1057" t="s">
        <v>1682</v>
      </c>
    </row>
    <row r="1058" spans="2:30">
      <c r="B1058" t="s">
        <v>2663</v>
      </c>
      <c r="C1058" t="s">
        <v>2664</v>
      </c>
      <c r="D1058" s="5">
        <v>0</v>
      </c>
      <c r="E1058" s="5">
        <v>-8635681</v>
      </c>
      <c r="F1058" s="5">
        <v>346758319</v>
      </c>
      <c r="G1058" s="5">
        <v>346758319</v>
      </c>
      <c r="H1058" s="5">
        <v>0</v>
      </c>
      <c r="I1058" s="5">
        <v>346758319</v>
      </c>
      <c r="J1058" s="5">
        <v>-8635681</v>
      </c>
      <c r="K1058" s="5">
        <v>346758319</v>
      </c>
      <c r="L1058" s="5">
        <v>28532000</v>
      </c>
      <c r="M1058" s="5">
        <v>346758319</v>
      </c>
      <c r="N1058" s="5">
        <v>100</v>
      </c>
      <c r="O1058" s="5">
        <v>58217400</v>
      </c>
      <c r="P1058" s="5">
        <v>346758319</v>
      </c>
      <c r="Q1058" s="5">
        <v>100</v>
      </c>
      <c r="R1058" s="5">
        <v>58217400</v>
      </c>
      <c r="S1058" s="5">
        <v>346758322</v>
      </c>
      <c r="T1058" s="5">
        <v>-3</v>
      </c>
      <c r="V1058" t="s">
        <v>2663</v>
      </c>
      <c r="W1058" t="s">
        <v>1730</v>
      </c>
      <c r="X1058" t="s">
        <v>1723</v>
      </c>
      <c r="Y1058" t="s">
        <v>1731</v>
      </c>
      <c r="Z1058" t="s">
        <v>1732</v>
      </c>
      <c r="AA1058" t="s">
        <v>1733</v>
      </c>
      <c r="AB1058" t="s">
        <v>1659</v>
      </c>
      <c r="AC1058" t="s">
        <v>1741</v>
      </c>
      <c r="AD1058" t="s">
        <v>1735</v>
      </c>
    </row>
    <row r="1059" spans="2:30">
      <c r="B1059" t="s">
        <v>1679</v>
      </c>
      <c r="C1059" t="s">
        <v>1680</v>
      </c>
      <c r="D1059" s="5">
        <v>0</v>
      </c>
      <c r="E1059" s="5">
        <v>-8635681</v>
      </c>
      <c r="F1059" s="5">
        <v>346758319</v>
      </c>
      <c r="G1059" s="5">
        <v>346758319</v>
      </c>
      <c r="H1059" s="5">
        <v>0</v>
      </c>
      <c r="I1059" s="5">
        <v>346758319</v>
      </c>
      <c r="J1059" s="5">
        <v>-8635681</v>
      </c>
      <c r="K1059" s="5">
        <v>346758319</v>
      </c>
      <c r="L1059" s="5">
        <v>28532000</v>
      </c>
      <c r="M1059" s="5">
        <v>346758319</v>
      </c>
      <c r="N1059" s="5">
        <v>100</v>
      </c>
      <c r="O1059" s="5">
        <v>58217400</v>
      </c>
      <c r="P1059" s="5">
        <v>346758319</v>
      </c>
      <c r="Q1059" s="5">
        <v>100</v>
      </c>
      <c r="R1059" s="5">
        <v>58217400</v>
      </c>
      <c r="S1059" s="5">
        <v>346758322</v>
      </c>
      <c r="T1059" s="5">
        <v>-3</v>
      </c>
      <c r="V1059" t="s">
        <v>1679</v>
      </c>
      <c r="W1059" t="s">
        <v>1681</v>
      </c>
      <c r="X1059" t="s">
        <v>1682</v>
      </c>
    </row>
    <row r="1060" spans="2:30">
      <c r="B1060" t="s">
        <v>2665</v>
      </c>
      <c r="C1060" t="s">
        <v>2666</v>
      </c>
      <c r="D1060" s="5">
        <v>7178644000</v>
      </c>
      <c r="E1060" s="5">
        <v>-420475594</v>
      </c>
      <c r="F1060" s="5">
        <v>-446049594</v>
      </c>
      <c r="G1060" s="5">
        <v>6732594406</v>
      </c>
      <c r="H1060" s="5">
        <v>0</v>
      </c>
      <c r="I1060" s="5">
        <v>6732594406</v>
      </c>
      <c r="J1060" s="5">
        <v>-420475594</v>
      </c>
      <c r="K1060" s="5">
        <v>6732594406</v>
      </c>
      <c r="L1060" s="5">
        <v>582521200</v>
      </c>
      <c r="M1060" s="5">
        <v>6732594406</v>
      </c>
      <c r="N1060" s="5">
        <v>100</v>
      </c>
      <c r="O1060" s="5">
        <v>1186108687</v>
      </c>
      <c r="P1060" s="5">
        <v>6732594406</v>
      </c>
      <c r="Q1060" s="5">
        <v>100</v>
      </c>
      <c r="R1060" s="5">
        <v>1186108687</v>
      </c>
      <c r="S1060" s="5">
        <v>6732594404</v>
      </c>
      <c r="T1060" s="5">
        <v>2</v>
      </c>
      <c r="V1060" t="s">
        <v>2665</v>
      </c>
      <c r="W1060" t="s">
        <v>1730</v>
      </c>
      <c r="X1060" t="s">
        <v>1723</v>
      </c>
      <c r="Y1060" t="s">
        <v>1731</v>
      </c>
      <c r="Z1060" t="s">
        <v>1732</v>
      </c>
      <c r="AA1060" t="s">
        <v>1733</v>
      </c>
      <c r="AB1060" t="s">
        <v>1659</v>
      </c>
      <c r="AC1060" t="s">
        <v>1741</v>
      </c>
      <c r="AD1060" t="s">
        <v>1738</v>
      </c>
    </row>
    <row r="1061" spans="2:30">
      <c r="B1061" t="s">
        <v>1679</v>
      </c>
      <c r="C1061" t="s">
        <v>1680</v>
      </c>
      <c r="D1061" s="5">
        <v>7178644000</v>
      </c>
      <c r="E1061" s="5">
        <v>-420475594</v>
      </c>
      <c r="F1061" s="5">
        <v>-446049594</v>
      </c>
      <c r="G1061" s="5">
        <v>6732594406</v>
      </c>
      <c r="H1061" s="5">
        <v>0</v>
      </c>
      <c r="I1061" s="5">
        <v>6732594406</v>
      </c>
      <c r="J1061" s="5">
        <v>-420475594</v>
      </c>
      <c r="K1061" s="5">
        <v>6732594406</v>
      </c>
      <c r="L1061" s="5">
        <v>582521200</v>
      </c>
      <c r="M1061" s="5">
        <v>6732594406</v>
      </c>
      <c r="N1061" s="5">
        <v>100</v>
      </c>
      <c r="O1061" s="5">
        <v>1186108687</v>
      </c>
      <c r="P1061" s="5">
        <v>6732594406</v>
      </c>
      <c r="Q1061" s="5">
        <v>100</v>
      </c>
      <c r="R1061" s="5">
        <v>1186108687</v>
      </c>
      <c r="S1061" s="5">
        <v>6732594404</v>
      </c>
      <c r="T1061" s="5">
        <v>2</v>
      </c>
      <c r="V1061" t="s">
        <v>1679</v>
      </c>
      <c r="W1061" t="s">
        <v>1681</v>
      </c>
      <c r="X1061" t="s">
        <v>1682</v>
      </c>
    </row>
    <row r="1062" spans="2:30">
      <c r="B1062" t="s">
        <v>2667</v>
      </c>
      <c r="C1062" t="s">
        <v>2668</v>
      </c>
      <c r="D1062" s="5">
        <v>6667054000</v>
      </c>
      <c r="E1062" s="5">
        <v>3686473519</v>
      </c>
      <c r="F1062" s="5">
        <v>3881231519</v>
      </c>
      <c r="G1062" s="5">
        <v>10548285519</v>
      </c>
      <c r="H1062" s="5">
        <v>0</v>
      </c>
      <c r="I1062" s="5">
        <v>10548285519</v>
      </c>
      <c r="J1062" s="5">
        <v>3685071176</v>
      </c>
      <c r="K1062" s="5">
        <v>10546883176</v>
      </c>
      <c r="L1062" s="5">
        <v>9281156091</v>
      </c>
      <c r="M1062" s="5">
        <v>10546883176</v>
      </c>
      <c r="N1062" s="5">
        <v>99.986699999999999</v>
      </c>
      <c r="O1062" s="5">
        <v>9365009128</v>
      </c>
      <c r="P1062" s="5">
        <v>10546883176</v>
      </c>
      <c r="Q1062" s="5">
        <v>99.986699999999999</v>
      </c>
      <c r="R1062" s="5">
        <v>9365009128</v>
      </c>
      <c r="S1062" s="5">
        <v>10546883172</v>
      </c>
      <c r="T1062" s="5">
        <v>4</v>
      </c>
      <c r="V1062" t="s">
        <v>2667</v>
      </c>
      <c r="W1062" t="s">
        <v>1730</v>
      </c>
      <c r="X1062" t="s">
        <v>1694</v>
      </c>
      <c r="Y1062" t="s">
        <v>1746</v>
      </c>
      <c r="Z1062" t="s">
        <v>1723</v>
      </c>
      <c r="AA1062" t="s">
        <v>1747</v>
      </c>
      <c r="AB1062" t="s">
        <v>1748</v>
      </c>
    </row>
    <row r="1063" spans="2:30">
      <c r="B1063" t="s">
        <v>1679</v>
      </c>
      <c r="C1063" t="s">
        <v>1680</v>
      </c>
      <c r="D1063" s="5">
        <v>6667054000</v>
      </c>
      <c r="E1063" s="5">
        <v>3686473519</v>
      </c>
      <c r="F1063" s="5">
        <v>3881231519</v>
      </c>
      <c r="G1063" s="5">
        <v>10548285519</v>
      </c>
      <c r="H1063" s="5">
        <v>0</v>
      </c>
      <c r="I1063" s="5">
        <v>10548285519</v>
      </c>
      <c r="J1063" s="5">
        <v>3685071176</v>
      </c>
      <c r="K1063" s="5">
        <v>10546883176</v>
      </c>
      <c r="L1063" s="5">
        <v>9281156091</v>
      </c>
      <c r="M1063" s="5">
        <v>10546883176</v>
      </c>
      <c r="N1063" s="5">
        <v>99.986699999999999</v>
      </c>
      <c r="O1063" s="5">
        <v>9365009128</v>
      </c>
      <c r="P1063" s="5">
        <v>10546883176</v>
      </c>
      <c r="Q1063" s="5">
        <v>99.986699999999999</v>
      </c>
      <c r="R1063" s="5">
        <v>9365009128</v>
      </c>
      <c r="S1063" s="5">
        <v>10546883172</v>
      </c>
      <c r="T1063" s="5">
        <v>4</v>
      </c>
      <c r="V1063" t="s">
        <v>1679</v>
      </c>
      <c r="W1063" t="s">
        <v>1681</v>
      </c>
      <c r="X1063" t="s">
        <v>1682</v>
      </c>
    </row>
    <row r="1064" spans="2:30">
      <c r="B1064" t="s">
        <v>2669</v>
      </c>
      <c r="C1064" t="s">
        <v>2670</v>
      </c>
      <c r="D1064" s="5">
        <v>3631081000</v>
      </c>
      <c r="E1064" s="5">
        <v>-417214431</v>
      </c>
      <c r="F1064" s="5">
        <v>-741271431</v>
      </c>
      <c r="G1064" s="5">
        <v>2889809569</v>
      </c>
      <c r="H1064" s="5">
        <v>0</v>
      </c>
      <c r="I1064" s="5">
        <v>2889809569</v>
      </c>
      <c r="J1064" s="5">
        <v>-417214431</v>
      </c>
      <c r="K1064" s="5">
        <v>2889809569</v>
      </c>
      <c r="L1064" s="5">
        <v>2760651516</v>
      </c>
      <c r="M1064" s="5">
        <v>2889809569</v>
      </c>
      <c r="N1064" s="5">
        <v>100</v>
      </c>
      <c r="O1064" s="5">
        <v>2760651516</v>
      </c>
      <c r="P1064" s="5">
        <v>2889809569</v>
      </c>
      <c r="Q1064" s="5">
        <v>100</v>
      </c>
      <c r="R1064" s="5">
        <v>2760651516</v>
      </c>
      <c r="S1064" s="5">
        <v>2889809614</v>
      </c>
      <c r="T1064" s="5">
        <v>-45</v>
      </c>
      <c r="V1064" t="s">
        <v>2669</v>
      </c>
      <c r="W1064" t="s">
        <v>1730</v>
      </c>
      <c r="X1064" t="s">
        <v>1694</v>
      </c>
      <c r="Y1064" t="s">
        <v>1746</v>
      </c>
      <c r="Z1064" t="s">
        <v>1723</v>
      </c>
      <c r="AA1064" t="s">
        <v>1747</v>
      </c>
      <c r="AB1064" t="s">
        <v>1751</v>
      </c>
    </row>
    <row r="1065" spans="2:30">
      <c r="B1065" t="s">
        <v>1679</v>
      </c>
      <c r="C1065" t="s">
        <v>1680</v>
      </c>
      <c r="D1065" s="5">
        <v>3631081000</v>
      </c>
      <c r="E1065" s="5">
        <v>-417214431</v>
      </c>
      <c r="F1065" s="5">
        <v>-741271431</v>
      </c>
      <c r="G1065" s="5">
        <v>2889809569</v>
      </c>
      <c r="H1065" s="5">
        <v>0</v>
      </c>
      <c r="I1065" s="5">
        <v>2889809569</v>
      </c>
      <c r="J1065" s="5">
        <v>-417214431</v>
      </c>
      <c r="K1065" s="5">
        <v>2889809569</v>
      </c>
      <c r="L1065" s="5">
        <v>2760651516</v>
      </c>
      <c r="M1065" s="5">
        <v>2889809569</v>
      </c>
      <c r="N1065" s="5">
        <v>100</v>
      </c>
      <c r="O1065" s="5">
        <v>2760651516</v>
      </c>
      <c r="P1065" s="5">
        <v>2889809569</v>
      </c>
      <c r="Q1065" s="5">
        <v>100</v>
      </c>
      <c r="R1065" s="5">
        <v>2760651516</v>
      </c>
      <c r="S1065" s="5">
        <v>2889809614</v>
      </c>
      <c r="T1065" s="5">
        <v>-45</v>
      </c>
      <c r="V1065" t="s">
        <v>1679</v>
      </c>
      <c r="W1065" t="s">
        <v>1681</v>
      </c>
      <c r="X1065" t="s">
        <v>1682</v>
      </c>
    </row>
    <row r="1066" spans="2:30">
      <c r="B1066" t="s">
        <v>2671</v>
      </c>
      <c r="C1066" t="s">
        <v>1616</v>
      </c>
      <c r="D1066" s="5">
        <v>4156337000</v>
      </c>
      <c r="E1066" s="5">
        <v>-169362900</v>
      </c>
      <c r="F1066" s="5">
        <v>-357162900</v>
      </c>
      <c r="G1066" s="5">
        <v>3799174100</v>
      </c>
      <c r="H1066" s="5">
        <v>0</v>
      </c>
      <c r="I1066" s="5">
        <v>3799174100</v>
      </c>
      <c r="J1066" s="5">
        <v>-169362900</v>
      </c>
      <c r="K1066" s="5">
        <v>3799174100</v>
      </c>
      <c r="L1066" s="5">
        <v>304665900</v>
      </c>
      <c r="M1066" s="5">
        <v>3799174100</v>
      </c>
      <c r="N1066" s="5">
        <v>100</v>
      </c>
      <c r="O1066" s="5">
        <v>670847300</v>
      </c>
      <c r="P1066" s="5">
        <v>3799174100</v>
      </c>
      <c r="Q1066" s="5">
        <v>100</v>
      </c>
      <c r="R1066" s="5">
        <v>670847300</v>
      </c>
      <c r="S1066" s="5">
        <v>3799174096</v>
      </c>
      <c r="T1066" s="5">
        <v>4</v>
      </c>
      <c r="V1066" t="s">
        <v>2671</v>
      </c>
      <c r="W1066" t="s">
        <v>1753</v>
      </c>
    </row>
    <row r="1067" spans="2:30">
      <c r="B1067" t="s">
        <v>1679</v>
      </c>
      <c r="C1067" t="s">
        <v>1680</v>
      </c>
      <c r="D1067" s="5">
        <v>4156337000</v>
      </c>
      <c r="E1067" s="5">
        <v>-169362900</v>
      </c>
      <c r="F1067" s="5">
        <v>-357162900</v>
      </c>
      <c r="G1067" s="5">
        <v>3799174100</v>
      </c>
      <c r="H1067" s="5">
        <v>0</v>
      </c>
      <c r="I1067" s="5">
        <v>3799174100</v>
      </c>
      <c r="J1067" s="5">
        <v>-169362900</v>
      </c>
      <c r="K1067" s="5">
        <v>3799174100</v>
      </c>
      <c r="L1067" s="5">
        <v>304665900</v>
      </c>
      <c r="M1067" s="5">
        <v>3799174100</v>
      </c>
      <c r="N1067" s="5">
        <v>100</v>
      </c>
      <c r="O1067" s="5">
        <v>670847300</v>
      </c>
      <c r="P1067" s="5">
        <v>3799174100</v>
      </c>
      <c r="Q1067" s="5">
        <v>100</v>
      </c>
      <c r="R1067" s="5">
        <v>670847300</v>
      </c>
      <c r="S1067" s="5">
        <v>3799174096</v>
      </c>
      <c r="T1067" s="5">
        <v>4</v>
      </c>
      <c r="V1067" t="s">
        <v>1679</v>
      </c>
      <c r="W1067" t="s">
        <v>1681</v>
      </c>
      <c r="X1067" t="s">
        <v>1682</v>
      </c>
    </row>
    <row r="1068" spans="2:30">
      <c r="B1068" t="s">
        <v>2672</v>
      </c>
      <c r="C1068" t="s">
        <v>2673</v>
      </c>
      <c r="D1068" s="5">
        <v>522687000</v>
      </c>
      <c r="E1068" s="5">
        <v>-99848300</v>
      </c>
      <c r="F1068" s="5">
        <v>-71848300</v>
      </c>
      <c r="G1068" s="5">
        <v>450838700</v>
      </c>
      <c r="H1068" s="5">
        <v>0</v>
      </c>
      <c r="I1068" s="5">
        <v>450838700</v>
      </c>
      <c r="J1068" s="5">
        <v>-99848300</v>
      </c>
      <c r="K1068" s="5">
        <v>450838700</v>
      </c>
      <c r="L1068" s="5">
        <v>37708200</v>
      </c>
      <c r="M1068" s="5">
        <v>450838700</v>
      </c>
      <c r="N1068" s="5">
        <v>100</v>
      </c>
      <c r="O1068" s="5">
        <v>79670100</v>
      </c>
      <c r="P1068" s="5">
        <v>450838700</v>
      </c>
      <c r="Q1068" s="5">
        <v>100</v>
      </c>
      <c r="R1068" s="5">
        <v>79670100</v>
      </c>
      <c r="S1068" s="5">
        <v>450838699</v>
      </c>
      <c r="T1068" s="5">
        <v>1</v>
      </c>
      <c r="V1068" t="s">
        <v>2672</v>
      </c>
      <c r="W1068" t="s">
        <v>1730</v>
      </c>
      <c r="X1068" t="s">
        <v>1756</v>
      </c>
      <c r="Y1068" t="s">
        <v>1757</v>
      </c>
      <c r="Z1068" t="s">
        <v>1758</v>
      </c>
      <c r="AA1068" t="s">
        <v>1694</v>
      </c>
      <c r="AB1068" t="s">
        <v>1759</v>
      </c>
      <c r="AC1068" t="s">
        <v>1760</v>
      </c>
    </row>
    <row r="1069" spans="2:30">
      <c r="B1069" t="s">
        <v>1679</v>
      </c>
      <c r="C1069" t="s">
        <v>1680</v>
      </c>
      <c r="D1069" s="5">
        <v>522687000</v>
      </c>
      <c r="E1069" s="5">
        <v>-99848300</v>
      </c>
      <c r="F1069" s="5">
        <v>-71848300</v>
      </c>
      <c r="G1069" s="5">
        <v>450838700</v>
      </c>
      <c r="H1069" s="5">
        <v>0</v>
      </c>
      <c r="I1069" s="5">
        <v>450838700</v>
      </c>
      <c r="J1069" s="5">
        <v>-99848300</v>
      </c>
      <c r="K1069" s="5">
        <v>450838700</v>
      </c>
      <c r="L1069" s="5">
        <v>37708200</v>
      </c>
      <c r="M1069" s="5">
        <v>450838700</v>
      </c>
      <c r="N1069" s="5">
        <v>100</v>
      </c>
      <c r="O1069" s="5">
        <v>79670100</v>
      </c>
      <c r="P1069" s="5">
        <v>450838700</v>
      </c>
      <c r="Q1069" s="5">
        <v>100</v>
      </c>
      <c r="R1069" s="5">
        <v>79670100</v>
      </c>
      <c r="S1069" s="5">
        <v>450838699</v>
      </c>
      <c r="T1069" s="5">
        <v>1</v>
      </c>
      <c r="V1069" t="s">
        <v>1679</v>
      </c>
      <c r="W1069" t="s">
        <v>1681</v>
      </c>
      <c r="X1069" t="s">
        <v>1682</v>
      </c>
    </row>
    <row r="1070" spans="2:30">
      <c r="B1070" t="s">
        <v>2674</v>
      </c>
      <c r="C1070" t="s">
        <v>1618</v>
      </c>
      <c r="D1070" s="5">
        <v>3117252000</v>
      </c>
      <c r="E1070" s="5">
        <v>-284110100</v>
      </c>
      <c r="F1070" s="5">
        <v>-267510100</v>
      </c>
      <c r="G1070" s="5">
        <v>2849741900</v>
      </c>
      <c r="H1070" s="5">
        <v>0</v>
      </c>
      <c r="I1070" s="5">
        <v>2849741900</v>
      </c>
      <c r="J1070" s="5">
        <v>-284110100</v>
      </c>
      <c r="K1070" s="5">
        <v>2849741900</v>
      </c>
      <c r="L1070" s="5">
        <v>228520100</v>
      </c>
      <c r="M1070" s="5">
        <v>2849741900</v>
      </c>
      <c r="N1070" s="5">
        <v>100</v>
      </c>
      <c r="O1070" s="5">
        <v>503177300</v>
      </c>
      <c r="P1070" s="5">
        <v>2849741900</v>
      </c>
      <c r="Q1070" s="5">
        <v>100</v>
      </c>
      <c r="R1070" s="5">
        <v>503177300</v>
      </c>
      <c r="S1070" s="5">
        <v>2849741898</v>
      </c>
      <c r="T1070" s="5">
        <v>2</v>
      </c>
      <c r="V1070" t="s">
        <v>2674</v>
      </c>
      <c r="W1070" t="s">
        <v>1730</v>
      </c>
      <c r="X1070" t="s">
        <v>1757</v>
      </c>
      <c r="Y1070" t="s">
        <v>1762</v>
      </c>
    </row>
    <row r="1071" spans="2:30">
      <c r="B1071" t="s">
        <v>1679</v>
      </c>
      <c r="C1071" t="s">
        <v>1680</v>
      </c>
      <c r="D1071" s="5">
        <v>3117252000</v>
      </c>
      <c r="E1071" s="5">
        <v>-284110100</v>
      </c>
      <c r="F1071" s="5">
        <v>-267510100</v>
      </c>
      <c r="G1071" s="5">
        <v>2849741900</v>
      </c>
      <c r="H1071" s="5">
        <v>0</v>
      </c>
      <c r="I1071" s="5">
        <v>2849741900</v>
      </c>
      <c r="J1071" s="5">
        <v>-284110100</v>
      </c>
      <c r="K1071" s="5">
        <v>2849741900</v>
      </c>
      <c r="L1071" s="5">
        <v>228520100</v>
      </c>
      <c r="M1071" s="5">
        <v>2849741900</v>
      </c>
      <c r="N1071" s="5">
        <v>100</v>
      </c>
      <c r="O1071" s="5">
        <v>503177300</v>
      </c>
      <c r="P1071" s="5">
        <v>2849741900</v>
      </c>
      <c r="Q1071" s="5">
        <v>100</v>
      </c>
      <c r="R1071" s="5">
        <v>503177300</v>
      </c>
      <c r="S1071" s="5">
        <v>2849741898</v>
      </c>
      <c r="T1071" s="5">
        <v>2</v>
      </c>
      <c r="V1071" t="s">
        <v>1679</v>
      </c>
      <c r="W1071" t="s">
        <v>1681</v>
      </c>
      <c r="X1071" t="s">
        <v>1682</v>
      </c>
    </row>
    <row r="1072" spans="2:30">
      <c r="B1072" t="s">
        <v>2675</v>
      </c>
      <c r="C1072" t="s">
        <v>1619</v>
      </c>
      <c r="D1072" s="5">
        <v>519542000</v>
      </c>
      <c r="E1072" s="5">
        <v>-71429100</v>
      </c>
      <c r="F1072" s="5">
        <v>-43629100</v>
      </c>
      <c r="G1072" s="5">
        <v>475912900</v>
      </c>
      <c r="H1072" s="5">
        <v>0</v>
      </c>
      <c r="I1072" s="5">
        <v>475912900</v>
      </c>
      <c r="J1072" s="5">
        <v>-71429100</v>
      </c>
      <c r="K1072" s="5">
        <v>475912900</v>
      </c>
      <c r="L1072" s="5">
        <v>38164600</v>
      </c>
      <c r="M1072" s="5">
        <v>475912900</v>
      </c>
      <c r="N1072" s="5">
        <v>100</v>
      </c>
      <c r="O1072" s="5">
        <v>84017400</v>
      </c>
      <c r="P1072" s="5">
        <v>475912900</v>
      </c>
      <c r="Q1072" s="5">
        <v>100</v>
      </c>
      <c r="R1072" s="5">
        <v>84017400</v>
      </c>
      <c r="S1072" s="5">
        <v>475912900</v>
      </c>
      <c r="T1072" s="5">
        <v>0</v>
      </c>
      <c r="V1072" t="s">
        <v>2675</v>
      </c>
      <c r="W1072" t="s">
        <v>1730</v>
      </c>
      <c r="X1072" t="s">
        <v>1757</v>
      </c>
      <c r="Y1072" t="s">
        <v>1764</v>
      </c>
    </row>
    <row r="1073" spans="2:30">
      <c r="B1073" t="s">
        <v>1679</v>
      </c>
      <c r="C1073" t="s">
        <v>1680</v>
      </c>
      <c r="D1073" s="5">
        <v>519542000</v>
      </c>
      <c r="E1073" s="5">
        <v>-71429100</v>
      </c>
      <c r="F1073" s="5">
        <v>-43629100</v>
      </c>
      <c r="G1073" s="5">
        <v>475912900</v>
      </c>
      <c r="H1073" s="5">
        <v>0</v>
      </c>
      <c r="I1073" s="5">
        <v>475912900</v>
      </c>
      <c r="J1073" s="5">
        <v>-71429100</v>
      </c>
      <c r="K1073" s="5">
        <v>475912900</v>
      </c>
      <c r="L1073" s="5">
        <v>38164600</v>
      </c>
      <c r="M1073" s="5">
        <v>475912900</v>
      </c>
      <c r="N1073" s="5">
        <v>100</v>
      </c>
      <c r="O1073" s="5">
        <v>84017400</v>
      </c>
      <c r="P1073" s="5">
        <v>475912900</v>
      </c>
      <c r="Q1073" s="5">
        <v>100</v>
      </c>
      <c r="R1073" s="5">
        <v>84017400</v>
      </c>
      <c r="S1073" s="5">
        <v>475912900</v>
      </c>
      <c r="T1073" s="5">
        <v>0</v>
      </c>
      <c r="V1073" t="s">
        <v>1679</v>
      </c>
      <c r="W1073" t="s">
        <v>1681</v>
      </c>
      <c r="X1073" t="s">
        <v>1682</v>
      </c>
    </row>
    <row r="1074" spans="2:30">
      <c r="B1074" t="s">
        <v>2676</v>
      </c>
      <c r="C1074" t="s">
        <v>1620</v>
      </c>
      <c r="D1074" s="5">
        <v>519542000</v>
      </c>
      <c r="E1074" s="5">
        <v>-71429100</v>
      </c>
      <c r="F1074" s="5">
        <v>-43629100</v>
      </c>
      <c r="G1074" s="5">
        <v>475912900</v>
      </c>
      <c r="H1074" s="5">
        <v>0</v>
      </c>
      <c r="I1074" s="5">
        <v>475912900</v>
      </c>
      <c r="J1074" s="5">
        <v>-71429100</v>
      </c>
      <c r="K1074" s="5">
        <v>475912900</v>
      </c>
      <c r="L1074" s="5">
        <v>38164600</v>
      </c>
      <c r="M1074" s="5">
        <v>475912900</v>
      </c>
      <c r="N1074" s="5">
        <v>100</v>
      </c>
      <c r="O1074" s="5">
        <v>84017400</v>
      </c>
      <c r="P1074" s="5">
        <v>475912900</v>
      </c>
      <c r="Q1074" s="5">
        <v>100</v>
      </c>
      <c r="R1074" s="5">
        <v>84017400</v>
      </c>
      <c r="S1074" s="5">
        <v>475912900</v>
      </c>
      <c r="T1074" s="5">
        <v>0</v>
      </c>
      <c r="V1074" t="s">
        <v>2676</v>
      </c>
      <c r="W1074" t="s">
        <v>1730</v>
      </c>
      <c r="X1074" t="s">
        <v>1723</v>
      </c>
      <c r="Y1074" t="s">
        <v>1731</v>
      </c>
      <c r="Z1074" t="s">
        <v>1766</v>
      </c>
    </row>
    <row r="1075" spans="2:30">
      <c r="B1075" t="s">
        <v>1679</v>
      </c>
      <c r="C1075" t="s">
        <v>1680</v>
      </c>
      <c r="D1075" s="5">
        <v>519542000</v>
      </c>
      <c r="E1075" s="5">
        <v>-71429100</v>
      </c>
      <c r="F1075" s="5">
        <v>-43629100</v>
      </c>
      <c r="G1075" s="5">
        <v>475912900</v>
      </c>
      <c r="H1075" s="5">
        <v>0</v>
      </c>
      <c r="I1075" s="5">
        <v>475912900</v>
      </c>
      <c r="J1075" s="5">
        <v>-71429100</v>
      </c>
      <c r="K1075" s="5">
        <v>475912900</v>
      </c>
      <c r="L1075" s="5">
        <v>38164600</v>
      </c>
      <c r="M1075" s="5">
        <v>475912900</v>
      </c>
      <c r="N1075" s="5">
        <v>100</v>
      </c>
      <c r="O1075" s="5">
        <v>84017400</v>
      </c>
      <c r="P1075" s="5">
        <v>475912900</v>
      </c>
      <c r="Q1075" s="5">
        <v>100</v>
      </c>
      <c r="R1075" s="5">
        <v>84017400</v>
      </c>
      <c r="S1075" s="5">
        <v>475912900</v>
      </c>
      <c r="T1075" s="5">
        <v>0</v>
      </c>
      <c r="V1075" t="s">
        <v>1679</v>
      </c>
      <c r="W1075" t="s">
        <v>1681</v>
      </c>
      <c r="X1075" t="s">
        <v>1682</v>
      </c>
    </row>
    <row r="1076" spans="2:30">
      <c r="B1076" t="s">
        <v>2677</v>
      </c>
      <c r="C1076" t="s">
        <v>2678</v>
      </c>
      <c r="D1076" s="5">
        <v>1039084000</v>
      </c>
      <c r="E1076" s="5">
        <v>-143005200</v>
      </c>
      <c r="F1076" s="5">
        <v>-87405200</v>
      </c>
      <c r="G1076" s="5">
        <v>951678800</v>
      </c>
      <c r="H1076" s="5">
        <v>0</v>
      </c>
      <c r="I1076" s="5">
        <v>951678800</v>
      </c>
      <c r="J1076" s="5">
        <v>-143005200</v>
      </c>
      <c r="K1076" s="5">
        <v>951678800</v>
      </c>
      <c r="L1076" s="5">
        <v>76226700</v>
      </c>
      <c r="M1076" s="5">
        <v>951678800</v>
      </c>
      <c r="N1076" s="5">
        <v>100</v>
      </c>
      <c r="O1076" s="5">
        <v>167830700</v>
      </c>
      <c r="P1076" s="5">
        <v>951678800</v>
      </c>
      <c r="Q1076" s="5">
        <v>100</v>
      </c>
      <c r="R1076" s="5">
        <v>167830700</v>
      </c>
      <c r="S1076" s="5">
        <v>951678806</v>
      </c>
      <c r="T1076" s="5">
        <v>-6</v>
      </c>
      <c r="V1076" t="s">
        <v>2677</v>
      </c>
      <c r="W1076" t="s">
        <v>1730</v>
      </c>
      <c r="X1076" t="s">
        <v>1723</v>
      </c>
      <c r="Y1076" t="s">
        <v>1769</v>
      </c>
      <c r="Z1076" t="s">
        <v>1770</v>
      </c>
      <c r="AA1076" t="s">
        <v>1771</v>
      </c>
      <c r="AB1076" t="s">
        <v>1772</v>
      </c>
      <c r="AC1076" t="s">
        <v>1773</v>
      </c>
    </row>
    <row r="1077" spans="2:30">
      <c r="B1077" t="s">
        <v>1679</v>
      </c>
      <c r="C1077" t="s">
        <v>1680</v>
      </c>
      <c r="D1077" s="5">
        <v>1039084000</v>
      </c>
      <c r="E1077" s="5">
        <v>-143005200</v>
      </c>
      <c r="F1077" s="5">
        <v>-87405200</v>
      </c>
      <c r="G1077" s="5">
        <v>951678800</v>
      </c>
      <c r="H1077" s="5">
        <v>0</v>
      </c>
      <c r="I1077" s="5">
        <v>951678800</v>
      </c>
      <c r="J1077" s="5">
        <v>-143005200</v>
      </c>
      <c r="K1077" s="5">
        <v>951678800</v>
      </c>
      <c r="L1077" s="5">
        <v>76226700</v>
      </c>
      <c r="M1077" s="5">
        <v>951678800</v>
      </c>
      <c r="N1077" s="5">
        <v>100</v>
      </c>
      <c r="O1077" s="5">
        <v>167830700</v>
      </c>
      <c r="P1077" s="5">
        <v>951678800</v>
      </c>
      <c r="Q1077" s="5">
        <v>100</v>
      </c>
      <c r="R1077" s="5">
        <v>167830700</v>
      </c>
      <c r="S1077" s="5">
        <v>951678806</v>
      </c>
      <c r="T1077" s="5">
        <v>-6</v>
      </c>
      <c r="V1077" t="s">
        <v>1679</v>
      </c>
      <c r="W1077" t="s">
        <v>1681</v>
      </c>
      <c r="X1077" t="s">
        <v>1682</v>
      </c>
    </row>
    <row r="1078" spans="2:30">
      <c r="B1078" t="s">
        <v>2679</v>
      </c>
      <c r="C1078" t="s">
        <v>2680</v>
      </c>
      <c r="D1078" s="5">
        <v>0</v>
      </c>
      <c r="E1078" s="5">
        <v>-181546711</v>
      </c>
      <c r="F1078" s="5">
        <v>585824665</v>
      </c>
      <c r="G1078" s="5">
        <v>585824665</v>
      </c>
      <c r="H1078" s="5">
        <v>0</v>
      </c>
      <c r="I1078" s="5">
        <v>585824665</v>
      </c>
      <c r="J1078" s="5">
        <v>-181546711</v>
      </c>
      <c r="K1078" s="5">
        <v>585824665</v>
      </c>
      <c r="L1078" s="5">
        <v>37673003</v>
      </c>
      <c r="M1078" s="5">
        <v>585824665</v>
      </c>
      <c r="N1078" s="5">
        <v>100</v>
      </c>
      <c r="O1078" s="5">
        <v>37673003</v>
      </c>
      <c r="P1078" s="5">
        <v>585824665</v>
      </c>
      <c r="Q1078" s="5">
        <v>100</v>
      </c>
      <c r="R1078" s="5">
        <v>37673003</v>
      </c>
      <c r="S1078" s="5">
        <v>585824665</v>
      </c>
      <c r="T1078" s="5">
        <v>0</v>
      </c>
      <c r="V1078" t="s">
        <v>2679</v>
      </c>
      <c r="W1078" t="s">
        <v>1776</v>
      </c>
      <c r="X1078" t="s">
        <v>1706</v>
      </c>
      <c r="Y1078" t="s">
        <v>1713</v>
      </c>
    </row>
    <row r="1079" spans="2:30">
      <c r="B1079" t="s">
        <v>1679</v>
      </c>
      <c r="C1079" t="s">
        <v>1680</v>
      </c>
      <c r="D1079" s="5">
        <v>0</v>
      </c>
      <c r="E1079" s="5">
        <v>-181546711</v>
      </c>
      <c r="F1079" s="5">
        <v>585824665</v>
      </c>
      <c r="G1079" s="5">
        <v>585824665</v>
      </c>
      <c r="H1079" s="5">
        <v>0</v>
      </c>
      <c r="I1079" s="5">
        <v>585824665</v>
      </c>
      <c r="J1079" s="5">
        <v>-181546711</v>
      </c>
      <c r="K1079" s="5">
        <v>585824665</v>
      </c>
      <c r="L1079" s="5">
        <v>37673003</v>
      </c>
      <c r="M1079" s="5">
        <v>585824665</v>
      </c>
      <c r="N1079" s="5">
        <v>100</v>
      </c>
      <c r="O1079" s="5">
        <v>37673003</v>
      </c>
      <c r="P1079" s="5">
        <v>585824665</v>
      </c>
      <c r="Q1079" s="5">
        <v>100</v>
      </c>
      <c r="R1079" s="5">
        <v>37673003</v>
      </c>
      <c r="S1079" s="5">
        <v>585824665</v>
      </c>
      <c r="T1079" s="5">
        <v>0</v>
      </c>
      <c r="V1079" t="s">
        <v>1679</v>
      </c>
      <c r="W1079" t="s">
        <v>1681</v>
      </c>
      <c r="X1079" t="s">
        <v>1682</v>
      </c>
    </row>
    <row r="1080" spans="2:30">
      <c r="B1080" t="s">
        <v>2681</v>
      </c>
      <c r="C1080" t="s">
        <v>2682</v>
      </c>
      <c r="D1080" s="5">
        <v>364087000</v>
      </c>
      <c r="E1080" s="5">
        <v>-31777757</v>
      </c>
      <c r="F1080" s="5">
        <v>-13577757</v>
      </c>
      <c r="G1080" s="5">
        <v>350509243</v>
      </c>
      <c r="H1080" s="5">
        <v>0</v>
      </c>
      <c r="I1080" s="5">
        <v>350509243</v>
      </c>
      <c r="J1080" s="5">
        <v>-31777757</v>
      </c>
      <c r="K1080" s="5">
        <v>350509243</v>
      </c>
      <c r="L1080" s="5">
        <v>46903521</v>
      </c>
      <c r="M1080" s="5">
        <v>350509243</v>
      </c>
      <c r="N1080" s="5">
        <v>100</v>
      </c>
      <c r="O1080" s="5">
        <v>46903521</v>
      </c>
      <c r="P1080" s="5">
        <v>350509243</v>
      </c>
      <c r="Q1080" s="5">
        <v>100</v>
      </c>
      <c r="R1080" s="5">
        <v>46903521</v>
      </c>
      <c r="S1080" s="5">
        <v>350509252</v>
      </c>
      <c r="T1080" s="5">
        <v>-9</v>
      </c>
      <c r="V1080" t="s">
        <v>2681</v>
      </c>
      <c r="W1080" t="s">
        <v>1705</v>
      </c>
      <c r="X1080" t="s">
        <v>1779</v>
      </c>
      <c r="Y1080" t="s">
        <v>1694</v>
      </c>
      <c r="Z1080" t="s">
        <v>1780</v>
      </c>
    </row>
    <row r="1081" spans="2:30">
      <c r="B1081" t="s">
        <v>1679</v>
      </c>
      <c r="C1081" t="s">
        <v>1680</v>
      </c>
      <c r="D1081" s="5">
        <v>364087000</v>
      </c>
      <c r="E1081" s="5">
        <v>-31777757</v>
      </c>
      <c r="F1081" s="5">
        <v>-13577757</v>
      </c>
      <c r="G1081" s="5">
        <v>350509243</v>
      </c>
      <c r="H1081" s="5">
        <v>0</v>
      </c>
      <c r="I1081" s="5">
        <v>350509243</v>
      </c>
      <c r="J1081" s="5">
        <v>-31777757</v>
      </c>
      <c r="K1081" s="5">
        <v>350509243</v>
      </c>
      <c r="L1081" s="5">
        <v>46903521</v>
      </c>
      <c r="M1081" s="5">
        <v>350509243</v>
      </c>
      <c r="N1081" s="5">
        <v>100</v>
      </c>
      <c r="O1081" s="5">
        <v>46903521</v>
      </c>
      <c r="P1081" s="5">
        <v>350509243</v>
      </c>
      <c r="Q1081" s="5">
        <v>100</v>
      </c>
      <c r="R1081" s="5">
        <v>46903521</v>
      </c>
      <c r="S1081" s="5">
        <v>350509252</v>
      </c>
      <c r="T1081" s="5">
        <v>-9</v>
      </c>
      <c r="V1081" t="s">
        <v>1679</v>
      </c>
      <c r="W1081" t="s">
        <v>1681</v>
      </c>
      <c r="X1081" t="s">
        <v>1682</v>
      </c>
    </row>
    <row r="1082" spans="2:30">
      <c r="B1082" t="s">
        <v>2683</v>
      </c>
      <c r="C1082" t="s">
        <v>2684</v>
      </c>
      <c r="D1082" s="5">
        <v>3227585000</v>
      </c>
      <c r="E1082" s="5">
        <v>-143907748</v>
      </c>
      <c r="F1082" s="5">
        <v>-1546704537</v>
      </c>
      <c r="G1082" s="5">
        <v>1680880463</v>
      </c>
      <c r="H1082" s="5">
        <v>0</v>
      </c>
      <c r="I1082" s="5">
        <v>1680880463</v>
      </c>
      <c r="J1082" s="5">
        <v>-143907748</v>
      </c>
      <c r="K1082" s="5">
        <v>1680880463</v>
      </c>
      <c r="L1082" s="5">
        <v>21789287</v>
      </c>
      <c r="M1082" s="5">
        <v>1680880463</v>
      </c>
      <c r="N1082" s="5">
        <v>100</v>
      </c>
      <c r="O1082" s="5">
        <v>21789287</v>
      </c>
      <c r="P1082" s="5">
        <v>1680880463</v>
      </c>
      <c r="Q1082" s="5">
        <v>100</v>
      </c>
      <c r="R1082" s="5">
        <v>21789287</v>
      </c>
      <c r="S1082" s="5">
        <v>1680880452</v>
      </c>
      <c r="T1082" s="5">
        <v>11</v>
      </c>
      <c r="V1082" t="s">
        <v>2683</v>
      </c>
      <c r="W1082" t="s">
        <v>1783</v>
      </c>
      <c r="X1082" t="s">
        <v>1706</v>
      </c>
      <c r="Y1082" t="s">
        <v>1784</v>
      </c>
      <c r="Z1082" t="s">
        <v>1659</v>
      </c>
      <c r="AA1082" t="s">
        <v>1785</v>
      </c>
      <c r="AB1082" t="s">
        <v>1786</v>
      </c>
      <c r="AC1082" t="s">
        <v>1787</v>
      </c>
    </row>
    <row r="1083" spans="2:30">
      <c r="B1083" t="s">
        <v>1679</v>
      </c>
      <c r="C1083" t="s">
        <v>1680</v>
      </c>
      <c r="D1083" s="5">
        <v>3227585000</v>
      </c>
      <c r="E1083" s="5">
        <v>-143907748</v>
      </c>
      <c r="F1083" s="5">
        <v>-1546704537</v>
      </c>
      <c r="G1083" s="5">
        <v>1680880463</v>
      </c>
      <c r="H1083" s="5">
        <v>0</v>
      </c>
      <c r="I1083" s="5">
        <v>1680880463</v>
      </c>
      <c r="J1083" s="5">
        <v>-143907748</v>
      </c>
      <c r="K1083" s="5">
        <v>1680880463</v>
      </c>
      <c r="L1083" s="5">
        <v>21789287</v>
      </c>
      <c r="M1083" s="5">
        <v>1680880463</v>
      </c>
      <c r="N1083" s="5">
        <v>100</v>
      </c>
      <c r="O1083" s="5">
        <v>21789287</v>
      </c>
      <c r="P1083" s="5">
        <v>1680880463</v>
      </c>
      <c r="Q1083" s="5">
        <v>100</v>
      </c>
      <c r="R1083" s="5">
        <v>21789287</v>
      </c>
      <c r="S1083" s="5">
        <v>1680880452</v>
      </c>
      <c r="T1083" s="5">
        <v>11</v>
      </c>
      <c r="V1083" t="s">
        <v>1679</v>
      </c>
      <c r="W1083" t="s">
        <v>1681</v>
      </c>
      <c r="X1083" t="s">
        <v>1682</v>
      </c>
    </row>
    <row r="1084" spans="2:30">
      <c r="B1084" t="s">
        <v>2685</v>
      </c>
      <c r="C1084" t="s">
        <v>1625</v>
      </c>
      <c r="D1084" s="5">
        <v>33486000</v>
      </c>
      <c r="E1084" s="5">
        <v>-6822468</v>
      </c>
      <c r="F1084" s="5">
        <v>-6822468</v>
      </c>
      <c r="G1084" s="5">
        <v>26663532</v>
      </c>
      <c r="H1084" s="5">
        <v>0</v>
      </c>
      <c r="I1084" s="5">
        <v>26663532</v>
      </c>
      <c r="J1084" s="5">
        <v>-6822468</v>
      </c>
      <c r="K1084" s="5">
        <v>26663532</v>
      </c>
      <c r="L1084" s="5">
        <v>2343933</v>
      </c>
      <c r="M1084" s="5">
        <v>26663532</v>
      </c>
      <c r="N1084" s="5">
        <v>100</v>
      </c>
      <c r="O1084" s="5">
        <v>2353592</v>
      </c>
      <c r="P1084" s="5">
        <v>26663532</v>
      </c>
      <c r="Q1084" s="5">
        <v>100</v>
      </c>
      <c r="R1084" s="5">
        <v>2353592</v>
      </c>
      <c r="S1084" s="5">
        <v>26663512</v>
      </c>
      <c r="T1084" s="5">
        <v>20</v>
      </c>
      <c r="V1084" t="s">
        <v>2685</v>
      </c>
      <c r="W1084" t="s">
        <v>1710</v>
      </c>
      <c r="X1084" t="s">
        <v>1789</v>
      </c>
    </row>
    <row r="1085" spans="2:30">
      <c r="B1085" t="s">
        <v>1679</v>
      </c>
      <c r="C1085" t="s">
        <v>1680</v>
      </c>
      <c r="D1085" s="5">
        <v>33486000</v>
      </c>
      <c r="E1085" s="5">
        <v>-6822468</v>
      </c>
      <c r="F1085" s="5">
        <v>-6822468</v>
      </c>
      <c r="G1085" s="5">
        <v>26663532</v>
      </c>
      <c r="H1085" s="5">
        <v>0</v>
      </c>
      <c r="I1085" s="5">
        <v>26663532</v>
      </c>
      <c r="J1085" s="5">
        <v>-6822468</v>
      </c>
      <c r="K1085" s="5">
        <v>26663532</v>
      </c>
      <c r="L1085" s="5">
        <v>2343933</v>
      </c>
      <c r="M1085" s="5">
        <v>26663532</v>
      </c>
      <c r="N1085" s="5">
        <v>100</v>
      </c>
      <c r="O1085" s="5">
        <v>2353592</v>
      </c>
      <c r="P1085" s="5">
        <v>26663532</v>
      </c>
      <c r="Q1085" s="5">
        <v>100</v>
      </c>
      <c r="R1085" s="5">
        <v>2353592</v>
      </c>
      <c r="S1085" s="5">
        <v>26663512</v>
      </c>
      <c r="T1085" s="5">
        <v>20</v>
      </c>
      <c r="V1085" t="s">
        <v>1679</v>
      </c>
      <c r="W1085" t="s">
        <v>1681</v>
      </c>
      <c r="X1085" t="s">
        <v>1682</v>
      </c>
    </row>
    <row r="1086" spans="2:30">
      <c r="B1086" t="s">
        <v>2542</v>
      </c>
      <c r="C1086" t="s">
        <v>2543</v>
      </c>
      <c r="D1086" s="5">
        <v>13846000</v>
      </c>
      <c r="E1086" s="5">
        <v>0</v>
      </c>
      <c r="F1086" s="5">
        <v>13152000</v>
      </c>
      <c r="G1086" s="5">
        <v>26998000</v>
      </c>
      <c r="H1086" s="5">
        <v>0</v>
      </c>
      <c r="I1086" s="5">
        <v>26998000</v>
      </c>
      <c r="J1086" s="5">
        <v>0</v>
      </c>
      <c r="K1086" s="5">
        <v>26998000</v>
      </c>
      <c r="L1086" s="5">
        <v>0</v>
      </c>
      <c r="M1086" s="5">
        <v>26998000</v>
      </c>
      <c r="N1086" s="5">
        <v>100</v>
      </c>
      <c r="O1086" s="5">
        <v>0</v>
      </c>
      <c r="P1086" s="5">
        <v>0</v>
      </c>
      <c r="Q1086" s="5">
        <v>0</v>
      </c>
      <c r="R1086" s="5">
        <v>0</v>
      </c>
      <c r="S1086" s="5">
        <v>0</v>
      </c>
      <c r="T1086" s="5">
        <v>0</v>
      </c>
      <c r="V1086" t="s">
        <v>2542</v>
      </c>
      <c r="W1086" t="s">
        <v>2122</v>
      </c>
      <c r="X1086" t="s">
        <v>1815</v>
      </c>
      <c r="Y1086" t="s">
        <v>2052</v>
      </c>
      <c r="Z1086" t="s">
        <v>1689</v>
      </c>
      <c r="AA1086" t="s">
        <v>2544</v>
      </c>
      <c r="AB1086" t="s">
        <v>1689</v>
      </c>
      <c r="AC1086" t="s">
        <v>1794</v>
      </c>
      <c r="AD1086" t="s">
        <v>2027</v>
      </c>
    </row>
    <row r="1087" spans="2:30">
      <c r="B1087" t="s">
        <v>1679</v>
      </c>
      <c r="C1087" t="s">
        <v>1680</v>
      </c>
      <c r="D1087" s="5">
        <v>12846000</v>
      </c>
      <c r="E1087" s="5">
        <v>0</v>
      </c>
      <c r="F1087" s="5">
        <v>13152000</v>
      </c>
      <c r="G1087" s="5">
        <v>25998000</v>
      </c>
      <c r="H1087" s="5">
        <v>0</v>
      </c>
      <c r="I1087" s="5">
        <v>25998000</v>
      </c>
      <c r="J1087" s="5">
        <v>0</v>
      </c>
      <c r="K1087" s="5">
        <v>25998000</v>
      </c>
      <c r="L1087" s="5">
        <v>0</v>
      </c>
      <c r="M1087" s="5">
        <v>25998000</v>
      </c>
      <c r="N1087" s="5">
        <v>100</v>
      </c>
      <c r="O1087" s="5">
        <v>0</v>
      </c>
      <c r="P1087" s="5">
        <v>0</v>
      </c>
      <c r="Q1087" s="5">
        <v>0</v>
      </c>
      <c r="R1087" s="5">
        <v>0</v>
      </c>
      <c r="S1087" s="5">
        <v>0</v>
      </c>
      <c r="T1087" s="5">
        <v>0</v>
      </c>
      <c r="V1087" t="s">
        <v>1679</v>
      </c>
      <c r="W1087" t="s">
        <v>1681</v>
      </c>
      <c r="X1087" t="s">
        <v>1682</v>
      </c>
    </row>
    <row r="1088" spans="2:30">
      <c r="B1088" t="s">
        <v>2288</v>
      </c>
      <c r="C1088" t="s">
        <v>2289</v>
      </c>
      <c r="D1088" s="5">
        <v>1000000</v>
      </c>
      <c r="E1088" s="5">
        <v>0</v>
      </c>
      <c r="F1088" s="5">
        <v>0</v>
      </c>
      <c r="G1088" s="5">
        <v>1000000</v>
      </c>
      <c r="H1088" s="5">
        <v>0</v>
      </c>
      <c r="I1088" s="5">
        <v>1000000</v>
      </c>
      <c r="J1088" s="5">
        <v>0</v>
      </c>
      <c r="K1088" s="5">
        <v>1000000</v>
      </c>
      <c r="L1088" s="5">
        <v>0</v>
      </c>
      <c r="M1088" s="5">
        <v>1000000</v>
      </c>
      <c r="N1088" s="5">
        <v>100</v>
      </c>
      <c r="O1088" s="5">
        <v>0</v>
      </c>
      <c r="P1088" s="5">
        <v>0</v>
      </c>
      <c r="Q1088" s="5">
        <v>0</v>
      </c>
      <c r="R1088" s="5">
        <v>0</v>
      </c>
      <c r="S1088" s="5">
        <v>0</v>
      </c>
      <c r="T1088" s="5">
        <v>0</v>
      </c>
      <c r="V1088" t="s">
        <v>2288</v>
      </c>
      <c r="W1088" t="s">
        <v>2290</v>
      </c>
      <c r="X1088" t="s">
        <v>2291</v>
      </c>
      <c r="Y1088" t="s">
        <v>2292</v>
      </c>
    </row>
    <row r="1089" spans="2:29">
      <c r="B1089" t="s">
        <v>2047</v>
      </c>
      <c r="C1089" t="s">
        <v>2048</v>
      </c>
      <c r="D1089" s="5">
        <v>2500000</v>
      </c>
      <c r="E1089" s="5">
        <v>0</v>
      </c>
      <c r="F1089" s="5">
        <v>-2500000</v>
      </c>
      <c r="G1089" s="5">
        <v>0</v>
      </c>
      <c r="H1089" s="5">
        <v>0</v>
      </c>
      <c r="I1089" s="5">
        <v>0</v>
      </c>
      <c r="J1089" s="5">
        <v>0</v>
      </c>
      <c r="K1089" s="5">
        <v>0</v>
      </c>
      <c r="L1089" s="5">
        <v>0</v>
      </c>
      <c r="M1089" s="5">
        <v>0</v>
      </c>
      <c r="N1089" s="5">
        <v>0</v>
      </c>
      <c r="O1089" s="5">
        <v>0</v>
      </c>
      <c r="P1089" s="5">
        <v>0</v>
      </c>
      <c r="Q1089" s="5">
        <v>0</v>
      </c>
      <c r="R1089" s="5">
        <v>0</v>
      </c>
      <c r="S1089" s="5">
        <v>0</v>
      </c>
      <c r="T1089" s="5">
        <v>0</v>
      </c>
      <c r="V1089" t="s">
        <v>2047</v>
      </c>
      <c r="W1089" t="s">
        <v>2049</v>
      </c>
      <c r="X1089" t="s">
        <v>1916</v>
      </c>
      <c r="Y1089" t="s">
        <v>2050</v>
      </c>
      <c r="Z1089" t="s">
        <v>2051</v>
      </c>
      <c r="AA1089" t="s">
        <v>1659</v>
      </c>
      <c r="AB1089" t="s">
        <v>1731</v>
      </c>
      <c r="AC1089" t="s">
        <v>2052</v>
      </c>
    </row>
    <row r="1090" spans="2:29">
      <c r="B1090" t="s">
        <v>1679</v>
      </c>
      <c r="C1090" t="s">
        <v>1680</v>
      </c>
      <c r="D1090" s="5">
        <v>2500000</v>
      </c>
      <c r="E1090" s="5">
        <v>0</v>
      </c>
      <c r="F1090" s="5">
        <v>-2500000</v>
      </c>
      <c r="G1090" s="5">
        <v>0</v>
      </c>
      <c r="H1090" s="5">
        <v>0</v>
      </c>
      <c r="I1090" s="5">
        <v>0</v>
      </c>
      <c r="J1090" s="5">
        <v>0</v>
      </c>
      <c r="K1090" s="5">
        <v>0</v>
      </c>
      <c r="L1090" s="5">
        <v>0</v>
      </c>
      <c r="M1090" s="5">
        <v>0</v>
      </c>
      <c r="N1090" s="5">
        <v>0</v>
      </c>
      <c r="O1090" s="5">
        <v>0</v>
      </c>
      <c r="P1090" s="5">
        <v>0</v>
      </c>
      <c r="Q1090" s="5">
        <v>0</v>
      </c>
      <c r="R1090" s="5">
        <v>0</v>
      </c>
      <c r="S1090" s="5">
        <v>0</v>
      </c>
      <c r="T1090" s="5">
        <v>0</v>
      </c>
      <c r="V1090" t="s">
        <v>1679</v>
      </c>
      <c r="W1090" t="s">
        <v>1681</v>
      </c>
      <c r="X1090" t="s">
        <v>1682</v>
      </c>
    </row>
    <row r="1091" spans="2:29">
      <c r="B1091" t="s">
        <v>2217</v>
      </c>
      <c r="C1091" t="s">
        <v>2218</v>
      </c>
      <c r="D1091" s="5">
        <v>0</v>
      </c>
      <c r="E1091" s="5">
        <v>0</v>
      </c>
      <c r="F1091" s="5">
        <v>1523200</v>
      </c>
      <c r="G1091" s="5">
        <v>1523200</v>
      </c>
      <c r="H1091" s="5">
        <v>0</v>
      </c>
      <c r="I1091" s="5">
        <v>1523200</v>
      </c>
      <c r="J1091" s="5">
        <v>0</v>
      </c>
      <c r="K1091" s="5">
        <v>1523200</v>
      </c>
      <c r="L1091" s="5">
        <v>0</v>
      </c>
      <c r="M1091" s="5">
        <v>1523200</v>
      </c>
      <c r="N1091" s="5">
        <v>100</v>
      </c>
      <c r="O1091" s="5">
        <v>0</v>
      </c>
      <c r="P1091" s="5">
        <v>1523200</v>
      </c>
      <c r="Q1091" s="5">
        <v>100</v>
      </c>
      <c r="R1091" s="5">
        <v>0</v>
      </c>
      <c r="S1091" s="5">
        <v>1523200</v>
      </c>
      <c r="T1091" s="5">
        <v>0</v>
      </c>
      <c r="V1091" t="s">
        <v>2217</v>
      </c>
      <c r="W1091" t="s">
        <v>2219</v>
      </c>
      <c r="X1091" t="s">
        <v>2220</v>
      </c>
      <c r="Y1091" t="s">
        <v>1817</v>
      </c>
      <c r="Z1091" t="s">
        <v>2221</v>
      </c>
      <c r="AA1091" t="s">
        <v>2222</v>
      </c>
      <c r="AB1091" t="s">
        <v>2223</v>
      </c>
    </row>
    <row r="1092" spans="2:29">
      <c r="B1092" t="s">
        <v>1679</v>
      </c>
      <c r="C1092" t="s">
        <v>1680</v>
      </c>
      <c r="D1092" s="5">
        <v>0</v>
      </c>
      <c r="E1092" s="5">
        <v>0</v>
      </c>
      <c r="F1092" s="5">
        <v>1523200</v>
      </c>
      <c r="G1092" s="5">
        <v>1523200</v>
      </c>
      <c r="H1092" s="5">
        <v>0</v>
      </c>
      <c r="I1092" s="5">
        <v>1523200</v>
      </c>
      <c r="J1092" s="5">
        <v>0</v>
      </c>
      <c r="K1092" s="5">
        <v>1523200</v>
      </c>
      <c r="L1092" s="5">
        <v>0</v>
      </c>
      <c r="M1092" s="5">
        <v>1523200</v>
      </c>
      <c r="N1092" s="5">
        <v>100</v>
      </c>
      <c r="O1092" s="5">
        <v>0</v>
      </c>
      <c r="P1092" s="5">
        <v>1523200</v>
      </c>
      <c r="Q1092" s="5">
        <v>100</v>
      </c>
      <c r="R1092" s="5">
        <v>0</v>
      </c>
      <c r="S1092" s="5">
        <v>1523200</v>
      </c>
      <c r="T1092" s="5">
        <v>0</v>
      </c>
      <c r="V1092" t="s">
        <v>1679</v>
      </c>
      <c r="W1092" t="s">
        <v>1681</v>
      </c>
      <c r="X1092" t="s">
        <v>1682</v>
      </c>
    </row>
    <row r="1093" spans="2:29">
      <c r="B1093" t="s">
        <v>2197</v>
      </c>
      <c r="C1093" t="s">
        <v>1510</v>
      </c>
      <c r="D1093" s="5">
        <v>0</v>
      </c>
      <c r="E1093" s="5">
        <v>0</v>
      </c>
      <c r="F1093" s="5">
        <v>300000</v>
      </c>
      <c r="G1093" s="5">
        <v>300000</v>
      </c>
      <c r="H1093" s="5">
        <v>0</v>
      </c>
      <c r="I1093" s="5">
        <v>300000</v>
      </c>
      <c r="J1093" s="5">
        <v>0</v>
      </c>
      <c r="K1093" s="5">
        <v>300000</v>
      </c>
      <c r="L1093" s="5">
        <v>0</v>
      </c>
      <c r="M1093" s="5">
        <v>300000</v>
      </c>
      <c r="N1093" s="5">
        <v>100</v>
      </c>
      <c r="O1093" s="5">
        <v>0</v>
      </c>
      <c r="P1093" s="5">
        <v>300000</v>
      </c>
      <c r="Q1093" s="5">
        <v>100</v>
      </c>
      <c r="R1093" s="5">
        <v>0</v>
      </c>
      <c r="S1093" s="5">
        <v>300000</v>
      </c>
      <c r="T1093" s="5">
        <v>0</v>
      </c>
      <c r="V1093" t="s">
        <v>2197</v>
      </c>
      <c r="W1093" t="s">
        <v>2082</v>
      </c>
    </row>
    <row r="1094" spans="2:29">
      <c r="B1094" t="s">
        <v>1679</v>
      </c>
      <c r="C1094" t="s">
        <v>1680</v>
      </c>
      <c r="D1094" s="5">
        <v>0</v>
      </c>
      <c r="E1094" s="5">
        <v>0</v>
      </c>
      <c r="F1094" s="5">
        <v>300000</v>
      </c>
      <c r="G1094" s="5">
        <v>300000</v>
      </c>
      <c r="H1094" s="5">
        <v>0</v>
      </c>
      <c r="I1094" s="5">
        <v>300000</v>
      </c>
      <c r="J1094" s="5">
        <v>0</v>
      </c>
      <c r="K1094" s="5">
        <v>300000</v>
      </c>
      <c r="L1094" s="5">
        <v>0</v>
      </c>
      <c r="M1094" s="5">
        <v>300000</v>
      </c>
      <c r="N1094" s="5">
        <v>100</v>
      </c>
      <c r="O1094" s="5">
        <v>0</v>
      </c>
      <c r="P1094" s="5">
        <v>300000</v>
      </c>
      <c r="Q1094" s="5">
        <v>100</v>
      </c>
      <c r="R1094" s="5">
        <v>0</v>
      </c>
      <c r="S1094" s="5">
        <v>300000</v>
      </c>
      <c r="T1094" s="5">
        <v>0</v>
      </c>
      <c r="V1094" t="s">
        <v>1679</v>
      </c>
      <c r="W1094" t="s">
        <v>1681</v>
      </c>
      <c r="X1094" t="s">
        <v>1682</v>
      </c>
    </row>
    <row r="1095" spans="2:29">
      <c r="B1095" t="s">
        <v>2063</v>
      </c>
      <c r="C1095" t="s">
        <v>2064</v>
      </c>
      <c r="D1095" s="5">
        <v>0</v>
      </c>
      <c r="E1095" s="5">
        <v>0</v>
      </c>
      <c r="F1095" s="5">
        <v>19465889</v>
      </c>
      <c r="G1095" s="5">
        <v>19465889</v>
      </c>
      <c r="H1095" s="5">
        <v>0</v>
      </c>
      <c r="I1095" s="5">
        <v>19465889</v>
      </c>
      <c r="J1095" s="5">
        <v>0</v>
      </c>
      <c r="K1095" s="5">
        <v>19465889</v>
      </c>
      <c r="L1095" s="5">
        <v>8719439</v>
      </c>
      <c r="M1095" s="5">
        <v>19465889</v>
      </c>
      <c r="N1095" s="5">
        <v>100</v>
      </c>
      <c r="O1095" s="5">
        <v>8719439</v>
      </c>
      <c r="P1095" s="5">
        <v>19465889</v>
      </c>
      <c r="Q1095" s="5">
        <v>100</v>
      </c>
      <c r="R1095" s="5">
        <v>0</v>
      </c>
      <c r="S1095" s="5">
        <v>10746450</v>
      </c>
      <c r="T1095" s="5">
        <v>8719439</v>
      </c>
      <c r="V1095" t="s">
        <v>2063</v>
      </c>
      <c r="W1095" t="s">
        <v>2065</v>
      </c>
      <c r="X1095" t="s">
        <v>1689</v>
      </c>
      <c r="Y1095" t="s">
        <v>2066</v>
      </c>
      <c r="Z1095" t="s">
        <v>2067</v>
      </c>
      <c r="AA1095" t="s">
        <v>1694</v>
      </c>
      <c r="AB1095" t="s">
        <v>2068</v>
      </c>
      <c r="AC1095" t="s">
        <v>2069</v>
      </c>
    </row>
    <row r="1096" spans="2:29">
      <c r="B1096" t="s">
        <v>1679</v>
      </c>
      <c r="C1096" t="s">
        <v>1680</v>
      </c>
      <c r="D1096" s="5">
        <v>0</v>
      </c>
      <c r="E1096" s="5">
        <v>0</v>
      </c>
      <c r="F1096" s="5">
        <v>19465889</v>
      </c>
      <c r="G1096" s="5">
        <v>19465889</v>
      </c>
      <c r="H1096" s="5">
        <v>0</v>
      </c>
      <c r="I1096" s="5">
        <v>19465889</v>
      </c>
      <c r="J1096" s="5">
        <v>0</v>
      </c>
      <c r="K1096" s="5">
        <v>19465889</v>
      </c>
      <c r="L1096" s="5">
        <v>8719439</v>
      </c>
      <c r="M1096" s="5">
        <v>19465889</v>
      </c>
      <c r="N1096" s="5">
        <v>100</v>
      </c>
      <c r="O1096" s="5">
        <v>8719439</v>
      </c>
      <c r="P1096" s="5">
        <v>19465889</v>
      </c>
      <c r="Q1096" s="5">
        <v>100</v>
      </c>
      <c r="R1096" s="5">
        <v>0</v>
      </c>
      <c r="S1096" s="5">
        <v>10746450</v>
      </c>
      <c r="T1096" s="5">
        <v>8719439</v>
      </c>
      <c r="V1096" t="s">
        <v>1679</v>
      </c>
      <c r="W1096" t="s">
        <v>1681</v>
      </c>
      <c r="X1096" t="s">
        <v>1682</v>
      </c>
    </row>
    <row r="1097" spans="2:29">
      <c r="B1097" t="s">
        <v>2686</v>
      </c>
      <c r="C1097" t="s">
        <v>2687</v>
      </c>
      <c r="D1097" s="5">
        <v>0</v>
      </c>
      <c r="E1097" s="5">
        <v>0</v>
      </c>
      <c r="F1097" s="5">
        <v>2500000</v>
      </c>
      <c r="G1097" s="5">
        <v>2500000</v>
      </c>
      <c r="H1097" s="5">
        <v>0</v>
      </c>
      <c r="I1097" s="5">
        <v>2500000</v>
      </c>
      <c r="J1097" s="5">
        <v>0</v>
      </c>
      <c r="K1097" s="5">
        <v>2500000</v>
      </c>
      <c r="L1097" s="5">
        <v>0</v>
      </c>
      <c r="M1097" s="5">
        <v>2500000</v>
      </c>
      <c r="N1097" s="5">
        <v>100</v>
      </c>
      <c r="O1097" s="5">
        <v>0</v>
      </c>
      <c r="P1097" s="5">
        <v>2500000</v>
      </c>
      <c r="Q1097" s="5">
        <v>100</v>
      </c>
      <c r="R1097" s="5">
        <v>0</v>
      </c>
      <c r="S1097" s="5">
        <v>2500000</v>
      </c>
      <c r="T1097" s="5">
        <v>0</v>
      </c>
      <c r="V1097" t="s">
        <v>2686</v>
      </c>
      <c r="W1097" t="s">
        <v>2688</v>
      </c>
      <c r="X1097" t="s">
        <v>1694</v>
      </c>
      <c r="Y1097" t="s">
        <v>1808</v>
      </c>
      <c r="Z1097" t="s">
        <v>1815</v>
      </c>
      <c r="AA1097" t="s">
        <v>2512</v>
      </c>
    </row>
    <row r="1098" spans="2:29">
      <c r="B1098" t="s">
        <v>1679</v>
      </c>
      <c r="C1098" t="s">
        <v>1680</v>
      </c>
      <c r="D1098" s="5">
        <v>0</v>
      </c>
      <c r="E1098" s="5">
        <v>0</v>
      </c>
      <c r="F1098" s="5">
        <v>2500000</v>
      </c>
      <c r="G1098" s="5">
        <v>2500000</v>
      </c>
      <c r="H1098" s="5">
        <v>0</v>
      </c>
      <c r="I1098" s="5">
        <v>2500000</v>
      </c>
      <c r="J1098" s="5">
        <v>0</v>
      </c>
      <c r="K1098" s="5">
        <v>2500000</v>
      </c>
      <c r="L1098" s="5">
        <v>0</v>
      </c>
      <c r="M1098" s="5">
        <v>2500000</v>
      </c>
      <c r="N1098" s="5">
        <v>100</v>
      </c>
      <c r="O1098" s="5">
        <v>0</v>
      </c>
      <c r="P1098" s="5">
        <v>2500000</v>
      </c>
      <c r="Q1098" s="5">
        <v>100</v>
      </c>
      <c r="R1098" s="5">
        <v>0</v>
      </c>
      <c r="S1098" s="5">
        <v>2500000</v>
      </c>
      <c r="T1098" s="5">
        <v>0</v>
      </c>
      <c r="V1098" t="s">
        <v>1679</v>
      </c>
      <c r="W1098" t="s">
        <v>1681</v>
      </c>
      <c r="X1098" t="s">
        <v>1682</v>
      </c>
    </row>
    <row r="1099" spans="2:29">
      <c r="B1099" t="s">
        <v>2506</v>
      </c>
      <c r="C1099" t="s">
        <v>1560</v>
      </c>
      <c r="D1099" s="5">
        <v>0</v>
      </c>
      <c r="E1099" s="5">
        <v>0</v>
      </c>
      <c r="F1099" s="5">
        <v>3808000</v>
      </c>
      <c r="G1099" s="5">
        <v>3808000</v>
      </c>
      <c r="H1099" s="5">
        <v>0</v>
      </c>
      <c r="I1099" s="5">
        <v>3808000</v>
      </c>
      <c r="J1099" s="5">
        <v>0</v>
      </c>
      <c r="K1099" s="5">
        <v>3808000</v>
      </c>
      <c r="L1099" s="5">
        <v>0</v>
      </c>
      <c r="M1099" s="5">
        <v>3808000</v>
      </c>
      <c r="N1099" s="5">
        <v>100</v>
      </c>
      <c r="O1099" s="5">
        <v>0</v>
      </c>
      <c r="P1099" s="5">
        <v>0</v>
      </c>
      <c r="Q1099" s="5">
        <v>0</v>
      </c>
      <c r="R1099" s="5">
        <v>0</v>
      </c>
      <c r="S1099" s="5">
        <v>0</v>
      </c>
      <c r="T1099" s="5">
        <v>0</v>
      </c>
      <c r="V1099" t="s">
        <v>2506</v>
      </c>
      <c r="W1099" t="s">
        <v>2226</v>
      </c>
      <c r="X1099" t="s">
        <v>1694</v>
      </c>
      <c r="Y1099" t="s">
        <v>2458</v>
      </c>
    </row>
    <row r="1100" spans="2:29">
      <c r="B1100" t="s">
        <v>1679</v>
      </c>
      <c r="C1100" t="s">
        <v>1680</v>
      </c>
      <c r="D1100" s="5">
        <v>0</v>
      </c>
      <c r="E1100" s="5">
        <v>0</v>
      </c>
      <c r="F1100" s="5">
        <v>3808000</v>
      </c>
      <c r="G1100" s="5">
        <v>3808000</v>
      </c>
      <c r="H1100" s="5">
        <v>0</v>
      </c>
      <c r="I1100" s="5">
        <v>3808000</v>
      </c>
      <c r="J1100" s="5">
        <v>0</v>
      </c>
      <c r="K1100" s="5">
        <v>3808000</v>
      </c>
      <c r="L1100" s="5">
        <v>0</v>
      </c>
      <c r="M1100" s="5">
        <v>3808000</v>
      </c>
      <c r="N1100" s="5">
        <v>100</v>
      </c>
      <c r="O1100" s="5">
        <v>0</v>
      </c>
      <c r="P1100" s="5">
        <v>0</v>
      </c>
      <c r="Q1100" s="5">
        <v>0</v>
      </c>
      <c r="R1100" s="5">
        <v>0</v>
      </c>
      <c r="S1100" s="5">
        <v>0</v>
      </c>
      <c r="T1100" s="5">
        <v>0</v>
      </c>
      <c r="V1100" t="s">
        <v>1679</v>
      </c>
      <c r="W1100" t="s">
        <v>1681</v>
      </c>
      <c r="X1100" t="s">
        <v>1682</v>
      </c>
    </row>
    <row r="1101" spans="2:29">
      <c r="B1101" t="s">
        <v>2224</v>
      </c>
      <c r="C1101" t="s">
        <v>2225</v>
      </c>
      <c r="D1101" s="5">
        <v>0</v>
      </c>
      <c r="E1101" s="5">
        <v>0</v>
      </c>
      <c r="F1101" s="5">
        <v>49684041</v>
      </c>
      <c r="G1101" s="5">
        <v>49684041</v>
      </c>
      <c r="H1101" s="5">
        <v>0</v>
      </c>
      <c r="I1101" s="5">
        <v>49684041</v>
      </c>
      <c r="J1101" s="5">
        <v>0</v>
      </c>
      <c r="K1101" s="5">
        <v>49684041</v>
      </c>
      <c r="L1101" s="5">
        <v>11269841</v>
      </c>
      <c r="M1101" s="5">
        <v>49684041</v>
      </c>
      <c r="N1101" s="5">
        <v>100</v>
      </c>
      <c r="O1101" s="5">
        <v>11269841</v>
      </c>
      <c r="P1101" s="5">
        <v>47184041</v>
      </c>
      <c r="Q1101" s="5">
        <v>94.968199999999996</v>
      </c>
      <c r="R1101" s="5">
        <v>0</v>
      </c>
      <c r="S1101" s="5">
        <v>35914200</v>
      </c>
      <c r="T1101" s="5">
        <v>11269841</v>
      </c>
      <c r="V1101" t="s">
        <v>2224</v>
      </c>
      <c r="W1101" t="s">
        <v>2226</v>
      </c>
      <c r="X1101" t="s">
        <v>1694</v>
      </c>
      <c r="Y1101" t="s">
        <v>2057</v>
      </c>
      <c r="Z1101" t="s">
        <v>2058</v>
      </c>
      <c r="AA1101" t="s">
        <v>1689</v>
      </c>
      <c r="AB1101" t="s">
        <v>2227</v>
      </c>
    </row>
    <row r="1102" spans="2:29">
      <c r="B1102" t="s">
        <v>1679</v>
      </c>
      <c r="C1102" t="s">
        <v>1680</v>
      </c>
      <c r="D1102" s="5">
        <v>0</v>
      </c>
      <c r="E1102" s="5">
        <v>0</v>
      </c>
      <c r="F1102" s="5">
        <v>49684041</v>
      </c>
      <c r="G1102" s="5">
        <v>49684041</v>
      </c>
      <c r="H1102" s="5">
        <v>0</v>
      </c>
      <c r="I1102" s="5">
        <v>49684041</v>
      </c>
      <c r="J1102" s="5">
        <v>0</v>
      </c>
      <c r="K1102" s="5">
        <v>49684041</v>
      </c>
      <c r="L1102" s="5">
        <v>11269841</v>
      </c>
      <c r="M1102" s="5">
        <v>49684041</v>
      </c>
      <c r="N1102" s="5">
        <v>100</v>
      </c>
      <c r="O1102" s="5">
        <v>11269841</v>
      </c>
      <c r="P1102" s="5">
        <v>47184041</v>
      </c>
      <c r="Q1102" s="5">
        <v>94.968199999999996</v>
      </c>
      <c r="R1102" s="5">
        <v>0</v>
      </c>
      <c r="S1102" s="5">
        <v>35914200</v>
      </c>
      <c r="T1102" s="5">
        <v>11269841</v>
      </c>
      <c r="V1102" t="s">
        <v>1679</v>
      </c>
      <c r="W1102" t="s">
        <v>1681</v>
      </c>
      <c r="X1102" t="s">
        <v>1682</v>
      </c>
    </row>
    <row r="1103" spans="2:29">
      <c r="B1103" t="s">
        <v>2689</v>
      </c>
      <c r="C1103" t="s">
        <v>1628</v>
      </c>
      <c r="D1103" s="5">
        <v>1250000</v>
      </c>
      <c r="E1103" s="5">
        <v>0</v>
      </c>
      <c r="F1103" s="5">
        <v>0</v>
      </c>
      <c r="G1103" s="5">
        <v>1250000</v>
      </c>
      <c r="H1103" s="5">
        <v>0</v>
      </c>
      <c r="I1103" s="5">
        <v>1250000</v>
      </c>
      <c r="J1103" s="5">
        <v>0</v>
      </c>
      <c r="K1103" s="5">
        <v>1250000</v>
      </c>
      <c r="L1103" s="5">
        <v>1250000</v>
      </c>
      <c r="M1103" s="5">
        <v>1250000</v>
      </c>
      <c r="N1103" s="5">
        <v>100</v>
      </c>
      <c r="O1103" s="5">
        <v>0</v>
      </c>
      <c r="P1103" s="5">
        <v>0</v>
      </c>
      <c r="Q1103" s="5">
        <v>0</v>
      </c>
      <c r="R1103" s="5">
        <v>0</v>
      </c>
      <c r="S1103" s="5">
        <v>0</v>
      </c>
      <c r="T1103" s="5">
        <v>0</v>
      </c>
      <c r="V1103" t="s">
        <v>2689</v>
      </c>
      <c r="W1103" t="s">
        <v>1821</v>
      </c>
      <c r="X1103" t="s">
        <v>1694</v>
      </c>
      <c r="Y1103" t="s">
        <v>1822</v>
      </c>
      <c r="Z1103" t="s">
        <v>1823</v>
      </c>
    </row>
    <row r="1104" spans="2:29">
      <c r="B1104" t="s">
        <v>1679</v>
      </c>
      <c r="C1104" t="s">
        <v>1680</v>
      </c>
      <c r="D1104" s="5">
        <v>1250000</v>
      </c>
      <c r="E1104" s="5">
        <v>0</v>
      </c>
      <c r="F1104" s="5">
        <v>0</v>
      </c>
      <c r="G1104" s="5">
        <v>1250000</v>
      </c>
      <c r="H1104" s="5">
        <v>0</v>
      </c>
      <c r="I1104" s="5">
        <v>1250000</v>
      </c>
      <c r="J1104" s="5">
        <v>0</v>
      </c>
      <c r="K1104" s="5">
        <v>1250000</v>
      </c>
      <c r="L1104" s="5">
        <v>1250000</v>
      </c>
      <c r="M1104" s="5">
        <v>1250000</v>
      </c>
      <c r="N1104" s="5">
        <v>100</v>
      </c>
      <c r="O1104" s="5">
        <v>0</v>
      </c>
      <c r="P1104" s="5">
        <v>0</v>
      </c>
      <c r="Q1104" s="5">
        <v>0</v>
      </c>
      <c r="R1104" s="5">
        <v>0</v>
      </c>
      <c r="S1104" s="5">
        <v>0</v>
      </c>
      <c r="T1104" s="5">
        <v>0</v>
      </c>
      <c r="V1104" t="s">
        <v>1679</v>
      </c>
      <c r="W1104" t="s">
        <v>1681</v>
      </c>
      <c r="X1104" t="s">
        <v>1682</v>
      </c>
    </row>
    <row r="1105" spans="2:29">
      <c r="B1105" t="s">
        <v>2690</v>
      </c>
      <c r="C1105" t="s">
        <v>2691</v>
      </c>
      <c r="D1105" s="5">
        <v>1250000</v>
      </c>
      <c r="E1105" s="5">
        <v>0</v>
      </c>
      <c r="F1105" s="5">
        <v>-1250000</v>
      </c>
      <c r="G1105" s="5">
        <v>0</v>
      </c>
      <c r="H1105" s="5">
        <v>0</v>
      </c>
      <c r="I1105" s="5">
        <v>0</v>
      </c>
      <c r="J1105" s="5">
        <v>0</v>
      </c>
      <c r="K1105" s="5">
        <v>0</v>
      </c>
      <c r="L1105" s="5">
        <v>0</v>
      </c>
      <c r="M1105" s="5">
        <v>0</v>
      </c>
      <c r="N1105" s="5">
        <v>0</v>
      </c>
      <c r="O1105" s="5">
        <v>0</v>
      </c>
      <c r="P1105" s="5">
        <v>0</v>
      </c>
      <c r="Q1105" s="5">
        <v>0</v>
      </c>
      <c r="R1105" s="5">
        <v>0</v>
      </c>
      <c r="S1105" s="5">
        <v>0</v>
      </c>
      <c r="T1105" s="5">
        <v>0</v>
      </c>
      <c r="V1105" t="s">
        <v>2690</v>
      </c>
      <c r="W1105" t="s">
        <v>2692</v>
      </c>
      <c r="X1105" t="s">
        <v>1694</v>
      </c>
      <c r="Y1105" t="s">
        <v>1822</v>
      </c>
      <c r="Z1105" t="s">
        <v>1689</v>
      </c>
      <c r="AA1105" t="s">
        <v>2693</v>
      </c>
    </row>
    <row r="1106" spans="2:29">
      <c r="B1106" t="s">
        <v>1679</v>
      </c>
      <c r="C1106" t="s">
        <v>1680</v>
      </c>
      <c r="D1106" s="5">
        <v>1250000</v>
      </c>
      <c r="E1106" s="5">
        <v>0</v>
      </c>
      <c r="F1106" s="5">
        <v>-1250000</v>
      </c>
      <c r="G1106" s="5">
        <v>0</v>
      </c>
      <c r="H1106" s="5">
        <v>0</v>
      </c>
      <c r="I1106" s="5">
        <v>0</v>
      </c>
      <c r="J1106" s="5">
        <v>0</v>
      </c>
      <c r="K1106" s="5">
        <v>0</v>
      </c>
      <c r="L1106" s="5">
        <v>0</v>
      </c>
      <c r="M1106" s="5">
        <v>0</v>
      </c>
      <c r="N1106" s="5">
        <v>0</v>
      </c>
      <c r="O1106" s="5">
        <v>0</v>
      </c>
      <c r="P1106" s="5">
        <v>0</v>
      </c>
      <c r="Q1106" s="5">
        <v>0</v>
      </c>
      <c r="R1106" s="5">
        <v>0</v>
      </c>
      <c r="S1106" s="5">
        <v>0</v>
      </c>
      <c r="T1106" s="5">
        <v>0</v>
      </c>
      <c r="V1106" t="s">
        <v>1679</v>
      </c>
      <c r="W1106" t="s">
        <v>1681</v>
      </c>
      <c r="X1106" t="s">
        <v>1682</v>
      </c>
    </row>
    <row r="1107" spans="2:29">
      <c r="B1107" t="s">
        <v>2694</v>
      </c>
      <c r="C1107" t="s">
        <v>2695</v>
      </c>
      <c r="D1107" s="5">
        <v>0</v>
      </c>
      <c r="E1107" s="5">
        <v>0</v>
      </c>
      <c r="F1107" s="5">
        <v>1000000</v>
      </c>
      <c r="G1107" s="5">
        <v>1000000</v>
      </c>
      <c r="H1107" s="5">
        <v>0</v>
      </c>
      <c r="I1107" s="5">
        <v>1000000</v>
      </c>
      <c r="J1107" s="5">
        <v>0</v>
      </c>
      <c r="K1107" s="5">
        <v>1000000</v>
      </c>
      <c r="L1107" s="5">
        <v>1000000</v>
      </c>
      <c r="M1107" s="5">
        <v>1000000</v>
      </c>
      <c r="N1107" s="5">
        <v>100</v>
      </c>
      <c r="O1107" s="5">
        <v>0</v>
      </c>
      <c r="P1107" s="5">
        <v>0</v>
      </c>
      <c r="Q1107" s="5">
        <v>0</v>
      </c>
      <c r="R1107" s="5">
        <v>0</v>
      </c>
      <c r="S1107" s="5">
        <v>0</v>
      </c>
      <c r="T1107" s="5">
        <v>0</v>
      </c>
      <c r="V1107" t="s">
        <v>2694</v>
      </c>
      <c r="W1107" t="s">
        <v>1826</v>
      </c>
      <c r="X1107" t="s">
        <v>1827</v>
      </c>
      <c r="Y1107" t="s">
        <v>1694</v>
      </c>
      <c r="Z1107" t="s">
        <v>1822</v>
      </c>
      <c r="AA1107" t="s">
        <v>1689</v>
      </c>
      <c r="AB1107" t="s">
        <v>1828</v>
      </c>
    </row>
    <row r="1108" spans="2:29">
      <c r="B1108" t="s">
        <v>1679</v>
      </c>
      <c r="C1108" t="s">
        <v>1680</v>
      </c>
      <c r="D1108" s="5">
        <v>0</v>
      </c>
      <c r="E1108" s="5">
        <v>0</v>
      </c>
      <c r="F1108" s="5">
        <v>1000000</v>
      </c>
      <c r="G1108" s="5">
        <v>1000000</v>
      </c>
      <c r="H1108" s="5">
        <v>0</v>
      </c>
      <c r="I1108" s="5">
        <v>1000000</v>
      </c>
      <c r="J1108" s="5">
        <v>0</v>
      </c>
      <c r="K1108" s="5">
        <v>1000000</v>
      </c>
      <c r="L1108" s="5">
        <v>1000000</v>
      </c>
      <c r="M1108" s="5">
        <v>1000000</v>
      </c>
      <c r="N1108" s="5">
        <v>100</v>
      </c>
      <c r="O1108" s="5">
        <v>0</v>
      </c>
      <c r="P1108" s="5">
        <v>0</v>
      </c>
      <c r="Q1108" s="5">
        <v>0</v>
      </c>
      <c r="R1108" s="5">
        <v>0</v>
      </c>
      <c r="S1108" s="5">
        <v>0</v>
      </c>
      <c r="T1108" s="5">
        <v>0</v>
      </c>
      <c r="V1108" t="s">
        <v>1679</v>
      </c>
      <c r="W1108" t="s">
        <v>1681</v>
      </c>
      <c r="X1108" t="s">
        <v>1682</v>
      </c>
    </row>
    <row r="1109" spans="2:29">
      <c r="B1109" t="s">
        <v>2696</v>
      </c>
      <c r="C1109" t="s">
        <v>2697</v>
      </c>
      <c r="D1109" s="5">
        <v>0</v>
      </c>
      <c r="E1109" s="5">
        <v>-69042</v>
      </c>
      <c r="F1109" s="5">
        <v>51565</v>
      </c>
      <c r="G1109" s="5">
        <v>51565</v>
      </c>
      <c r="H1109" s="5">
        <v>0</v>
      </c>
      <c r="I1109" s="5">
        <v>51565</v>
      </c>
      <c r="J1109" s="5">
        <v>-55888</v>
      </c>
      <c r="K1109" s="5">
        <v>18691</v>
      </c>
      <c r="L1109" s="5">
        <v>-32874</v>
      </c>
      <c r="M1109" s="5">
        <v>18691</v>
      </c>
      <c r="N1109" s="5">
        <v>36.247500000000002</v>
      </c>
      <c r="O1109" s="5">
        <v>-32874</v>
      </c>
      <c r="P1109" s="5">
        <v>18691</v>
      </c>
      <c r="Q1109" s="5">
        <v>36.247500000000002</v>
      </c>
      <c r="R1109" s="5">
        <v>0</v>
      </c>
      <c r="S1109" s="5">
        <v>51565</v>
      </c>
      <c r="T1109" s="5">
        <v>-32874</v>
      </c>
      <c r="V1109" t="s">
        <v>2696</v>
      </c>
      <c r="W1109" t="s">
        <v>2698</v>
      </c>
      <c r="X1109" t="s">
        <v>2699</v>
      </c>
      <c r="Y1109" t="s">
        <v>2700</v>
      </c>
    </row>
    <row r="1110" spans="2:29">
      <c r="B1110" t="s">
        <v>1679</v>
      </c>
      <c r="C1110" t="s">
        <v>1680</v>
      </c>
      <c r="D1110" s="5">
        <v>0</v>
      </c>
      <c r="E1110" s="5">
        <v>-69042</v>
      </c>
      <c r="F1110" s="5">
        <v>51565</v>
      </c>
      <c r="G1110" s="5">
        <v>51565</v>
      </c>
      <c r="H1110" s="5">
        <v>0</v>
      </c>
      <c r="I1110" s="5">
        <v>51565</v>
      </c>
      <c r="J1110" s="5">
        <v>-55888</v>
      </c>
      <c r="K1110" s="5">
        <v>18691</v>
      </c>
      <c r="L1110" s="5">
        <v>-32874</v>
      </c>
      <c r="M1110" s="5">
        <v>18691</v>
      </c>
      <c r="N1110" s="5">
        <v>36.247500000000002</v>
      </c>
      <c r="O1110" s="5">
        <v>-32874</v>
      </c>
      <c r="P1110" s="5">
        <v>18691</v>
      </c>
      <c r="Q1110" s="5">
        <v>36.247500000000002</v>
      </c>
      <c r="R1110" s="5">
        <v>0</v>
      </c>
      <c r="S1110" s="5">
        <v>51565</v>
      </c>
      <c r="T1110" s="5">
        <v>-32874</v>
      </c>
      <c r="V1110" t="s">
        <v>1679</v>
      </c>
      <c r="W1110" t="s">
        <v>1681</v>
      </c>
      <c r="X1110" t="s">
        <v>1682</v>
      </c>
    </row>
    <row r="1111" spans="2:29">
      <c r="B1111" t="s">
        <v>2091</v>
      </c>
      <c r="C1111" t="s">
        <v>1480</v>
      </c>
      <c r="D1111" s="5">
        <v>0</v>
      </c>
      <c r="E1111" s="5">
        <v>0</v>
      </c>
      <c r="F1111" s="5">
        <v>3570000</v>
      </c>
      <c r="G1111" s="5">
        <v>3570000</v>
      </c>
      <c r="H1111" s="5">
        <v>0</v>
      </c>
      <c r="I1111" s="5">
        <v>3570000</v>
      </c>
      <c r="J1111" s="5">
        <v>0</v>
      </c>
      <c r="K1111" s="5">
        <v>3570000</v>
      </c>
      <c r="L1111" s="5">
        <v>0</v>
      </c>
      <c r="M1111" s="5">
        <v>3570000</v>
      </c>
      <c r="N1111" s="5">
        <v>100</v>
      </c>
      <c r="O1111" s="5">
        <v>0</v>
      </c>
      <c r="P1111" s="5">
        <v>3570000</v>
      </c>
      <c r="Q1111" s="5">
        <v>100</v>
      </c>
      <c r="R1111" s="5">
        <v>0</v>
      </c>
      <c r="S1111" s="5">
        <v>3570000</v>
      </c>
      <c r="T1111" s="5">
        <v>0</v>
      </c>
      <c r="V1111" t="s">
        <v>2091</v>
      </c>
      <c r="W1111" t="s">
        <v>2092</v>
      </c>
      <c r="X1111" t="s">
        <v>1694</v>
      </c>
      <c r="Y1111" t="s">
        <v>2093</v>
      </c>
    </row>
    <row r="1112" spans="2:29">
      <c r="B1112" t="s">
        <v>1679</v>
      </c>
      <c r="C1112" t="s">
        <v>1680</v>
      </c>
      <c r="D1112" s="5">
        <v>0</v>
      </c>
      <c r="E1112" s="5">
        <v>0</v>
      </c>
      <c r="F1112" s="5">
        <v>3570000</v>
      </c>
      <c r="G1112" s="5">
        <v>3570000</v>
      </c>
      <c r="H1112" s="5">
        <v>0</v>
      </c>
      <c r="I1112" s="5">
        <v>3570000</v>
      </c>
      <c r="J1112" s="5">
        <v>0</v>
      </c>
      <c r="K1112" s="5">
        <v>3570000</v>
      </c>
      <c r="L1112" s="5">
        <v>0</v>
      </c>
      <c r="M1112" s="5">
        <v>3570000</v>
      </c>
      <c r="N1112" s="5">
        <v>100</v>
      </c>
      <c r="O1112" s="5">
        <v>0</v>
      </c>
      <c r="P1112" s="5">
        <v>3570000</v>
      </c>
      <c r="Q1112" s="5">
        <v>100</v>
      </c>
      <c r="R1112" s="5">
        <v>0</v>
      </c>
      <c r="S1112" s="5">
        <v>3570000</v>
      </c>
      <c r="T1112" s="5">
        <v>0</v>
      </c>
      <c r="V1112" t="s">
        <v>1679</v>
      </c>
      <c r="W1112" t="s">
        <v>1681</v>
      </c>
      <c r="X1112" t="s">
        <v>1682</v>
      </c>
    </row>
    <row r="1113" spans="2:29">
      <c r="B1113" t="s">
        <v>2105</v>
      </c>
      <c r="C1113" t="s">
        <v>2106</v>
      </c>
      <c r="D1113" s="5">
        <v>0</v>
      </c>
      <c r="E1113" s="5">
        <v>0</v>
      </c>
      <c r="F1113" s="5">
        <v>13209000</v>
      </c>
      <c r="G1113" s="5">
        <v>13209000</v>
      </c>
      <c r="H1113" s="5">
        <v>0</v>
      </c>
      <c r="I1113" s="5">
        <v>13209000</v>
      </c>
      <c r="J1113" s="5">
        <v>0</v>
      </c>
      <c r="K1113" s="5">
        <v>13209000</v>
      </c>
      <c r="L1113" s="5">
        <v>0</v>
      </c>
      <c r="M1113" s="5">
        <v>13209000</v>
      </c>
      <c r="N1113" s="5">
        <v>100</v>
      </c>
      <c r="O1113" s="5">
        <v>0</v>
      </c>
      <c r="P1113" s="5">
        <v>13209000</v>
      </c>
      <c r="Q1113" s="5">
        <v>100</v>
      </c>
      <c r="R1113" s="5">
        <v>0</v>
      </c>
      <c r="S1113" s="5">
        <v>13209000</v>
      </c>
      <c r="T1113" s="5">
        <v>0</v>
      </c>
      <c r="V1113" t="s">
        <v>2105</v>
      </c>
      <c r="W1113" t="s">
        <v>2107</v>
      </c>
      <c r="X1113" t="s">
        <v>1827</v>
      </c>
      <c r="Y1113" t="s">
        <v>1815</v>
      </c>
      <c r="Z1113" t="s">
        <v>2093</v>
      </c>
    </row>
    <row r="1114" spans="2:29">
      <c r="B1114" t="s">
        <v>1679</v>
      </c>
      <c r="C1114" t="s">
        <v>1680</v>
      </c>
      <c r="D1114" s="5">
        <v>0</v>
      </c>
      <c r="E1114" s="5">
        <v>0</v>
      </c>
      <c r="F1114" s="5">
        <v>13209000</v>
      </c>
      <c r="G1114" s="5">
        <v>13209000</v>
      </c>
      <c r="H1114" s="5">
        <v>0</v>
      </c>
      <c r="I1114" s="5">
        <v>13209000</v>
      </c>
      <c r="J1114" s="5">
        <v>0</v>
      </c>
      <c r="K1114" s="5">
        <v>13209000</v>
      </c>
      <c r="L1114" s="5">
        <v>0</v>
      </c>
      <c r="M1114" s="5">
        <v>13209000</v>
      </c>
      <c r="N1114" s="5">
        <v>100</v>
      </c>
      <c r="O1114" s="5">
        <v>0</v>
      </c>
      <c r="P1114" s="5">
        <v>13209000</v>
      </c>
      <c r="Q1114" s="5">
        <v>100</v>
      </c>
      <c r="R1114" s="5">
        <v>0</v>
      </c>
      <c r="S1114" s="5">
        <v>13209000</v>
      </c>
      <c r="T1114" s="5">
        <v>0</v>
      </c>
      <c r="V1114" t="s">
        <v>1679</v>
      </c>
      <c r="W1114" t="s">
        <v>1681</v>
      </c>
      <c r="X1114" t="s">
        <v>1682</v>
      </c>
    </row>
    <row r="1115" spans="2:29">
      <c r="B1115" t="s">
        <v>2701</v>
      </c>
      <c r="C1115" t="s">
        <v>2702</v>
      </c>
      <c r="D1115" s="5">
        <v>4000000</v>
      </c>
      <c r="E1115" s="5">
        <v>0</v>
      </c>
      <c r="F1115" s="5">
        <v>-4000000</v>
      </c>
      <c r="G1115" s="5">
        <v>0</v>
      </c>
      <c r="H1115" s="5">
        <v>0</v>
      </c>
      <c r="I1115" s="5">
        <v>0</v>
      </c>
      <c r="J1115" s="5">
        <v>0</v>
      </c>
      <c r="K1115" s="5">
        <v>0</v>
      </c>
      <c r="L1115" s="5">
        <v>0</v>
      </c>
      <c r="M1115" s="5">
        <v>0</v>
      </c>
      <c r="N1115" s="5">
        <v>0</v>
      </c>
      <c r="O1115" s="5">
        <v>0</v>
      </c>
      <c r="P1115" s="5">
        <v>0</v>
      </c>
      <c r="Q1115" s="5">
        <v>0</v>
      </c>
      <c r="R1115" s="5">
        <v>0</v>
      </c>
      <c r="S1115" s="5">
        <v>0</v>
      </c>
      <c r="T1115" s="5">
        <v>0</v>
      </c>
      <c r="V1115" t="s">
        <v>2701</v>
      </c>
      <c r="W1115" t="s">
        <v>1831</v>
      </c>
      <c r="X1115" t="s">
        <v>1815</v>
      </c>
      <c r="Y1115" t="s">
        <v>1832</v>
      </c>
      <c r="Z1115" t="s">
        <v>1833</v>
      </c>
      <c r="AA1115" t="s">
        <v>1834</v>
      </c>
      <c r="AB1115" t="s">
        <v>1689</v>
      </c>
      <c r="AC1115" t="s">
        <v>1835</v>
      </c>
    </row>
    <row r="1116" spans="2:29">
      <c r="B1116" t="s">
        <v>1679</v>
      </c>
      <c r="C1116" t="s">
        <v>1680</v>
      </c>
      <c r="D1116" s="5">
        <v>4000000</v>
      </c>
      <c r="E1116" s="5">
        <v>0</v>
      </c>
      <c r="F1116" s="5">
        <v>-4000000</v>
      </c>
      <c r="G1116" s="5">
        <v>0</v>
      </c>
      <c r="H1116" s="5">
        <v>0</v>
      </c>
      <c r="I1116" s="5">
        <v>0</v>
      </c>
      <c r="J1116" s="5">
        <v>0</v>
      </c>
      <c r="K1116" s="5">
        <v>0</v>
      </c>
      <c r="L1116" s="5">
        <v>0</v>
      </c>
      <c r="M1116" s="5">
        <v>0</v>
      </c>
      <c r="N1116" s="5">
        <v>0</v>
      </c>
      <c r="O1116" s="5">
        <v>0</v>
      </c>
      <c r="P1116" s="5">
        <v>0</v>
      </c>
      <c r="Q1116" s="5">
        <v>0</v>
      </c>
      <c r="R1116" s="5">
        <v>0</v>
      </c>
      <c r="S1116" s="5">
        <v>0</v>
      </c>
      <c r="T1116" s="5">
        <v>0</v>
      </c>
      <c r="V1116" t="s">
        <v>1679</v>
      </c>
      <c r="W1116" t="s">
        <v>1681</v>
      </c>
      <c r="X1116" t="s">
        <v>1682</v>
      </c>
    </row>
    <row r="1117" spans="2:29">
      <c r="B1117" t="s">
        <v>2229</v>
      </c>
      <c r="C1117" t="s">
        <v>2230</v>
      </c>
      <c r="D1117" s="5">
        <v>0</v>
      </c>
      <c r="E1117" s="5">
        <v>0</v>
      </c>
      <c r="F1117" s="5">
        <v>5929000</v>
      </c>
      <c r="G1117" s="5">
        <v>5929000</v>
      </c>
      <c r="H1117" s="5">
        <v>0</v>
      </c>
      <c r="I1117" s="5">
        <v>5929000</v>
      </c>
      <c r="J1117" s="5">
        <v>0</v>
      </c>
      <c r="K1117" s="5">
        <v>5929000</v>
      </c>
      <c r="L1117" s="5">
        <v>0</v>
      </c>
      <c r="M1117" s="5">
        <v>5929000</v>
      </c>
      <c r="N1117" s="5">
        <v>100</v>
      </c>
      <c r="O1117" s="5">
        <v>0</v>
      </c>
      <c r="P1117" s="5">
        <v>5929000</v>
      </c>
      <c r="Q1117" s="5">
        <v>100</v>
      </c>
      <c r="R1117" s="5">
        <v>0</v>
      </c>
      <c r="S1117" s="5">
        <v>5929000</v>
      </c>
      <c r="T1117" s="5">
        <v>0</v>
      </c>
      <c r="V1117" t="s">
        <v>2229</v>
      </c>
      <c r="W1117" t="s">
        <v>1826</v>
      </c>
      <c r="X1117" t="s">
        <v>1694</v>
      </c>
      <c r="Y1117" t="s">
        <v>1839</v>
      </c>
      <c r="Z1117" t="s">
        <v>2231</v>
      </c>
      <c r="AA1117" t="s">
        <v>1815</v>
      </c>
      <c r="AB1117" t="s">
        <v>1707</v>
      </c>
      <c r="AC1117" t="s">
        <v>2232</v>
      </c>
    </row>
    <row r="1118" spans="2:29">
      <c r="B1118" t="s">
        <v>1679</v>
      </c>
      <c r="C1118" t="s">
        <v>1680</v>
      </c>
      <c r="D1118" s="5">
        <v>0</v>
      </c>
      <c r="E1118" s="5">
        <v>0</v>
      </c>
      <c r="F1118" s="5">
        <v>5929000</v>
      </c>
      <c r="G1118" s="5">
        <v>5929000</v>
      </c>
      <c r="H1118" s="5">
        <v>0</v>
      </c>
      <c r="I1118" s="5">
        <v>5929000</v>
      </c>
      <c r="J1118" s="5">
        <v>0</v>
      </c>
      <c r="K1118" s="5">
        <v>5929000</v>
      </c>
      <c r="L1118" s="5">
        <v>0</v>
      </c>
      <c r="M1118" s="5">
        <v>5929000</v>
      </c>
      <c r="N1118" s="5">
        <v>100</v>
      </c>
      <c r="O1118" s="5">
        <v>0</v>
      </c>
      <c r="P1118" s="5">
        <v>5929000</v>
      </c>
      <c r="Q1118" s="5">
        <v>100</v>
      </c>
      <c r="R1118" s="5">
        <v>0</v>
      </c>
      <c r="S1118" s="5">
        <v>5929000</v>
      </c>
      <c r="T1118" s="5">
        <v>0</v>
      </c>
      <c r="V1118" t="s">
        <v>1679</v>
      </c>
      <c r="W1118" t="s">
        <v>1681</v>
      </c>
      <c r="X1118" t="s">
        <v>1682</v>
      </c>
    </row>
    <row r="1119" spans="2:29">
      <c r="B1119" t="s">
        <v>2703</v>
      </c>
      <c r="C1119" t="s">
        <v>2704</v>
      </c>
      <c r="D1119" s="5">
        <v>2500000</v>
      </c>
      <c r="E1119" s="5">
        <v>25000000</v>
      </c>
      <c r="F1119" s="5">
        <v>25000000</v>
      </c>
      <c r="G1119" s="5">
        <v>27500000</v>
      </c>
      <c r="H1119" s="5">
        <v>0</v>
      </c>
      <c r="I1119" s="5">
        <v>27500000</v>
      </c>
      <c r="J1119" s="5">
        <v>25000000</v>
      </c>
      <c r="K1119" s="5">
        <v>27500000</v>
      </c>
      <c r="L1119" s="5">
        <v>25000000</v>
      </c>
      <c r="M1119" s="5">
        <v>27500000</v>
      </c>
      <c r="N1119" s="5">
        <v>100</v>
      </c>
      <c r="O1119" s="5">
        <v>2500000</v>
      </c>
      <c r="P1119" s="5">
        <v>2500000</v>
      </c>
      <c r="Q1119" s="5">
        <v>9.0908999999999995</v>
      </c>
      <c r="R1119" s="5">
        <v>2500000</v>
      </c>
      <c r="S1119" s="5">
        <v>2500000</v>
      </c>
      <c r="T1119" s="5">
        <v>0</v>
      </c>
      <c r="V1119" t="s">
        <v>2703</v>
      </c>
      <c r="W1119" t="s">
        <v>1838</v>
      </c>
      <c r="X1119" t="s">
        <v>1694</v>
      </c>
      <c r="Y1119" t="s">
        <v>1839</v>
      </c>
      <c r="Z1119" t="s">
        <v>1840</v>
      </c>
      <c r="AA1119" t="s">
        <v>1815</v>
      </c>
      <c r="AB1119" t="s">
        <v>1731</v>
      </c>
      <c r="AC1119" t="s">
        <v>1841</v>
      </c>
    </row>
    <row r="1120" spans="2:29">
      <c r="B1120" t="s">
        <v>1679</v>
      </c>
      <c r="C1120" t="s">
        <v>1680</v>
      </c>
      <c r="D1120" s="5">
        <v>2500000</v>
      </c>
      <c r="E1120" s="5">
        <v>25000000</v>
      </c>
      <c r="F1120" s="5">
        <v>25000000</v>
      </c>
      <c r="G1120" s="5">
        <v>27500000</v>
      </c>
      <c r="H1120" s="5">
        <v>0</v>
      </c>
      <c r="I1120" s="5">
        <v>27500000</v>
      </c>
      <c r="J1120" s="5">
        <v>25000000</v>
      </c>
      <c r="K1120" s="5">
        <v>27500000</v>
      </c>
      <c r="L1120" s="5">
        <v>25000000</v>
      </c>
      <c r="M1120" s="5">
        <v>27500000</v>
      </c>
      <c r="N1120" s="5">
        <v>100</v>
      </c>
      <c r="O1120" s="5">
        <v>2500000</v>
      </c>
      <c r="P1120" s="5">
        <v>2500000</v>
      </c>
      <c r="Q1120" s="5">
        <v>9.0908999999999995</v>
      </c>
      <c r="R1120" s="5">
        <v>2500000</v>
      </c>
      <c r="S1120" s="5">
        <v>2500000</v>
      </c>
      <c r="T1120" s="5">
        <v>0</v>
      </c>
      <c r="V1120" t="s">
        <v>1679</v>
      </c>
      <c r="W1120" t="s">
        <v>1681</v>
      </c>
      <c r="X1120" t="s">
        <v>1682</v>
      </c>
    </row>
    <row r="1121" spans="2:31">
      <c r="B1121" t="s">
        <v>2705</v>
      </c>
      <c r="C1121" t="s">
        <v>2706</v>
      </c>
      <c r="D1121" s="5">
        <v>0</v>
      </c>
      <c r="E1121" s="5">
        <v>0</v>
      </c>
      <c r="F1121" s="5">
        <v>250000</v>
      </c>
      <c r="G1121" s="5">
        <v>250000</v>
      </c>
      <c r="H1121" s="5">
        <v>0</v>
      </c>
      <c r="I1121" s="5">
        <v>250000</v>
      </c>
      <c r="J1121" s="5">
        <v>0</v>
      </c>
      <c r="K1121" s="5">
        <v>250000</v>
      </c>
      <c r="L1121" s="5">
        <v>250000</v>
      </c>
      <c r="M1121" s="5">
        <v>250000</v>
      </c>
      <c r="N1121" s="5">
        <v>100</v>
      </c>
      <c r="O1121" s="5">
        <v>0</v>
      </c>
      <c r="P1121" s="5">
        <v>0</v>
      </c>
      <c r="Q1121" s="5">
        <v>0</v>
      </c>
      <c r="R1121" s="5">
        <v>0</v>
      </c>
      <c r="S1121" s="5">
        <v>0</v>
      </c>
      <c r="T1121" s="5">
        <v>0</v>
      </c>
      <c r="V1121" t="s">
        <v>2705</v>
      </c>
      <c r="W1121" t="s">
        <v>1844</v>
      </c>
      <c r="X1121" t="s">
        <v>1845</v>
      </c>
      <c r="Y1121" t="s">
        <v>1846</v>
      </c>
    </row>
    <row r="1122" spans="2:31">
      <c r="B1122" t="s">
        <v>1679</v>
      </c>
      <c r="C1122" t="s">
        <v>1680</v>
      </c>
      <c r="D1122" s="5">
        <v>0</v>
      </c>
      <c r="E1122" s="5">
        <v>0</v>
      </c>
      <c r="F1122" s="5">
        <v>250000</v>
      </c>
      <c r="G1122" s="5">
        <v>250000</v>
      </c>
      <c r="H1122" s="5">
        <v>0</v>
      </c>
      <c r="I1122" s="5">
        <v>250000</v>
      </c>
      <c r="J1122" s="5">
        <v>0</v>
      </c>
      <c r="K1122" s="5">
        <v>250000</v>
      </c>
      <c r="L1122" s="5">
        <v>250000</v>
      </c>
      <c r="M1122" s="5">
        <v>250000</v>
      </c>
      <c r="N1122" s="5">
        <v>100</v>
      </c>
      <c r="O1122" s="5">
        <v>0</v>
      </c>
      <c r="P1122" s="5">
        <v>0</v>
      </c>
      <c r="Q1122" s="5">
        <v>0</v>
      </c>
      <c r="R1122" s="5">
        <v>0</v>
      </c>
      <c r="S1122" s="5">
        <v>0</v>
      </c>
      <c r="T1122" s="5">
        <v>0</v>
      </c>
      <c r="V1122" t="s">
        <v>1679</v>
      </c>
      <c r="W1122" t="s">
        <v>1681</v>
      </c>
      <c r="X1122" t="s">
        <v>1682</v>
      </c>
    </row>
    <row r="1123" spans="2:31">
      <c r="B1123" t="s">
        <v>2111</v>
      </c>
      <c r="C1123" t="s">
        <v>2112</v>
      </c>
      <c r="D1123" s="5">
        <v>23000000</v>
      </c>
      <c r="E1123" s="5">
        <v>-10720</v>
      </c>
      <c r="F1123" s="5">
        <v>-23000000</v>
      </c>
      <c r="G1123" s="5">
        <v>0</v>
      </c>
      <c r="H1123" s="5">
        <v>0</v>
      </c>
      <c r="I1123" s="5">
        <v>0</v>
      </c>
      <c r="J1123" s="5">
        <v>0</v>
      </c>
      <c r="K1123" s="5">
        <v>0</v>
      </c>
      <c r="L1123" s="5">
        <v>0</v>
      </c>
      <c r="M1123" s="5">
        <v>0</v>
      </c>
      <c r="N1123" s="5">
        <v>0</v>
      </c>
      <c r="O1123" s="5">
        <v>0</v>
      </c>
      <c r="P1123" s="5">
        <v>0</v>
      </c>
      <c r="Q1123" s="5">
        <v>0</v>
      </c>
      <c r="R1123" s="5">
        <v>0</v>
      </c>
      <c r="S1123" s="5">
        <v>0</v>
      </c>
      <c r="T1123" s="5">
        <v>0</v>
      </c>
      <c r="V1123" t="s">
        <v>2111</v>
      </c>
      <c r="W1123" t="s">
        <v>1826</v>
      </c>
      <c r="X1123" t="s">
        <v>1827</v>
      </c>
      <c r="Y1123" t="s">
        <v>1815</v>
      </c>
      <c r="Z1123" t="s">
        <v>2113</v>
      </c>
    </row>
    <row r="1124" spans="2:31">
      <c r="B1124" t="s">
        <v>1679</v>
      </c>
      <c r="C1124" t="s">
        <v>1680</v>
      </c>
      <c r="D1124" s="5">
        <v>23000000</v>
      </c>
      <c r="E1124" s="5">
        <v>-10720</v>
      </c>
      <c r="F1124" s="5">
        <v>-23000000</v>
      </c>
      <c r="G1124" s="5">
        <v>0</v>
      </c>
      <c r="H1124" s="5">
        <v>0</v>
      </c>
      <c r="I1124" s="5">
        <v>0</v>
      </c>
      <c r="J1124" s="5">
        <v>0</v>
      </c>
      <c r="K1124" s="5">
        <v>0</v>
      </c>
      <c r="L1124" s="5">
        <v>0</v>
      </c>
      <c r="M1124" s="5">
        <v>0</v>
      </c>
      <c r="N1124" s="5">
        <v>0</v>
      </c>
      <c r="O1124" s="5">
        <v>0</v>
      </c>
      <c r="P1124" s="5">
        <v>0</v>
      </c>
      <c r="Q1124" s="5">
        <v>0</v>
      </c>
      <c r="R1124" s="5">
        <v>0</v>
      </c>
      <c r="S1124" s="5">
        <v>0</v>
      </c>
      <c r="T1124" s="5">
        <v>0</v>
      </c>
      <c r="V1124" t="s">
        <v>1679</v>
      </c>
      <c r="W1124" t="s">
        <v>1681</v>
      </c>
      <c r="X1124" t="s">
        <v>1682</v>
      </c>
    </row>
    <row r="1125" spans="2:31">
      <c r="B1125" t="s">
        <v>2707</v>
      </c>
      <c r="C1125" t="s">
        <v>2708</v>
      </c>
      <c r="D1125" s="5">
        <v>4000000</v>
      </c>
      <c r="E1125" s="5">
        <v>0</v>
      </c>
      <c r="F1125" s="5">
        <v>-4000000</v>
      </c>
      <c r="G1125" s="5">
        <v>0</v>
      </c>
      <c r="H1125" s="5">
        <v>0</v>
      </c>
      <c r="I1125" s="5">
        <v>0</v>
      </c>
      <c r="J1125" s="5">
        <v>0</v>
      </c>
      <c r="K1125" s="5">
        <v>0</v>
      </c>
      <c r="L1125" s="5">
        <v>0</v>
      </c>
      <c r="M1125" s="5">
        <v>0</v>
      </c>
      <c r="N1125" s="5">
        <v>0</v>
      </c>
      <c r="O1125" s="5">
        <v>0</v>
      </c>
      <c r="P1125" s="5">
        <v>0</v>
      </c>
      <c r="Q1125" s="5">
        <v>0</v>
      </c>
      <c r="R1125" s="5">
        <v>0</v>
      </c>
      <c r="S1125" s="5">
        <v>0</v>
      </c>
      <c r="T1125" s="5">
        <v>0</v>
      </c>
      <c r="V1125" t="s">
        <v>2707</v>
      </c>
      <c r="W1125" t="s">
        <v>2244</v>
      </c>
      <c r="X1125" t="s">
        <v>2247</v>
      </c>
      <c r="Y1125" t="s">
        <v>1815</v>
      </c>
      <c r="Z1125" t="s">
        <v>2709</v>
      </c>
      <c r="AA1125" t="s">
        <v>1689</v>
      </c>
      <c r="AB1125" t="s">
        <v>2710</v>
      </c>
    </row>
    <row r="1126" spans="2:31">
      <c r="B1126" t="s">
        <v>1679</v>
      </c>
      <c r="C1126" t="s">
        <v>1680</v>
      </c>
      <c r="D1126" s="5">
        <v>4000000</v>
      </c>
      <c r="E1126" s="5">
        <v>0</v>
      </c>
      <c r="F1126" s="5">
        <v>-4000000</v>
      </c>
      <c r="G1126" s="5">
        <v>0</v>
      </c>
      <c r="H1126" s="5">
        <v>0</v>
      </c>
      <c r="I1126" s="5">
        <v>0</v>
      </c>
      <c r="J1126" s="5">
        <v>0</v>
      </c>
      <c r="K1126" s="5">
        <v>0</v>
      </c>
      <c r="L1126" s="5">
        <v>0</v>
      </c>
      <c r="M1126" s="5">
        <v>0</v>
      </c>
      <c r="N1126" s="5">
        <v>0</v>
      </c>
      <c r="O1126" s="5">
        <v>0</v>
      </c>
      <c r="P1126" s="5">
        <v>0</v>
      </c>
      <c r="Q1126" s="5">
        <v>0</v>
      </c>
      <c r="R1126" s="5">
        <v>0</v>
      </c>
      <c r="S1126" s="5">
        <v>0</v>
      </c>
      <c r="T1126" s="5">
        <v>0</v>
      </c>
      <c r="V1126" t="s">
        <v>1679</v>
      </c>
      <c r="W1126" t="s">
        <v>1681</v>
      </c>
      <c r="X1126" t="s">
        <v>1682</v>
      </c>
    </row>
    <row r="1127" spans="2:31">
      <c r="B1127" t="s">
        <v>2711</v>
      </c>
      <c r="C1127" t="s">
        <v>2712</v>
      </c>
      <c r="D1127" s="5">
        <v>2500000</v>
      </c>
      <c r="E1127" s="5">
        <v>0</v>
      </c>
      <c r="F1127" s="5">
        <v>-2500000</v>
      </c>
      <c r="G1127" s="5">
        <v>0</v>
      </c>
      <c r="H1127" s="5">
        <v>0</v>
      </c>
      <c r="I1127" s="5">
        <v>0</v>
      </c>
      <c r="J1127" s="5">
        <v>0</v>
      </c>
      <c r="K1127" s="5">
        <v>0</v>
      </c>
      <c r="L1127" s="5">
        <v>0</v>
      </c>
      <c r="M1127" s="5">
        <v>0</v>
      </c>
      <c r="N1127" s="5">
        <v>0</v>
      </c>
      <c r="O1127" s="5">
        <v>0</v>
      </c>
      <c r="P1127" s="5">
        <v>0</v>
      </c>
      <c r="Q1127" s="5">
        <v>0</v>
      </c>
      <c r="R1127" s="5">
        <v>0</v>
      </c>
      <c r="S1127" s="5">
        <v>0</v>
      </c>
      <c r="T1127" s="5">
        <v>0</v>
      </c>
      <c r="V1127" t="s">
        <v>2711</v>
      </c>
      <c r="W1127" t="s">
        <v>1887</v>
      </c>
      <c r="X1127" t="s">
        <v>1707</v>
      </c>
      <c r="Y1127" t="s">
        <v>1694</v>
      </c>
      <c r="Z1127" t="s">
        <v>2165</v>
      </c>
      <c r="AA1127" t="s">
        <v>1827</v>
      </c>
    </row>
    <row r="1128" spans="2:31">
      <c r="B1128" t="s">
        <v>1679</v>
      </c>
      <c r="C1128" t="s">
        <v>1680</v>
      </c>
      <c r="D1128" s="5">
        <v>2500000</v>
      </c>
      <c r="E1128" s="5">
        <v>0</v>
      </c>
      <c r="F1128" s="5">
        <v>-2500000</v>
      </c>
      <c r="G1128" s="5">
        <v>0</v>
      </c>
      <c r="H1128" s="5">
        <v>0</v>
      </c>
      <c r="I1128" s="5">
        <v>0</v>
      </c>
      <c r="J1128" s="5">
        <v>0</v>
      </c>
      <c r="K1128" s="5">
        <v>0</v>
      </c>
      <c r="L1128" s="5">
        <v>0</v>
      </c>
      <c r="M1128" s="5">
        <v>0</v>
      </c>
      <c r="N1128" s="5">
        <v>0</v>
      </c>
      <c r="O1128" s="5">
        <v>0</v>
      </c>
      <c r="P1128" s="5">
        <v>0</v>
      </c>
      <c r="Q1128" s="5">
        <v>0</v>
      </c>
      <c r="R1128" s="5">
        <v>0</v>
      </c>
      <c r="S1128" s="5">
        <v>0</v>
      </c>
      <c r="T1128" s="5">
        <v>0</v>
      </c>
      <c r="V1128" t="s">
        <v>1679</v>
      </c>
      <c r="W1128" t="s">
        <v>1681</v>
      </c>
      <c r="X1128" t="s">
        <v>1682</v>
      </c>
    </row>
    <row r="1129" spans="2:31">
      <c r="B1129" t="s">
        <v>2713</v>
      </c>
      <c r="C1129" t="s">
        <v>2714</v>
      </c>
      <c r="D1129" s="5">
        <v>0</v>
      </c>
      <c r="E1129" s="5">
        <v>-5005364</v>
      </c>
      <c r="F1129" s="5">
        <v>47360535</v>
      </c>
      <c r="G1129" s="5">
        <v>47360535</v>
      </c>
      <c r="H1129" s="5">
        <v>0</v>
      </c>
      <c r="I1129" s="5">
        <v>47360535</v>
      </c>
      <c r="J1129" s="5">
        <v>-8712744</v>
      </c>
      <c r="K1129" s="5">
        <v>38651257</v>
      </c>
      <c r="L1129" s="5">
        <v>-1564961</v>
      </c>
      <c r="M1129" s="5">
        <v>38651257</v>
      </c>
      <c r="N1129" s="5">
        <v>81.610699999999994</v>
      </c>
      <c r="O1129" s="5">
        <v>-1564961</v>
      </c>
      <c r="P1129" s="5">
        <v>38651257</v>
      </c>
      <c r="Q1129" s="5">
        <v>81.610699999999994</v>
      </c>
      <c r="R1129" s="5">
        <v>4208784</v>
      </c>
      <c r="S1129" s="5">
        <v>44425002</v>
      </c>
      <c r="T1129" s="5">
        <v>-5773745</v>
      </c>
      <c r="V1129" t="s">
        <v>2713</v>
      </c>
      <c r="W1129" t="s">
        <v>2128</v>
      </c>
      <c r="X1129" t="s">
        <v>1757</v>
      </c>
      <c r="Y1129" t="s">
        <v>1706</v>
      </c>
      <c r="Z1129" t="s">
        <v>2129</v>
      </c>
      <c r="AA1129" t="s">
        <v>1694</v>
      </c>
      <c r="AB1129" t="s">
        <v>2715</v>
      </c>
      <c r="AC1129" t="s">
        <v>2716</v>
      </c>
      <c r="AD1129" t="s">
        <v>2717</v>
      </c>
    </row>
    <row r="1130" spans="2:31">
      <c r="B1130" t="s">
        <v>1679</v>
      </c>
      <c r="C1130" t="s">
        <v>1680</v>
      </c>
      <c r="D1130" s="5">
        <v>0</v>
      </c>
      <c r="E1130" s="5">
        <v>-5005364</v>
      </c>
      <c r="F1130" s="5">
        <v>35567117</v>
      </c>
      <c r="G1130" s="5">
        <v>35567117</v>
      </c>
      <c r="H1130" s="5">
        <v>0</v>
      </c>
      <c r="I1130" s="5">
        <v>35567117</v>
      </c>
      <c r="J1130" s="5">
        <v>-5487556</v>
      </c>
      <c r="K1130" s="5">
        <v>32072070</v>
      </c>
      <c r="L1130" s="5">
        <v>-310771</v>
      </c>
      <c r="M1130" s="5">
        <v>32072070</v>
      </c>
      <c r="N1130" s="5">
        <v>90.173400000000001</v>
      </c>
      <c r="O1130" s="5">
        <v>-310771</v>
      </c>
      <c r="P1130" s="5">
        <v>32072070</v>
      </c>
      <c r="Q1130" s="5">
        <v>90.173400000000001</v>
      </c>
      <c r="R1130" s="5">
        <v>3331052</v>
      </c>
      <c r="S1130" s="5">
        <v>35713893</v>
      </c>
      <c r="T1130" s="5">
        <v>-3641823</v>
      </c>
      <c r="V1130" t="s">
        <v>1679</v>
      </c>
      <c r="W1130" t="s">
        <v>1681</v>
      </c>
      <c r="X1130" t="s">
        <v>1682</v>
      </c>
    </row>
    <row r="1131" spans="2:31">
      <c r="B1131" t="s">
        <v>2288</v>
      </c>
      <c r="C1131" t="s">
        <v>2289</v>
      </c>
      <c r="D1131" s="5">
        <v>0</v>
      </c>
      <c r="E1131" s="5">
        <v>0</v>
      </c>
      <c r="F1131" s="5">
        <v>11793418</v>
      </c>
      <c r="G1131" s="5">
        <v>11793418</v>
      </c>
      <c r="H1131" s="5">
        <v>0</v>
      </c>
      <c r="I1131" s="5">
        <v>11793418</v>
      </c>
      <c r="J1131" s="5">
        <v>-3225188</v>
      </c>
      <c r="K1131" s="5">
        <v>6579187</v>
      </c>
      <c r="L1131" s="5">
        <v>-1254190</v>
      </c>
      <c r="M1131" s="5">
        <v>6579187</v>
      </c>
      <c r="N1131" s="5">
        <v>55.786900000000003</v>
      </c>
      <c r="O1131" s="5">
        <v>-1254190</v>
      </c>
      <c r="P1131" s="5">
        <v>6579187</v>
      </c>
      <c r="Q1131" s="5">
        <v>55.786900000000003</v>
      </c>
      <c r="R1131" s="5">
        <v>877732</v>
      </c>
      <c r="S1131" s="5">
        <v>8711109</v>
      </c>
      <c r="T1131" s="5">
        <v>-2131922</v>
      </c>
      <c r="V1131" t="s">
        <v>2288</v>
      </c>
      <c r="W1131" t="s">
        <v>2290</v>
      </c>
      <c r="X1131" t="s">
        <v>2291</v>
      </c>
      <c r="Y1131" t="s">
        <v>2292</v>
      </c>
    </row>
    <row r="1132" spans="2:31">
      <c r="B1132" t="s">
        <v>2718</v>
      </c>
      <c r="C1132" t="s">
        <v>2719</v>
      </c>
      <c r="D1132" s="5">
        <v>0</v>
      </c>
      <c r="E1132" s="5">
        <v>-15975655</v>
      </c>
      <c r="F1132" s="5">
        <v>82550315</v>
      </c>
      <c r="G1132" s="5">
        <v>82550315</v>
      </c>
      <c r="H1132" s="5">
        <v>0</v>
      </c>
      <c r="I1132" s="5">
        <v>82550315</v>
      </c>
      <c r="J1132" s="5">
        <v>-17689349</v>
      </c>
      <c r="K1132" s="5">
        <v>65431931</v>
      </c>
      <c r="L1132" s="5">
        <v>-2335630</v>
      </c>
      <c r="M1132" s="5">
        <v>65431931</v>
      </c>
      <c r="N1132" s="5">
        <v>79.263099999999994</v>
      </c>
      <c r="O1132" s="5">
        <v>-2335630</v>
      </c>
      <c r="P1132" s="5">
        <v>65431931</v>
      </c>
      <c r="Q1132" s="5">
        <v>79.263099999999994</v>
      </c>
      <c r="R1132" s="5">
        <v>7296261</v>
      </c>
      <c r="S1132" s="5">
        <v>75063822</v>
      </c>
      <c r="T1132" s="5">
        <v>-9631891</v>
      </c>
      <c r="V1132" t="s">
        <v>2718</v>
      </c>
      <c r="W1132" t="s">
        <v>2128</v>
      </c>
      <c r="X1132" t="s">
        <v>1757</v>
      </c>
      <c r="Y1132" t="s">
        <v>1706</v>
      </c>
      <c r="Z1132" t="s">
        <v>2129</v>
      </c>
      <c r="AA1132" t="s">
        <v>1694</v>
      </c>
      <c r="AB1132" t="s">
        <v>2394</v>
      </c>
      <c r="AC1132" t="s">
        <v>2720</v>
      </c>
      <c r="AD1132" t="s">
        <v>1694</v>
      </c>
      <c r="AE1132" t="s">
        <v>2174</v>
      </c>
    </row>
    <row r="1133" spans="2:31">
      <c r="B1133" t="s">
        <v>1679</v>
      </c>
      <c r="C1133" t="s">
        <v>1680</v>
      </c>
      <c r="D1133" s="5">
        <v>0</v>
      </c>
      <c r="E1133" s="5">
        <v>-15975655</v>
      </c>
      <c r="F1133" s="5">
        <v>66475162</v>
      </c>
      <c r="G1133" s="5">
        <v>66475162</v>
      </c>
      <c r="H1133" s="5">
        <v>0</v>
      </c>
      <c r="I1133" s="5">
        <v>66475162</v>
      </c>
      <c r="J1133" s="5">
        <v>-11396376</v>
      </c>
      <c r="K1133" s="5">
        <v>60494967</v>
      </c>
      <c r="L1133" s="5">
        <v>904223</v>
      </c>
      <c r="M1133" s="5">
        <v>60494967</v>
      </c>
      <c r="N1133" s="5">
        <v>91.003900000000002</v>
      </c>
      <c r="O1133" s="5">
        <v>904223</v>
      </c>
      <c r="P1133" s="5">
        <v>60494967</v>
      </c>
      <c r="Q1133" s="5">
        <v>91.003900000000002</v>
      </c>
      <c r="R1133" s="5">
        <v>7226882</v>
      </c>
      <c r="S1133" s="5">
        <v>66817626</v>
      </c>
      <c r="T1133" s="5">
        <v>-6322659</v>
      </c>
      <c r="V1133" t="s">
        <v>1679</v>
      </c>
      <c r="W1133" t="s">
        <v>1681</v>
      </c>
      <c r="X1133" t="s">
        <v>1682</v>
      </c>
    </row>
    <row r="1134" spans="2:31">
      <c r="B1134" t="s">
        <v>2288</v>
      </c>
      <c r="C1134" t="s">
        <v>2289</v>
      </c>
      <c r="D1134" s="5">
        <v>0</v>
      </c>
      <c r="E1134" s="5">
        <v>0</v>
      </c>
      <c r="F1134" s="5">
        <v>16075153</v>
      </c>
      <c r="G1134" s="5">
        <v>16075153</v>
      </c>
      <c r="H1134" s="5">
        <v>0</v>
      </c>
      <c r="I1134" s="5">
        <v>16075153</v>
      </c>
      <c r="J1134" s="5">
        <v>-6292973</v>
      </c>
      <c r="K1134" s="5">
        <v>4936964</v>
      </c>
      <c r="L1134" s="5">
        <v>-3239853</v>
      </c>
      <c r="M1134" s="5">
        <v>4936964</v>
      </c>
      <c r="N1134" s="5">
        <v>30.7118</v>
      </c>
      <c r="O1134" s="5">
        <v>-3239853</v>
      </c>
      <c r="P1134" s="5">
        <v>4936964</v>
      </c>
      <c r="Q1134" s="5">
        <v>30.7118</v>
      </c>
      <c r="R1134" s="5">
        <v>69379</v>
      </c>
      <c r="S1134" s="5">
        <v>8246196</v>
      </c>
      <c r="T1134" s="5">
        <v>-3309232</v>
      </c>
      <c r="V1134" t="s">
        <v>2288</v>
      </c>
      <c r="W1134" t="s">
        <v>2290</v>
      </c>
      <c r="X1134" t="s">
        <v>2291</v>
      </c>
      <c r="Y1134" t="s">
        <v>2292</v>
      </c>
    </row>
    <row r="1135" spans="2:31">
      <c r="B1135" t="s">
        <v>2260</v>
      </c>
      <c r="C1135" t="s">
        <v>2261</v>
      </c>
      <c r="D1135" s="5">
        <v>0</v>
      </c>
      <c r="E1135" s="5">
        <v>-6479063</v>
      </c>
      <c r="F1135" s="5">
        <v>142226895</v>
      </c>
      <c r="G1135" s="5">
        <v>142226895</v>
      </c>
      <c r="H1135" s="5">
        <v>0</v>
      </c>
      <c r="I1135" s="5">
        <v>142226895</v>
      </c>
      <c r="J1135" s="5">
        <v>-5860969</v>
      </c>
      <c r="K1135" s="5">
        <v>137834829</v>
      </c>
      <c r="L1135" s="5">
        <v>11546673</v>
      </c>
      <c r="M1135" s="5">
        <v>137834829</v>
      </c>
      <c r="N1135" s="5">
        <v>96.911900000000003</v>
      </c>
      <c r="O1135" s="5">
        <v>11546673</v>
      </c>
      <c r="P1135" s="5">
        <v>137834829</v>
      </c>
      <c r="Q1135" s="5">
        <v>96.911900000000003</v>
      </c>
      <c r="R1135" s="5">
        <v>15339070</v>
      </c>
      <c r="S1135" s="5">
        <v>141627226</v>
      </c>
      <c r="T1135" s="5">
        <v>-3792397</v>
      </c>
      <c r="V1135" t="s">
        <v>2260</v>
      </c>
      <c r="W1135" t="s">
        <v>2128</v>
      </c>
      <c r="X1135" t="s">
        <v>1757</v>
      </c>
      <c r="Y1135" t="s">
        <v>1706</v>
      </c>
      <c r="Z1135" t="s">
        <v>2129</v>
      </c>
      <c r="AA1135" t="s">
        <v>1694</v>
      </c>
      <c r="AB1135" t="s">
        <v>2262</v>
      </c>
      <c r="AC1135" t="s">
        <v>1694</v>
      </c>
      <c r="AD1135" t="s">
        <v>2263</v>
      </c>
      <c r="AE1135" t="s">
        <v>1689</v>
      </c>
    </row>
    <row r="1136" spans="2:31">
      <c r="B1136" t="s">
        <v>1679</v>
      </c>
      <c r="C1136" t="s">
        <v>1680</v>
      </c>
      <c r="D1136" s="5">
        <v>0</v>
      </c>
      <c r="E1136" s="5">
        <v>-6479063</v>
      </c>
      <c r="F1136" s="5">
        <v>121147345</v>
      </c>
      <c r="G1136" s="5">
        <v>121147345</v>
      </c>
      <c r="H1136" s="5">
        <v>0</v>
      </c>
      <c r="I1136" s="5">
        <v>121147345</v>
      </c>
      <c r="J1136" s="5">
        <v>-4445603</v>
      </c>
      <c r="K1136" s="5">
        <v>119299000</v>
      </c>
      <c r="L1136" s="5">
        <v>10244004</v>
      </c>
      <c r="M1136" s="5">
        <v>119299000</v>
      </c>
      <c r="N1136" s="5">
        <v>98.474299999999999</v>
      </c>
      <c r="O1136" s="5">
        <v>10244004</v>
      </c>
      <c r="P1136" s="5">
        <v>119299000</v>
      </c>
      <c r="Q1136" s="5">
        <v>98.474299999999999</v>
      </c>
      <c r="R1136" s="5">
        <v>13266196</v>
      </c>
      <c r="S1136" s="5">
        <v>122321192</v>
      </c>
      <c r="T1136" s="5">
        <v>-3022192</v>
      </c>
      <c r="V1136" t="s">
        <v>1679</v>
      </c>
      <c r="W1136" t="s">
        <v>1681</v>
      </c>
      <c r="X1136" t="s">
        <v>1682</v>
      </c>
    </row>
    <row r="1137" spans="2:29">
      <c r="B1137" t="s">
        <v>2288</v>
      </c>
      <c r="C1137" t="s">
        <v>2289</v>
      </c>
      <c r="D1137" s="5">
        <v>0</v>
      </c>
      <c r="E1137" s="5">
        <v>0</v>
      </c>
      <c r="F1137" s="5">
        <v>21079550</v>
      </c>
      <c r="G1137" s="5">
        <v>21079550</v>
      </c>
      <c r="H1137" s="5">
        <v>0</v>
      </c>
      <c r="I1137" s="5">
        <v>21079550</v>
      </c>
      <c r="J1137" s="5">
        <v>-1415366</v>
      </c>
      <c r="K1137" s="5">
        <v>18535829</v>
      </c>
      <c r="L1137" s="5">
        <v>1302669</v>
      </c>
      <c r="M1137" s="5">
        <v>18535829</v>
      </c>
      <c r="N1137" s="5">
        <v>87.9328</v>
      </c>
      <c r="O1137" s="5">
        <v>1302669</v>
      </c>
      <c r="P1137" s="5">
        <v>18535829</v>
      </c>
      <c r="Q1137" s="5">
        <v>87.9328</v>
      </c>
      <c r="R1137" s="5">
        <v>2072874</v>
      </c>
      <c r="S1137" s="5">
        <v>19306034</v>
      </c>
      <c r="T1137" s="5">
        <v>-770205</v>
      </c>
      <c r="V1137" t="s">
        <v>2288</v>
      </c>
      <c r="W1137" t="s">
        <v>2290</v>
      </c>
      <c r="X1137" t="s">
        <v>2291</v>
      </c>
      <c r="Y1137" t="s">
        <v>2292</v>
      </c>
    </row>
    <row r="1138" spans="2:29">
      <c r="B1138" t="s">
        <v>2721</v>
      </c>
      <c r="C1138" t="s">
        <v>2722</v>
      </c>
      <c r="D1138" s="5">
        <v>0</v>
      </c>
      <c r="E1138" s="5">
        <v>-11746684</v>
      </c>
      <c r="F1138" s="5">
        <v>43678969</v>
      </c>
      <c r="G1138" s="5">
        <v>43678969</v>
      </c>
      <c r="H1138" s="5">
        <v>0</v>
      </c>
      <c r="I1138" s="5">
        <v>43678969</v>
      </c>
      <c r="J1138" s="5">
        <v>-10817836</v>
      </c>
      <c r="K1138" s="5">
        <v>34456219</v>
      </c>
      <c r="L1138" s="5">
        <v>-2590202</v>
      </c>
      <c r="M1138" s="5">
        <v>34456219</v>
      </c>
      <c r="N1138" s="5">
        <v>78.885099999999994</v>
      </c>
      <c r="O1138" s="5">
        <v>-2590202</v>
      </c>
      <c r="P1138" s="5">
        <v>34456219</v>
      </c>
      <c r="Q1138" s="5">
        <v>78.885099999999994</v>
      </c>
      <c r="R1138" s="5">
        <v>4069047</v>
      </c>
      <c r="S1138" s="5">
        <v>41115468</v>
      </c>
      <c r="T1138" s="5">
        <v>-6659249</v>
      </c>
      <c r="V1138" t="s">
        <v>2721</v>
      </c>
      <c r="W1138" t="s">
        <v>2128</v>
      </c>
      <c r="X1138" t="s">
        <v>1757</v>
      </c>
      <c r="Y1138" t="s">
        <v>1706</v>
      </c>
      <c r="Z1138" t="s">
        <v>2129</v>
      </c>
      <c r="AA1138" t="s">
        <v>1694</v>
      </c>
      <c r="AB1138" t="s">
        <v>2394</v>
      </c>
      <c r="AC1138" t="s">
        <v>2723</v>
      </c>
    </row>
    <row r="1139" spans="2:29">
      <c r="B1139" t="s">
        <v>1679</v>
      </c>
      <c r="C1139" t="s">
        <v>1680</v>
      </c>
      <c r="D1139" s="5">
        <v>0</v>
      </c>
      <c r="E1139" s="5">
        <v>-11746684</v>
      </c>
      <c r="F1139" s="5">
        <v>36956870</v>
      </c>
      <c r="G1139" s="5">
        <v>36956870</v>
      </c>
      <c r="H1139" s="5">
        <v>0</v>
      </c>
      <c r="I1139" s="5">
        <v>36956870</v>
      </c>
      <c r="J1139" s="5">
        <v>-8148427</v>
      </c>
      <c r="K1139" s="5">
        <v>32832619</v>
      </c>
      <c r="L1139" s="5">
        <v>-1222338</v>
      </c>
      <c r="M1139" s="5">
        <v>32832619</v>
      </c>
      <c r="N1139" s="5">
        <v>88.840400000000002</v>
      </c>
      <c r="O1139" s="5">
        <v>-1222338</v>
      </c>
      <c r="P1139" s="5">
        <v>32832619</v>
      </c>
      <c r="Q1139" s="5">
        <v>88.840400000000002</v>
      </c>
      <c r="R1139" s="5">
        <v>3782548</v>
      </c>
      <c r="S1139" s="5">
        <v>37837505</v>
      </c>
      <c r="T1139" s="5">
        <v>-5004886</v>
      </c>
      <c r="V1139" t="s">
        <v>1679</v>
      </c>
      <c r="W1139" t="s">
        <v>1681</v>
      </c>
      <c r="X1139" t="s">
        <v>1682</v>
      </c>
    </row>
    <row r="1140" spans="2:29">
      <c r="B1140" t="s">
        <v>2288</v>
      </c>
      <c r="C1140" t="s">
        <v>2289</v>
      </c>
      <c r="D1140" s="5">
        <v>0</v>
      </c>
      <c r="E1140" s="5">
        <v>0</v>
      </c>
      <c r="F1140" s="5">
        <v>6722099</v>
      </c>
      <c r="G1140" s="5">
        <v>6722099</v>
      </c>
      <c r="H1140" s="5">
        <v>0</v>
      </c>
      <c r="I1140" s="5">
        <v>6722099</v>
      </c>
      <c r="J1140" s="5">
        <v>-2669409</v>
      </c>
      <c r="K1140" s="5">
        <v>1623600</v>
      </c>
      <c r="L1140" s="5">
        <v>-1367864</v>
      </c>
      <c r="M1140" s="5">
        <v>1623600</v>
      </c>
      <c r="N1140" s="5">
        <v>24.153199999999998</v>
      </c>
      <c r="O1140" s="5">
        <v>-1367864</v>
      </c>
      <c r="P1140" s="5">
        <v>1623600</v>
      </c>
      <c r="Q1140" s="5">
        <v>24.153199999999998</v>
      </c>
      <c r="R1140" s="5">
        <v>286499</v>
      </c>
      <c r="S1140" s="5">
        <v>3277963</v>
      </c>
      <c r="T1140" s="5">
        <v>-1654363</v>
      </c>
      <c r="V1140" t="s">
        <v>2288</v>
      </c>
      <c r="W1140" t="s">
        <v>2290</v>
      </c>
      <c r="X1140" t="s">
        <v>2291</v>
      </c>
      <c r="Y1140" t="s">
        <v>2292</v>
      </c>
    </row>
    <row r="1141" spans="2:29">
      <c r="B1141" t="s">
        <v>2724</v>
      </c>
      <c r="C1141" t="s">
        <v>2725</v>
      </c>
      <c r="D1141" s="5">
        <v>0</v>
      </c>
      <c r="E1141" s="5">
        <v>-8231651</v>
      </c>
      <c r="F1141" s="5">
        <v>236180083</v>
      </c>
      <c r="G1141" s="5">
        <v>236180083</v>
      </c>
      <c r="H1141" s="5">
        <v>0</v>
      </c>
      <c r="I1141" s="5">
        <v>236180083</v>
      </c>
      <c r="J1141" s="5">
        <v>-9951407</v>
      </c>
      <c r="K1141" s="5">
        <v>226872970</v>
      </c>
      <c r="L1141" s="5">
        <v>18677021</v>
      </c>
      <c r="M1141" s="5">
        <v>226872970</v>
      </c>
      <c r="N1141" s="5">
        <v>96.059299999999993</v>
      </c>
      <c r="O1141" s="5">
        <v>18677021</v>
      </c>
      <c r="P1141" s="5">
        <v>226872970</v>
      </c>
      <c r="Q1141" s="5">
        <v>96.059299999999993</v>
      </c>
      <c r="R1141" s="5">
        <v>25571200</v>
      </c>
      <c r="S1141" s="5">
        <v>231625549</v>
      </c>
      <c r="T1141" s="5">
        <v>-4752579</v>
      </c>
      <c r="V1141" t="s">
        <v>2724</v>
      </c>
      <c r="W1141" t="s">
        <v>1849</v>
      </c>
      <c r="X1141" t="s">
        <v>1694</v>
      </c>
      <c r="Y1141" t="s">
        <v>1702</v>
      </c>
      <c r="Z1141" t="s">
        <v>1854</v>
      </c>
      <c r="AA1141" t="s">
        <v>2135</v>
      </c>
      <c r="AB1141" t="s">
        <v>2726</v>
      </c>
      <c r="AC1141" t="s">
        <v>1694</v>
      </c>
    </row>
    <row r="1142" spans="2:29">
      <c r="B1142" t="s">
        <v>1679</v>
      </c>
      <c r="C1142" t="s">
        <v>1680</v>
      </c>
      <c r="D1142" s="5">
        <v>0</v>
      </c>
      <c r="E1142" s="5">
        <v>-8231651</v>
      </c>
      <c r="F1142" s="5">
        <v>200316694</v>
      </c>
      <c r="G1142" s="5">
        <v>200316694</v>
      </c>
      <c r="H1142" s="5">
        <v>0</v>
      </c>
      <c r="I1142" s="5">
        <v>200316694</v>
      </c>
      <c r="J1142" s="5">
        <v>-7517075</v>
      </c>
      <c r="K1142" s="5">
        <v>195542820</v>
      </c>
      <c r="L1142" s="5">
        <v>16557300</v>
      </c>
      <c r="M1142" s="5">
        <v>195542820</v>
      </c>
      <c r="N1142" s="5">
        <v>97.616799999999998</v>
      </c>
      <c r="O1142" s="5">
        <v>16557300</v>
      </c>
      <c r="P1142" s="5">
        <v>195542820</v>
      </c>
      <c r="Q1142" s="5">
        <v>97.616799999999998</v>
      </c>
      <c r="R1142" s="5">
        <v>21883600</v>
      </c>
      <c r="S1142" s="5">
        <v>199645820</v>
      </c>
      <c r="T1142" s="5">
        <v>-4103000</v>
      </c>
      <c r="V1142" t="s">
        <v>1679</v>
      </c>
      <c r="W1142" t="s">
        <v>1681</v>
      </c>
      <c r="X1142" t="s">
        <v>1682</v>
      </c>
    </row>
    <row r="1143" spans="2:29">
      <c r="B1143" t="s">
        <v>2288</v>
      </c>
      <c r="C1143" t="s">
        <v>2289</v>
      </c>
      <c r="D1143" s="5">
        <v>0</v>
      </c>
      <c r="E1143" s="5">
        <v>0</v>
      </c>
      <c r="F1143" s="5">
        <v>35863389</v>
      </c>
      <c r="G1143" s="5">
        <v>35863389</v>
      </c>
      <c r="H1143" s="5">
        <v>0</v>
      </c>
      <c r="I1143" s="5">
        <v>35863389</v>
      </c>
      <c r="J1143" s="5">
        <v>-2434332</v>
      </c>
      <c r="K1143" s="5">
        <v>31330150</v>
      </c>
      <c r="L1143" s="5">
        <v>2119721</v>
      </c>
      <c r="M1143" s="5">
        <v>31330150</v>
      </c>
      <c r="N1143" s="5">
        <v>87.359700000000004</v>
      </c>
      <c r="O1143" s="5">
        <v>2119721</v>
      </c>
      <c r="P1143" s="5">
        <v>31330150</v>
      </c>
      <c r="Q1143" s="5">
        <v>87.359700000000004</v>
      </c>
      <c r="R1143" s="5">
        <v>3687600</v>
      </c>
      <c r="S1143" s="5">
        <v>31979729</v>
      </c>
      <c r="T1143" s="5">
        <v>-649579</v>
      </c>
      <c r="V1143" t="s">
        <v>2288</v>
      </c>
      <c r="W1143" t="s">
        <v>2290</v>
      </c>
      <c r="X1143" t="s">
        <v>2291</v>
      </c>
      <c r="Y1143" t="s">
        <v>2292</v>
      </c>
    </row>
    <row r="1144" spans="2:29">
      <c r="B1144" t="s">
        <v>2133</v>
      </c>
      <c r="C1144" t="s">
        <v>2134</v>
      </c>
      <c r="D1144" s="5">
        <v>30035000</v>
      </c>
      <c r="E1144" s="5">
        <v>0</v>
      </c>
      <c r="F1144" s="5">
        <v>9046434885</v>
      </c>
      <c r="G1144" s="5">
        <v>9076469885</v>
      </c>
      <c r="H1144" s="5">
        <v>0</v>
      </c>
      <c r="I1144" s="5">
        <v>9076469885</v>
      </c>
      <c r="J1144" s="5">
        <v>0</v>
      </c>
      <c r="K1144" s="5">
        <v>9076469885</v>
      </c>
      <c r="L1144" s="5">
        <v>4710000000</v>
      </c>
      <c r="M1144" s="5">
        <v>9076469885</v>
      </c>
      <c r="N1144" s="5">
        <v>100</v>
      </c>
      <c r="O1144" s="5">
        <v>2162262905</v>
      </c>
      <c r="P1144" s="5">
        <v>4152659865</v>
      </c>
      <c r="Q1144" s="5">
        <v>45.751899999999999</v>
      </c>
      <c r="R1144" s="5">
        <v>1446764695</v>
      </c>
      <c r="S1144" s="5">
        <v>3437161655</v>
      </c>
      <c r="T1144" s="5">
        <v>715498210</v>
      </c>
      <c r="V1144" t="s">
        <v>2133</v>
      </c>
      <c r="W1144" t="s">
        <v>1849</v>
      </c>
      <c r="X1144" t="s">
        <v>1694</v>
      </c>
      <c r="Y1144" t="s">
        <v>1702</v>
      </c>
      <c r="Z1144" t="s">
        <v>1854</v>
      </c>
      <c r="AA1144" t="s">
        <v>1779</v>
      </c>
      <c r="AB1144" t="s">
        <v>2135</v>
      </c>
      <c r="AC1144" t="s">
        <v>2136</v>
      </c>
    </row>
    <row r="1145" spans="2:29">
      <c r="B1145" t="s">
        <v>1679</v>
      </c>
      <c r="C1145" t="s">
        <v>1680</v>
      </c>
      <c r="D1145" s="5">
        <v>29035000</v>
      </c>
      <c r="E1145" s="5">
        <v>0</v>
      </c>
      <c r="F1145" s="5">
        <v>8985798362</v>
      </c>
      <c r="G1145" s="5">
        <v>9014833362</v>
      </c>
      <c r="H1145" s="5">
        <v>0</v>
      </c>
      <c r="I1145" s="5">
        <v>9014833362</v>
      </c>
      <c r="J1145" s="5">
        <v>0</v>
      </c>
      <c r="K1145" s="5">
        <v>9014833362</v>
      </c>
      <c r="L1145" s="5">
        <v>4710000000</v>
      </c>
      <c r="M1145" s="5">
        <v>9014833362</v>
      </c>
      <c r="N1145" s="5">
        <v>100</v>
      </c>
      <c r="O1145" s="5">
        <v>2136501497</v>
      </c>
      <c r="P1145" s="5">
        <v>4091023342</v>
      </c>
      <c r="Q1145" s="5">
        <v>45.381</v>
      </c>
      <c r="R1145" s="5">
        <v>1421025139</v>
      </c>
      <c r="S1145" s="5">
        <v>3375546984</v>
      </c>
      <c r="T1145" s="5">
        <v>715476358</v>
      </c>
      <c r="V1145" t="s">
        <v>1679</v>
      </c>
      <c r="W1145" t="s">
        <v>1681</v>
      </c>
      <c r="X1145" t="s">
        <v>1682</v>
      </c>
    </row>
    <row r="1146" spans="2:29">
      <c r="B1146" t="s">
        <v>2288</v>
      </c>
      <c r="C1146" t="s">
        <v>2289</v>
      </c>
      <c r="D1146" s="5">
        <v>1000000</v>
      </c>
      <c r="E1146" s="5">
        <v>0</v>
      </c>
      <c r="F1146" s="5">
        <v>60636523</v>
      </c>
      <c r="G1146" s="5">
        <v>61636523</v>
      </c>
      <c r="H1146" s="5">
        <v>0</v>
      </c>
      <c r="I1146" s="5">
        <v>61636523</v>
      </c>
      <c r="J1146" s="5">
        <v>0</v>
      </c>
      <c r="K1146" s="5">
        <v>61636523</v>
      </c>
      <c r="L1146" s="5">
        <v>0</v>
      </c>
      <c r="M1146" s="5">
        <v>61636523</v>
      </c>
      <c r="N1146" s="5">
        <v>100</v>
      </c>
      <c r="O1146" s="5">
        <v>25761408</v>
      </c>
      <c r="P1146" s="5">
        <v>61636523</v>
      </c>
      <c r="Q1146" s="5">
        <v>100</v>
      </c>
      <c r="R1146" s="5">
        <v>25739556</v>
      </c>
      <c r="S1146" s="5">
        <v>61614671</v>
      </c>
      <c r="T1146" s="5">
        <v>21852</v>
      </c>
      <c r="V1146" t="s">
        <v>2288</v>
      </c>
      <c r="W1146" t="s">
        <v>2290</v>
      </c>
      <c r="X1146" t="s">
        <v>2291</v>
      </c>
      <c r="Y1146" t="s">
        <v>2292</v>
      </c>
    </row>
    <row r="1147" spans="2:29">
      <c r="B1147" t="s">
        <v>2727</v>
      </c>
      <c r="C1147" t="s">
        <v>2728</v>
      </c>
      <c r="D1147" s="5">
        <v>10000000</v>
      </c>
      <c r="E1147" s="5">
        <v>180000000</v>
      </c>
      <c r="F1147" s="5">
        <v>180000000</v>
      </c>
      <c r="G1147" s="5">
        <v>190000000</v>
      </c>
      <c r="H1147" s="5">
        <v>0</v>
      </c>
      <c r="I1147" s="5">
        <v>190000000</v>
      </c>
      <c r="J1147" s="5">
        <v>180000000</v>
      </c>
      <c r="K1147" s="5">
        <v>190000000</v>
      </c>
      <c r="L1147" s="5">
        <v>180000000</v>
      </c>
      <c r="M1147" s="5">
        <v>190000000</v>
      </c>
      <c r="N1147" s="5">
        <v>100</v>
      </c>
      <c r="O1147" s="5">
        <v>0</v>
      </c>
      <c r="P1147" s="5">
        <v>10000000</v>
      </c>
      <c r="Q1147" s="5">
        <v>5.2632000000000003</v>
      </c>
      <c r="R1147" s="5">
        <v>0</v>
      </c>
      <c r="S1147" s="5">
        <v>10000000</v>
      </c>
      <c r="T1147" s="5">
        <v>0</v>
      </c>
      <c r="V1147" t="s">
        <v>2727</v>
      </c>
      <c r="W1147" t="s">
        <v>1849</v>
      </c>
      <c r="X1147" t="s">
        <v>1869</v>
      </c>
      <c r="Y1147" t="s">
        <v>1694</v>
      </c>
      <c r="Z1147" t="s">
        <v>1870</v>
      </c>
      <c r="AA1147" t="s">
        <v>1871</v>
      </c>
    </row>
    <row r="1148" spans="2:29">
      <c r="B1148" t="s">
        <v>1679</v>
      </c>
      <c r="C1148" t="s">
        <v>1680</v>
      </c>
      <c r="D1148" s="5">
        <v>10000000</v>
      </c>
      <c r="E1148" s="5">
        <v>180000000</v>
      </c>
      <c r="F1148" s="5">
        <v>180000000</v>
      </c>
      <c r="G1148" s="5">
        <v>190000000</v>
      </c>
      <c r="H1148" s="5">
        <v>0</v>
      </c>
      <c r="I1148" s="5">
        <v>190000000</v>
      </c>
      <c r="J1148" s="5">
        <v>180000000</v>
      </c>
      <c r="K1148" s="5">
        <v>190000000</v>
      </c>
      <c r="L1148" s="5">
        <v>180000000</v>
      </c>
      <c r="M1148" s="5">
        <v>190000000</v>
      </c>
      <c r="N1148" s="5">
        <v>100</v>
      </c>
      <c r="O1148" s="5">
        <v>0</v>
      </c>
      <c r="P1148" s="5">
        <v>10000000</v>
      </c>
      <c r="Q1148" s="5">
        <v>5.2632000000000003</v>
      </c>
      <c r="R1148" s="5">
        <v>0</v>
      </c>
      <c r="S1148" s="5">
        <v>10000000</v>
      </c>
      <c r="T1148" s="5">
        <v>0</v>
      </c>
      <c r="V1148" t="s">
        <v>1679</v>
      </c>
      <c r="W1148" t="s">
        <v>1681</v>
      </c>
      <c r="X1148" t="s">
        <v>1682</v>
      </c>
    </row>
    <row r="1149" spans="2:29">
      <c r="B1149" t="s">
        <v>2137</v>
      </c>
      <c r="C1149" t="s">
        <v>2138</v>
      </c>
      <c r="D1149" s="5">
        <v>29198000</v>
      </c>
      <c r="E1149" s="5">
        <v>72873637</v>
      </c>
      <c r="F1149" s="5">
        <v>427210189</v>
      </c>
      <c r="G1149" s="5">
        <v>456408189</v>
      </c>
      <c r="H1149" s="5">
        <v>0</v>
      </c>
      <c r="I1149" s="5">
        <v>456408189</v>
      </c>
      <c r="J1149" s="5">
        <v>72825441</v>
      </c>
      <c r="K1149" s="5">
        <v>455452355</v>
      </c>
      <c r="L1149" s="5">
        <v>81197342</v>
      </c>
      <c r="M1149" s="5">
        <v>455452355</v>
      </c>
      <c r="N1149" s="5">
        <v>99.790599999999998</v>
      </c>
      <c r="O1149" s="5">
        <v>87000738</v>
      </c>
      <c r="P1149" s="5">
        <v>146569979</v>
      </c>
      <c r="Q1149" s="5">
        <v>32.113799999999998</v>
      </c>
      <c r="R1149" s="5">
        <v>86882626</v>
      </c>
      <c r="S1149" s="5">
        <v>146451861</v>
      </c>
      <c r="T1149" s="5">
        <v>118118</v>
      </c>
      <c r="V1149" t="s">
        <v>2137</v>
      </c>
      <c r="W1149" t="s">
        <v>1849</v>
      </c>
      <c r="X1149" t="s">
        <v>2139</v>
      </c>
      <c r="Y1149" t="s">
        <v>1694</v>
      </c>
      <c r="Z1149" t="s">
        <v>1724</v>
      </c>
      <c r="AA1149" t="s">
        <v>1889</v>
      </c>
      <c r="AB1149" t="s">
        <v>2140</v>
      </c>
    </row>
    <row r="1150" spans="2:29">
      <c r="B1150" t="s">
        <v>1679</v>
      </c>
      <c r="C1150" t="s">
        <v>1680</v>
      </c>
      <c r="D1150" s="5">
        <v>29198000</v>
      </c>
      <c r="E1150" s="5">
        <v>72873637</v>
      </c>
      <c r="F1150" s="5">
        <v>427158384</v>
      </c>
      <c r="G1150" s="5">
        <v>456356384</v>
      </c>
      <c r="H1150" s="5">
        <v>0</v>
      </c>
      <c r="I1150" s="5">
        <v>456356384</v>
      </c>
      <c r="J1150" s="5">
        <v>72773636</v>
      </c>
      <c r="K1150" s="5">
        <v>455400550</v>
      </c>
      <c r="L1150" s="5">
        <v>81145537</v>
      </c>
      <c r="M1150" s="5">
        <v>455400550</v>
      </c>
      <c r="N1150" s="5">
        <v>99.790599999999998</v>
      </c>
      <c r="O1150" s="5">
        <v>86948933</v>
      </c>
      <c r="P1150" s="5">
        <v>146518174</v>
      </c>
      <c r="Q1150" s="5">
        <v>32.106099999999998</v>
      </c>
      <c r="R1150" s="5">
        <v>86830821</v>
      </c>
      <c r="S1150" s="5">
        <v>146400056</v>
      </c>
      <c r="T1150" s="5">
        <v>118118</v>
      </c>
      <c r="V1150" t="s">
        <v>1679</v>
      </c>
      <c r="W1150" t="s">
        <v>1681</v>
      </c>
      <c r="X1150" t="s">
        <v>1682</v>
      </c>
    </row>
    <row r="1151" spans="2:29">
      <c r="B1151" t="s">
        <v>1809</v>
      </c>
      <c r="C1151" t="s">
        <v>1810</v>
      </c>
      <c r="D1151" s="5">
        <v>0</v>
      </c>
      <c r="E1151" s="5">
        <v>0</v>
      </c>
      <c r="F1151" s="5">
        <v>51805</v>
      </c>
      <c r="G1151" s="5">
        <v>51805</v>
      </c>
      <c r="H1151" s="5">
        <v>0</v>
      </c>
      <c r="I1151" s="5">
        <v>51805</v>
      </c>
      <c r="J1151" s="5">
        <v>51805</v>
      </c>
      <c r="K1151" s="5">
        <v>51805</v>
      </c>
      <c r="L1151" s="5">
        <v>51805</v>
      </c>
      <c r="M1151" s="5">
        <v>51805</v>
      </c>
      <c r="N1151" s="5">
        <v>100</v>
      </c>
      <c r="O1151" s="5">
        <v>51805</v>
      </c>
      <c r="P1151" s="5">
        <v>51805</v>
      </c>
      <c r="Q1151" s="5">
        <v>100</v>
      </c>
      <c r="R1151" s="5">
        <v>51805</v>
      </c>
      <c r="S1151" s="5">
        <v>51805</v>
      </c>
      <c r="T1151" s="5">
        <v>0</v>
      </c>
      <c r="V1151" t="s">
        <v>1809</v>
      </c>
      <c r="W1151" t="s">
        <v>1811</v>
      </c>
      <c r="X1151" t="s">
        <v>1682</v>
      </c>
    </row>
    <row r="1152" spans="2:29">
      <c r="B1152" t="s">
        <v>2729</v>
      </c>
      <c r="C1152" t="s">
        <v>2730</v>
      </c>
      <c r="D1152" s="5">
        <v>0</v>
      </c>
      <c r="E1152" s="5">
        <v>-1150686</v>
      </c>
      <c r="F1152" s="5">
        <v>547942</v>
      </c>
      <c r="G1152" s="5">
        <v>547942</v>
      </c>
      <c r="H1152" s="5">
        <v>0</v>
      </c>
      <c r="I1152" s="5">
        <v>547942</v>
      </c>
      <c r="J1152" s="5">
        <v>-931504</v>
      </c>
      <c r="K1152" s="5">
        <v>0</v>
      </c>
      <c r="L1152" s="5">
        <v>-547942</v>
      </c>
      <c r="M1152" s="5">
        <v>0</v>
      </c>
      <c r="N1152" s="5">
        <v>0</v>
      </c>
      <c r="O1152" s="5">
        <v>-547942</v>
      </c>
      <c r="P1152" s="5">
        <v>0</v>
      </c>
      <c r="Q1152" s="5">
        <v>0</v>
      </c>
      <c r="R1152" s="5">
        <v>0</v>
      </c>
      <c r="S1152" s="5">
        <v>547942</v>
      </c>
      <c r="T1152" s="5">
        <v>-547942</v>
      </c>
      <c r="V1152" t="s">
        <v>2729</v>
      </c>
      <c r="W1152" t="s">
        <v>1887</v>
      </c>
      <c r="X1152" t="s">
        <v>1707</v>
      </c>
      <c r="Y1152" t="s">
        <v>1909</v>
      </c>
      <c r="Z1152" t="s">
        <v>1827</v>
      </c>
    </row>
    <row r="1153" spans="2:28">
      <c r="B1153" t="s">
        <v>1679</v>
      </c>
      <c r="C1153" t="s">
        <v>1680</v>
      </c>
      <c r="D1153" s="5">
        <v>0</v>
      </c>
      <c r="E1153" s="5">
        <v>-1150686</v>
      </c>
      <c r="F1153" s="5">
        <v>547942</v>
      </c>
      <c r="G1153" s="5">
        <v>547942</v>
      </c>
      <c r="H1153" s="5">
        <v>0</v>
      </c>
      <c r="I1153" s="5">
        <v>547942</v>
      </c>
      <c r="J1153" s="5">
        <v>-931504</v>
      </c>
      <c r="K1153" s="5">
        <v>0</v>
      </c>
      <c r="L1153" s="5">
        <v>-547942</v>
      </c>
      <c r="M1153" s="5">
        <v>0</v>
      </c>
      <c r="N1153" s="5">
        <v>0</v>
      </c>
      <c r="O1153" s="5">
        <v>-547942</v>
      </c>
      <c r="P1153" s="5">
        <v>0</v>
      </c>
      <c r="Q1153" s="5">
        <v>0</v>
      </c>
      <c r="R1153" s="5">
        <v>0</v>
      </c>
      <c r="S1153" s="5">
        <v>547942</v>
      </c>
      <c r="T1153" s="5">
        <v>-547942</v>
      </c>
      <c r="V1153" t="s">
        <v>1679</v>
      </c>
      <c r="W1153" t="s">
        <v>1681</v>
      </c>
      <c r="X1153" t="s">
        <v>1682</v>
      </c>
    </row>
    <row r="1154" spans="2:28">
      <c r="B1154" t="s">
        <v>2143</v>
      </c>
      <c r="C1154" t="s">
        <v>2144</v>
      </c>
      <c r="D1154" s="5">
        <v>71659948000</v>
      </c>
      <c r="E1154" s="5">
        <v>614528369</v>
      </c>
      <c r="F1154" s="5">
        <v>10885692876</v>
      </c>
      <c r="G1154" s="5">
        <v>82545640876</v>
      </c>
      <c r="H1154" s="5">
        <v>0</v>
      </c>
      <c r="I1154" s="5">
        <v>82545640876</v>
      </c>
      <c r="J1154" s="5">
        <v>559923444</v>
      </c>
      <c r="K1154" s="5">
        <v>82337990726</v>
      </c>
      <c r="L1154" s="5">
        <v>4588748754</v>
      </c>
      <c r="M1154" s="5">
        <v>82337990726</v>
      </c>
      <c r="N1154" s="5">
        <v>99.748400000000004</v>
      </c>
      <c r="O1154" s="5">
        <v>12408085341</v>
      </c>
      <c r="P1154" s="5">
        <v>73863230748</v>
      </c>
      <c r="Q1154" s="5">
        <v>89.481700000000004</v>
      </c>
      <c r="R1154" s="5">
        <v>6909985120</v>
      </c>
      <c r="S1154" s="5">
        <v>68365130527</v>
      </c>
      <c r="T1154" s="5">
        <v>5498100221</v>
      </c>
      <c r="V1154" t="s">
        <v>2143</v>
      </c>
      <c r="W1154" t="s">
        <v>1849</v>
      </c>
      <c r="X1154" t="s">
        <v>1694</v>
      </c>
      <c r="Y1154" t="s">
        <v>2145</v>
      </c>
      <c r="Z1154" t="s">
        <v>1689</v>
      </c>
      <c r="AA1154" t="s">
        <v>1888</v>
      </c>
      <c r="AB1154" t="s">
        <v>2146</v>
      </c>
    </row>
    <row r="1155" spans="2:28">
      <c r="B1155" t="s">
        <v>1679</v>
      </c>
      <c r="C1155" t="s">
        <v>1680</v>
      </c>
      <c r="D1155" s="5">
        <v>65547466000</v>
      </c>
      <c r="E1155" s="5">
        <v>614528369</v>
      </c>
      <c r="F1155" s="5">
        <v>11050608906</v>
      </c>
      <c r="G1155" s="5">
        <v>76598074906</v>
      </c>
      <c r="H1155" s="5">
        <v>0</v>
      </c>
      <c r="I1155" s="5">
        <v>76598074906</v>
      </c>
      <c r="J1155" s="5">
        <v>559923444</v>
      </c>
      <c r="K1155" s="5">
        <v>76390424756</v>
      </c>
      <c r="L1155" s="5">
        <v>4588737164</v>
      </c>
      <c r="M1155" s="5">
        <v>76390424756</v>
      </c>
      <c r="N1155" s="5">
        <v>99.728899999999996</v>
      </c>
      <c r="O1155" s="5">
        <v>11372938565</v>
      </c>
      <c r="P1155" s="5">
        <v>67915664778</v>
      </c>
      <c r="Q1155" s="5">
        <v>88.665000000000006</v>
      </c>
      <c r="R1155" s="5">
        <v>6392405936</v>
      </c>
      <c r="S1155" s="5">
        <v>62935132149</v>
      </c>
      <c r="T1155" s="5">
        <v>4980532629</v>
      </c>
      <c r="V1155" t="s">
        <v>1679</v>
      </c>
      <c r="W1155" t="s">
        <v>1681</v>
      </c>
      <c r="X1155" t="s">
        <v>1682</v>
      </c>
    </row>
    <row r="1156" spans="2:28">
      <c r="B1156" t="s">
        <v>2288</v>
      </c>
      <c r="C1156" t="s">
        <v>2289</v>
      </c>
      <c r="D1156" s="5">
        <v>6112482000</v>
      </c>
      <c r="E1156" s="5">
        <v>0</v>
      </c>
      <c r="F1156" s="5">
        <v>-172890000</v>
      </c>
      <c r="G1156" s="5">
        <v>5939592000</v>
      </c>
      <c r="H1156" s="5">
        <v>0</v>
      </c>
      <c r="I1156" s="5">
        <v>5939592000</v>
      </c>
      <c r="J1156" s="5">
        <v>0</v>
      </c>
      <c r="K1156" s="5">
        <v>5939592000</v>
      </c>
      <c r="L1156" s="5">
        <v>0</v>
      </c>
      <c r="M1156" s="5">
        <v>5939592000</v>
      </c>
      <c r="N1156" s="5">
        <v>100</v>
      </c>
      <c r="O1156" s="5">
        <v>1035135186</v>
      </c>
      <c r="P1156" s="5">
        <v>5939592000</v>
      </c>
      <c r="Q1156" s="5">
        <v>100</v>
      </c>
      <c r="R1156" s="5">
        <v>517567594</v>
      </c>
      <c r="S1156" s="5">
        <v>5422024408</v>
      </c>
      <c r="T1156" s="5">
        <v>517567592</v>
      </c>
      <c r="V1156" t="s">
        <v>2288</v>
      </c>
      <c r="W1156" t="s">
        <v>2290</v>
      </c>
      <c r="X1156" t="s">
        <v>2291</v>
      </c>
      <c r="Y1156" t="s">
        <v>2292</v>
      </c>
    </row>
    <row r="1157" spans="2:28">
      <c r="B1157" t="s">
        <v>1809</v>
      </c>
      <c r="C1157" t="s">
        <v>1810</v>
      </c>
      <c r="D1157" s="5">
        <v>0</v>
      </c>
      <c r="E1157" s="5">
        <v>0</v>
      </c>
      <c r="F1157" s="5">
        <v>7973970</v>
      </c>
      <c r="G1157" s="5">
        <v>7973970</v>
      </c>
      <c r="H1157" s="5">
        <v>0</v>
      </c>
      <c r="I1157" s="5">
        <v>7973970</v>
      </c>
      <c r="J1157" s="5">
        <v>0</v>
      </c>
      <c r="K1157" s="5">
        <v>7973970</v>
      </c>
      <c r="L1157" s="5">
        <v>11590</v>
      </c>
      <c r="M1157" s="5">
        <v>7973970</v>
      </c>
      <c r="N1157" s="5">
        <v>100</v>
      </c>
      <c r="O1157" s="5">
        <v>11590</v>
      </c>
      <c r="P1157" s="5">
        <v>7973970</v>
      </c>
      <c r="Q1157" s="5">
        <v>100</v>
      </c>
      <c r="R1157" s="5">
        <v>11590</v>
      </c>
      <c r="S1157" s="5">
        <v>7973970</v>
      </c>
      <c r="T1157" s="5">
        <v>0</v>
      </c>
      <c r="V1157" t="s">
        <v>1809</v>
      </c>
      <c r="W1157" t="s">
        <v>1811</v>
      </c>
      <c r="X1157" t="s">
        <v>1682</v>
      </c>
    </row>
    <row r="1158" spans="2:28">
      <c r="B1158" t="s">
        <v>2731</v>
      </c>
      <c r="C1158" t="s">
        <v>2732</v>
      </c>
      <c r="D1158" s="5">
        <v>0</v>
      </c>
      <c r="E1158" s="5">
        <v>-131677</v>
      </c>
      <c r="F1158" s="5">
        <v>596180</v>
      </c>
      <c r="G1158" s="5">
        <v>596180</v>
      </c>
      <c r="H1158" s="5">
        <v>0</v>
      </c>
      <c r="I1158" s="5">
        <v>596180</v>
      </c>
      <c r="J1158" s="5">
        <v>-72649</v>
      </c>
      <c r="K1158" s="5">
        <v>532865</v>
      </c>
      <c r="L1158" s="5">
        <v>23241</v>
      </c>
      <c r="M1158" s="5">
        <v>532865</v>
      </c>
      <c r="N1158" s="5">
        <v>89.379900000000006</v>
      </c>
      <c r="O1158" s="5">
        <v>23241</v>
      </c>
      <c r="P1158" s="5">
        <v>532865</v>
      </c>
      <c r="Q1158" s="5">
        <v>89.379900000000006</v>
      </c>
      <c r="R1158" s="5">
        <v>86556</v>
      </c>
      <c r="S1158" s="5">
        <v>596180</v>
      </c>
      <c r="T1158" s="5">
        <v>-63315</v>
      </c>
      <c r="V1158" t="s">
        <v>2731</v>
      </c>
      <c r="W1158" t="s">
        <v>1849</v>
      </c>
      <c r="X1158" t="s">
        <v>1694</v>
      </c>
      <c r="Y1158" t="s">
        <v>1939</v>
      </c>
      <c r="Z1158" t="s">
        <v>1940</v>
      </c>
      <c r="AA1158" t="s">
        <v>1941</v>
      </c>
    </row>
    <row r="1159" spans="2:28">
      <c r="B1159" t="s">
        <v>1679</v>
      </c>
      <c r="C1159" t="s">
        <v>1680</v>
      </c>
      <c r="D1159" s="5">
        <v>0</v>
      </c>
      <c r="E1159" s="5">
        <v>-131677</v>
      </c>
      <c r="F1159" s="5">
        <v>596180</v>
      </c>
      <c r="G1159" s="5">
        <v>596180</v>
      </c>
      <c r="H1159" s="5">
        <v>0</v>
      </c>
      <c r="I1159" s="5">
        <v>596180</v>
      </c>
      <c r="J1159" s="5">
        <v>-72649</v>
      </c>
      <c r="K1159" s="5">
        <v>532865</v>
      </c>
      <c r="L1159" s="5">
        <v>23241</v>
      </c>
      <c r="M1159" s="5">
        <v>532865</v>
      </c>
      <c r="N1159" s="5">
        <v>89.379900000000006</v>
      </c>
      <c r="O1159" s="5">
        <v>23241</v>
      </c>
      <c r="P1159" s="5">
        <v>532865</v>
      </c>
      <c r="Q1159" s="5">
        <v>89.379900000000006</v>
      </c>
      <c r="R1159" s="5">
        <v>86556</v>
      </c>
      <c r="S1159" s="5">
        <v>596180</v>
      </c>
      <c r="T1159" s="5">
        <v>-63315</v>
      </c>
      <c r="V1159" t="s">
        <v>1679</v>
      </c>
      <c r="W1159" t="s">
        <v>1681</v>
      </c>
      <c r="X1159" t="s">
        <v>1682</v>
      </c>
    </row>
    <row r="1160" spans="2:28">
      <c r="B1160" t="s">
        <v>2733</v>
      </c>
      <c r="C1160" t="s">
        <v>2734</v>
      </c>
      <c r="D1160" s="5">
        <v>10000000</v>
      </c>
      <c r="E1160" s="5">
        <v>0</v>
      </c>
      <c r="F1160" s="5">
        <v>369981701</v>
      </c>
      <c r="G1160" s="5">
        <v>379981701</v>
      </c>
      <c r="H1160" s="5">
        <v>0</v>
      </c>
      <c r="I1160" s="5">
        <v>379981701</v>
      </c>
      <c r="J1160" s="5">
        <v>0</v>
      </c>
      <c r="K1160" s="5">
        <v>379981701</v>
      </c>
      <c r="L1160" s="5">
        <v>0</v>
      </c>
      <c r="M1160" s="5">
        <v>379981701</v>
      </c>
      <c r="N1160" s="5">
        <v>100</v>
      </c>
      <c r="O1160" s="5">
        <v>0</v>
      </c>
      <c r="P1160" s="5">
        <v>330000000</v>
      </c>
      <c r="Q1160" s="5">
        <v>86.846299999999999</v>
      </c>
      <c r="R1160" s="5">
        <v>0</v>
      </c>
      <c r="S1160" s="5">
        <v>330000000</v>
      </c>
      <c r="T1160" s="5">
        <v>0</v>
      </c>
      <c r="V1160" t="s">
        <v>2733</v>
      </c>
      <c r="W1160" t="s">
        <v>1849</v>
      </c>
      <c r="X1160" t="s">
        <v>1694</v>
      </c>
      <c r="Y1160" t="s">
        <v>1957</v>
      </c>
      <c r="Z1160" t="s">
        <v>1689</v>
      </c>
      <c r="AA1160" t="s">
        <v>1958</v>
      </c>
    </row>
    <row r="1161" spans="2:28">
      <c r="B1161" t="s">
        <v>1679</v>
      </c>
      <c r="C1161" t="s">
        <v>1680</v>
      </c>
      <c r="D1161" s="5">
        <v>10000000</v>
      </c>
      <c r="E1161" s="5">
        <v>0</v>
      </c>
      <c r="F1161" s="5">
        <v>369981701</v>
      </c>
      <c r="G1161" s="5">
        <v>379981701</v>
      </c>
      <c r="H1161" s="5">
        <v>0</v>
      </c>
      <c r="I1161" s="5">
        <v>379981701</v>
      </c>
      <c r="J1161" s="5">
        <v>0</v>
      </c>
      <c r="K1161" s="5">
        <v>379981701</v>
      </c>
      <c r="L1161" s="5">
        <v>0</v>
      </c>
      <c r="M1161" s="5">
        <v>379981701</v>
      </c>
      <c r="N1161" s="5">
        <v>100</v>
      </c>
      <c r="O1161" s="5">
        <v>0</v>
      </c>
      <c r="P1161" s="5">
        <v>330000000</v>
      </c>
      <c r="Q1161" s="5">
        <v>86.846299999999999</v>
      </c>
      <c r="R1161" s="5">
        <v>0</v>
      </c>
      <c r="S1161" s="5">
        <v>330000000</v>
      </c>
      <c r="T1161" s="5">
        <v>0</v>
      </c>
      <c r="V1161" t="s">
        <v>1679</v>
      </c>
      <c r="W1161" t="s">
        <v>1681</v>
      </c>
      <c r="X1161" t="s">
        <v>1682</v>
      </c>
    </row>
    <row r="1162" spans="2:28">
      <c r="B1162" t="s">
        <v>2735</v>
      </c>
      <c r="C1162" t="s">
        <v>2736</v>
      </c>
      <c r="D1162" s="5">
        <v>15301027000</v>
      </c>
      <c r="E1162" s="5">
        <v>-16926</v>
      </c>
      <c r="F1162" s="5">
        <v>18142837014</v>
      </c>
      <c r="G1162" s="5">
        <v>33443864014</v>
      </c>
      <c r="H1162" s="5">
        <v>0</v>
      </c>
      <c r="I1162" s="5">
        <v>33443864014</v>
      </c>
      <c r="J1162" s="5">
        <v>183990990</v>
      </c>
      <c r="K1162" s="5">
        <v>33443864014</v>
      </c>
      <c r="L1162" s="5">
        <v>184007916</v>
      </c>
      <c r="M1162" s="5">
        <v>33443864014</v>
      </c>
      <c r="N1162" s="5">
        <v>100</v>
      </c>
      <c r="O1162" s="5">
        <v>5132622648</v>
      </c>
      <c r="P1162" s="5">
        <v>31456295227</v>
      </c>
      <c r="Q1162" s="5">
        <v>94.057000000000002</v>
      </c>
      <c r="R1162" s="5">
        <v>3016064036</v>
      </c>
      <c r="S1162" s="5">
        <v>29339736615</v>
      </c>
      <c r="T1162" s="5">
        <v>2116558612</v>
      </c>
      <c r="V1162" t="s">
        <v>2735</v>
      </c>
      <c r="W1162" t="s">
        <v>1849</v>
      </c>
      <c r="X1162" t="s">
        <v>1694</v>
      </c>
      <c r="Y1162" t="s">
        <v>2737</v>
      </c>
      <c r="Z1162" t="s">
        <v>2046</v>
      </c>
    </row>
    <row r="1163" spans="2:28">
      <c r="B1163" t="s">
        <v>1679</v>
      </c>
      <c r="C1163" t="s">
        <v>1680</v>
      </c>
      <c r="D1163" s="5">
        <v>14166394000</v>
      </c>
      <c r="E1163" s="5">
        <v>-16926</v>
      </c>
      <c r="F1163" s="5">
        <v>16457040246</v>
      </c>
      <c r="G1163" s="5">
        <v>30623434246</v>
      </c>
      <c r="H1163" s="5">
        <v>0</v>
      </c>
      <c r="I1163" s="5">
        <v>30623434246</v>
      </c>
      <c r="J1163" s="5">
        <v>-16926</v>
      </c>
      <c r="K1163" s="5">
        <v>30623434246</v>
      </c>
      <c r="L1163" s="5">
        <v>0</v>
      </c>
      <c r="M1163" s="5">
        <v>30623434246</v>
      </c>
      <c r="N1163" s="5">
        <v>100</v>
      </c>
      <c r="O1163" s="5">
        <v>4272009784</v>
      </c>
      <c r="P1163" s="5">
        <v>29030286350</v>
      </c>
      <c r="Q1163" s="5">
        <v>94.797600000000003</v>
      </c>
      <c r="R1163" s="5">
        <v>2233229073</v>
      </c>
      <c r="S1163" s="5">
        <v>26991505639</v>
      </c>
      <c r="T1163" s="5">
        <v>2038780711</v>
      </c>
      <c r="V1163" t="s">
        <v>1679</v>
      </c>
      <c r="W1163" t="s">
        <v>1681</v>
      </c>
      <c r="X1163" t="s">
        <v>1682</v>
      </c>
    </row>
    <row r="1164" spans="2:28">
      <c r="B1164" t="s">
        <v>2288</v>
      </c>
      <c r="C1164" t="s">
        <v>2289</v>
      </c>
      <c r="D1164" s="5">
        <v>1134633000</v>
      </c>
      <c r="E1164" s="5">
        <v>0</v>
      </c>
      <c r="F1164" s="5">
        <v>370000000</v>
      </c>
      <c r="G1164" s="5">
        <v>1504633000</v>
      </c>
      <c r="H1164" s="5">
        <v>0</v>
      </c>
      <c r="I1164" s="5">
        <v>1504633000</v>
      </c>
      <c r="J1164" s="5">
        <v>0</v>
      </c>
      <c r="K1164" s="5">
        <v>1504633000</v>
      </c>
      <c r="L1164" s="5">
        <v>0</v>
      </c>
      <c r="M1164" s="5">
        <v>1504633000</v>
      </c>
      <c r="N1164" s="5">
        <v>100</v>
      </c>
      <c r="O1164" s="5">
        <v>17528427</v>
      </c>
      <c r="P1164" s="5">
        <v>1152161427</v>
      </c>
      <c r="Q1164" s="5">
        <v>76.574200000000005</v>
      </c>
      <c r="R1164" s="5">
        <v>0</v>
      </c>
      <c r="S1164" s="5">
        <v>1134633000</v>
      </c>
      <c r="T1164" s="5">
        <v>17528427</v>
      </c>
      <c r="V1164" t="s">
        <v>2288</v>
      </c>
      <c r="W1164" t="s">
        <v>2290</v>
      </c>
      <c r="X1164" t="s">
        <v>2291</v>
      </c>
      <c r="Y1164" t="s">
        <v>2292</v>
      </c>
    </row>
    <row r="1165" spans="2:28">
      <c r="B1165" t="s">
        <v>2293</v>
      </c>
      <c r="C1165" t="s">
        <v>2294</v>
      </c>
      <c r="D1165" s="5">
        <v>0</v>
      </c>
      <c r="E1165" s="5">
        <v>0</v>
      </c>
      <c r="F1165" s="5">
        <v>1131788852</v>
      </c>
      <c r="G1165" s="5">
        <v>1131788852</v>
      </c>
      <c r="H1165" s="5">
        <v>0</v>
      </c>
      <c r="I1165" s="5">
        <v>1131788852</v>
      </c>
      <c r="J1165" s="5">
        <v>0</v>
      </c>
      <c r="K1165" s="5">
        <v>1131788852</v>
      </c>
      <c r="L1165" s="5">
        <v>0</v>
      </c>
      <c r="M1165" s="5">
        <v>1131788852</v>
      </c>
      <c r="N1165" s="5">
        <v>100</v>
      </c>
      <c r="O1165" s="5">
        <v>659076521</v>
      </c>
      <c r="P1165" s="5">
        <v>1089839534</v>
      </c>
      <c r="Q1165" s="5">
        <v>96.293499999999995</v>
      </c>
      <c r="R1165" s="5">
        <v>598827047</v>
      </c>
      <c r="S1165" s="5">
        <v>1029590060</v>
      </c>
      <c r="T1165" s="5">
        <v>60249474</v>
      </c>
      <c r="V1165" t="s">
        <v>2293</v>
      </c>
      <c r="W1165" t="s">
        <v>2295</v>
      </c>
      <c r="X1165" t="s">
        <v>2291</v>
      </c>
      <c r="Y1165" t="s">
        <v>2292</v>
      </c>
    </row>
    <row r="1166" spans="2:28">
      <c r="B1166" t="s">
        <v>1809</v>
      </c>
      <c r="C1166" t="s">
        <v>1810</v>
      </c>
      <c r="D1166" s="5">
        <v>0</v>
      </c>
      <c r="E1166" s="5">
        <v>0</v>
      </c>
      <c r="F1166" s="5">
        <v>184007916</v>
      </c>
      <c r="G1166" s="5">
        <v>184007916</v>
      </c>
      <c r="H1166" s="5">
        <v>0</v>
      </c>
      <c r="I1166" s="5">
        <v>184007916</v>
      </c>
      <c r="J1166" s="5">
        <v>184007916</v>
      </c>
      <c r="K1166" s="5">
        <v>184007916</v>
      </c>
      <c r="L1166" s="5">
        <v>184007916</v>
      </c>
      <c r="M1166" s="5">
        <v>184007916</v>
      </c>
      <c r="N1166" s="5">
        <v>100</v>
      </c>
      <c r="O1166" s="5">
        <v>184007916</v>
      </c>
      <c r="P1166" s="5">
        <v>184007916</v>
      </c>
      <c r="Q1166" s="5">
        <v>100</v>
      </c>
      <c r="R1166" s="5">
        <v>184007916</v>
      </c>
      <c r="S1166" s="5">
        <v>184007916</v>
      </c>
      <c r="T1166" s="5">
        <v>0</v>
      </c>
      <c r="V1166" t="s">
        <v>1809</v>
      </c>
      <c r="W1166" t="s">
        <v>1811</v>
      </c>
      <c r="X1166" t="s">
        <v>1682</v>
      </c>
    </row>
    <row r="1167" spans="2:28">
      <c r="B1167" t="s">
        <v>2738</v>
      </c>
      <c r="C1167" t="s">
        <v>2739</v>
      </c>
      <c r="D1167" s="5">
        <v>9995000</v>
      </c>
      <c r="E1167" s="5">
        <v>-9207885</v>
      </c>
      <c r="F1167" s="5">
        <v>435870999</v>
      </c>
      <c r="G1167" s="5">
        <v>445865999</v>
      </c>
      <c r="H1167" s="5">
        <v>0</v>
      </c>
      <c r="I1167" s="5">
        <v>445865999</v>
      </c>
      <c r="J1167" s="5">
        <v>70903875</v>
      </c>
      <c r="K1167" s="5">
        <v>435378266</v>
      </c>
      <c r="L1167" s="5">
        <v>79982317</v>
      </c>
      <c r="M1167" s="5">
        <v>435378266</v>
      </c>
      <c r="N1167" s="5">
        <v>97.647800000000004</v>
      </c>
      <c r="O1167" s="5">
        <v>150165503</v>
      </c>
      <c r="P1167" s="5">
        <v>435378266</v>
      </c>
      <c r="Q1167" s="5">
        <v>97.647800000000004</v>
      </c>
      <c r="R1167" s="5">
        <v>122251024</v>
      </c>
      <c r="S1167" s="5">
        <v>407463787</v>
      </c>
      <c r="T1167" s="5">
        <v>27914479</v>
      </c>
      <c r="V1167" t="s">
        <v>2738</v>
      </c>
      <c r="W1167" t="s">
        <v>1849</v>
      </c>
      <c r="X1167" t="s">
        <v>1694</v>
      </c>
      <c r="Y1167" t="s">
        <v>2740</v>
      </c>
      <c r="Z1167" t="s">
        <v>1689</v>
      </c>
      <c r="AA1167" t="s">
        <v>2741</v>
      </c>
    </row>
    <row r="1168" spans="2:28">
      <c r="B1168" t="s">
        <v>1679</v>
      </c>
      <c r="C1168" t="s">
        <v>1680</v>
      </c>
      <c r="D1168" s="5">
        <v>9995000</v>
      </c>
      <c r="E1168" s="5">
        <v>-9207885</v>
      </c>
      <c r="F1168" s="5">
        <v>334750338</v>
      </c>
      <c r="G1168" s="5">
        <v>344745338</v>
      </c>
      <c r="H1168" s="5">
        <v>0</v>
      </c>
      <c r="I1168" s="5">
        <v>344745338</v>
      </c>
      <c r="J1168" s="5">
        <v>-6796755</v>
      </c>
      <c r="K1168" s="5">
        <v>341074276</v>
      </c>
      <c r="L1168" s="5">
        <v>-452598</v>
      </c>
      <c r="M1168" s="5">
        <v>341074276</v>
      </c>
      <c r="N1168" s="5">
        <v>98.935100000000006</v>
      </c>
      <c r="O1168" s="5">
        <v>69730588</v>
      </c>
      <c r="P1168" s="5">
        <v>341074276</v>
      </c>
      <c r="Q1168" s="5">
        <v>98.935100000000006</v>
      </c>
      <c r="R1168" s="5">
        <v>39626872</v>
      </c>
      <c r="S1168" s="5">
        <v>310970560</v>
      </c>
      <c r="T1168" s="5">
        <v>30103716</v>
      </c>
      <c r="V1168" t="s">
        <v>1679</v>
      </c>
      <c r="W1168" t="s">
        <v>1681</v>
      </c>
      <c r="X1168" t="s">
        <v>1682</v>
      </c>
    </row>
    <row r="1169" spans="2:31">
      <c r="B1169" t="s">
        <v>2288</v>
      </c>
      <c r="C1169" t="s">
        <v>2289</v>
      </c>
      <c r="D1169" s="5">
        <v>0</v>
      </c>
      <c r="E1169" s="5">
        <v>0</v>
      </c>
      <c r="F1169" s="5">
        <v>19628432</v>
      </c>
      <c r="G1169" s="5">
        <v>19628432</v>
      </c>
      <c r="H1169" s="5">
        <v>0</v>
      </c>
      <c r="I1169" s="5">
        <v>19628432</v>
      </c>
      <c r="J1169" s="5">
        <v>-3791599</v>
      </c>
      <c r="K1169" s="5">
        <v>12811761</v>
      </c>
      <c r="L1169" s="5">
        <v>-1057314</v>
      </c>
      <c r="M1169" s="5">
        <v>12811761</v>
      </c>
      <c r="N1169" s="5">
        <v>65.2714</v>
      </c>
      <c r="O1169" s="5">
        <v>-1057314</v>
      </c>
      <c r="P1169" s="5">
        <v>12811761</v>
      </c>
      <c r="Q1169" s="5">
        <v>65.2714</v>
      </c>
      <c r="R1169" s="5">
        <v>1131923</v>
      </c>
      <c r="S1169" s="5">
        <v>15000998</v>
      </c>
      <c r="T1169" s="5">
        <v>-2189237</v>
      </c>
      <c r="V1169" t="s">
        <v>2288</v>
      </c>
      <c r="W1169" t="s">
        <v>2290</v>
      </c>
      <c r="X1169" t="s">
        <v>2291</v>
      </c>
      <c r="Y1169" t="s">
        <v>2292</v>
      </c>
    </row>
    <row r="1170" spans="2:31">
      <c r="B1170" t="s">
        <v>1809</v>
      </c>
      <c r="C1170" t="s">
        <v>1810</v>
      </c>
      <c r="D1170" s="5">
        <v>0</v>
      </c>
      <c r="E1170" s="5">
        <v>0</v>
      </c>
      <c r="F1170" s="5">
        <v>81492229</v>
      </c>
      <c r="G1170" s="5">
        <v>81492229</v>
      </c>
      <c r="H1170" s="5">
        <v>0</v>
      </c>
      <c r="I1170" s="5">
        <v>81492229</v>
      </c>
      <c r="J1170" s="5">
        <v>81492229</v>
      </c>
      <c r="K1170" s="5">
        <v>81492229</v>
      </c>
      <c r="L1170" s="5">
        <v>81492229</v>
      </c>
      <c r="M1170" s="5">
        <v>81492229</v>
      </c>
      <c r="N1170" s="5">
        <v>100</v>
      </c>
      <c r="O1170" s="5">
        <v>81492229</v>
      </c>
      <c r="P1170" s="5">
        <v>81492229</v>
      </c>
      <c r="Q1170" s="5">
        <v>100</v>
      </c>
      <c r="R1170" s="5">
        <v>81492229</v>
      </c>
      <c r="S1170" s="5">
        <v>81492229</v>
      </c>
      <c r="T1170" s="5">
        <v>0</v>
      </c>
      <c r="V1170" t="s">
        <v>1809</v>
      </c>
      <c r="W1170" t="s">
        <v>1811</v>
      </c>
      <c r="X1170" t="s">
        <v>1682</v>
      </c>
    </row>
    <row r="1171" spans="2:31">
      <c r="B1171" t="s">
        <v>2742</v>
      </c>
      <c r="C1171" t="s">
        <v>2743</v>
      </c>
      <c r="D1171" s="5">
        <v>10000000</v>
      </c>
      <c r="E1171" s="5">
        <v>0</v>
      </c>
      <c r="F1171" s="5">
        <v>250000000</v>
      </c>
      <c r="G1171" s="5">
        <v>260000000</v>
      </c>
      <c r="H1171" s="5">
        <v>0</v>
      </c>
      <c r="I1171" s="5">
        <v>260000000</v>
      </c>
      <c r="J1171" s="5">
        <v>0</v>
      </c>
      <c r="K1171" s="5">
        <v>260000000</v>
      </c>
      <c r="L1171" s="5">
        <v>50000000</v>
      </c>
      <c r="M1171" s="5">
        <v>260000000</v>
      </c>
      <c r="N1171" s="5">
        <v>100</v>
      </c>
      <c r="O1171" s="5">
        <v>71969687</v>
      </c>
      <c r="P1171" s="5">
        <v>210000000</v>
      </c>
      <c r="Q1171" s="5">
        <v>80.769199999999998</v>
      </c>
      <c r="R1171" s="5">
        <v>71969687</v>
      </c>
      <c r="S1171" s="5">
        <v>210000000</v>
      </c>
      <c r="T1171" s="5">
        <v>0</v>
      </c>
      <c r="V1171" t="s">
        <v>2742</v>
      </c>
      <c r="W1171" t="s">
        <v>1849</v>
      </c>
      <c r="X1171" t="s">
        <v>1694</v>
      </c>
      <c r="Y1171" t="s">
        <v>1961</v>
      </c>
      <c r="Z1171" t="s">
        <v>1689</v>
      </c>
      <c r="AA1171" t="s">
        <v>1962</v>
      </c>
      <c r="AB1171" t="s">
        <v>1916</v>
      </c>
      <c r="AC1171" t="s">
        <v>1963</v>
      </c>
    </row>
    <row r="1172" spans="2:31">
      <c r="B1172" t="s">
        <v>1679</v>
      </c>
      <c r="C1172" t="s">
        <v>1680</v>
      </c>
      <c r="D1172" s="5">
        <v>10000000</v>
      </c>
      <c r="E1172" s="5">
        <v>0</v>
      </c>
      <c r="F1172" s="5">
        <v>250000000</v>
      </c>
      <c r="G1172" s="5">
        <v>260000000</v>
      </c>
      <c r="H1172" s="5">
        <v>0</v>
      </c>
      <c r="I1172" s="5">
        <v>260000000</v>
      </c>
      <c r="J1172" s="5">
        <v>0</v>
      </c>
      <c r="K1172" s="5">
        <v>260000000</v>
      </c>
      <c r="L1172" s="5">
        <v>50000000</v>
      </c>
      <c r="M1172" s="5">
        <v>260000000</v>
      </c>
      <c r="N1172" s="5">
        <v>100</v>
      </c>
      <c r="O1172" s="5">
        <v>71969687</v>
      </c>
      <c r="P1172" s="5">
        <v>210000000</v>
      </c>
      <c r="Q1172" s="5">
        <v>80.769199999999998</v>
      </c>
      <c r="R1172" s="5">
        <v>71969687</v>
      </c>
      <c r="S1172" s="5">
        <v>210000000</v>
      </c>
      <c r="T1172" s="5">
        <v>0</v>
      </c>
      <c r="V1172" t="s">
        <v>1679</v>
      </c>
      <c r="W1172" t="s">
        <v>1681</v>
      </c>
      <c r="X1172" t="s">
        <v>1682</v>
      </c>
    </row>
    <row r="1173" spans="2:31">
      <c r="B1173" t="s">
        <v>2744</v>
      </c>
      <c r="C1173" t="s">
        <v>2745</v>
      </c>
      <c r="D1173" s="5">
        <v>0</v>
      </c>
      <c r="E1173" s="5">
        <v>-287545</v>
      </c>
      <c r="F1173" s="5">
        <v>1235022</v>
      </c>
      <c r="G1173" s="5">
        <v>1235022</v>
      </c>
      <c r="H1173" s="5">
        <v>0</v>
      </c>
      <c r="I1173" s="5">
        <v>1235022</v>
      </c>
      <c r="J1173" s="5">
        <v>-332744</v>
      </c>
      <c r="K1173" s="5">
        <v>904791</v>
      </c>
      <c r="L1173" s="5">
        <v>-45073</v>
      </c>
      <c r="M1173" s="5">
        <v>904791</v>
      </c>
      <c r="N1173" s="5">
        <v>73.261099999999999</v>
      </c>
      <c r="O1173" s="5">
        <v>-45073</v>
      </c>
      <c r="P1173" s="5">
        <v>904791</v>
      </c>
      <c r="Q1173" s="5">
        <v>73.261099999999999</v>
      </c>
      <c r="R1173" s="5">
        <v>285158</v>
      </c>
      <c r="S1173" s="5">
        <v>1235022</v>
      </c>
      <c r="T1173" s="5">
        <v>-330231</v>
      </c>
      <c r="V1173" t="s">
        <v>2744</v>
      </c>
      <c r="W1173" t="s">
        <v>1849</v>
      </c>
      <c r="X1173" t="s">
        <v>1694</v>
      </c>
      <c r="Y1173" t="s">
        <v>1966</v>
      </c>
      <c r="Z1173" t="s">
        <v>1694</v>
      </c>
      <c r="AA1173" t="s">
        <v>1967</v>
      </c>
      <c r="AB1173" t="s">
        <v>1968</v>
      </c>
      <c r="AC1173" t="s">
        <v>1969</v>
      </c>
    </row>
    <row r="1174" spans="2:31">
      <c r="B1174" t="s">
        <v>1679</v>
      </c>
      <c r="C1174" t="s">
        <v>1680</v>
      </c>
      <c r="D1174" s="5">
        <v>0</v>
      </c>
      <c r="E1174" s="5">
        <v>-287545</v>
      </c>
      <c r="F1174" s="5">
        <v>1235022</v>
      </c>
      <c r="G1174" s="5">
        <v>1235022</v>
      </c>
      <c r="H1174" s="5">
        <v>0</v>
      </c>
      <c r="I1174" s="5">
        <v>1235022</v>
      </c>
      <c r="J1174" s="5">
        <v>-332744</v>
      </c>
      <c r="K1174" s="5">
        <v>904791</v>
      </c>
      <c r="L1174" s="5">
        <v>-45073</v>
      </c>
      <c r="M1174" s="5">
        <v>904791</v>
      </c>
      <c r="N1174" s="5">
        <v>73.261099999999999</v>
      </c>
      <c r="O1174" s="5">
        <v>-45073</v>
      </c>
      <c r="P1174" s="5">
        <v>904791</v>
      </c>
      <c r="Q1174" s="5">
        <v>73.261099999999999</v>
      </c>
      <c r="R1174" s="5">
        <v>285158</v>
      </c>
      <c r="S1174" s="5">
        <v>1235022</v>
      </c>
      <c r="T1174" s="5">
        <v>-330231</v>
      </c>
      <c r="V1174" t="s">
        <v>1679</v>
      </c>
      <c r="W1174" t="s">
        <v>1681</v>
      </c>
      <c r="X1174" t="s">
        <v>1682</v>
      </c>
    </row>
    <row r="1175" spans="2:31">
      <c r="B1175" t="s">
        <v>2746</v>
      </c>
      <c r="C1175" t="s">
        <v>2747</v>
      </c>
      <c r="D1175" s="5">
        <v>0</v>
      </c>
      <c r="E1175" s="5">
        <v>-57534</v>
      </c>
      <c r="F1175" s="5">
        <v>27398</v>
      </c>
      <c r="G1175" s="5">
        <v>27398</v>
      </c>
      <c r="H1175" s="5">
        <v>0</v>
      </c>
      <c r="I1175" s="5">
        <v>27398</v>
      </c>
      <c r="J1175" s="5">
        <v>-42726</v>
      </c>
      <c r="K1175" s="5">
        <v>3850</v>
      </c>
      <c r="L1175" s="5">
        <v>-23548</v>
      </c>
      <c r="M1175" s="5">
        <v>3850</v>
      </c>
      <c r="N1175" s="5">
        <v>14.052099999999999</v>
      </c>
      <c r="O1175" s="5">
        <v>-23548</v>
      </c>
      <c r="P1175" s="5">
        <v>3850</v>
      </c>
      <c r="Q1175" s="5">
        <v>14.052099999999999</v>
      </c>
      <c r="R1175" s="5">
        <v>0</v>
      </c>
      <c r="S1175" s="5">
        <v>27398</v>
      </c>
      <c r="T1175" s="5">
        <v>-23548</v>
      </c>
      <c r="V1175" t="s">
        <v>2746</v>
      </c>
      <c r="W1175" t="s">
        <v>1849</v>
      </c>
      <c r="X1175" t="s">
        <v>1694</v>
      </c>
      <c r="Y1175" t="s">
        <v>1966</v>
      </c>
      <c r="Z1175" t="s">
        <v>1694</v>
      </c>
      <c r="AA1175" t="s">
        <v>1972</v>
      </c>
      <c r="AB1175" t="s">
        <v>1706</v>
      </c>
      <c r="AC1175" t="s">
        <v>1973</v>
      </c>
      <c r="AD1175" t="s">
        <v>1968</v>
      </c>
      <c r="AE1175" t="s">
        <v>1974</v>
      </c>
    </row>
    <row r="1176" spans="2:31">
      <c r="B1176" t="s">
        <v>1679</v>
      </c>
      <c r="C1176" t="s">
        <v>1680</v>
      </c>
      <c r="D1176" s="5">
        <v>0</v>
      </c>
      <c r="E1176" s="5">
        <v>-57534</v>
      </c>
      <c r="F1176" s="5">
        <v>27398</v>
      </c>
      <c r="G1176" s="5">
        <v>27398</v>
      </c>
      <c r="H1176" s="5">
        <v>0</v>
      </c>
      <c r="I1176" s="5">
        <v>27398</v>
      </c>
      <c r="J1176" s="5">
        <v>-42726</v>
      </c>
      <c r="K1176" s="5">
        <v>3850</v>
      </c>
      <c r="L1176" s="5">
        <v>-23548</v>
      </c>
      <c r="M1176" s="5">
        <v>3850</v>
      </c>
      <c r="N1176" s="5">
        <v>14.052099999999999</v>
      </c>
      <c r="O1176" s="5">
        <v>-23548</v>
      </c>
      <c r="P1176" s="5">
        <v>3850</v>
      </c>
      <c r="Q1176" s="5">
        <v>14.052099999999999</v>
      </c>
      <c r="R1176" s="5">
        <v>0</v>
      </c>
      <c r="S1176" s="5">
        <v>27398</v>
      </c>
      <c r="T1176" s="5">
        <v>-23548</v>
      </c>
      <c r="V1176" t="s">
        <v>1679</v>
      </c>
      <c r="W1176" t="s">
        <v>1681</v>
      </c>
      <c r="X1176" t="s">
        <v>1682</v>
      </c>
    </row>
    <row r="1177" spans="2:31">
      <c r="B1177" t="s">
        <v>2748</v>
      </c>
      <c r="C1177" t="s">
        <v>2749</v>
      </c>
      <c r="D1177" s="5">
        <v>0</v>
      </c>
      <c r="E1177" s="5">
        <v>-280133</v>
      </c>
      <c r="F1177" s="5">
        <v>2383272</v>
      </c>
      <c r="G1177" s="5">
        <v>2383272</v>
      </c>
      <c r="H1177" s="5">
        <v>0</v>
      </c>
      <c r="I1177" s="5">
        <v>2383272</v>
      </c>
      <c r="J1177" s="5">
        <v>-527738</v>
      </c>
      <c r="K1177" s="5">
        <v>1919753</v>
      </c>
      <c r="L1177" s="5">
        <v>-144176</v>
      </c>
      <c r="M1177" s="5">
        <v>1919753</v>
      </c>
      <c r="N1177" s="5">
        <v>80.551100000000005</v>
      </c>
      <c r="O1177" s="5">
        <v>-144176</v>
      </c>
      <c r="P1177" s="5">
        <v>1919753</v>
      </c>
      <c r="Q1177" s="5">
        <v>80.551100000000005</v>
      </c>
      <c r="R1177" s="5">
        <v>319343</v>
      </c>
      <c r="S1177" s="5">
        <v>2383272</v>
      </c>
      <c r="T1177" s="5">
        <v>-463519</v>
      </c>
      <c r="V1177" t="s">
        <v>2748</v>
      </c>
      <c r="W1177" t="s">
        <v>1849</v>
      </c>
      <c r="X1177" t="s">
        <v>1694</v>
      </c>
      <c r="Y1177" t="s">
        <v>1966</v>
      </c>
      <c r="Z1177" t="s">
        <v>1694</v>
      </c>
      <c r="AA1177" t="s">
        <v>1977</v>
      </c>
      <c r="AB1177" t="s">
        <v>1706</v>
      </c>
      <c r="AC1177" t="s">
        <v>1978</v>
      </c>
      <c r="AD1177" t="s">
        <v>1968</v>
      </c>
      <c r="AE1177" t="s">
        <v>1974</v>
      </c>
    </row>
    <row r="1178" spans="2:31">
      <c r="B1178" t="s">
        <v>1679</v>
      </c>
      <c r="C1178" t="s">
        <v>1680</v>
      </c>
      <c r="D1178" s="5">
        <v>0</v>
      </c>
      <c r="E1178" s="5">
        <v>-280133</v>
      </c>
      <c r="F1178" s="5">
        <v>2383272</v>
      </c>
      <c r="G1178" s="5">
        <v>2383272</v>
      </c>
      <c r="H1178" s="5">
        <v>0</v>
      </c>
      <c r="I1178" s="5">
        <v>2383272</v>
      </c>
      <c r="J1178" s="5">
        <v>-527738</v>
      </c>
      <c r="K1178" s="5">
        <v>1919753</v>
      </c>
      <c r="L1178" s="5">
        <v>-144176</v>
      </c>
      <c r="M1178" s="5">
        <v>1919753</v>
      </c>
      <c r="N1178" s="5">
        <v>80.551100000000005</v>
      </c>
      <c r="O1178" s="5">
        <v>-144176</v>
      </c>
      <c r="P1178" s="5">
        <v>1919753</v>
      </c>
      <c r="Q1178" s="5">
        <v>80.551100000000005</v>
      </c>
      <c r="R1178" s="5">
        <v>319343</v>
      </c>
      <c r="S1178" s="5">
        <v>2383272</v>
      </c>
      <c r="T1178" s="5">
        <v>-463519</v>
      </c>
      <c r="V1178" t="s">
        <v>1679</v>
      </c>
      <c r="W1178" t="s">
        <v>1681</v>
      </c>
      <c r="X1178" t="s">
        <v>1682</v>
      </c>
    </row>
    <row r="1179" spans="2:31">
      <c r="B1179" t="s">
        <v>2750</v>
      </c>
      <c r="C1179" t="s">
        <v>2751</v>
      </c>
      <c r="D1179" s="5">
        <v>4000000</v>
      </c>
      <c r="E1179" s="5">
        <v>-53322000</v>
      </c>
      <c r="F1179" s="5">
        <v>501000000</v>
      </c>
      <c r="G1179" s="5">
        <v>505000000</v>
      </c>
      <c r="H1179" s="5">
        <v>0</v>
      </c>
      <c r="I1179" s="5">
        <v>505000000</v>
      </c>
      <c r="J1179" s="5">
        <v>-53322000</v>
      </c>
      <c r="K1179" s="5">
        <v>505000000</v>
      </c>
      <c r="L1179" s="5">
        <v>30000000</v>
      </c>
      <c r="M1179" s="5">
        <v>505000000</v>
      </c>
      <c r="N1179" s="5">
        <v>100</v>
      </c>
      <c r="O1179" s="5">
        <v>91060761</v>
      </c>
      <c r="P1179" s="5">
        <v>310594258</v>
      </c>
      <c r="Q1179" s="5">
        <v>61.503799999999998</v>
      </c>
      <c r="R1179" s="5">
        <v>70821129</v>
      </c>
      <c r="S1179" s="5">
        <v>290354626</v>
      </c>
      <c r="T1179" s="5">
        <v>20239632</v>
      </c>
      <c r="V1179" t="s">
        <v>2750</v>
      </c>
      <c r="W1179" t="s">
        <v>1981</v>
      </c>
      <c r="X1179" t="s">
        <v>1694</v>
      </c>
      <c r="Y1179" t="s">
        <v>1961</v>
      </c>
      <c r="Z1179" t="s">
        <v>1689</v>
      </c>
      <c r="AA1179" t="s">
        <v>1982</v>
      </c>
      <c r="AB1179" t="s">
        <v>1694</v>
      </c>
      <c r="AC1179" t="s">
        <v>1983</v>
      </c>
    </row>
    <row r="1180" spans="2:31">
      <c r="B1180" t="s">
        <v>1679</v>
      </c>
      <c r="C1180" t="s">
        <v>1680</v>
      </c>
      <c r="D1180" s="5">
        <v>4000000</v>
      </c>
      <c r="E1180" s="5">
        <v>-53322000</v>
      </c>
      <c r="F1180" s="5">
        <v>501000000</v>
      </c>
      <c r="G1180" s="5">
        <v>505000000</v>
      </c>
      <c r="H1180" s="5">
        <v>0</v>
      </c>
      <c r="I1180" s="5">
        <v>505000000</v>
      </c>
      <c r="J1180" s="5">
        <v>-53322000</v>
      </c>
      <c r="K1180" s="5">
        <v>505000000</v>
      </c>
      <c r="L1180" s="5">
        <v>30000000</v>
      </c>
      <c r="M1180" s="5">
        <v>505000000</v>
      </c>
      <c r="N1180" s="5">
        <v>100</v>
      </c>
      <c r="O1180" s="5">
        <v>91060761</v>
      </c>
      <c r="P1180" s="5">
        <v>310594258</v>
      </c>
      <c r="Q1180" s="5">
        <v>61.503799999999998</v>
      </c>
      <c r="R1180" s="5">
        <v>70821129</v>
      </c>
      <c r="S1180" s="5">
        <v>290354626</v>
      </c>
      <c r="T1180" s="5">
        <v>20239632</v>
      </c>
      <c r="V1180" t="s">
        <v>1679</v>
      </c>
      <c r="W1180" t="s">
        <v>1681</v>
      </c>
      <c r="X1180" t="s">
        <v>1682</v>
      </c>
    </row>
    <row r="1181" spans="2:31">
      <c r="B1181" t="s">
        <v>2752</v>
      </c>
      <c r="C1181" t="s">
        <v>2753</v>
      </c>
      <c r="D1181" s="5">
        <v>4000000</v>
      </c>
      <c r="E1181" s="5">
        <v>-10000000</v>
      </c>
      <c r="F1181" s="5">
        <v>3500000</v>
      </c>
      <c r="G1181" s="5">
        <v>7500000</v>
      </c>
      <c r="H1181" s="5">
        <v>0</v>
      </c>
      <c r="I1181" s="5">
        <v>7500000</v>
      </c>
      <c r="J1181" s="5">
        <v>-10000000</v>
      </c>
      <c r="K1181" s="5">
        <v>7500000</v>
      </c>
      <c r="L1181" s="5">
        <v>0</v>
      </c>
      <c r="M1181" s="5">
        <v>7500000</v>
      </c>
      <c r="N1181" s="5">
        <v>100</v>
      </c>
      <c r="O1181" s="5">
        <v>996402</v>
      </c>
      <c r="P1181" s="5">
        <v>7500000</v>
      </c>
      <c r="Q1181" s="5">
        <v>100</v>
      </c>
      <c r="R1181" s="5">
        <v>0</v>
      </c>
      <c r="S1181" s="5">
        <v>6503598</v>
      </c>
      <c r="T1181" s="5">
        <v>996402</v>
      </c>
      <c r="V1181" t="s">
        <v>2752</v>
      </c>
      <c r="W1181" t="s">
        <v>1981</v>
      </c>
      <c r="X1181" t="s">
        <v>1694</v>
      </c>
      <c r="Y1181" t="s">
        <v>1961</v>
      </c>
      <c r="Z1181" t="s">
        <v>1689</v>
      </c>
      <c r="AA1181" t="s">
        <v>1982</v>
      </c>
      <c r="AB1181" t="s">
        <v>1694</v>
      </c>
      <c r="AC1181" t="s">
        <v>1989</v>
      </c>
    </row>
    <row r="1182" spans="2:31">
      <c r="B1182" t="s">
        <v>1679</v>
      </c>
      <c r="C1182" t="s">
        <v>1680</v>
      </c>
      <c r="D1182" s="5">
        <v>4000000</v>
      </c>
      <c r="E1182" s="5">
        <v>-10000000</v>
      </c>
      <c r="F1182" s="5">
        <v>3500000</v>
      </c>
      <c r="G1182" s="5">
        <v>7500000</v>
      </c>
      <c r="H1182" s="5">
        <v>0</v>
      </c>
      <c r="I1182" s="5">
        <v>7500000</v>
      </c>
      <c r="J1182" s="5">
        <v>-10000000</v>
      </c>
      <c r="K1182" s="5">
        <v>7500000</v>
      </c>
      <c r="L1182" s="5">
        <v>0</v>
      </c>
      <c r="M1182" s="5">
        <v>7500000</v>
      </c>
      <c r="N1182" s="5">
        <v>100</v>
      </c>
      <c r="O1182" s="5">
        <v>996402</v>
      </c>
      <c r="P1182" s="5">
        <v>7500000</v>
      </c>
      <c r="Q1182" s="5">
        <v>100</v>
      </c>
      <c r="R1182" s="5">
        <v>0</v>
      </c>
      <c r="S1182" s="5">
        <v>6503598</v>
      </c>
      <c r="T1182" s="5">
        <v>996402</v>
      </c>
      <c r="V1182" t="s">
        <v>1679</v>
      </c>
      <c r="W1182" t="s">
        <v>1681</v>
      </c>
      <c r="X1182" t="s">
        <v>1682</v>
      </c>
    </row>
    <row r="1183" spans="2:31">
      <c r="B1183" t="s">
        <v>2754</v>
      </c>
      <c r="C1183" t="s">
        <v>2755</v>
      </c>
      <c r="D1183" s="5">
        <v>2500000</v>
      </c>
      <c r="E1183" s="5">
        <v>0</v>
      </c>
      <c r="F1183" s="5">
        <v>-2500000</v>
      </c>
      <c r="G1183" s="5">
        <v>0</v>
      </c>
      <c r="H1183" s="5">
        <v>0</v>
      </c>
      <c r="I1183" s="5">
        <v>0</v>
      </c>
      <c r="J1183" s="5">
        <v>0</v>
      </c>
      <c r="K1183" s="5">
        <v>0</v>
      </c>
      <c r="L1183" s="5">
        <v>0</v>
      </c>
      <c r="M1183" s="5">
        <v>0</v>
      </c>
      <c r="N1183" s="5">
        <v>0</v>
      </c>
      <c r="O1183" s="5">
        <v>0</v>
      </c>
      <c r="P1183" s="5">
        <v>0</v>
      </c>
      <c r="Q1183" s="5">
        <v>0</v>
      </c>
      <c r="R1183" s="5">
        <v>0</v>
      </c>
      <c r="S1183" s="5">
        <v>0</v>
      </c>
      <c r="T1183" s="5">
        <v>0</v>
      </c>
      <c r="V1183" t="s">
        <v>2754</v>
      </c>
      <c r="W1183" t="s">
        <v>1981</v>
      </c>
      <c r="X1183" t="s">
        <v>1694</v>
      </c>
      <c r="Y1183" t="s">
        <v>1961</v>
      </c>
      <c r="Z1183" t="s">
        <v>1689</v>
      </c>
      <c r="AA1183" t="s">
        <v>1982</v>
      </c>
      <c r="AB1183" t="s">
        <v>1694</v>
      </c>
      <c r="AC1183" t="s">
        <v>2756</v>
      </c>
    </row>
    <row r="1184" spans="2:31">
      <c r="B1184" t="s">
        <v>1679</v>
      </c>
      <c r="C1184" t="s">
        <v>1680</v>
      </c>
      <c r="D1184" s="5">
        <v>2500000</v>
      </c>
      <c r="E1184" s="5">
        <v>0</v>
      </c>
      <c r="F1184" s="5">
        <v>-2500000</v>
      </c>
      <c r="G1184" s="5">
        <v>0</v>
      </c>
      <c r="H1184" s="5">
        <v>0</v>
      </c>
      <c r="I1184" s="5">
        <v>0</v>
      </c>
      <c r="J1184" s="5">
        <v>0</v>
      </c>
      <c r="K1184" s="5">
        <v>0</v>
      </c>
      <c r="L1184" s="5">
        <v>0</v>
      </c>
      <c r="M1184" s="5">
        <v>0</v>
      </c>
      <c r="N1184" s="5">
        <v>0</v>
      </c>
      <c r="O1184" s="5">
        <v>0</v>
      </c>
      <c r="P1184" s="5">
        <v>0</v>
      </c>
      <c r="Q1184" s="5">
        <v>0</v>
      </c>
      <c r="R1184" s="5">
        <v>0</v>
      </c>
      <c r="S1184" s="5">
        <v>0</v>
      </c>
      <c r="T1184" s="5">
        <v>0</v>
      </c>
      <c r="V1184" t="s">
        <v>1679</v>
      </c>
      <c r="W1184" t="s">
        <v>1681</v>
      </c>
      <c r="X1184" t="s">
        <v>1682</v>
      </c>
    </row>
    <row r="1185" spans="2:30">
      <c r="B1185" t="s">
        <v>2517</v>
      </c>
      <c r="C1185" t="s">
        <v>2518</v>
      </c>
      <c r="D1185" s="5">
        <v>17344287000</v>
      </c>
      <c r="E1185" s="5">
        <v>0</v>
      </c>
      <c r="F1185" s="5">
        <v>13846164400</v>
      </c>
      <c r="G1185" s="5">
        <v>31190451400</v>
      </c>
      <c r="H1185" s="5">
        <v>0</v>
      </c>
      <c r="I1185" s="5">
        <v>31190451400</v>
      </c>
      <c r="J1185" s="5">
        <v>0</v>
      </c>
      <c r="K1185" s="5">
        <v>31190451400</v>
      </c>
      <c r="L1185" s="5">
        <v>5396164400</v>
      </c>
      <c r="M1185" s="5">
        <v>31190451400</v>
      </c>
      <c r="N1185" s="5">
        <v>100</v>
      </c>
      <c r="O1185" s="5">
        <v>2827412933</v>
      </c>
      <c r="P1185" s="5">
        <v>25519771752</v>
      </c>
      <c r="Q1185" s="5">
        <v>81.819199999999995</v>
      </c>
      <c r="R1185" s="5">
        <v>2633221337</v>
      </c>
      <c r="S1185" s="5">
        <v>25325580156</v>
      </c>
      <c r="T1185" s="5">
        <v>194191596</v>
      </c>
      <c r="V1185" t="s">
        <v>2517</v>
      </c>
      <c r="W1185" t="s">
        <v>1849</v>
      </c>
      <c r="X1185" t="s">
        <v>1694</v>
      </c>
      <c r="Y1185" t="s">
        <v>2519</v>
      </c>
      <c r="Z1185" t="s">
        <v>1694</v>
      </c>
      <c r="AA1185" t="s">
        <v>2520</v>
      </c>
      <c r="AB1185" t="s">
        <v>1689</v>
      </c>
      <c r="AC1185" t="s">
        <v>2521</v>
      </c>
      <c r="AD1185" t="s">
        <v>2522</v>
      </c>
    </row>
    <row r="1186" spans="2:30">
      <c r="B1186" t="s">
        <v>1679</v>
      </c>
      <c r="C1186" t="s">
        <v>1680</v>
      </c>
      <c r="D1186" s="5">
        <v>17319691000</v>
      </c>
      <c r="E1186" s="5">
        <v>0</v>
      </c>
      <c r="F1186" s="5">
        <v>13346164400</v>
      </c>
      <c r="G1186" s="5">
        <v>30665855400</v>
      </c>
      <c r="H1186" s="5">
        <v>0</v>
      </c>
      <c r="I1186" s="5">
        <v>30665855400</v>
      </c>
      <c r="J1186" s="5">
        <v>0</v>
      </c>
      <c r="K1186" s="5">
        <v>30665855400</v>
      </c>
      <c r="L1186" s="5">
        <v>4896164400</v>
      </c>
      <c r="M1186" s="5">
        <v>30665855400</v>
      </c>
      <c r="N1186" s="5">
        <v>100</v>
      </c>
      <c r="O1186" s="5">
        <v>2827412933</v>
      </c>
      <c r="P1186" s="5">
        <v>25495175752</v>
      </c>
      <c r="Q1186" s="5">
        <v>83.138599999999997</v>
      </c>
      <c r="R1186" s="5">
        <v>2633221337</v>
      </c>
      <c r="S1186" s="5">
        <v>25300984156</v>
      </c>
      <c r="T1186" s="5">
        <v>194191596</v>
      </c>
      <c r="V1186" t="s">
        <v>1679</v>
      </c>
      <c r="W1186" t="s">
        <v>1681</v>
      </c>
      <c r="X1186" t="s">
        <v>1682</v>
      </c>
    </row>
    <row r="1187" spans="2:30">
      <c r="B1187" t="s">
        <v>2288</v>
      </c>
      <c r="C1187" t="s">
        <v>2289</v>
      </c>
      <c r="D1187" s="5">
        <v>24596000</v>
      </c>
      <c r="E1187" s="5">
        <v>0</v>
      </c>
      <c r="F1187" s="5">
        <v>0</v>
      </c>
      <c r="G1187" s="5">
        <v>24596000</v>
      </c>
      <c r="H1187" s="5">
        <v>0</v>
      </c>
      <c r="I1187" s="5">
        <v>24596000</v>
      </c>
      <c r="J1187" s="5">
        <v>0</v>
      </c>
      <c r="K1187" s="5">
        <v>24596000</v>
      </c>
      <c r="L1187" s="5">
        <v>0</v>
      </c>
      <c r="M1187" s="5">
        <v>24596000</v>
      </c>
      <c r="N1187" s="5">
        <v>100</v>
      </c>
      <c r="O1187" s="5">
        <v>0</v>
      </c>
      <c r="P1187" s="5">
        <v>24596000</v>
      </c>
      <c r="Q1187" s="5">
        <v>100</v>
      </c>
      <c r="R1187" s="5">
        <v>0</v>
      </c>
      <c r="S1187" s="5">
        <v>24596000</v>
      </c>
      <c r="T1187" s="5">
        <v>0</v>
      </c>
      <c r="V1187" t="s">
        <v>2288</v>
      </c>
      <c r="W1187" t="s">
        <v>2290</v>
      </c>
      <c r="X1187" t="s">
        <v>2291</v>
      </c>
      <c r="Y1187" t="s">
        <v>2292</v>
      </c>
    </row>
    <row r="1188" spans="2:30">
      <c r="B1188" t="s">
        <v>2293</v>
      </c>
      <c r="C1188" t="s">
        <v>2294</v>
      </c>
      <c r="D1188" s="5">
        <v>0</v>
      </c>
      <c r="E1188" s="5">
        <v>0</v>
      </c>
      <c r="F1188" s="5">
        <v>500000000</v>
      </c>
      <c r="G1188" s="5">
        <v>500000000</v>
      </c>
      <c r="H1188" s="5">
        <v>0</v>
      </c>
      <c r="I1188" s="5">
        <v>500000000</v>
      </c>
      <c r="J1188" s="5">
        <v>0</v>
      </c>
      <c r="K1188" s="5">
        <v>500000000</v>
      </c>
      <c r="L1188" s="5">
        <v>500000000</v>
      </c>
      <c r="M1188" s="5">
        <v>500000000</v>
      </c>
      <c r="N1188" s="5">
        <v>100</v>
      </c>
      <c r="O1188" s="5">
        <v>0</v>
      </c>
      <c r="P1188" s="5">
        <v>0</v>
      </c>
      <c r="Q1188" s="5">
        <v>0</v>
      </c>
      <c r="R1188" s="5">
        <v>0</v>
      </c>
      <c r="S1188" s="5">
        <v>0</v>
      </c>
      <c r="T1188" s="5">
        <v>0</v>
      </c>
      <c r="V1188" t="s">
        <v>2293</v>
      </c>
      <c r="W1188" t="s">
        <v>2295</v>
      </c>
      <c r="X1188" t="s">
        <v>2291</v>
      </c>
      <c r="Y1188" t="s">
        <v>2292</v>
      </c>
    </row>
    <row r="1189" spans="2:30">
      <c r="B1189" t="s">
        <v>2757</v>
      </c>
      <c r="C1189" t="s">
        <v>2758</v>
      </c>
      <c r="D1189" s="5">
        <v>0</v>
      </c>
      <c r="E1189" s="5">
        <v>115072496</v>
      </c>
      <c r="F1189" s="5">
        <v>115072496</v>
      </c>
      <c r="G1189" s="5">
        <v>115072496</v>
      </c>
      <c r="H1189" s="5">
        <v>0</v>
      </c>
      <c r="I1189" s="5">
        <v>115072496</v>
      </c>
      <c r="J1189" s="5">
        <v>115072496</v>
      </c>
      <c r="K1189" s="5">
        <v>115072496</v>
      </c>
      <c r="L1189" s="5">
        <v>115072496</v>
      </c>
      <c r="M1189" s="5">
        <v>115072496</v>
      </c>
      <c r="N1189" s="5">
        <v>100</v>
      </c>
      <c r="O1189" s="5">
        <v>0</v>
      </c>
      <c r="P1189" s="5">
        <v>0</v>
      </c>
      <c r="Q1189" s="5">
        <v>0</v>
      </c>
      <c r="R1189" s="5">
        <v>0</v>
      </c>
      <c r="S1189" s="5">
        <v>0</v>
      </c>
      <c r="T1189" s="5">
        <v>0</v>
      </c>
      <c r="V1189" t="s">
        <v>2757</v>
      </c>
      <c r="W1189" t="s">
        <v>1849</v>
      </c>
      <c r="X1189" t="s">
        <v>1694</v>
      </c>
      <c r="Y1189" t="s">
        <v>1731</v>
      </c>
      <c r="Z1189" t="s">
        <v>1888</v>
      </c>
      <c r="AA1189" t="s">
        <v>1735</v>
      </c>
      <c r="AB1189" t="s">
        <v>2759</v>
      </c>
    </row>
    <row r="1190" spans="2:30">
      <c r="B1190" t="s">
        <v>1679</v>
      </c>
      <c r="C1190" t="s">
        <v>1680</v>
      </c>
      <c r="D1190" s="5">
        <v>0</v>
      </c>
      <c r="E1190" s="5">
        <v>115072496</v>
      </c>
      <c r="F1190" s="5">
        <v>115072496</v>
      </c>
      <c r="G1190" s="5">
        <v>115072496</v>
      </c>
      <c r="H1190" s="5">
        <v>0</v>
      </c>
      <c r="I1190" s="5">
        <v>115072496</v>
      </c>
      <c r="J1190" s="5">
        <v>115072496</v>
      </c>
      <c r="K1190" s="5">
        <v>115072496</v>
      </c>
      <c r="L1190" s="5">
        <v>115072496</v>
      </c>
      <c r="M1190" s="5">
        <v>115072496</v>
      </c>
      <c r="N1190" s="5">
        <v>100</v>
      </c>
      <c r="O1190" s="5">
        <v>0</v>
      </c>
      <c r="P1190" s="5">
        <v>0</v>
      </c>
      <c r="Q1190" s="5">
        <v>0</v>
      </c>
      <c r="R1190" s="5">
        <v>0</v>
      </c>
      <c r="S1190" s="5">
        <v>0</v>
      </c>
      <c r="T1190" s="5">
        <v>0</v>
      </c>
      <c r="V1190" t="s">
        <v>1679</v>
      </c>
      <c r="W1190" t="s">
        <v>1681</v>
      </c>
      <c r="X1190" t="s">
        <v>1682</v>
      </c>
    </row>
    <row r="1191" spans="2:30">
      <c r="B1191" t="s">
        <v>2760</v>
      </c>
      <c r="C1191" t="s">
        <v>2761</v>
      </c>
      <c r="D1191" s="5">
        <v>5000000</v>
      </c>
      <c r="E1191" s="5">
        <v>0</v>
      </c>
      <c r="F1191" s="5">
        <v>0</v>
      </c>
      <c r="G1191" s="5">
        <v>5000000</v>
      </c>
      <c r="H1191" s="5">
        <v>0</v>
      </c>
      <c r="I1191" s="5">
        <v>5000000</v>
      </c>
      <c r="J1191" s="5">
        <v>5000000</v>
      </c>
      <c r="K1191" s="5">
        <v>5000000</v>
      </c>
      <c r="L1191" s="5">
        <v>5000000</v>
      </c>
      <c r="M1191" s="5">
        <v>5000000</v>
      </c>
      <c r="N1191" s="5">
        <v>100</v>
      </c>
      <c r="O1191" s="5">
        <v>0</v>
      </c>
      <c r="P1191" s="5">
        <v>0</v>
      </c>
      <c r="Q1191" s="5">
        <v>0</v>
      </c>
      <c r="R1191" s="5">
        <v>0</v>
      </c>
      <c r="S1191" s="5">
        <v>0</v>
      </c>
      <c r="T1191" s="5">
        <v>0</v>
      </c>
      <c r="V1191" t="s">
        <v>2760</v>
      </c>
      <c r="W1191" t="s">
        <v>1849</v>
      </c>
      <c r="X1191" t="s">
        <v>1694</v>
      </c>
      <c r="Y1191" t="s">
        <v>2497</v>
      </c>
      <c r="Z1191" t="s">
        <v>2762</v>
      </c>
    </row>
    <row r="1192" spans="2:30">
      <c r="B1192" t="s">
        <v>1679</v>
      </c>
      <c r="C1192" t="s">
        <v>1680</v>
      </c>
      <c r="D1192" s="5">
        <v>5000000</v>
      </c>
      <c r="E1192" s="5">
        <v>0</v>
      </c>
      <c r="F1192" s="5">
        <v>0</v>
      </c>
      <c r="G1192" s="5">
        <v>5000000</v>
      </c>
      <c r="H1192" s="5">
        <v>0</v>
      </c>
      <c r="I1192" s="5">
        <v>5000000</v>
      </c>
      <c r="J1192" s="5">
        <v>5000000</v>
      </c>
      <c r="K1192" s="5">
        <v>5000000</v>
      </c>
      <c r="L1192" s="5">
        <v>5000000</v>
      </c>
      <c r="M1192" s="5">
        <v>5000000</v>
      </c>
      <c r="N1192" s="5">
        <v>100</v>
      </c>
      <c r="O1192" s="5">
        <v>0</v>
      </c>
      <c r="P1192" s="5">
        <v>0</v>
      </c>
      <c r="Q1192" s="5">
        <v>0</v>
      </c>
      <c r="R1192" s="5">
        <v>0</v>
      </c>
      <c r="S1192" s="5">
        <v>0</v>
      </c>
      <c r="T1192" s="5">
        <v>0</v>
      </c>
      <c r="V1192" t="s">
        <v>1679</v>
      </c>
      <c r="W1192" t="s">
        <v>1681</v>
      </c>
      <c r="X1192" t="s">
        <v>1682</v>
      </c>
    </row>
    <row r="1193" spans="2:30">
      <c r="B1193" t="s">
        <v>2763</v>
      </c>
      <c r="C1193" t="s">
        <v>2764</v>
      </c>
      <c r="D1193" s="5">
        <v>2500000</v>
      </c>
      <c r="E1193" s="5">
        <v>0</v>
      </c>
      <c r="F1193" s="5">
        <v>3500000</v>
      </c>
      <c r="G1193" s="5">
        <v>6000000</v>
      </c>
      <c r="H1193" s="5">
        <v>0</v>
      </c>
      <c r="I1193" s="5">
        <v>6000000</v>
      </c>
      <c r="J1193" s="5">
        <v>0</v>
      </c>
      <c r="K1193" s="5">
        <v>6000000</v>
      </c>
      <c r="L1193" s="5">
        <v>0</v>
      </c>
      <c r="M1193" s="5">
        <v>6000000</v>
      </c>
      <c r="N1193" s="5">
        <v>100</v>
      </c>
      <c r="O1193" s="5">
        <v>0</v>
      </c>
      <c r="P1193" s="5">
        <v>0</v>
      </c>
      <c r="Q1193" s="5">
        <v>0</v>
      </c>
      <c r="R1193" s="5">
        <v>0</v>
      </c>
      <c r="S1193" s="5">
        <v>0</v>
      </c>
      <c r="T1193" s="5">
        <v>0</v>
      </c>
      <c r="V1193" t="s">
        <v>2763</v>
      </c>
      <c r="W1193" t="s">
        <v>1849</v>
      </c>
      <c r="X1193" t="s">
        <v>1694</v>
      </c>
      <c r="Y1193" t="s">
        <v>2002</v>
      </c>
      <c r="Z1193" t="s">
        <v>1694</v>
      </c>
      <c r="AA1193" t="s">
        <v>2003</v>
      </c>
      <c r="AB1193" t="s">
        <v>2765</v>
      </c>
      <c r="AC1193" t="s">
        <v>1694</v>
      </c>
    </row>
    <row r="1194" spans="2:30">
      <c r="B1194" t="s">
        <v>1679</v>
      </c>
      <c r="C1194" t="s">
        <v>1680</v>
      </c>
      <c r="D1194" s="5">
        <v>2500000</v>
      </c>
      <c r="E1194" s="5">
        <v>0</v>
      </c>
      <c r="F1194" s="5">
        <v>3500000</v>
      </c>
      <c r="G1194" s="5">
        <v>6000000</v>
      </c>
      <c r="H1194" s="5">
        <v>0</v>
      </c>
      <c r="I1194" s="5">
        <v>6000000</v>
      </c>
      <c r="J1194" s="5">
        <v>0</v>
      </c>
      <c r="K1194" s="5">
        <v>6000000</v>
      </c>
      <c r="L1194" s="5">
        <v>0</v>
      </c>
      <c r="M1194" s="5">
        <v>6000000</v>
      </c>
      <c r="N1194" s="5">
        <v>100</v>
      </c>
      <c r="O1194" s="5">
        <v>0</v>
      </c>
      <c r="P1194" s="5">
        <v>0</v>
      </c>
      <c r="Q1194" s="5">
        <v>0</v>
      </c>
      <c r="R1194" s="5">
        <v>0</v>
      </c>
      <c r="S1194" s="5">
        <v>0</v>
      </c>
      <c r="T1194" s="5">
        <v>0</v>
      </c>
      <c r="V1194" t="s">
        <v>1679</v>
      </c>
      <c r="W1194" t="s">
        <v>1681</v>
      </c>
      <c r="X1194" t="s">
        <v>1682</v>
      </c>
    </row>
    <row r="1195" spans="2:30">
      <c r="B1195" t="s">
        <v>2766</v>
      </c>
      <c r="C1195" t="s">
        <v>2767</v>
      </c>
      <c r="D1195" s="5">
        <v>0</v>
      </c>
      <c r="E1195" s="5">
        <v>-684317</v>
      </c>
      <c r="F1195" s="5">
        <v>2139402</v>
      </c>
      <c r="G1195" s="5">
        <v>2139402</v>
      </c>
      <c r="H1195" s="5">
        <v>0</v>
      </c>
      <c r="I1195" s="5">
        <v>2139402</v>
      </c>
      <c r="J1195" s="5">
        <v>-687118</v>
      </c>
      <c r="K1195" s="5">
        <v>1675593</v>
      </c>
      <c r="L1195" s="5">
        <v>-274789</v>
      </c>
      <c r="M1195" s="5">
        <v>1675593</v>
      </c>
      <c r="N1195" s="5">
        <v>78.320599999999999</v>
      </c>
      <c r="O1195" s="5">
        <v>-274789</v>
      </c>
      <c r="P1195" s="5">
        <v>1675593</v>
      </c>
      <c r="Q1195" s="5">
        <v>78.320599999999999</v>
      </c>
      <c r="R1195" s="5">
        <v>189020</v>
      </c>
      <c r="S1195" s="5">
        <v>2139402</v>
      </c>
      <c r="T1195" s="5">
        <v>-463809</v>
      </c>
      <c r="V1195" t="s">
        <v>2766</v>
      </c>
      <c r="W1195" t="s">
        <v>1849</v>
      </c>
      <c r="X1195" t="s">
        <v>1756</v>
      </c>
      <c r="Y1195" t="s">
        <v>1694</v>
      </c>
      <c r="Z1195" t="s">
        <v>2002</v>
      </c>
      <c r="AA1195" t="s">
        <v>1694</v>
      </c>
      <c r="AB1195" t="s">
        <v>1900</v>
      </c>
      <c r="AC1195" t="s">
        <v>2007</v>
      </c>
    </row>
    <row r="1196" spans="2:30">
      <c r="B1196" t="s">
        <v>1679</v>
      </c>
      <c r="C1196" t="s">
        <v>1680</v>
      </c>
      <c r="D1196" s="5">
        <v>0</v>
      </c>
      <c r="E1196" s="5">
        <v>-684317</v>
      </c>
      <c r="F1196" s="5">
        <v>2139402</v>
      </c>
      <c r="G1196" s="5">
        <v>2139402</v>
      </c>
      <c r="H1196" s="5">
        <v>0</v>
      </c>
      <c r="I1196" s="5">
        <v>2139402</v>
      </c>
      <c r="J1196" s="5">
        <v>-687118</v>
      </c>
      <c r="K1196" s="5">
        <v>1675593</v>
      </c>
      <c r="L1196" s="5">
        <v>-274789</v>
      </c>
      <c r="M1196" s="5">
        <v>1675593</v>
      </c>
      <c r="N1196" s="5">
        <v>78.320599999999999</v>
      </c>
      <c r="O1196" s="5">
        <v>-274789</v>
      </c>
      <c r="P1196" s="5">
        <v>1675593</v>
      </c>
      <c r="Q1196" s="5">
        <v>78.320599999999999</v>
      </c>
      <c r="R1196" s="5">
        <v>189020</v>
      </c>
      <c r="S1196" s="5">
        <v>2139402</v>
      </c>
      <c r="T1196" s="5">
        <v>-463809</v>
      </c>
      <c r="V1196" t="s">
        <v>1679</v>
      </c>
      <c r="W1196" t="s">
        <v>1681</v>
      </c>
      <c r="X1196" t="s">
        <v>1682</v>
      </c>
    </row>
    <row r="1197" spans="2:30">
      <c r="B1197" t="s">
        <v>2406</v>
      </c>
      <c r="C1197" t="s">
        <v>2407</v>
      </c>
      <c r="D1197" s="5">
        <v>10000000</v>
      </c>
      <c r="E1197" s="5">
        <v>47750000</v>
      </c>
      <c r="F1197" s="5">
        <v>142602179</v>
      </c>
      <c r="G1197" s="5">
        <v>152602179</v>
      </c>
      <c r="H1197" s="5">
        <v>0</v>
      </c>
      <c r="I1197" s="5">
        <v>152602179</v>
      </c>
      <c r="J1197" s="5">
        <v>47750000</v>
      </c>
      <c r="K1197" s="5">
        <v>152602179</v>
      </c>
      <c r="L1197" s="5">
        <v>132750000</v>
      </c>
      <c r="M1197" s="5">
        <v>152602179</v>
      </c>
      <c r="N1197" s="5">
        <v>100</v>
      </c>
      <c r="O1197" s="5">
        <v>0</v>
      </c>
      <c r="P1197" s="5">
        <v>19852179</v>
      </c>
      <c r="Q1197" s="5">
        <v>13.0091</v>
      </c>
      <c r="R1197" s="5">
        <v>0</v>
      </c>
      <c r="S1197" s="5">
        <v>19852179</v>
      </c>
      <c r="T1197" s="5">
        <v>0</v>
      </c>
      <c r="V1197" t="s">
        <v>2406</v>
      </c>
      <c r="W1197" t="s">
        <v>1887</v>
      </c>
      <c r="X1197" t="s">
        <v>1707</v>
      </c>
      <c r="Y1197" t="s">
        <v>1694</v>
      </c>
      <c r="Z1197" t="s">
        <v>2408</v>
      </c>
      <c r="AA1197" t="s">
        <v>2409</v>
      </c>
      <c r="AB1197" t="s">
        <v>1851</v>
      </c>
      <c r="AC1197" t="s">
        <v>2410</v>
      </c>
    </row>
    <row r="1198" spans="2:30">
      <c r="B1198" t="s">
        <v>1679</v>
      </c>
      <c r="C1198" t="s">
        <v>1680</v>
      </c>
      <c r="D1198" s="5">
        <v>10000000</v>
      </c>
      <c r="E1198" s="5">
        <v>47750000</v>
      </c>
      <c r="F1198" s="5">
        <v>122750000</v>
      </c>
      <c r="G1198" s="5">
        <v>132750000</v>
      </c>
      <c r="H1198" s="5">
        <v>0</v>
      </c>
      <c r="I1198" s="5">
        <v>132750000</v>
      </c>
      <c r="J1198" s="5">
        <v>47750000</v>
      </c>
      <c r="K1198" s="5">
        <v>132750000</v>
      </c>
      <c r="L1198" s="5">
        <v>132750000</v>
      </c>
      <c r="M1198" s="5">
        <v>132750000</v>
      </c>
      <c r="N1198" s="5">
        <v>100</v>
      </c>
      <c r="O1198" s="5">
        <v>0</v>
      </c>
      <c r="P1198" s="5">
        <v>0</v>
      </c>
      <c r="Q1198" s="5">
        <v>0</v>
      </c>
      <c r="R1198" s="5">
        <v>0</v>
      </c>
      <c r="S1198" s="5">
        <v>0</v>
      </c>
      <c r="T1198" s="5">
        <v>0</v>
      </c>
      <c r="V1198" t="s">
        <v>1679</v>
      </c>
      <c r="W1198" t="s">
        <v>1681</v>
      </c>
      <c r="X1198" t="s">
        <v>1682</v>
      </c>
    </row>
    <row r="1199" spans="2:30">
      <c r="B1199" t="s">
        <v>1809</v>
      </c>
      <c r="C1199" t="s">
        <v>1810</v>
      </c>
      <c r="D1199" s="5">
        <v>0</v>
      </c>
      <c r="E1199" s="5">
        <v>0</v>
      </c>
      <c r="F1199" s="5">
        <v>19852179</v>
      </c>
      <c r="G1199" s="5">
        <v>19852179</v>
      </c>
      <c r="H1199" s="5">
        <v>0</v>
      </c>
      <c r="I1199" s="5">
        <v>19852179</v>
      </c>
      <c r="J1199" s="5">
        <v>0</v>
      </c>
      <c r="K1199" s="5">
        <v>19852179</v>
      </c>
      <c r="L1199" s="5">
        <v>0</v>
      </c>
      <c r="M1199" s="5">
        <v>19852179</v>
      </c>
      <c r="N1199" s="5">
        <v>100</v>
      </c>
      <c r="O1199" s="5">
        <v>0</v>
      </c>
      <c r="P1199" s="5">
        <v>19852179</v>
      </c>
      <c r="Q1199" s="5">
        <v>100</v>
      </c>
      <c r="R1199" s="5">
        <v>0</v>
      </c>
      <c r="S1199" s="5">
        <v>19852179</v>
      </c>
      <c r="T1199" s="5">
        <v>0</v>
      </c>
      <c r="V1199" t="s">
        <v>1809</v>
      </c>
      <c r="W1199" t="s">
        <v>1811</v>
      </c>
      <c r="X1199" t="s">
        <v>1682</v>
      </c>
    </row>
    <row r="1200" spans="2:30">
      <c r="B1200" t="s">
        <v>2768</v>
      </c>
      <c r="C1200" t="s">
        <v>2769</v>
      </c>
      <c r="D1200" s="5">
        <v>0</v>
      </c>
      <c r="E1200" s="5">
        <v>-13126652</v>
      </c>
      <c r="F1200" s="5">
        <v>35478905</v>
      </c>
      <c r="G1200" s="5">
        <v>35478905</v>
      </c>
      <c r="H1200" s="5">
        <v>0</v>
      </c>
      <c r="I1200" s="5">
        <v>35478905</v>
      </c>
      <c r="J1200" s="5">
        <v>-8005982</v>
      </c>
      <c r="K1200" s="5">
        <v>30463010</v>
      </c>
      <c r="L1200" s="5">
        <v>435574</v>
      </c>
      <c r="M1200" s="5">
        <v>30463010</v>
      </c>
      <c r="N1200" s="5">
        <v>85.862300000000005</v>
      </c>
      <c r="O1200" s="5">
        <v>435574</v>
      </c>
      <c r="P1200" s="5">
        <v>30463010</v>
      </c>
      <c r="Q1200" s="5">
        <v>85.862300000000005</v>
      </c>
      <c r="R1200" s="5">
        <v>4712107</v>
      </c>
      <c r="S1200" s="5">
        <v>34739543</v>
      </c>
      <c r="T1200" s="5">
        <v>-4276533</v>
      </c>
      <c r="V1200" t="s">
        <v>2768</v>
      </c>
      <c r="W1200" t="s">
        <v>1887</v>
      </c>
      <c r="X1200" t="s">
        <v>1707</v>
      </c>
      <c r="Y1200" t="s">
        <v>2770</v>
      </c>
      <c r="Z1200" t="s">
        <v>1827</v>
      </c>
    </row>
    <row r="1201" spans="2:31">
      <c r="B1201" t="s">
        <v>1679</v>
      </c>
      <c r="C1201" t="s">
        <v>1680</v>
      </c>
      <c r="D1201" s="5">
        <v>0</v>
      </c>
      <c r="E1201" s="5">
        <v>-13126652</v>
      </c>
      <c r="F1201" s="5">
        <v>34387469</v>
      </c>
      <c r="G1201" s="5">
        <v>34387469</v>
      </c>
      <c r="H1201" s="5">
        <v>0</v>
      </c>
      <c r="I1201" s="5">
        <v>34387469</v>
      </c>
      <c r="J1201" s="5">
        <v>-7407454</v>
      </c>
      <c r="K1201" s="5">
        <v>30463010</v>
      </c>
      <c r="L1201" s="5">
        <v>787648</v>
      </c>
      <c r="M1201" s="5">
        <v>30463010</v>
      </c>
      <c r="N1201" s="5">
        <v>88.587500000000006</v>
      </c>
      <c r="O1201" s="5">
        <v>787648</v>
      </c>
      <c r="P1201" s="5">
        <v>30463010</v>
      </c>
      <c r="Q1201" s="5">
        <v>88.587500000000006</v>
      </c>
      <c r="R1201" s="5">
        <v>4712107</v>
      </c>
      <c r="S1201" s="5">
        <v>34387469</v>
      </c>
      <c r="T1201" s="5">
        <v>-3924459</v>
      </c>
      <c r="V1201" t="s">
        <v>1679</v>
      </c>
      <c r="W1201" t="s">
        <v>1681</v>
      </c>
      <c r="X1201" t="s">
        <v>1682</v>
      </c>
    </row>
    <row r="1202" spans="2:31">
      <c r="B1202" t="s">
        <v>2288</v>
      </c>
      <c r="C1202" t="s">
        <v>2289</v>
      </c>
      <c r="D1202" s="5">
        <v>0</v>
      </c>
      <c r="E1202" s="5">
        <v>0</v>
      </c>
      <c r="F1202" s="5">
        <v>1091436</v>
      </c>
      <c r="G1202" s="5">
        <v>1091436</v>
      </c>
      <c r="H1202" s="5">
        <v>0</v>
      </c>
      <c r="I1202" s="5">
        <v>1091436</v>
      </c>
      <c r="J1202" s="5">
        <v>-598528</v>
      </c>
      <c r="K1202" s="5">
        <v>0</v>
      </c>
      <c r="L1202" s="5">
        <v>-352074</v>
      </c>
      <c r="M1202" s="5">
        <v>0</v>
      </c>
      <c r="N1202" s="5">
        <v>0</v>
      </c>
      <c r="O1202" s="5">
        <v>-352074</v>
      </c>
      <c r="P1202" s="5">
        <v>0</v>
      </c>
      <c r="Q1202" s="5">
        <v>0</v>
      </c>
      <c r="R1202" s="5">
        <v>0</v>
      </c>
      <c r="S1202" s="5">
        <v>352074</v>
      </c>
      <c r="T1202" s="5">
        <v>-352074</v>
      </c>
      <c r="V1202" t="s">
        <v>2288</v>
      </c>
      <c r="W1202" t="s">
        <v>2290</v>
      </c>
      <c r="X1202" t="s">
        <v>2291</v>
      </c>
      <c r="Y1202" t="s">
        <v>2292</v>
      </c>
    </row>
    <row r="1203" spans="2:31">
      <c r="B1203" t="s">
        <v>2333</v>
      </c>
      <c r="C1203" t="s">
        <v>1534</v>
      </c>
      <c r="D1203" s="5">
        <v>0</v>
      </c>
      <c r="E1203" s="5">
        <v>-423057</v>
      </c>
      <c r="F1203" s="5">
        <v>154872475</v>
      </c>
      <c r="G1203" s="5">
        <v>154872475</v>
      </c>
      <c r="H1203" s="5">
        <v>0</v>
      </c>
      <c r="I1203" s="5">
        <v>154872475</v>
      </c>
      <c r="J1203" s="5">
        <v>0</v>
      </c>
      <c r="K1203" s="5">
        <v>154872475</v>
      </c>
      <c r="L1203" s="5">
        <v>0</v>
      </c>
      <c r="M1203" s="5">
        <v>154872475</v>
      </c>
      <c r="N1203" s="5">
        <v>100</v>
      </c>
      <c r="O1203" s="5">
        <v>0</v>
      </c>
      <c r="P1203" s="5">
        <v>154872475</v>
      </c>
      <c r="Q1203" s="5">
        <v>100</v>
      </c>
      <c r="R1203" s="5">
        <v>0</v>
      </c>
      <c r="S1203" s="5">
        <v>154872475</v>
      </c>
      <c r="T1203" s="5">
        <v>0</v>
      </c>
      <c r="V1203" t="s">
        <v>2333</v>
      </c>
      <c r="W1203" t="s">
        <v>2334</v>
      </c>
      <c r="X1203" t="s">
        <v>2335</v>
      </c>
    </row>
    <row r="1204" spans="2:31">
      <c r="B1204" t="s">
        <v>1679</v>
      </c>
      <c r="C1204" t="s">
        <v>1680</v>
      </c>
      <c r="D1204" s="5">
        <v>0</v>
      </c>
      <c r="E1204" s="5">
        <v>-423057</v>
      </c>
      <c r="F1204" s="5">
        <v>154872475</v>
      </c>
      <c r="G1204" s="5">
        <v>154872475</v>
      </c>
      <c r="H1204" s="5">
        <v>0</v>
      </c>
      <c r="I1204" s="5">
        <v>154872475</v>
      </c>
      <c r="J1204" s="5">
        <v>0</v>
      </c>
      <c r="K1204" s="5">
        <v>154872475</v>
      </c>
      <c r="L1204" s="5">
        <v>0</v>
      </c>
      <c r="M1204" s="5">
        <v>154872475</v>
      </c>
      <c r="N1204" s="5">
        <v>100</v>
      </c>
      <c r="O1204" s="5">
        <v>0</v>
      </c>
      <c r="P1204" s="5">
        <v>154872475</v>
      </c>
      <c r="Q1204" s="5">
        <v>100</v>
      </c>
      <c r="R1204" s="5">
        <v>0</v>
      </c>
      <c r="S1204" s="5">
        <v>154872475</v>
      </c>
      <c r="T1204" s="5">
        <v>0</v>
      </c>
      <c r="V1204" t="s">
        <v>1679</v>
      </c>
      <c r="W1204" t="s">
        <v>1681</v>
      </c>
      <c r="X1204" t="s">
        <v>1682</v>
      </c>
    </row>
    <row r="1205" spans="2:31">
      <c r="B1205" t="s">
        <v>2771</v>
      </c>
      <c r="C1205" t="s">
        <v>2772</v>
      </c>
      <c r="D1205" s="5">
        <v>7512835000</v>
      </c>
      <c r="E1205" s="5">
        <v>0</v>
      </c>
      <c r="F1205" s="5">
        <v>-915717171</v>
      </c>
      <c r="G1205" s="5">
        <v>6597117829</v>
      </c>
      <c r="H1205" s="5">
        <v>0</v>
      </c>
      <c r="I1205" s="5">
        <v>6597117829</v>
      </c>
      <c r="J1205" s="5">
        <v>-98192891</v>
      </c>
      <c r="K1205" s="5">
        <v>6053448407</v>
      </c>
      <c r="L1205" s="5">
        <v>1231818124</v>
      </c>
      <c r="M1205" s="5">
        <v>6053448407</v>
      </c>
      <c r="N1205" s="5">
        <v>91.759</v>
      </c>
      <c r="O1205" s="5">
        <v>1040794728</v>
      </c>
      <c r="P1205" s="5">
        <v>4204759225</v>
      </c>
      <c r="Q1205" s="5">
        <v>63.7363</v>
      </c>
      <c r="R1205" s="5">
        <v>382317880</v>
      </c>
      <c r="S1205" s="5">
        <v>3546282377</v>
      </c>
      <c r="T1205" s="5">
        <v>658476848</v>
      </c>
      <c r="V1205" t="s">
        <v>2771</v>
      </c>
      <c r="W1205" t="s">
        <v>2554</v>
      </c>
      <c r="X1205" t="s">
        <v>1694</v>
      </c>
      <c r="Y1205" t="s">
        <v>1724</v>
      </c>
      <c r="Z1205" t="s">
        <v>2773</v>
      </c>
      <c r="AA1205" t="s">
        <v>2774</v>
      </c>
      <c r="AB1205" t="s">
        <v>1689</v>
      </c>
      <c r="AC1205" t="s">
        <v>1731</v>
      </c>
    </row>
    <row r="1206" spans="2:31">
      <c r="B1206" t="s">
        <v>2214</v>
      </c>
      <c r="C1206" t="s">
        <v>2215</v>
      </c>
      <c r="D1206" s="5">
        <v>0</v>
      </c>
      <c r="E1206" s="5">
        <v>36569752</v>
      </c>
      <c r="F1206" s="5">
        <v>51846112</v>
      </c>
      <c r="G1206" s="5">
        <v>51846112</v>
      </c>
      <c r="H1206" s="5">
        <v>0</v>
      </c>
      <c r="I1206" s="5">
        <v>51846112</v>
      </c>
      <c r="J1206" s="5">
        <v>0</v>
      </c>
      <c r="K1206" s="5">
        <v>15276360</v>
      </c>
      <c r="L1206" s="5">
        <v>0</v>
      </c>
      <c r="M1206" s="5">
        <v>15276360</v>
      </c>
      <c r="N1206" s="5">
        <v>29.4648</v>
      </c>
      <c r="O1206" s="5">
        <v>15276360</v>
      </c>
      <c r="P1206" s="5">
        <v>15276360</v>
      </c>
      <c r="Q1206" s="5">
        <v>29.4648</v>
      </c>
      <c r="R1206" s="5">
        <v>0</v>
      </c>
      <c r="S1206" s="5">
        <v>0</v>
      </c>
      <c r="T1206" s="5">
        <v>15276360</v>
      </c>
      <c r="V1206" t="s">
        <v>2214</v>
      </c>
      <c r="W1206" t="s">
        <v>2216</v>
      </c>
      <c r="X1206" t="s">
        <v>1986</v>
      </c>
      <c r="Y1206" t="s">
        <v>1815</v>
      </c>
      <c r="Z1206" t="s">
        <v>2038</v>
      </c>
      <c r="AA1206" t="s">
        <v>1756</v>
      </c>
      <c r="AB1206" t="s">
        <v>1689</v>
      </c>
      <c r="AC1206" t="s">
        <v>1794</v>
      </c>
      <c r="AD1206" t="s">
        <v>2027</v>
      </c>
      <c r="AE1206" t="s">
        <v>1689</v>
      </c>
    </row>
    <row r="1207" spans="2:31">
      <c r="B1207" t="s">
        <v>2427</v>
      </c>
      <c r="C1207" t="s">
        <v>2428</v>
      </c>
      <c r="D1207" s="5">
        <v>0</v>
      </c>
      <c r="E1207" s="5">
        <v>36569752</v>
      </c>
      <c r="F1207" s="5">
        <v>51846112</v>
      </c>
      <c r="G1207" s="5">
        <v>51846112</v>
      </c>
      <c r="H1207" s="5">
        <v>0</v>
      </c>
      <c r="I1207" s="5">
        <v>51846112</v>
      </c>
      <c r="J1207" s="5">
        <v>0</v>
      </c>
      <c r="K1207" s="5">
        <v>15276360</v>
      </c>
      <c r="L1207" s="5">
        <v>0</v>
      </c>
      <c r="M1207" s="5">
        <v>15276360</v>
      </c>
      <c r="N1207" s="5">
        <v>29.4648</v>
      </c>
      <c r="O1207" s="5">
        <v>15276360</v>
      </c>
      <c r="P1207" s="5">
        <v>15276360</v>
      </c>
      <c r="Q1207" s="5">
        <v>29.4648</v>
      </c>
      <c r="R1207" s="5">
        <v>0</v>
      </c>
      <c r="S1207" s="5">
        <v>0</v>
      </c>
      <c r="T1207" s="5">
        <v>15276360</v>
      </c>
      <c r="V1207" t="s">
        <v>2427</v>
      </c>
      <c r="W1207" t="s">
        <v>2429</v>
      </c>
      <c r="X1207" t="s">
        <v>1682</v>
      </c>
    </row>
    <row r="1208" spans="2:31">
      <c r="B1208" t="s">
        <v>2022</v>
      </c>
      <c r="C1208" t="s">
        <v>2023</v>
      </c>
      <c r="D1208" s="5">
        <v>0</v>
      </c>
      <c r="E1208" s="5">
        <v>355000000</v>
      </c>
      <c r="F1208" s="5">
        <v>998200488</v>
      </c>
      <c r="G1208" s="5">
        <v>998200488</v>
      </c>
      <c r="H1208" s="5">
        <v>0</v>
      </c>
      <c r="I1208" s="5">
        <v>998200488</v>
      </c>
      <c r="J1208" s="5">
        <v>0</v>
      </c>
      <c r="K1208" s="5">
        <v>643200488</v>
      </c>
      <c r="L1208" s="5">
        <v>0</v>
      </c>
      <c r="M1208" s="5">
        <v>643200488</v>
      </c>
      <c r="N1208" s="5">
        <v>64.436000000000007</v>
      </c>
      <c r="O1208" s="5">
        <v>643200488</v>
      </c>
      <c r="P1208" s="5">
        <v>643200488</v>
      </c>
      <c r="Q1208" s="5">
        <v>64.436000000000007</v>
      </c>
      <c r="R1208" s="5">
        <v>0</v>
      </c>
      <c r="S1208" s="5">
        <v>0</v>
      </c>
      <c r="T1208" s="5">
        <v>643200488</v>
      </c>
      <c r="V1208" t="s">
        <v>2022</v>
      </c>
      <c r="W1208" t="s">
        <v>2024</v>
      </c>
      <c r="X1208" t="s">
        <v>1694</v>
      </c>
      <c r="Y1208" t="s">
        <v>2025</v>
      </c>
      <c r="Z1208" t="s">
        <v>2026</v>
      </c>
      <c r="AA1208" t="s">
        <v>1689</v>
      </c>
      <c r="AB1208" t="s">
        <v>1794</v>
      </c>
      <c r="AC1208" t="s">
        <v>2027</v>
      </c>
      <c r="AD1208" t="s">
        <v>1689</v>
      </c>
      <c r="AE1208" t="s">
        <v>1796</v>
      </c>
    </row>
    <row r="1209" spans="2:31">
      <c r="B1209" t="s">
        <v>1679</v>
      </c>
      <c r="C1209" t="s">
        <v>1680</v>
      </c>
      <c r="D1209" s="5">
        <v>0</v>
      </c>
      <c r="E1209" s="5">
        <v>298293271</v>
      </c>
      <c r="F1209" s="5">
        <v>298293271</v>
      </c>
      <c r="G1209" s="5">
        <v>298293271</v>
      </c>
      <c r="H1209" s="5">
        <v>0</v>
      </c>
      <c r="I1209" s="5">
        <v>298293271</v>
      </c>
      <c r="J1209" s="5">
        <v>0</v>
      </c>
      <c r="K1209" s="5">
        <v>0</v>
      </c>
      <c r="L1209" s="5">
        <v>0</v>
      </c>
      <c r="M1209" s="5">
        <v>0</v>
      </c>
      <c r="N1209" s="5">
        <v>0</v>
      </c>
      <c r="O1209" s="5">
        <v>0</v>
      </c>
      <c r="P1209" s="5">
        <v>0</v>
      </c>
      <c r="Q1209" s="5">
        <v>0</v>
      </c>
      <c r="R1209" s="5">
        <v>0</v>
      </c>
      <c r="S1209" s="5">
        <v>0</v>
      </c>
      <c r="T1209" s="5">
        <v>0</v>
      </c>
      <c r="V1209" t="s">
        <v>1679</v>
      </c>
      <c r="W1209" t="s">
        <v>1681</v>
      </c>
      <c r="X1209" t="s">
        <v>1682</v>
      </c>
    </row>
    <row r="1210" spans="2:31">
      <c r="B1210" t="s">
        <v>2427</v>
      </c>
      <c r="C1210" t="s">
        <v>2428</v>
      </c>
      <c r="D1210" s="5">
        <v>0</v>
      </c>
      <c r="E1210" s="5">
        <v>56706729</v>
      </c>
      <c r="F1210" s="5">
        <v>699907217</v>
      </c>
      <c r="G1210" s="5">
        <v>699907217</v>
      </c>
      <c r="H1210" s="5">
        <v>0</v>
      </c>
      <c r="I1210" s="5">
        <v>699907217</v>
      </c>
      <c r="J1210" s="5">
        <v>0</v>
      </c>
      <c r="K1210" s="5">
        <v>643200488</v>
      </c>
      <c r="L1210" s="5">
        <v>0</v>
      </c>
      <c r="M1210" s="5">
        <v>643200488</v>
      </c>
      <c r="N1210" s="5">
        <v>91.897999999999996</v>
      </c>
      <c r="O1210" s="5">
        <v>643200488</v>
      </c>
      <c r="P1210" s="5">
        <v>643200488</v>
      </c>
      <c r="Q1210" s="5">
        <v>91.897999999999996</v>
      </c>
      <c r="R1210" s="5">
        <v>0</v>
      </c>
      <c r="S1210" s="5">
        <v>0</v>
      </c>
      <c r="T1210" s="5">
        <v>643200488</v>
      </c>
      <c r="V1210" t="s">
        <v>2427</v>
      </c>
      <c r="W1210" t="s">
        <v>2429</v>
      </c>
      <c r="X1210" t="s">
        <v>1682</v>
      </c>
    </row>
    <row r="1211" spans="2:31">
      <c r="B1211" t="s">
        <v>2111</v>
      </c>
      <c r="C1211" t="s">
        <v>2112</v>
      </c>
      <c r="D1211" s="5">
        <v>22500000</v>
      </c>
      <c r="E1211" s="5">
        <v>0</v>
      </c>
      <c r="F1211" s="5">
        <v>-22500000</v>
      </c>
      <c r="G1211" s="5">
        <v>0</v>
      </c>
      <c r="H1211" s="5">
        <v>0</v>
      </c>
      <c r="I1211" s="5">
        <v>0</v>
      </c>
      <c r="J1211" s="5">
        <v>0</v>
      </c>
      <c r="K1211" s="5">
        <v>0</v>
      </c>
      <c r="L1211" s="5">
        <v>0</v>
      </c>
      <c r="M1211" s="5">
        <v>0</v>
      </c>
      <c r="N1211" s="5">
        <v>0</v>
      </c>
      <c r="O1211" s="5">
        <v>0</v>
      </c>
      <c r="P1211" s="5">
        <v>0</v>
      </c>
      <c r="Q1211" s="5">
        <v>0</v>
      </c>
      <c r="R1211" s="5">
        <v>0</v>
      </c>
      <c r="S1211" s="5">
        <v>0</v>
      </c>
      <c r="T1211" s="5">
        <v>0</v>
      </c>
      <c r="V1211" t="s">
        <v>2111</v>
      </c>
      <c r="W1211" t="s">
        <v>1826</v>
      </c>
      <c r="X1211" t="s">
        <v>1827</v>
      </c>
      <c r="Y1211" t="s">
        <v>1815</v>
      </c>
      <c r="Z1211" t="s">
        <v>2113</v>
      </c>
    </row>
    <row r="1212" spans="2:31">
      <c r="B1212" t="s">
        <v>1679</v>
      </c>
      <c r="C1212" t="s">
        <v>1680</v>
      </c>
      <c r="D1212" s="5">
        <v>22500000</v>
      </c>
      <c r="E1212" s="5">
        <v>0</v>
      </c>
      <c r="F1212" s="5">
        <v>-22500000</v>
      </c>
      <c r="G1212" s="5">
        <v>0</v>
      </c>
      <c r="H1212" s="5">
        <v>0</v>
      </c>
      <c r="I1212" s="5">
        <v>0</v>
      </c>
      <c r="J1212" s="5">
        <v>0</v>
      </c>
      <c r="K1212" s="5">
        <v>0</v>
      </c>
      <c r="L1212" s="5">
        <v>0</v>
      </c>
      <c r="M1212" s="5">
        <v>0</v>
      </c>
      <c r="N1212" s="5">
        <v>0</v>
      </c>
      <c r="O1212" s="5">
        <v>0</v>
      </c>
      <c r="P1212" s="5">
        <v>0</v>
      </c>
      <c r="Q1212" s="5">
        <v>0</v>
      </c>
      <c r="R1212" s="5">
        <v>0</v>
      </c>
      <c r="S1212" s="5">
        <v>0</v>
      </c>
      <c r="T1212" s="5">
        <v>0</v>
      </c>
      <c r="V1212" t="s">
        <v>1679</v>
      </c>
      <c r="W1212" t="s">
        <v>1681</v>
      </c>
      <c r="X1212" t="s">
        <v>1682</v>
      </c>
    </row>
    <row r="1213" spans="2:31">
      <c r="B1213" t="s">
        <v>2137</v>
      </c>
      <c r="C1213" t="s">
        <v>2138</v>
      </c>
      <c r="D1213" s="5">
        <v>2500000</v>
      </c>
      <c r="E1213" s="5">
        <v>0</v>
      </c>
      <c r="F1213" s="5">
        <v>-2492222</v>
      </c>
      <c r="G1213" s="5">
        <v>7778</v>
      </c>
      <c r="H1213" s="5">
        <v>0</v>
      </c>
      <c r="I1213" s="5">
        <v>7778</v>
      </c>
      <c r="J1213" s="5">
        <v>7778</v>
      </c>
      <c r="K1213" s="5">
        <v>7778</v>
      </c>
      <c r="L1213" s="5">
        <v>7778</v>
      </c>
      <c r="M1213" s="5">
        <v>7778</v>
      </c>
      <c r="N1213" s="5">
        <v>100</v>
      </c>
      <c r="O1213" s="5">
        <v>7778</v>
      </c>
      <c r="P1213" s="5">
        <v>7778</v>
      </c>
      <c r="Q1213" s="5">
        <v>100</v>
      </c>
      <c r="R1213" s="5">
        <v>7778</v>
      </c>
      <c r="S1213" s="5">
        <v>7778</v>
      </c>
      <c r="T1213" s="5">
        <v>0</v>
      </c>
      <c r="V1213" t="s">
        <v>2137</v>
      </c>
      <c r="W1213" t="s">
        <v>1849</v>
      </c>
      <c r="X1213" t="s">
        <v>2139</v>
      </c>
      <c r="Y1213" t="s">
        <v>1694</v>
      </c>
      <c r="Z1213" t="s">
        <v>1724</v>
      </c>
      <c r="AA1213" t="s">
        <v>1889</v>
      </c>
      <c r="AB1213" t="s">
        <v>2140</v>
      </c>
    </row>
    <row r="1214" spans="2:31">
      <c r="B1214" t="s">
        <v>1679</v>
      </c>
      <c r="C1214" t="s">
        <v>1680</v>
      </c>
      <c r="D1214" s="5">
        <v>2500000</v>
      </c>
      <c r="E1214" s="5">
        <v>0</v>
      </c>
      <c r="F1214" s="5">
        <v>-2500000</v>
      </c>
      <c r="G1214" s="5">
        <v>0</v>
      </c>
      <c r="H1214" s="5">
        <v>0</v>
      </c>
      <c r="I1214" s="5">
        <v>0</v>
      </c>
      <c r="J1214" s="5">
        <v>0</v>
      </c>
      <c r="K1214" s="5">
        <v>0</v>
      </c>
      <c r="L1214" s="5">
        <v>0</v>
      </c>
      <c r="M1214" s="5">
        <v>0</v>
      </c>
      <c r="N1214" s="5">
        <v>0</v>
      </c>
      <c r="O1214" s="5">
        <v>0</v>
      </c>
      <c r="P1214" s="5">
        <v>0</v>
      </c>
      <c r="Q1214" s="5">
        <v>0</v>
      </c>
      <c r="R1214" s="5">
        <v>0</v>
      </c>
      <c r="S1214" s="5">
        <v>0</v>
      </c>
      <c r="T1214" s="5">
        <v>0</v>
      </c>
      <c r="V1214" t="s">
        <v>1679</v>
      </c>
      <c r="W1214" t="s">
        <v>1681</v>
      </c>
      <c r="X1214" t="s">
        <v>1682</v>
      </c>
    </row>
    <row r="1215" spans="2:31">
      <c r="B1215" t="s">
        <v>1809</v>
      </c>
      <c r="C1215" t="s">
        <v>1810</v>
      </c>
      <c r="D1215" s="5">
        <v>0</v>
      </c>
      <c r="E1215" s="5">
        <v>0</v>
      </c>
      <c r="F1215" s="5">
        <v>7778</v>
      </c>
      <c r="G1215" s="5">
        <v>7778</v>
      </c>
      <c r="H1215" s="5">
        <v>0</v>
      </c>
      <c r="I1215" s="5">
        <v>7778</v>
      </c>
      <c r="J1215" s="5">
        <v>7778</v>
      </c>
      <c r="K1215" s="5">
        <v>7778</v>
      </c>
      <c r="L1215" s="5">
        <v>7778</v>
      </c>
      <c r="M1215" s="5">
        <v>7778</v>
      </c>
      <c r="N1215" s="5">
        <v>100</v>
      </c>
      <c r="O1215" s="5">
        <v>7778</v>
      </c>
      <c r="P1215" s="5">
        <v>7778</v>
      </c>
      <c r="Q1215" s="5">
        <v>100</v>
      </c>
      <c r="R1215" s="5">
        <v>7778</v>
      </c>
      <c r="S1215" s="5">
        <v>7778</v>
      </c>
      <c r="T1215" s="5">
        <v>0</v>
      </c>
      <c r="V1215" t="s">
        <v>1809</v>
      </c>
      <c r="W1215" t="s">
        <v>1811</v>
      </c>
      <c r="X1215" t="s">
        <v>1682</v>
      </c>
    </row>
    <row r="1216" spans="2:31">
      <c r="B1216" t="s">
        <v>2143</v>
      </c>
      <c r="C1216" t="s">
        <v>2144</v>
      </c>
      <c r="D1216" s="5">
        <v>4977835000</v>
      </c>
      <c r="E1216" s="5">
        <v>-171365253</v>
      </c>
      <c r="F1216" s="5">
        <v>375073960</v>
      </c>
      <c r="G1216" s="5">
        <v>5352908960</v>
      </c>
      <c r="H1216" s="5">
        <v>0</v>
      </c>
      <c r="I1216" s="5">
        <v>5352908960</v>
      </c>
      <c r="J1216" s="5">
        <v>-91937315</v>
      </c>
      <c r="K1216" s="5">
        <v>5207072645</v>
      </c>
      <c r="L1216" s="5">
        <v>1238073700</v>
      </c>
      <c r="M1216" s="5">
        <v>5207072645</v>
      </c>
      <c r="N1216" s="5">
        <v>97.275599999999997</v>
      </c>
      <c r="O1216" s="5">
        <v>382310102</v>
      </c>
      <c r="P1216" s="5">
        <v>3358383463</v>
      </c>
      <c r="Q1216" s="5">
        <v>62.739400000000003</v>
      </c>
      <c r="R1216" s="5">
        <v>382310102</v>
      </c>
      <c r="S1216" s="5">
        <v>3358383463</v>
      </c>
      <c r="T1216" s="5">
        <v>0</v>
      </c>
      <c r="V1216" t="s">
        <v>2143</v>
      </c>
      <c r="W1216" t="s">
        <v>1849</v>
      </c>
      <c r="X1216" t="s">
        <v>1694</v>
      </c>
      <c r="Y1216" t="s">
        <v>2145</v>
      </c>
      <c r="Z1216" t="s">
        <v>1689</v>
      </c>
      <c r="AA1216" t="s">
        <v>1888</v>
      </c>
      <c r="AB1216" t="s">
        <v>2146</v>
      </c>
    </row>
    <row r="1217" spans="2:29">
      <c r="B1217" t="s">
        <v>1679</v>
      </c>
      <c r="C1217" t="s">
        <v>1680</v>
      </c>
      <c r="D1217" s="5">
        <v>4577835000</v>
      </c>
      <c r="E1217" s="5">
        <v>-139017753</v>
      </c>
      <c r="F1217" s="5">
        <v>257256060</v>
      </c>
      <c r="G1217" s="5">
        <v>4835091060</v>
      </c>
      <c r="H1217" s="5">
        <v>0</v>
      </c>
      <c r="I1217" s="5">
        <v>4835091060</v>
      </c>
      <c r="J1217" s="5">
        <v>-89375315</v>
      </c>
      <c r="K1217" s="5">
        <v>4694378745</v>
      </c>
      <c r="L1217" s="5">
        <v>1135461700</v>
      </c>
      <c r="M1217" s="5">
        <v>4694378745</v>
      </c>
      <c r="N1217" s="5">
        <v>97.089799999999997</v>
      </c>
      <c r="O1217" s="5">
        <v>342910752</v>
      </c>
      <c r="P1217" s="5">
        <v>3029919030</v>
      </c>
      <c r="Q1217" s="5">
        <v>62.665199999999999</v>
      </c>
      <c r="R1217" s="5">
        <v>342910752</v>
      </c>
      <c r="S1217" s="5">
        <v>3029919030</v>
      </c>
      <c r="T1217" s="5">
        <v>0</v>
      </c>
      <c r="V1217" t="s">
        <v>1679</v>
      </c>
      <c r="W1217" t="s">
        <v>1681</v>
      </c>
      <c r="X1217" t="s">
        <v>1682</v>
      </c>
    </row>
    <row r="1218" spans="2:29">
      <c r="B1218" t="s">
        <v>2427</v>
      </c>
      <c r="C1218" t="s">
        <v>2428</v>
      </c>
      <c r="D1218" s="5">
        <v>400000000</v>
      </c>
      <c r="E1218" s="5">
        <v>-32347500</v>
      </c>
      <c r="F1218" s="5">
        <v>117529500</v>
      </c>
      <c r="G1218" s="5">
        <v>517529500</v>
      </c>
      <c r="H1218" s="5">
        <v>0</v>
      </c>
      <c r="I1218" s="5">
        <v>517529500</v>
      </c>
      <c r="J1218" s="5">
        <v>-2562000</v>
      </c>
      <c r="K1218" s="5">
        <v>512405500</v>
      </c>
      <c r="L1218" s="5">
        <v>102612000</v>
      </c>
      <c r="M1218" s="5">
        <v>512405500</v>
      </c>
      <c r="N1218" s="5">
        <v>99.009900000000002</v>
      </c>
      <c r="O1218" s="5">
        <v>39399350</v>
      </c>
      <c r="P1218" s="5">
        <v>328176033</v>
      </c>
      <c r="Q1218" s="5">
        <v>63.411999999999999</v>
      </c>
      <c r="R1218" s="5">
        <v>39399350</v>
      </c>
      <c r="S1218" s="5">
        <v>328176033</v>
      </c>
      <c r="T1218" s="5">
        <v>0</v>
      </c>
      <c r="V1218" t="s">
        <v>2427</v>
      </c>
      <c r="W1218" t="s">
        <v>2429</v>
      </c>
      <c r="X1218" t="s">
        <v>1682</v>
      </c>
    </row>
    <row r="1219" spans="2:29">
      <c r="B1219" t="s">
        <v>1809</v>
      </c>
      <c r="C1219" t="s">
        <v>1810</v>
      </c>
      <c r="D1219" s="5">
        <v>0</v>
      </c>
      <c r="E1219" s="5">
        <v>0</v>
      </c>
      <c r="F1219" s="5">
        <v>288400</v>
      </c>
      <c r="G1219" s="5">
        <v>288400</v>
      </c>
      <c r="H1219" s="5">
        <v>0</v>
      </c>
      <c r="I1219" s="5">
        <v>288400</v>
      </c>
      <c r="J1219" s="5">
        <v>0</v>
      </c>
      <c r="K1219" s="5">
        <v>288400</v>
      </c>
      <c r="L1219" s="5">
        <v>0</v>
      </c>
      <c r="M1219" s="5">
        <v>288400</v>
      </c>
      <c r="N1219" s="5">
        <v>100</v>
      </c>
      <c r="O1219" s="5">
        <v>0</v>
      </c>
      <c r="P1219" s="5">
        <v>288400</v>
      </c>
      <c r="Q1219" s="5">
        <v>100</v>
      </c>
      <c r="R1219" s="5">
        <v>0</v>
      </c>
      <c r="S1219" s="5">
        <v>288400</v>
      </c>
      <c r="T1219" s="5">
        <v>0</v>
      </c>
      <c r="V1219" t="s">
        <v>1809</v>
      </c>
      <c r="W1219" t="s">
        <v>1811</v>
      </c>
      <c r="X1219" t="s">
        <v>1682</v>
      </c>
    </row>
    <row r="1220" spans="2:29">
      <c r="B1220" t="s">
        <v>2167</v>
      </c>
      <c r="C1220" t="s">
        <v>2168</v>
      </c>
      <c r="D1220" s="5">
        <v>2010000000</v>
      </c>
      <c r="E1220" s="5">
        <v>-217414550</v>
      </c>
      <c r="F1220" s="5">
        <v>-2010000000</v>
      </c>
      <c r="G1220" s="5">
        <v>0</v>
      </c>
      <c r="H1220" s="5">
        <v>0</v>
      </c>
      <c r="I1220" s="5">
        <v>0</v>
      </c>
      <c r="J1220" s="5">
        <v>0</v>
      </c>
      <c r="K1220" s="5">
        <v>0</v>
      </c>
      <c r="L1220" s="5">
        <v>0</v>
      </c>
      <c r="M1220" s="5">
        <v>0</v>
      </c>
      <c r="N1220" s="5">
        <v>0</v>
      </c>
      <c r="O1220" s="5">
        <v>0</v>
      </c>
      <c r="P1220" s="5">
        <v>0</v>
      </c>
      <c r="Q1220" s="5">
        <v>0</v>
      </c>
      <c r="R1220" s="5">
        <v>0</v>
      </c>
      <c r="S1220" s="5">
        <v>0</v>
      </c>
      <c r="T1220" s="5">
        <v>0</v>
      </c>
      <c r="V1220" t="s">
        <v>2167</v>
      </c>
      <c r="W1220" t="s">
        <v>1887</v>
      </c>
      <c r="X1220" t="s">
        <v>1707</v>
      </c>
      <c r="Y1220" t="s">
        <v>2169</v>
      </c>
      <c r="Z1220" t="s">
        <v>1916</v>
      </c>
      <c r="AA1220" t="s">
        <v>2170</v>
      </c>
      <c r="AB1220" t="s">
        <v>2171</v>
      </c>
    </row>
    <row r="1221" spans="2:29">
      <c r="B1221" t="s">
        <v>1679</v>
      </c>
      <c r="C1221" t="s">
        <v>1680</v>
      </c>
      <c r="D1221" s="5">
        <v>910000000</v>
      </c>
      <c r="E1221" s="5">
        <v>-156485569</v>
      </c>
      <c r="F1221" s="5">
        <v>-910000000</v>
      </c>
      <c r="G1221" s="5">
        <v>0</v>
      </c>
      <c r="H1221" s="5">
        <v>0</v>
      </c>
      <c r="I1221" s="5">
        <v>0</v>
      </c>
      <c r="J1221" s="5">
        <v>0</v>
      </c>
      <c r="K1221" s="5">
        <v>0</v>
      </c>
      <c r="L1221" s="5">
        <v>0</v>
      </c>
      <c r="M1221" s="5">
        <v>0</v>
      </c>
      <c r="N1221" s="5">
        <v>0</v>
      </c>
      <c r="O1221" s="5">
        <v>0</v>
      </c>
      <c r="P1221" s="5">
        <v>0</v>
      </c>
      <c r="Q1221" s="5">
        <v>0</v>
      </c>
      <c r="R1221" s="5">
        <v>0</v>
      </c>
      <c r="S1221" s="5">
        <v>0</v>
      </c>
      <c r="T1221" s="5">
        <v>0</v>
      </c>
      <c r="V1221" t="s">
        <v>1679</v>
      </c>
      <c r="W1221" t="s">
        <v>1681</v>
      </c>
      <c r="X1221" t="s">
        <v>1682</v>
      </c>
    </row>
    <row r="1222" spans="2:29">
      <c r="B1222" t="s">
        <v>2427</v>
      </c>
      <c r="C1222" t="s">
        <v>2428</v>
      </c>
      <c r="D1222" s="5">
        <v>1100000000</v>
      </c>
      <c r="E1222" s="5">
        <v>-60928981</v>
      </c>
      <c r="F1222" s="5">
        <v>-1100000000</v>
      </c>
      <c r="G1222" s="5">
        <v>0</v>
      </c>
      <c r="H1222" s="5">
        <v>0</v>
      </c>
      <c r="I1222" s="5">
        <v>0</v>
      </c>
      <c r="J1222" s="5">
        <v>0</v>
      </c>
      <c r="K1222" s="5">
        <v>0</v>
      </c>
      <c r="L1222" s="5">
        <v>0</v>
      </c>
      <c r="M1222" s="5">
        <v>0</v>
      </c>
      <c r="N1222" s="5">
        <v>0</v>
      </c>
      <c r="O1222" s="5">
        <v>0</v>
      </c>
      <c r="P1222" s="5">
        <v>0</v>
      </c>
      <c r="Q1222" s="5">
        <v>0</v>
      </c>
      <c r="R1222" s="5">
        <v>0</v>
      </c>
      <c r="S1222" s="5">
        <v>0</v>
      </c>
      <c r="T1222" s="5">
        <v>0</v>
      </c>
      <c r="V1222" t="s">
        <v>2427</v>
      </c>
      <c r="W1222" t="s">
        <v>2429</v>
      </c>
      <c r="X1222" t="s">
        <v>1682</v>
      </c>
    </row>
    <row r="1223" spans="2:29">
      <c r="B1223" t="s">
        <v>2775</v>
      </c>
      <c r="C1223" t="s">
        <v>2776</v>
      </c>
      <c r="D1223" s="5">
        <v>500000000</v>
      </c>
      <c r="E1223" s="5">
        <v>0</v>
      </c>
      <c r="F1223" s="5">
        <v>-500000000</v>
      </c>
      <c r="G1223" s="5">
        <v>0</v>
      </c>
      <c r="H1223" s="5">
        <v>0</v>
      </c>
      <c r="I1223" s="5">
        <v>0</v>
      </c>
      <c r="J1223" s="5">
        <v>0</v>
      </c>
      <c r="K1223" s="5">
        <v>0</v>
      </c>
      <c r="L1223" s="5">
        <v>0</v>
      </c>
      <c r="M1223" s="5">
        <v>0</v>
      </c>
      <c r="N1223" s="5">
        <v>0</v>
      </c>
      <c r="O1223" s="5">
        <v>0</v>
      </c>
      <c r="P1223" s="5">
        <v>0</v>
      </c>
      <c r="Q1223" s="5">
        <v>0</v>
      </c>
      <c r="R1223" s="5">
        <v>0</v>
      </c>
      <c r="S1223" s="5">
        <v>0</v>
      </c>
      <c r="T1223" s="5">
        <v>0</v>
      </c>
      <c r="V1223" t="s">
        <v>2775</v>
      </c>
      <c r="W1223" t="s">
        <v>1849</v>
      </c>
      <c r="X1223" t="s">
        <v>1694</v>
      </c>
      <c r="Y1223" t="s">
        <v>1992</v>
      </c>
      <c r="Z1223" t="s">
        <v>2777</v>
      </c>
      <c r="AA1223" t="s">
        <v>1689</v>
      </c>
      <c r="AB1223" t="s">
        <v>1694</v>
      </c>
      <c r="AC1223" t="s">
        <v>1780</v>
      </c>
    </row>
    <row r="1224" spans="2:29">
      <c r="B1224" t="s">
        <v>2427</v>
      </c>
      <c r="C1224" t="s">
        <v>2428</v>
      </c>
      <c r="D1224" s="5">
        <v>500000000</v>
      </c>
      <c r="E1224" s="5">
        <v>0</v>
      </c>
      <c r="F1224" s="5">
        <v>-500000000</v>
      </c>
      <c r="G1224" s="5">
        <v>0</v>
      </c>
      <c r="H1224" s="5">
        <v>0</v>
      </c>
      <c r="I1224" s="5">
        <v>0</v>
      </c>
      <c r="J1224" s="5">
        <v>0</v>
      </c>
      <c r="K1224" s="5">
        <v>0</v>
      </c>
      <c r="L1224" s="5">
        <v>0</v>
      </c>
      <c r="M1224" s="5">
        <v>0</v>
      </c>
      <c r="N1224" s="5">
        <v>0</v>
      </c>
      <c r="O1224" s="5">
        <v>0</v>
      </c>
      <c r="P1224" s="5">
        <v>0</v>
      </c>
      <c r="Q1224" s="5">
        <v>0</v>
      </c>
      <c r="R1224" s="5">
        <v>0</v>
      </c>
      <c r="S1224" s="5">
        <v>0</v>
      </c>
      <c r="T1224" s="5">
        <v>0</v>
      </c>
      <c r="V1224" t="s">
        <v>2427</v>
      </c>
      <c r="W1224" t="s">
        <v>2429</v>
      </c>
      <c r="X1224" t="s">
        <v>1682</v>
      </c>
    </row>
    <row r="1225" spans="2:29">
      <c r="B1225" t="s">
        <v>2333</v>
      </c>
      <c r="C1225" t="s">
        <v>1534</v>
      </c>
      <c r="D1225" s="5">
        <v>0</v>
      </c>
      <c r="E1225" s="5">
        <v>-2789949</v>
      </c>
      <c r="F1225" s="5">
        <v>194154491</v>
      </c>
      <c r="G1225" s="5">
        <v>194154491</v>
      </c>
      <c r="H1225" s="5">
        <v>0</v>
      </c>
      <c r="I1225" s="5">
        <v>194154491</v>
      </c>
      <c r="J1225" s="5">
        <v>-6263354</v>
      </c>
      <c r="K1225" s="5">
        <v>187891136</v>
      </c>
      <c r="L1225" s="5">
        <v>-6263354</v>
      </c>
      <c r="M1225" s="5">
        <v>187891136</v>
      </c>
      <c r="N1225" s="5">
        <v>96.774000000000001</v>
      </c>
      <c r="O1225" s="5">
        <v>0</v>
      </c>
      <c r="P1225" s="5">
        <v>187891136</v>
      </c>
      <c r="Q1225" s="5">
        <v>96.774000000000001</v>
      </c>
      <c r="R1225" s="5">
        <v>0</v>
      </c>
      <c r="S1225" s="5">
        <v>187891136</v>
      </c>
      <c r="T1225" s="5">
        <v>0</v>
      </c>
      <c r="V1225" t="s">
        <v>2333</v>
      </c>
      <c r="W1225" t="s">
        <v>2334</v>
      </c>
      <c r="X1225" t="s">
        <v>2335</v>
      </c>
    </row>
    <row r="1226" spans="2:29">
      <c r="B1226" t="s">
        <v>1679</v>
      </c>
      <c r="C1226" t="s">
        <v>1680</v>
      </c>
      <c r="D1226" s="5">
        <v>0</v>
      </c>
      <c r="E1226" s="5">
        <v>-2789949</v>
      </c>
      <c r="F1226" s="5">
        <v>194154491</v>
      </c>
      <c r="G1226" s="5">
        <v>194154491</v>
      </c>
      <c r="H1226" s="5">
        <v>0</v>
      </c>
      <c r="I1226" s="5">
        <v>194154491</v>
      </c>
      <c r="J1226" s="5">
        <v>-6263354</v>
      </c>
      <c r="K1226" s="5">
        <v>187891136</v>
      </c>
      <c r="L1226" s="5">
        <v>-6263354</v>
      </c>
      <c r="M1226" s="5">
        <v>187891136</v>
      </c>
      <c r="N1226" s="5">
        <v>96.774000000000001</v>
      </c>
      <c r="O1226" s="5">
        <v>0</v>
      </c>
      <c r="P1226" s="5">
        <v>187891136</v>
      </c>
      <c r="Q1226" s="5">
        <v>96.774000000000001</v>
      </c>
      <c r="R1226" s="5">
        <v>0</v>
      </c>
      <c r="S1226" s="5">
        <v>187891136</v>
      </c>
      <c r="T1226" s="5">
        <v>0</v>
      </c>
      <c r="V1226" t="s">
        <v>1679</v>
      </c>
      <c r="W1226" t="s">
        <v>1681</v>
      </c>
      <c r="X1226" t="s">
        <v>1682</v>
      </c>
    </row>
  </sheetData>
  <autoFilter ref="B2:AF2"/>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workbookViewId="0">
      <selection activeCell="D22" sqref="D22"/>
    </sheetView>
  </sheetViews>
  <sheetFormatPr baseColWidth="10" defaultColWidth="11.42578125" defaultRowHeight="15"/>
  <cols>
    <col min="1" max="1" width="11.42578125" style="205"/>
    <col min="2" max="2" width="11" style="205" bestFit="1" customWidth="1"/>
    <col min="3" max="3" width="25" style="205" bestFit="1" customWidth="1"/>
    <col min="4" max="4" width="33.85546875" style="205" customWidth="1"/>
    <col min="5" max="5" width="21" style="205" bestFit="1" customWidth="1"/>
    <col min="6" max="6" width="17" style="205" bestFit="1" customWidth="1"/>
    <col min="7" max="7" width="24" style="205" bestFit="1" customWidth="1"/>
    <col min="8" max="8" width="20" style="205" bestFit="1" customWidth="1"/>
    <col min="9" max="9" width="23" style="205" bestFit="1" customWidth="1"/>
    <col min="10" max="10" width="17" style="205" bestFit="1" customWidth="1"/>
    <col min="11" max="11" width="8" style="205" bestFit="1" customWidth="1"/>
    <col min="12" max="12" width="17" style="205" bestFit="1" customWidth="1"/>
    <col min="13" max="16384" width="11.42578125" style="205"/>
  </cols>
  <sheetData>
    <row r="1" spans="1:12" ht="51">
      <c r="A1" s="206"/>
      <c r="B1" s="231" t="s">
        <v>2778</v>
      </c>
      <c r="C1" s="231" t="s">
        <v>2779</v>
      </c>
      <c r="D1" s="231" t="s">
        <v>2780</v>
      </c>
      <c r="E1" s="231" t="s">
        <v>2781</v>
      </c>
      <c r="F1" s="232" t="s">
        <v>2782</v>
      </c>
      <c r="G1" s="231" t="s">
        <v>2783</v>
      </c>
      <c r="H1" s="231" t="s">
        <v>2784</v>
      </c>
      <c r="I1" s="231" t="s">
        <v>2785</v>
      </c>
      <c r="J1" s="232" t="s">
        <v>2786</v>
      </c>
      <c r="K1" s="232" t="s">
        <v>2787</v>
      </c>
      <c r="L1" s="232" t="s">
        <v>2788</v>
      </c>
    </row>
    <row r="2" spans="1:12">
      <c r="A2" s="205" t="str">
        <f>+RIGHT(C2,4)</f>
        <v>1</v>
      </c>
      <c r="B2" s="205" t="s">
        <v>2789</v>
      </c>
      <c r="C2" s="205" t="s">
        <v>2790</v>
      </c>
      <c r="D2" s="205" t="s">
        <v>2791</v>
      </c>
      <c r="E2" s="453">
        <v>330548597256</v>
      </c>
      <c r="F2" s="453">
        <v>-11798002571</v>
      </c>
      <c r="G2" s="453">
        <v>-14027980984</v>
      </c>
      <c r="H2" s="453">
        <v>316520616272</v>
      </c>
      <c r="I2" s="453">
        <v>2728440571</v>
      </c>
      <c r="J2" s="453">
        <v>302412853992</v>
      </c>
      <c r="K2" s="453">
        <v>9554</v>
      </c>
      <c r="L2" s="453">
        <v>14107762280</v>
      </c>
    </row>
    <row r="3" spans="1:12">
      <c r="A3" s="205" t="str">
        <f t="shared" ref="A3:A66" si="0">+RIGHT(C3,4)</f>
        <v>13</v>
      </c>
      <c r="B3" s="205" t="s">
        <v>2789</v>
      </c>
      <c r="C3" s="205" t="s">
        <v>2792</v>
      </c>
      <c r="D3" s="205" t="s">
        <v>2793</v>
      </c>
      <c r="E3" s="453">
        <v>330548597256</v>
      </c>
      <c r="F3" s="453">
        <v>-11798002571</v>
      </c>
      <c r="G3" s="453">
        <v>-14027980984</v>
      </c>
      <c r="H3" s="453">
        <v>316520616272</v>
      </c>
      <c r="I3" s="453">
        <v>2728440571</v>
      </c>
      <c r="J3" s="453">
        <v>302412853992</v>
      </c>
      <c r="K3" s="453">
        <v>9554</v>
      </c>
      <c r="L3" s="453">
        <v>14107762280</v>
      </c>
    </row>
    <row r="4" spans="1:12">
      <c r="A4" s="205" t="str">
        <f t="shared" si="0"/>
        <v>131</v>
      </c>
      <c r="B4" s="205" t="s">
        <v>2789</v>
      </c>
      <c r="C4" s="205" t="s">
        <v>2794</v>
      </c>
      <c r="D4" s="205" t="s">
        <v>2795</v>
      </c>
      <c r="E4" s="453">
        <v>1794048553</v>
      </c>
      <c r="F4" s="453">
        <v>-19434781</v>
      </c>
      <c r="G4" s="453">
        <v>-85563678</v>
      </c>
      <c r="H4" s="453">
        <v>1708484875</v>
      </c>
      <c r="I4" s="453">
        <v>41128</v>
      </c>
      <c r="J4" s="453">
        <v>1701441038</v>
      </c>
      <c r="K4" s="453">
        <v>9959</v>
      </c>
      <c r="L4" s="453">
        <v>7043837</v>
      </c>
    </row>
    <row r="5" spans="1:12">
      <c r="A5" s="205" t="str">
        <f t="shared" si="0"/>
        <v>3101</v>
      </c>
      <c r="B5" s="205" t="s">
        <v>2789</v>
      </c>
      <c r="C5" s="205" t="s">
        <v>2796</v>
      </c>
      <c r="D5" s="205" t="s">
        <v>2797</v>
      </c>
      <c r="E5" s="453">
        <v>18661252</v>
      </c>
      <c r="F5" s="453">
        <v>0</v>
      </c>
      <c r="G5" s="453">
        <v>0</v>
      </c>
      <c r="H5" s="453">
        <v>18661252</v>
      </c>
      <c r="I5" s="453">
        <v>0</v>
      </c>
      <c r="J5" s="453">
        <v>18661252</v>
      </c>
      <c r="K5" s="453">
        <v>10000</v>
      </c>
      <c r="L5" s="453">
        <v>0</v>
      </c>
    </row>
    <row r="6" spans="1:12">
      <c r="A6" s="205" t="str">
        <f t="shared" si="0"/>
        <v>0101</v>
      </c>
      <c r="B6" s="205" t="s">
        <v>2789</v>
      </c>
      <c r="C6" s="205" t="s">
        <v>2798</v>
      </c>
      <c r="D6" s="205" t="s">
        <v>2799</v>
      </c>
      <c r="E6" s="453">
        <v>18661252</v>
      </c>
      <c r="F6" s="453">
        <v>0</v>
      </c>
      <c r="G6" s="453">
        <v>0</v>
      </c>
      <c r="H6" s="453">
        <v>18661252</v>
      </c>
      <c r="I6" s="453">
        <v>0</v>
      </c>
      <c r="J6" s="453">
        <v>18661252</v>
      </c>
      <c r="K6" s="453">
        <v>10000</v>
      </c>
      <c r="L6" s="453">
        <v>0</v>
      </c>
    </row>
    <row r="7" spans="1:12">
      <c r="A7" s="205" t="str">
        <f t="shared" si="0"/>
        <v>0101</v>
      </c>
      <c r="B7" s="205" t="s">
        <v>2789</v>
      </c>
      <c r="C7" s="205" t="s">
        <v>2800</v>
      </c>
      <c r="D7" s="205" t="s">
        <v>2801</v>
      </c>
      <c r="E7" s="453">
        <v>18661252</v>
      </c>
      <c r="F7" s="453">
        <v>0</v>
      </c>
      <c r="G7" s="453">
        <v>0</v>
      </c>
      <c r="H7" s="453">
        <v>18661252</v>
      </c>
      <c r="I7" s="453">
        <v>0</v>
      </c>
      <c r="J7" s="453">
        <v>18661252</v>
      </c>
      <c r="K7" s="453">
        <v>10000</v>
      </c>
      <c r="L7" s="453">
        <v>0</v>
      </c>
    </row>
    <row r="8" spans="1:12">
      <c r="A8" s="205" t="str">
        <f t="shared" si="0"/>
        <v>0101</v>
      </c>
      <c r="B8" s="205" t="s">
        <v>2789</v>
      </c>
      <c r="C8" s="205" t="s">
        <v>2802</v>
      </c>
      <c r="D8" s="205" t="s">
        <v>2803</v>
      </c>
      <c r="E8" s="453">
        <v>18661252</v>
      </c>
      <c r="F8" s="453">
        <v>0</v>
      </c>
      <c r="G8" s="453">
        <v>0</v>
      </c>
      <c r="H8" s="453">
        <v>18661252</v>
      </c>
      <c r="I8" s="453">
        <v>0</v>
      </c>
      <c r="J8" s="453">
        <v>18661252</v>
      </c>
      <c r="K8" s="453">
        <v>10000</v>
      </c>
      <c r="L8" s="453">
        <v>0</v>
      </c>
    </row>
    <row r="9" spans="1:12">
      <c r="A9" s="205" t="str">
        <f t="shared" si="0"/>
        <v>0101</v>
      </c>
      <c r="B9" s="205" t="s">
        <v>2789</v>
      </c>
      <c r="C9" s="205" t="s">
        <v>2804</v>
      </c>
      <c r="D9" s="205" t="s">
        <v>2805</v>
      </c>
      <c r="E9" s="453">
        <v>18661252</v>
      </c>
      <c r="F9" s="453">
        <v>0</v>
      </c>
      <c r="G9" s="453">
        <v>0</v>
      </c>
      <c r="H9" s="453">
        <v>18661252</v>
      </c>
      <c r="I9" s="453">
        <v>0</v>
      </c>
      <c r="J9" s="453">
        <v>18661252</v>
      </c>
      <c r="K9" s="453">
        <v>10000</v>
      </c>
      <c r="L9" s="453">
        <v>0</v>
      </c>
    </row>
    <row r="10" spans="1:12">
      <c r="A10" s="205" t="str">
        <f t="shared" si="0"/>
        <v>3102</v>
      </c>
      <c r="B10" s="205" t="s">
        <v>2789</v>
      </c>
      <c r="C10" s="205" t="s">
        <v>2806</v>
      </c>
      <c r="D10" s="205" t="s">
        <v>2807</v>
      </c>
      <c r="E10" s="453">
        <v>1775387301</v>
      </c>
      <c r="F10" s="453">
        <v>-19434781</v>
      </c>
      <c r="G10" s="453">
        <v>-85563678</v>
      </c>
      <c r="H10" s="453">
        <v>1689823623</v>
      </c>
      <c r="I10" s="453">
        <v>41128</v>
      </c>
      <c r="J10" s="453">
        <v>1682779786</v>
      </c>
      <c r="K10" s="453">
        <v>9958</v>
      </c>
      <c r="L10" s="453">
        <v>7043837</v>
      </c>
    </row>
    <row r="11" spans="1:12">
      <c r="A11" s="205" t="str">
        <f t="shared" si="0"/>
        <v>0201</v>
      </c>
      <c r="B11" s="205" t="s">
        <v>2789</v>
      </c>
      <c r="C11" s="205" t="s">
        <v>2808</v>
      </c>
      <c r="D11" s="205" t="s">
        <v>2809</v>
      </c>
      <c r="E11" s="453">
        <v>299953554</v>
      </c>
      <c r="F11" s="453">
        <v>0</v>
      </c>
      <c r="G11" s="453">
        <v>-66128897</v>
      </c>
      <c r="H11" s="453">
        <v>233824657</v>
      </c>
      <c r="I11" s="453">
        <v>0</v>
      </c>
      <c r="J11" s="453">
        <v>233824657</v>
      </c>
      <c r="K11" s="453">
        <v>10000</v>
      </c>
      <c r="L11" s="453">
        <v>0</v>
      </c>
    </row>
    <row r="12" spans="1:12">
      <c r="A12" s="205" t="str">
        <f t="shared" si="0"/>
        <v>0101</v>
      </c>
      <c r="B12" s="205" t="s">
        <v>2789</v>
      </c>
      <c r="C12" s="205" t="s">
        <v>2810</v>
      </c>
      <c r="D12" s="205" t="s">
        <v>2811</v>
      </c>
      <c r="E12" s="453">
        <v>299953554</v>
      </c>
      <c r="F12" s="453">
        <v>0</v>
      </c>
      <c r="G12" s="453">
        <v>-66128897</v>
      </c>
      <c r="H12" s="453">
        <v>233824657</v>
      </c>
      <c r="I12" s="453">
        <v>0</v>
      </c>
      <c r="J12" s="453">
        <v>233824657</v>
      </c>
      <c r="K12" s="453">
        <v>10000</v>
      </c>
      <c r="L12" s="453">
        <v>0</v>
      </c>
    </row>
    <row r="13" spans="1:12">
      <c r="A13" s="205" t="str">
        <f t="shared" si="0"/>
        <v>0101</v>
      </c>
      <c r="B13" s="205" t="s">
        <v>2789</v>
      </c>
      <c r="C13" s="205" t="s">
        <v>2812</v>
      </c>
      <c r="D13" s="205" t="s">
        <v>2813</v>
      </c>
      <c r="E13" s="453">
        <v>299953554</v>
      </c>
      <c r="F13" s="453">
        <v>0</v>
      </c>
      <c r="G13" s="453">
        <v>-66128897</v>
      </c>
      <c r="H13" s="453">
        <v>233824657</v>
      </c>
      <c r="I13" s="453">
        <v>0</v>
      </c>
      <c r="J13" s="453">
        <v>233824657</v>
      </c>
      <c r="K13" s="453">
        <v>10000</v>
      </c>
      <c r="L13" s="453">
        <v>0</v>
      </c>
    </row>
    <row r="14" spans="1:12">
      <c r="A14" s="205" t="str">
        <f t="shared" si="0"/>
        <v>0104</v>
      </c>
      <c r="B14" s="205" t="s">
        <v>2789</v>
      </c>
      <c r="C14" s="205" t="s">
        <v>2814</v>
      </c>
      <c r="D14" s="205" t="s">
        <v>2815</v>
      </c>
      <c r="E14" s="453">
        <v>299953554</v>
      </c>
      <c r="F14" s="453">
        <v>0</v>
      </c>
      <c r="G14" s="453">
        <v>-66128897</v>
      </c>
      <c r="H14" s="453">
        <v>233824657</v>
      </c>
      <c r="I14" s="453">
        <v>0</v>
      </c>
      <c r="J14" s="453">
        <v>233824657</v>
      </c>
      <c r="K14" s="453">
        <v>10000</v>
      </c>
      <c r="L14" s="453">
        <v>0</v>
      </c>
    </row>
    <row r="15" spans="1:12">
      <c r="A15" s="205" t="str">
        <f t="shared" si="0"/>
        <v>0202</v>
      </c>
      <c r="B15" s="205" t="s">
        <v>2789</v>
      </c>
      <c r="C15" s="205" t="s">
        <v>2816</v>
      </c>
      <c r="D15" s="205" t="s">
        <v>2817</v>
      </c>
      <c r="E15" s="453">
        <v>1475433747</v>
      </c>
      <c r="F15" s="453">
        <v>-19434781</v>
      </c>
      <c r="G15" s="453">
        <v>-19434781</v>
      </c>
      <c r="H15" s="453">
        <v>1455998966</v>
      </c>
      <c r="I15" s="453">
        <v>41128</v>
      </c>
      <c r="J15" s="453">
        <v>1448955129</v>
      </c>
      <c r="K15" s="453">
        <v>9952</v>
      </c>
      <c r="L15" s="453">
        <v>7043837</v>
      </c>
    </row>
    <row r="16" spans="1:12">
      <c r="A16" s="205" t="str">
        <f t="shared" si="0"/>
        <v>0201</v>
      </c>
      <c r="B16" s="205" t="s">
        <v>2789</v>
      </c>
      <c r="C16" s="205" t="s">
        <v>2818</v>
      </c>
      <c r="D16" s="205" t="s">
        <v>2819</v>
      </c>
      <c r="E16" s="453">
        <v>18772448</v>
      </c>
      <c r="F16" s="453">
        <v>-11790242</v>
      </c>
      <c r="G16" s="453">
        <v>-11790242</v>
      </c>
      <c r="H16" s="453">
        <v>6982206</v>
      </c>
      <c r="I16" s="453">
        <v>0</v>
      </c>
      <c r="J16" s="453">
        <v>0</v>
      </c>
      <c r="K16" s="453">
        <v>0</v>
      </c>
      <c r="L16" s="453">
        <v>6982206</v>
      </c>
    </row>
    <row r="17" spans="1:12">
      <c r="A17" s="205" t="str">
        <f t="shared" si="0"/>
        <v>0101</v>
      </c>
      <c r="B17" s="205" t="s">
        <v>2789</v>
      </c>
      <c r="C17" s="205" t="s">
        <v>2820</v>
      </c>
      <c r="D17" s="205" t="s">
        <v>2821</v>
      </c>
      <c r="E17" s="453">
        <v>18772448</v>
      </c>
      <c r="F17" s="453">
        <v>-11790242</v>
      </c>
      <c r="G17" s="453">
        <v>-11790242</v>
      </c>
      <c r="H17" s="453">
        <v>6982206</v>
      </c>
      <c r="I17" s="453">
        <v>0</v>
      </c>
      <c r="J17" s="453">
        <v>0</v>
      </c>
      <c r="K17" s="453">
        <v>0</v>
      </c>
      <c r="L17" s="453">
        <v>6982206</v>
      </c>
    </row>
    <row r="18" spans="1:12">
      <c r="A18" s="205" t="str">
        <f t="shared" si="0"/>
        <v>0106</v>
      </c>
      <c r="B18" s="205" t="s">
        <v>2789</v>
      </c>
      <c r="C18" s="205" t="s">
        <v>1058</v>
      </c>
      <c r="D18" s="205" t="s">
        <v>759</v>
      </c>
      <c r="E18" s="453">
        <v>18772448</v>
      </c>
      <c r="F18" s="453">
        <v>-11790242</v>
      </c>
      <c r="G18" s="453">
        <v>-11790242</v>
      </c>
      <c r="H18" s="453">
        <v>6982206</v>
      </c>
      <c r="I18" s="453">
        <v>0</v>
      </c>
      <c r="J18" s="453">
        <v>0</v>
      </c>
      <c r="K18" s="453">
        <v>0</v>
      </c>
      <c r="L18" s="453">
        <v>6982206</v>
      </c>
    </row>
    <row r="19" spans="1:12">
      <c r="A19" s="205" t="str">
        <f t="shared" si="0"/>
        <v>0202</v>
      </c>
      <c r="B19" s="205" t="s">
        <v>2789</v>
      </c>
      <c r="C19" s="205" t="s">
        <v>2822</v>
      </c>
      <c r="D19" s="205" t="s">
        <v>2823</v>
      </c>
      <c r="E19" s="453">
        <v>1456661299</v>
      </c>
      <c r="F19" s="453">
        <v>-7644539</v>
      </c>
      <c r="G19" s="453">
        <v>-7644539</v>
      </c>
      <c r="H19" s="453">
        <v>1449016760</v>
      </c>
      <c r="I19" s="453">
        <v>41128</v>
      </c>
      <c r="J19" s="453">
        <v>1448955129</v>
      </c>
      <c r="K19" s="453">
        <v>10000</v>
      </c>
      <c r="L19" s="453">
        <v>61631</v>
      </c>
    </row>
    <row r="20" spans="1:12">
      <c r="A20" s="205" t="str">
        <f t="shared" si="0"/>
        <v>0201</v>
      </c>
      <c r="B20" s="205" t="s">
        <v>2789</v>
      </c>
      <c r="C20" s="205" t="s">
        <v>2824</v>
      </c>
      <c r="D20" s="205" t="s">
        <v>2825</v>
      </c>
      <c r="E20" s="453">
        <v>700547081</v>
      </c>
      <c r="F20" s="453">
        <v>-7644539</v>
      </c>
      <c r="G20" s="453">
        <v>-7644539</v>
      </c>
      <c r="H20" s="453">
        <v>692902542</v>
      </c>
      <c r="I20" s="453">
        <v>0</v>
      </c>
      <c r="J20" s="453">
        <v>692840911</v>
      </c>
      <c r="K20" s="453">
        <v>9999</v>
      </c>
      <c r="L20" s="453">
        <v>61631</v>
      </c>
    </row>
    <row r="21" spans="1:12">
      <c r="A21" s="205" t="str">
        <f t="shared" si="0"/>
        <v>0101</v>
      </c>
      <c r="B21" s="205" t="s">
        <v>2789</v>
      </c>
      <c r="C21" s="205" t="s">
        <v>2826</v>
      </c>
      <c r="D21" s="205" t="s">
        <v>766</v>
      </c>
      <c r="E21" s="453">
        <v>7497884</v>
      </c>
      <c r="F21" s="453">
        <v>-7497884</v>
      </c>
      <c r="G21" s="453">
        <v>-7497884</v>
      </c>
      <c r="H21" s="453">
        <v>0</v>
      </c>
      <c r="I21" s="453">
        <v>0</v>
      </c>
      <c r="J21" s="453">
        <v>0</v>
      </c>
      <c r="K21" s="453">
        <v>0</v>
      </c>
      <c r="L21" s="453">
        <v>0</v>
      </c>
    </row>
    <row r="22" spans="1:12">
      <c r="A22" s="205" t="str">
        <f t="shared" si="0"/>
        <v>0103</v>
      </c>
      <c r="B22" s="205" t="s">
        <v>2789</v>
      </c>
      <c r="C22" s="205" t="s">
        <v>968</v>
      </c>
      <c r="D22" s="205" t="s">
        <v>740</v>
      </c>
      <c r="E22" s="453">
        <v>134090655</v>
      </c>
      <c r="F22" s="453">
        <v>-146655</v>
      </c>
      <c r="G22" s="453">
        <v>-146655</v>
      </c>
      <c r="H22" s="453">
        <v>133944000</v>
      </c>
      <c r="I22" s="453">
        <v>0</v>
      </c>
      <c r="J22" s="453">
        <v>133884000</v>
      </c>
      <c r="K22" s="453">
        <v>9996</v>
      </c>
      <c r="L22" s="453">
        <v>60000</v>
      </c>
    </row>
    <row r="23" spans="1:12">
      <c r="A23" s="205" t="str">
        <f t="shared" si="0"/>
        <v>0106</v>
      </c>
      <c r="B23" s="205" t="s">
        <v>2789</v>
      </c>
      <c r="C23" s="205" t="s">
        <v>2827</v>
      </c>
      <c r="D23" s="205" t="s">
        <v>2828</v>
      </c>
      <c r="E23" s="453">
        <v>558958542</v>
      </c>
      <c r="F23" s="453">
        <v>0</v>
      </c>
      <c r="G23" s="453">
        <v>0</v>
      </c>
      <c r="H23" s="453">
        <v>558958542</v>
      </c>
      <c r="I23" s="453">
        <v>0</v>
      </c>
      <c r="J23" s="453">
        <v>558956911</v>
      </c>
      <c r="K23" s="453">
        <v>10000</v>
      </c>
      <c r="L23" s="453">
        <v>1631</v>
      </c>
    </row>
    <row r="24" spans="1:12">
      <c r="A24" s="205" t="str">
        <f t="shared" si="0"/>
        <v>0601</v>
      </c>
      <c r="B24" s="205" t="s">
        <v>2789</v>
      </c>
      <c r="C24" s="205" t="s">
        <v>2829</v>
      </c>
      <c r="D24" s="205" t="s">
        <v>805</v>
      </c>
      <c r="E24" s="453">
        <v>558958542</v>
      </c>
      <c r="F24" s="453">
        <v>0</v>
      </c>
      <c r="G24" s="453">
        <v>0</v>
      </c>
      <c r="H24" s="453">
        <v>558958542</v>
      </c>
      <c r="I24" s="453">
        <v>0</v>
      </c>
      <c r="J24" s="453">
        <v>558956911</v>
      </c>
      <c r="K24" s="453">
        <v>10000</v>
      </c>
      <c r="L24" s="453">
        <v>1631</v>
      </c>
    </row>
    <row r="25" spans="1:12">
      <c r="A25" s="205" t="str">
        <f t="shared" si="0"/>
        <v>0206</v>
      </c>
      <c r="B25" s="205" t="s">
        <v>2789</v>
      </c>
      <c r="C25" s="205" t="s">
        <v>1073</v>
      </c>
      <c r="D25" s="205" t="s">
        <v>471</v>
      </c>
      <c r="E25" s="453">
        <v>168214843</v>
      </c>
      <c r="F25" s="453">
        <v>0</v>
      </c>
      <c r="G25" s="453">
        <v>0</v>
      </c>
      <c r="H25" s="453">
        <v>168214843</v>
      </c>
      <c r="I25" s="453">
        <v>0</v>
      </c>
      <c r="J25" s="453">
        <v>168214843</v>
      </c>
      <c r="K25" s="453">
        <v>10000</v>
      </c>
      <c r="L25" s="453">
        <v>0</v>
      </c>
    </row>
    <row r="26" spans="1:12">
      <c r="A26" s="205" t="str">
        <f t="shared" si="0"/>
        <v>0207</v>
      </c>
      <c r="B26" s="205" t="s">
        <v>2789</v>
      </c>
      <c r="C26" s="205" t="s">
        <v>1053</v>
      </c>
      <c r="D26" s="205" t="s">
        <v>716</v>
      </c>
      <c r="E26" s="453">
        <v>501899375</v>
      </c>
      <c r="F26" s="453">
        <v>0</v>
      </c>
      <c r="G26" s="453">
        <v>0</v>
      </c>
      <c r="H26" s="453">
        <v>501899375</v>
      </c>
      <c r="I26" s="453">
        <v>0</v>
      </c>
      <c r="J26" s="453">
        <v>501899375</v>
      </c>
      <c r="K26" s="453">
        <v>10000</v>
      </c>
      <c r="L26" s="453">
        <v>0</v>
      </c>
    </row>
    <row r="27" spans="1:12">
      <c r="A27" s="205" t="str">
        <f t="shared" si="0"/>
        <v>0208</v>
      </c>
      <c r="B27" s="205" t="s">
        <v>2789</v>
      </c>
      <c r="C27" s="205" t="s">
        <v>2830</v>
      </c>
      <c r="D27" s="205" t="s">
        <v>2831</v>
      </c>
      <c r="E27" s="453">
        <v>86000000</v>
      </c>
      <c r="F27" s="453">
        <v>0</v>
      </c>
      <c r="G27" s="453">
        <v>0</v>
      </c>
      <c r="H27" s="453">
        <v>86000000</v>
      </c>
      <c r="I27" s="453">
        <v>41128</v>
      </c>
      <c r="J27" s="453">
        <v>86000000</v>
      </c>
      <c r="K27" s="453">
        <v>10000</v>
      </c>
      <c r="L27" s="453">
        <v>0</v>
      </c>
    </row>
    <row r="28" spans="1:12">
      <c r="A28" s="205" t="str">
        <f t="shared" si="0"/>
        <v>133</v>
      </c>
      <c r="B28" s="205" t="s">
        <v>2789</v>
      </c>
      <c r="C28" s="205" t="s">
        <v>2832</v>
      </c>
      <c r="D28" s="205" t="s">
        <v>2833</v>
      </c>
      <c r="E28" s="453">
        <v>328754548703</v>
      </c>
      <c r="F28" s="453">
        <v>-11778567790</v>
      </c>
      <c r="G28" s="453">
        <v>-13942417306</v>
      </c>
      <c r="H28" s="453">
        <v>314812131397</v>
      </c>
      <c r="I28" s="453">
        <v>2728399443</v>
      </c>
      <c r="J28" s="453">
        <v>300711412954</v>
      </c>
      <c r="K28" s="453">
        <v>9552</v>
      </c>
      <c r="L28" s="453">
        <v>14100718443</v>
      </c>
    </row>
    <row r="29" spans="1:12">
      <c r="A29" s="205" t="str">
        <f t="shared" si="0"/>
        <v>3301</v>
      </c>
      <c r="B29" s="205" t="s">
        <v>2789</v>
      </c>
      <c r="C29" s="205" t="s">
        <v>2834</v>
      </c>
      <c r="D29" s="205" t="s">
        <v>2835</v>
      </c>
      <c r="E29" s="453">
        <v>328754548703</v>
      </c>
      <c r="F29" s="453">
        <v>-11778567790</v>
      </c>
      <c r="G29" s="453">
        <v>-13942417306</v>
      </c>
      <c r="H29" s="453">
        <v>314812131397</v>
      </c>
      <c r="I29" s="453">
        <v>2728399443</v>
      </c>
      <c r="J29" s="453">
        <v>300711412954</v>
      </c>
      <c r="K29" s="453">
        <v>9552</v>
      </c>
      <c r="L29" s="453">
        <v>14100718443</v>
      </c>
    </row>
    <row r="30" spans="1:12">
      <c r="A30" s="205" t="str">
        <f t="shared" si="0"/>
        <v>0116</v>
      </c>
      <c r="B30" s="205" t="s">
        <v>2789</v>
      </c>
      <c r="C30" s="205" t="s">
        <v>2836</v>
      </c>
      <c r="D30" s="205" t="s">
        <v>2837</v>
      </c>
      <c r="E30" s="453">
        <v>328754548703</v>
      </c>
      <c r="F30" s="453">
        <v>-11778567790</v>
      </c>
      <c r="G30" s="453">
        <v>-13942417306</v>
      </c>
      <c r="H30" s="453">
        <v>314812131397</v>
      </c>
      <c r="I30" s="453">
        <v>2728399443</v>
      </c>
      <c r="J30" s="453">
        <v>300711412954</v>
      </c>
      <c r="K30" s="453">
        <v>9552</v>
      </c>
      <c r="L30" s="453">
        <v>14100718443</v>
      </c>
    </row>
    <row r="31" spans="1:12">
      <c r="A31" s="205" t="str">
        <f t="shared" si="0"/>
        <v>1601</v>
      </c>
      <c r="B31" s="205" t="s">
        <v>2789</v>
      </c>
      <c r="C31" s="205" t="s">
        <v>2838</v>
      </c>
      <c r="D31" s="205" t="s">
        <v>2839</v>
      </c>
      <c r="E31" s="453">
        <v>291073718936</v>
      </c>
      <c r="F31" s="453">
        <v>-10771280375</v>
      </c>
      <c r="G31" s="453">
        <v>-12730037494</v>
      </c>
      <c r="H31" s="453">
        <v>278343681442</v>
      </c>
      <c r="I31" s="453">
        <v>2680971074</v>
      </c>
      <c r="J31" s="453">
        <v>264704034028</v>
      </c>
      <c r="K31" s="453">
        <v>9510</v>
      </c>
      <c r="L31" s="453">
        <v>13639647414</v>
      </c>
    </row>
    <row r="32" spans="1:12">
      <c r="A32" s="205" t="str">
        <f t="shared" si="0"/>
        <v>0103</v>
      </c>
      <c r="B32" s="205" t="s">
        <v>2789</v>
      </c>
      <c r="C32" s="205" t="s">
        <v>2840</v>
      </c>
      <c r="D32" s="205" t="s">
        <v>2841</v>
      </c>
      <c r="E32" s="453">
        <v>12771749117</v>
      </c>
      <c r="F32" s="453">
        <v>-23485000</v>
      </c>
      <c r="G32" s="453">
        <v>-1281110131</v>
      </c>
      <c r="H32" s="453">
        <v>11490638986</v>
      </c>
      <c r="I32" s="453">
        <v>3837400</v>
      </c>
      <c r="J32" s="453">
        <v>11147808330</v>
      </c>
      <c r="K32" s="453">
        <v>9702</v>
      </c>
      <c r="L32" s="453">
        <v>342830656</v>
      </c>
    </row>
    <row r="33" spans="1:12">
      <c r="A33" s="205" t="str">
        <f t="shared" si="0"/>
        <v>7757</v>
      </c>
      <c r="B33" s="205" t="s">
        <v>2789</v>
      </c>
      <c r="C33" s="205" t="s">
        <v>925</v>
      </c>
      <c r="D33" s="205" t="s">
        <v>926</v>
      </c>
      <c r="E33" s="453">
        <v>10525560604</v>
      </c>
      <c r="F33" s="453">
        <v>-23485000</v>
      </c>
      <c r="G33" s="453">
        <v>-1280860330</v>
      </c>
      <c r="H33" s="453">
        <v>9244700274</v>
      </c>
      <c r="I33" s="453">
        <v>1708000</v>
      </c>
      <c r="J33" s="453">
        <v>9076319352</v>
      </c>
      <c r="K33" s="453">
        <v>9818</v>
      </c>
      <c r="L33" s="453">
        <v>168380922</v>
      </c>
    </row>
    <row r="34" spans="1:12">
      <c r="A34" s="205" t="str">
        <f t="shared" si="0"/>
        <v>1042</v>
      </c>
      <c r="B34" s="205" t="s">
        <v>2789</v>
      </c>
      <c r="C34" s="205" t="s">
        <v>2842</v>
      </c>
      <c r="D34" s="205" t="s">
        <v>2843</v>
      </c>
      <c r="E34" s="453">
        <v>128653351</v>
      </c>
      <c r="F34" s="453">
        <v>0</v>
      </c>
      <c r="G34" s="453">
        <v>-57052296</v>
      </c>
      <c r="H34" s="453">
        <v>71601055</v>
      </c>
      <c r="I34" s="453">
        <v>0</v>
      </c>
      <c r="J34" s="453">
        <v>71601002</v>
      </c>
      <c r="K34" s="453">
        <v>10000</v>
      </c>
      <c r="L34" s="453">
        <v>53</v>
      </c>
    </row>
    <row r="35" spans="1:12">
      <c r="A35" s="205" t="str">
        <f t="shared" si="0"/>
        <v>1052</v>
      </c>
      <c r="B35" s="205" t="s">
        <v>2789</v>
      </c>
      <c r="C35" s="205" t="s">
        <v>2844</v>
      </c>
      <c r="D35" s="205" t="s">
        <v>2845</v>
      </c>
      <c r="E35" s="453">
        <v>9867230614</v>
      </c>
      <c r="F35" s="453">
        <v>-23485000</v>
      </c>
      <c r="G35" s="453">
        <v>-1223808034</v>
      </c>
      <c r="H35" s="453">
        <v>8643422580</v>
      </c>
      <c r="I35" s="453">
        <v>1708000</v>
      </c>
      <c r="J35" s="453">
        <v>8475055183</v>
      </c>
      <c r="K35" s="453">
        <v>9805</v>
      </c>
      <c r="L35" s="453">
        <v>168367397</v>
      </c>
    </row>
    <row r="36" spans="1:12">
      <c r="A36" s="205" t="str">
        <f t="shared" si="0"/>
        <v>0021</v>
      </c>
      <c r="B36" s="205" t="s">
        <v>2789</v>
      </c>
      <c r="C36" s="205" t="s">
        <v>2846</v>
      </c>
      <c r="D36" s="205" t="s">
        <v>2813</v>
      </c>
      <c r="E36" s="453">
        <v>38297754</v>
      </c>
      <c r="F36" s="453">
        <v>0</v>
      </c>
      <c r="G36" s="453">
        <v>0</v>
      </c>
      <c r="H36" s="453">
        <v>38297754</v>
      </c>
      <c r="I36" s="453">
        <v>0</v>
      </c>
      <c r="J36" s="453">
        <v>38297754</v>
      </c>
      <c r="K36" s="453">
        <v>10000</v>
      </c>
      <c r="L36" s="453">
        <v>0</v>
      </c>
    </row>
    <row r="37" spans="1:12">
      <c r="A37" s="205" t="str">
        <f t="shared" si="0"/>
        <v>0032</v>
      </c>
      <c r="B37" s="205" t="s">
        <v>2789</v>
      </c>
      <c r="C37" s="205" t="s">
        <v>2847</v>
      </c>
      <c r="D37" s="205" t="s">
        <v>2821</v>
      </c>
      <c r="E37" s="453">
        <v>146225363</v>
      </c>
      <c r="F37" s="453">
        <v>0</v>
      </c>
      <c r="G37" s="453">
        <v>0</v>
      </c>
      <c r="H37" s="453">
        <v>146225363</v>
      </c>
      <c r="I37" s="453">
        <v>0</v>
      </c>
      <c r="J37" s="453">
        <v>146211892</v>
      </c>
      <c r="K37" s="453">
        <v>9999</v>
      </c>
      <c r="L37" s="453">
        <v>13471</v>
      </c>
    </row>
    <row r="38" spans="1:12">
      <c r="A38" s="205" t="str">
        <f t="shared" si="0"/>
        <v>0040</v>
      </c>
      <c r="B38" s="205" t="s">
        <v>2789</v>
      </c>
      <c r="C38" s="205" t="s">
        <v>2848</v>
      </c>
      <c r="D38" s="205" t="s">
        <v>2849</v>
      </c>
      <c r="E38" s="453">
        <v>345153522</v>
      </c>
      <c r="F38" s="453">
        <v>0</v>
      </c>
      <c r="G38" s="453">
        <v>0</v>
      </c>
      <c r="H38" s="453">
        <v>345153522</v>
      </c>
      <c r="I38" s="453">
        <v>0</v>
      </c>
      <c r="J38" s="453">
        <v>345153521</v>
      </c>
      <c r="K38" s="453">
        <v>10000</v>
      </c>
      <c r="L38" s="453">
        <v>1</v>
      </c>
    </row>
    <row r="39" spans="1:12">
      <c r="A39" s="205" t="str">
        <f t="shared" si="0"/>
        <v>7768</v>
      </c>
      <c r="B39" s="205" t="s">
        <v>2789</v>
      </c>
      <c r="C39" s="205" t="s">
        <v>2850</v>
      </c>
      <c r="D39" s="205" t="s">
        <v>2851</v>
      </c>
      <c r="E39" s="453">
        <v>2246188513</v>
      </c>
      <c r="F39" s="453">
        <v>0</v>
      </c>
      <c r="G39" s="453">
        <v>-249801</v>
      </c>
      <c r="H39" s="453">
        <v>2245938712</v>
      </c>
      <c r="I39" s="453">
        <v>2129400</v>
      </c>
      <c r="J39" s="453">
        <v>2071488978</v>
      </c>
      <c r="K39" s="453">
        <v>9223</v>
      </c>
      <c r="L39" s="453">
        <v>174449734</v>
      </c>
    </row>
    <row r="40" spans="1:12">
      <c r="A40" s="205" t="str">
        <f t="shared" si="0"/>
        <v>1042</v>
      </c>
      <c r="B40" s="205" t="s">
        <v>2789</v>
      </c>
      <c r="C40" s="205" t="s">
        <v>2842</v>
      </c>
      <c r="D40" s="205" t="s">
        <v>2843</v>
      </c>
      <c r="E40" s="453">
        <v>321935</v>
      </c>
      <c r="F40" s="453">
        <v>0</v>
      </c>
      <c r="G40" s="453">
        <v>-248134</v>
      </c>
      <c r="H40" s="453">
        <v>73801</v>
      </c>
      <c r="I40" s="453">
        <v>0</v>
      </c>
      <c r="J40" s="453">
        <v>39089</v>
      </c>
      <c r="K40" s="453">
        <v>5297</v>
      </c>
      <c r="L40" s="453">
        <v>34712</v>
      </c>
    </row>
    <row r="41" spans="1:12">
      <c r="A41" s="205" t="str">
        <f t="shared" si="0"/>
        <v>1052</v>
      </c>
      <c r="B41" s="205" t="s">
        <v>2789</v>
      </c>
      <c r="C41" s="205" t="s">
        <v>2844</v>
      </c>
      <c r="D41" s="205" t="s">
        <v>2845</v>
      </c>
      <c r="E41" s="453">
        <v>1907859639</v>
      </c>
      <c r="F41" s="453">
        <v>0</v>
      </c>
      <c r="G41" s="453">
        <v>-1667</v>
      </c>
      <c r="H41" s="453">
        <v>1907857972</v>
      </c>
      <c r="I41" s="453">
        <v>2129400</v>
      </c>
      <c r="J41" s="453">
        <v>1770797801</v>
      </c>
      <c r="K41" s="453">
        <v>9282</v>
      </c>
      <c r="L41" s="453">
        <v>137060171</v>
      </c>
    </row>
    <row r="42" spans="1:12">
      <c r="A42" s="205" t="str">
        <f>+RIGHT(C42,4)</f>
        <v>0021</v>
      </c>
      <c r="B42" s="205" t="s">
        <v>2789</v>
      </c>
      <c r="C42" s="205" t="s">
        <v>2846</v>
      </c>
      <c r="D42" s="205" t="s">
        <v>2813</v>
      </c>
      <c r="E42" s="453">
        <v>317599014</v>
      </c>
      <c r="F42" s="453">
        <v>0</v>
      </c>
      <c r="G42" s="453">
        <v>0</v>
      </c>
      <c r="H42" s="453">
        <v>317599014</v>
      </c>
      <c r="I42" s="453">
        <v>0</v>
      </c>
      <c r="J42" s="453">
        <v>280244163</v>
      </c>
      <c r="K42" s="453">
        <v>8824</v>
      </c>
      <c r="L42" s="453">
        <v>37354851</v>
      </c>
    </row>
    <row r="43" spans="1:12">
      <c r="A43" s="205" t="str">
        <f t="shared" si="0"/>
        <v>0012</v>
      </c>
      <c r="B43" s="205" t="s">
        <v>2789</v>
      </c>
      <c r="C43" s="205" t="s">
        <v>2852</v>
      </c>
      <c r="D43" s="205" t="s">
        <v>2853</v>
      </c>
      <c r="E43" s="453">
        <v>20407925</v>
      </c>
      <c r="F43" s="453">
        <v>0</v>
      </c>
      <c r="G43" s="453">
        <v>0</v>
      </c>
      <c r="H43" s="453">
        <v>20407925</v>
      </c>
      <c r="I43" s="453">
        <v>0</v>
      </c>
      <c r="J43" s="453">
        <v>20407925</v>
      </c>
      <c r="K43" s="453">
        <v>10000</v>
      </c>
      <c r="L43" s="453">
        <v>0</v>
      </c>
    </row>
    <row r="44" spans="1:12">
      <c r="A44" s="205" t="str">
        <f t="shared" si="0"/>
        <v>0104</v>
      </c>
      <c r="B44" s="205" t="s">
        <v>2789</v>
      </c>
      <c r="C44" s="205" t="s">
        <v>2854</v>
      </c>
      <c r="D44" s="205" t="s">
        <v>2855</v>
      </c>
      <c r="E44" s="453">
        <v>1843400322</v>
      </c>
      <c r="F44" s="453">
        <v>-2083347</v>
      </c>
      <c r="G44" s="453">
        <v>-49655840</v>
      </c>
      <c r="H44" s="453">
        <v>1793744482</v>
      </c>
      <c r="I44" s="453">
        <v>0</v>
      </c>
      <c r="J44" s="453">
        <v>1756948676</v>
      </c>
      <c r="K44" s="453">
        <v>9795</v>
      </c>
      <c r="L44" s="453">
        <v>36795806</v>
      </c>
    </row>
    <row r="45" spans="1:12">
      <c r="A45" s="205" t="str">
        <f t="shared" si="0"/>
        <v>7730</v>
      </c>
      <c r="B45" s="205" t="s">
        <v>2789</v>
      </c>
      <c r="C45" s="205" t="s">
        <v>1015</v>
      </c>
      <c r="D45" s="205" t="s">
        <v>36</v>
      </c>
      <c r="E45" s="453">
        <v>1086301592</v>
      </c>
      <c r="F45" s="453">
        <v>-2083347</v>
      </c>
      <c r="G45" s="453">
        <v>-48637179</v>
      </c>
      <c r="H45" s="453">
        <v>1037664413</v>
      </c>
      <c r="I45" s="453">
        <v>0</v>
      </c>
      <c r="J45" s="453">
        <v>1037664413</v>
      </c>
      <c r="K45" s="453">
        <v>10000</v>
      </c>
      <c r="L45" s="453">
        <v>0</v>
      </c>
    </row>
    <row r="46" spans="1:12">
      <c r="A46" s="205" t="str">
        <f t="shared" si="0"/>
        <v>1042</v>
      </c>
      <c r="B46" s="205" t="s">
        <v>2789</v>
      </c>
      <c r="C46" s="205" t="s">
        <v>2842</v>
      </c>
      <c r="D46" s="205" t="s">
        <v>2843</v>
      </c>
      <c r="E46" s="453">
        <v>154040</v>
      </c>
      <c r="F46" s="453">
        <v>0</v>
      </c>
      <c r="G46" s="453">
        <v>-99058</v>
      </c>
      <c r="H46" s="453">
        <v>54982</v>
      </c>
      <c r="I46" s="453">
        <v>0</v>
      </c>
      <c r="J46" s="453">
        <v>54982</v>
      </c>
      <c r="K46" s="453">
        <v>10000</v>
      </c>
      <c r="L46" s="453">
        <v>0</v>
      </c>
    </row>
    <row r="47" spans="1:12">
      <c r="A47" s="205" t="str">
        <f t="shared" si="0"/>
        <v>1052</v>
      </c>
      <c r="B47" s="205" t="s">
        <v>2789</v>
      </c>
      <c r="C47" s="205" t="s">
        <v>2844</v>
      </c>
      <c r="D47" s="205" t="s">
        <v>2845</v>
      </c>
      <c r="E47" s="453">
        <v>1086147552</v>
      </c>
      <c r="F47" s="453">
        <v>-2083347</v>
      </c>
      <c r="G47" s="453">
        <v>-48538121</v>
      </c>
      <c r="H47" s="453">
        <v>1037609431</v>
      </c>
      <c r="I47" s="453">
        <v>0</v>
      </c>
      <c r="J47" s="453">
        <v>1037609431</v>
      </c>
      <c r="K47" s="453">
        <v>10000</v>
      </c>
      <c r="L47" s="453">
        <v>0</v>
      </c>
    </row>
    <row r="48" spans="1:12">
      <c r="A48" s="205" t="str">
        <f t="shared" si="0"/>
        <v>7756</v>
      </c>
      <c r="B48" s="205" t="s">
        <v>2789</v>
      </c>
      <c r="C48" s="205" t="s">
        <v>921</v>
      </c>
      <c r="D48" s="205" t="s">
        <v>34</v>
      </c>
      <c r="E48" s="453">
        <v>757098730</v>
      </c>
      <c r="F48" s="453">
        <v>0</v>
      </c>
      <c r="G48" s="453">
        <v>-1018661</v>
      </c>
      <c r="H48" s="453">
        <v>756080069</v>
      </c>
      <c r="I48" s="453">
        <v>0</v>
      </c>
      <c r="J48" s="453">
        <v>719284263</v>
      </c>
      <c r="K48" s="453">
        <v>9513</v>
      </c>
      <c r="L48" s="453">
        <v>36795806</v>
      </c>
    </row>
    <row r="49" spans="1:12">
      <c r="A49" s="205" t="str">
        <f t="shared" si="0"/>
        <v>1052</v>
      </c>
      <c r="B49" s="205" t="s">
        <v>2789</v>
      </c>
      <c r="C49" s="205" t="s">
        <v>2844</v>
      </c>
      <c r="D49" s="205" t="s">
        <v>2845</v>
      </c>
      <c r="E49" s="453">
        <v>675355093</v>
      </c>
      <c r="F49" s="453">
        <v>0</v>
      </c>
      <c r="G49" s="453">
        <v>-1018661</v>
      </c>
      <c r="H49" s="453">
        <v>674336432</v>
      </c>
      <c r="I49" s="453">
        <v>0</v>
      </c>
      <c r="J49" s="453">
        <v>637540876</v>
      </c>
      <c r="K49" s="453">
        <v>9454</v>
      </c>
      <c r="L49" s="453">
        <v>36795556</v>
      </c>
    </row>
    <row r="50" spans="1:12">
      <c r="A50" s="205" t="str">
        <f t="shared" si="0"/>
        <v>1042</v>
      </c>
      <c r="B50" s="205" t="s">
        <v>2789</v>
      </c>
      <c r="C50" s="205" t="s">
        <v>2842</v>
      </c>
      <c r="D50" s="205" t="s">
        <v>2843</v>
      </c>
      <c r="E50" s="453">
        <v>1939880</v>
      </c>
      <c r="F50" s="453">
        <v>0</v>
      </c>
      <c r="G50" s="453">
        <v>0</v>
      </c>
      <c r="H50" s="453">
        <v>1939880</v>
      </c>
      <c r="I50" s="453">
        <v>0</v>
      </c>
      <c r="J50" s="453">
        <v>1939630</v>
      </c>
      <c r="K50" s="453">
        <v>9999</v>
      </c>
      <c r="L50" s="453">
        <v>250</v>
      </c>
    </row>
    <row r="51" spans="1:12">
      <c r="A51" s="205" t="str">
        <f t="shared" si="0"/>
        <v>0021</v>
      </c>
      <c r="B51" s="205" t="s">
        <v>2789</v>
      </c>
      <c r="C51" s="205" t="s">
        <v>2846</v>
      </c>
      <c r="D51" s="205" t="s">
        <v>2813</v>
      </c>
      <c r="E51" s="453">
        <v>79803757</v>
      </c>
      <c r="F51" s="453">
        <v>0</v>
      </c>
      <c r="G51" s="453">
        <v>0</v>
      </c>
      <c r="H51" s="453">
        <v>79803757</v>
      </c>
      <c r="I51" s="453">
        <v>0</v>
      </c>
      <c r="J51" s="453">
        <v>79803757</v>
      </c>
      <c r="K51" s="453">
        <v>10000</v>
      </c>
      <c r="L51" s="453">
        <v>0</v>
      </c>
    </row>
    <row r="52" spans="1:12">
      <c r="A52" s="205" t="str">
        <f t="shared" si="0"/>
        <v>0106</v>
      </c>
      <c r="B52" s="205" t="s">
        <v>2789</v>
      </c>
      <c r="C52" s="205" t="s">
        <v>2856</v>
      </c>
      <c r="D52" s="205" t="s">
        <v>2857</v>
      </c>
      <c r="E52" s="453">
        <v>267215152673</v>
      </c>
      <c r="F52" s="453">
        <v>-10745712028</v>
      </c>
      <c r="G52" s="453">
        <v>-11318568142</v>
      </c>
      <c r="H52" s="453">
        <v>255896584531</v>
      </c>
      <c r="I52" s="453">
        <v>2677133674</v>
      </c>
      <c r="J52" s="453">
        <v>242722044109</v>
      </c>
      <c r="K52" s="453">
        <v>9485</v>
      </c>
      <c r="L52" s="453">
        <v>13174540422</v>
      </c>
    </row>
    <row r="53" spans="1:12">
      <c r="A53" s="205" t="str">
        <f t="shared" si="0"/>
        <v>7565</v>
      </c>
      <c r="B53" s="205" t="s">
        <v>2789</v>
      </c>
      <c r="C53" s="205" t="s">
        <v>938</v>
      </c>
      <c r="D53" s="205" t="s">
        <v>40</v>
      </c>
      <c r="E53" s="453">
        <v>57108361433</v>
      </c>
      <c r="F53" s="453">
        <v>-35989855</v>
      </c>
      <c r="G53" s="453">
        <v>-141973418</v>
      </c>
      <c r="H53" s="453">
        <v>56966388015</v>
      </c>
      <c r="I53" s="453">
        <v>2103516306</v>
      </c>
      <c r="J53" s="453">
        <v>54843645471</v>
      </c>
      <c r="K53" s="453">
        <v>9627</v>
      </c>
      <c r="L53" s="453">
        <v>2122742544</v>
      </c>
    </row>
    <row r="54" spans="1:12">
      <c r="A54" s="205" t="str">
        <f t="shared" si="0"/>
        <v>1010</v>
      </c>
      <c r="B54" s="205" t="s">
        <v>2789</v>
      </c>
      <c r="C54" s="205" t="s">
        <v>2858</v>
      </c>
      <c r="D54" s="205" t="s">
        <v>2859</v>
      </c>
      <c r="E54" s="453">
        <v>52920721574</v>
      </c>
      <c r="F54" s="453">
        <v>-33769455</v>
      </c>
      <c r="G54" s="453">
        <v>-130777769</v>
      </c>
      <c r="H54" s="453">
        <v>52789943805</v>
      </c>
      <c r="I54" s="453">
        <v>2059594033</v>
      </c>
      <c r="J54" s="453">
        <v>50679359043</v>
      </c>
      <c r="K54" s="453">
        <v>9600</v>
      </c>
      <c r="L54" s="453">
        <v>2110584762</v>
      </c>
    </row>
    <row r="55" spans="1:12">
      <c r="A55" s="205" t="str">
        <f t="shared" si="0"/>
        <v>1052</v>
      </c>
      <c r="B55" s="205" t="s">
        <v>2789</v>
      </c>
      <c r="C55" s="205" t="s">
        <v>2844</v>
      </c>
      <c r="D55" s="205" t="s">
        <v>2845</v>
      </c>
      <c r="E55" s="453">
        <v>1945385344</v>
      </c>
      <c r="F55" s="453">
        <v>-2220400</v>
      </c>
      <c r="G55" s="453">
        <v>-4047876</v>
      </c>
      <c r="H55" s="453">
        <v>1941337468</v>
      </c>
      <c r="I55" s="453">
        <v>13714273</v>
      </c>
      <c r="J55" s="453">
        <v>1941010663</v>
      </c>
      <c r="K55" s="453">
        <v>9998</v>
      </c>
      <c r="L55" s="453">
        <v>326805</v>
      </c>
    </row>
    <row r="56" spans="1:12">
      <c r="A56" s="205" t="str">
        <f t="shared" si="0"/>
        <v>1032</v>
      </c>
      <c r="B56" s="205" t="s">
        <v>2789</v>
      </c>
      <c r="C56" s="205" t="s">
        <v>2860</v>
      </c>
      <c r="D56" s="205" t="s">
        <v>2861</v>
      </c>
      <c r="E56" s="453">
        <v>2130626164</v>
      </c>
      <c r="F56" s="453">
        <v>0</v>
      </c>
      <c r="G56" s="453">
        <v>-2962273</v>
      </c>
      <c r="H56" s="453">
        <v>2127663891</v>
      </c>
      <c r="I56" s="453">
        <v>30208000</v>
      </c>
      <c r="J56" s="453">
        <v>2115832914</v>
      </c>
      <c r="K56" s="453">
        <v>9944</v>
      </c>
      <c r="L56" s="453">
        <v>11830977</v>
      </c>
    </row>
    <row r="57" spans="1:12">
      <c r="A57" s="205" t="str">
        <f t="shared" si="0"/>
        <v>1042</v>
      </c>
      <c r="B57" s="205" t="s">
        <v>2789</v>
      </c>
      <c r="C57" s="205" t="s">
        <v>2842</v>
      </c>
      <c r="D57" s="205" t="s">
        <v>2843</v>
      </c>
      <c r="E57" s="453">
        <v>111628351</v>
      </c>
      <c r="F57" s="453">
        <v>0</v>
      </c>
      <c r="G57" s="453">
        <v>-4185500</v>
      </c>
      <c r="H57" s="453">
        <v>107442851</v>
      </c>
      <c r="I57" s="453">
        <v>0</v>
      </c>
      <c r="J57" s="453">
        <v>107442851</v>
      </c>
      <c r="K57" s="453">
        <v>10000</v>
      </c>
      <c r="L57" s="453">
        <v>0</v>
      </c>
    </row>
    <row r="58" spans="1:12">
      <c r="A58" s="205" t="str">
        <f t="shared" si="0"/>
        <v>7744</v>
      </c>
      <c r="B58" s="205" t="s">
        <v>2789</v>
      </c>
      <c r="C58" s="205" t="s">
        <v>928</v>
      </c>
      <c r="D58" s="205" t="s">
        <v>28</v>
      </c>
      <c r="E58" s="453">
        <v>87074186604</v>
      </c>
      <c r="F58" s="453">
        <v>-129489270</v>
      </c>
      <c r="G58" s="453">
        <v>-418823276</v>
      </c>
      <c r="H58" s="453">
        <v>86655363328</v>
      </c>
      <c r="I58" s="453">
        <v>19835836</v>
      </c>
      <c r="J58" s="453">
        <v>85827188702</v>
      </c>
      <c r="K58" s="453">
        <v>9904</v>
      </c>
      <c r="L58" s="453">
        <v>828174626</v>
      </c>
    </row>
    <row r="59" spans="1:12">
      <c r="A59" s="205" t="str">
        <f t="shared" si="0"/>
        <v>1042</v>
      </c>
      <c r="B59" s="205" t="s">
        <v>2789</v>
      </c>
      <c r="C59" s="205" t="s">
        <v>2842</v>
      </c>
      <c r="D59" s="205" t="s">
        <v>2843</v>
      </c>
      <c r="E59" s="453">
        <v>1373552513</v>
      </c>
      <c r="F59" s="453">
        <v>0</v>
      </c>
      <c r="G59" s="453">
        <v>-9410765</v>
      </c>
      <c r="H59" s="453">
        <v>1364141748</v>
      </c>
      <c r="I59" s="453">
        <v>0</v>
      </c>
      <c r="J59" s="453">
        <v>1364141668</v>
      </c>
      <c r="K59" s="453">
        <v>10000</v>
      </c>
      <c r="L59" s="453">
        <v>80</v>
      </c>
    </row>
    <row r="60" spans="1:12">
      <c r="A60" s="205" t="str">
        <f t="shared" si="0"/>
        <v>1052</v>
      </c>
      <c r="B60" s="205" t="s">
        <v>2789</v>
      </c>
      <c r="C60" s="205" t="s">
        <v>2844</v>
      </c>
      <c r="D60" s="205" t="s">
        <v>2845</v>
      </c>
      <c r="E60" s="453">
        <v>85055540775</v>
      </c>
      <c r="F60" s="453">
        <v>-129489270</v>
      </c>
      <c r="G60" s="453">
        <v>-409412511</v>
      </c>
      <c r="H60" s="453">
        <v>84646128264</v>
      </c>
      <c r="I60" s="453">
        <v>19835836</v>
      </c>
      <c r="J60" s="453">
        <v>83817953718</v>
      </c>
      <c r="K60" s="453">
        <v>9902</v>
      </c>
      <c r="L60" s="453">
        <v>828174546</v>
      </c>
    </row>
    <row r="61" spans="1:12">
      <c r="A61" s="205" t="str">
        <f t="shared" si="0"/>
        <v>0021</v>
      </c>
      <c r="B61" s="205" t="s">
        <v>2789</v>
      </c>
      <c r="C61" s="205" t="s">
        <v>2846</v>
      </c>
      <c r="D61" s="205" t="s">
        <v>2813</v>
      </c>
      <c r="E61" s="453">
        <v>530390778</v>
      </c>
      <c r="F61" s="453">
        <v>0</v>
      </c>
      <c r="G61" s="453">
        <v>0</v>
      </c>
      <c r="H61" s="453">
        <v>530390778</v>
      </c>
      <c r="I61" s="453">
        <v>0</v>
      </c>
      <c r="J61" s="453">
        <v>530390778</v>
      </c>
      <c r="K61" s="453">
        <v>10000</v>
      </c>
      <c r="L61" s="453">
        <v>0</v>
      </c>
    </row>
    <row r="62" spans="1:12">
      <c r="A62" s="205" t="str">
        <f t="shared" si="0"/>
        <v>0012</v>
      </c>
      <c r="B62" s="205" t="s">
        <v>2789</v>
      </c>
      <c r="C62" s="205" t="s">
        <v>2852</v>
      </c>
      <c r="D62" s="205" t="s">
        <v>2853</v>
      </c>
      <c r="E62" s="453">
        <v>114702538</v>
      </c>
      <c r="F62" s="453">
        <v>0</v>
      </c>
      <c r="G62" s="453">
        <v>0</v>
      </c>
      <c r="H62" s="453">
        <v>114702538</v>
      </c>
      <c r="I62" s="453">
        <v>0</v>
      </c>
      <c r="J62" s="453">
        <v>114702538</v>
      </c>
      <c r="K62" s="453">
        <v>10000</v>
      </c>
      <c r="L62" s="453">
        <v>0</v>
      </c>
    </row>
    <row r="63" spans="1:12">
      <c r="A63" s="205" t="str">
        <f t="shared" si="0"/>
        <v>7745</v>
      </c>
      <c r="B63" s="205" t="s">
        <v>2789</v>
      </c>
      <c r="C63" s="205" t="s">
        <v>904</v>
      </c>
      <c r="D63" s="205" t="s">
        <v>33</v>
      </c>
      <c r="E63" s="453">
        <v>79590758464</v>
      </c>
      <c r="F63" s="453">
        <v>-10050704461</v>
      </c>
      <c r="G63" s="453">
        <v>-10051664460</v>
      </c>
      <c r="H63" s="453">
        <v>69539094004</v>
      </c>
      <c r="I63" s="453">
        <v>529200</v>
      </c>
      <c r="J63" s="453">
        <v>62911547154</v>
      </c>
      <c r="K63" s="453">
        <v>9047</v>
      </c>
      <c r="L63" s="453">
        <v>6627546850</v>
      </c>
    </row>
    <row r="64" spans="1:12">
      <c r="A64" s="205" t="str">
        <f t="shared" si="0"/>
        <v>0032</v>
      </c>
      <c r="B64" s="205" t="s">
        <v>2789</v>
      </c>
      <c r="C64" s="205" t="s">
        <v>2847</v>
      </c>
      <c r="D64" s="205" t="s">
        <v>2821</v>
      </c>
      <c r="E64" s="453">
        <v>46752345265</v>
      </c>
      <c r="F64" s="453">
        <v>-10022458861</v>
      </c>
      <c r="G64" s="453">
        <v>-10023418860</v>
      </c>
      <c r="H64" s="453">
        <v>36728926405</v>
      </c>
      <c r="I64" s="453">
        <v>0</v>
      </c>
      <c r="J64" s="453">
        <v>33791825730</v>
      </c>
      <c r="K64" s="453">
        <v>9200</v>
      </c>
      <c r="L64" s="453">
        <v>2937100675</v>
      </c>
    </row>
    <row r="65" spans="1:12">
      <c r="A65" s="205" t="str">
        <f t="shared" si="0"/>
        <v>1052</v>
      </c>
      <c r="B65" s="205" t="s">
        <v>2789</v>
      </c>
      <c r="C65" s="205" t="s">
        <v>2844</v>
      </c>
      <c r="D65" s="205" t="s">
        <v>2845</v>
      </c>
      <c r="E65" s="453">
        <v>32838413199</v>
      </c>
      <c r="F65" s="453">
        <v>-28245600</v>
      </c>
      <c r="G65" s="453">
        <v>-28245600</v>
      </c>
      <c r="H65" s="453">
        <v>32810167599</v>
      </c>
      <c r="I65" s="453">
        <v>529200</v>
      </c>
      <c r="J65" s="453">
        <v>29119721424</v>
      </c>
      <c r="K65" s="453">
        <v>8875</v>
      </c>
      <c r="L65" s="453">
        <v>3690446175</v>
      </c>
    </row>
    <row r="66" spans="1:12">
      <c r="A66" s="205" t="str">
        <f t="shared" si="0"/>
        <v>7749</v>
      </c>
      <c r="B66" s="205" t="s">
        <v>2789</v>
      </c>
      <c r="C66" s="205" t="s">
        <v>915</v>
      </c>
      <c r="D66" s="205" t="s">
        <v>916</v>
      </c>
      <c r="E66" s="453">
        <v>2209602026</v>
      </c>
      <c r="F66" s="453">
        <v>-1405135</v>
      </c>
      <c r="G66" s="453">
        <v>-5979924</v>
      </c>
      <c r="H66" s="453">
        <v>2203622102</v>
      </c>
      <c r="I66" s="453">
        <v>0</v>
      </c>
      <c r="J66" s="453">
        <v>2201369095</v>
      </c>
      <c r="K66" s="453">
        <v>9990</v>
      </c>
      <c r="L66" s="453">
        <v>2253007</v>
      </c>
    </row>
    <row r="67" spans="1:12">
      <c r="A67" s="205" t="str">
        <f t="shared" ref="A67:A128" si="1">+RIGHT(C67,4)</f>
        <v>1042</v>
      </c>
      <c r="B67" s="205" t="s">
        <v>2789</v>
      </c>
      <c r="C67" s="205" t="s">
        <v>2842</v>
      </c>
      <c r="D67" s="205" t="s">
        <v>2843</v>
      </c>
      <c r="E67" s="453">
        <v>60122911</v>
      </c>
      <c r="F67" s="453">
        <v>0</v>
      </c>
      <c r="G67" s="453">
        <v>-122911</v>
      </c>
      <c r="H67" s="453">
        <v>60000000</v>
      </c>
      <c r="I67" s="453">
        <v>0</v>
      </c>
      <c r="J67" s="453">
        <v>59999300</v>
      </c>
      <c r="K67" s="453">
        <v>10000</v>
      </c>
      <c r="L67" s="453">
        <v>700</v>
      </c>
    </row>
    <row r="68" spans="1:12">
      <c r="A68" s="205" t="str">
        <f t="shared" si="1"/>
        <v>1052</v>
      </c>
      <c r="B68" s="205" t="s">
        <v>2789</v>
      </c>
      <c r="C68" s="205" t="s">
        <v>2844</v>
      </c>
      <c r="D68" s="205" t="s">
        <v>2845</v>
      </c>
      <c r="E68" s="453">
        <v>2081649403</v>
      </c>
      <c r="F68" s="453">
        <v>-1405135</v>
      </c>
      <c r="G68" s="453">
        <v>-5857013</v>
      </c>
      <c r="H68" s="453">
        <v>2075792390</v>
      </c>
      <c r="I68" s="453">
        <v>0</v>
      </c>
      <c r="J68" s="453">
        <v>2073541490</v>
      </c>
      <c r="K68" s="453">
        <v>9989</v>
      </c>
      <c r="L68" s="453">
        <v>2250900</v>
      </c>
    </row>
    <row r="69" spans="1:12">
      <c r="A69" s="205" t="str">
        <f t="shared" si="1"/>
        <v>0032</v>
      </c>
      <c r="B69" s="205" t="s">
        <v>2789</v>
      </c>
      <c r="C69" s="205" t="s">
        <v>2847</v>
      </c>
      <c r="D69" s="205" t="s">
        <v>2821</v>
      </c>
      <c r="E69" s="453">
        <v>67829712</v>
      </c>
      <c r="F69" s="453">
        <v>0</v>
      </c>
      <c r="G69" s="453">
        <v>0</v>
      </c>
      <c r="H69" s="453">
        <v>67829712</v>
      </c>
      <c r="I69" s="453">
        <v>0</v>
      </c>
      <c r="J69" s="453">
        <v>67828305</v>
      </c>
      <c r="K69" s="453">
        <v>10000</v>
      </c>
      <c r="L69" s="453">
        <v>1407</v>
      </c>
    </row>
    <row r="70" spans="1:12">
      <c r="A70" s="205" t="str">
        <f t="shared" si="1"/>
        <v>7752</v>
      </c>
      <c r="B70" s="205" t="s">
        <v>2789</v>
      </c>
      <c r="C70" s="205" t="s">
        <v>1281</v>
      </c>
      <c r="D70" s="205" t="s">
        <v>27</v>
      </c>
      <c r="E70" s="453">
        <v>1275447128</v>
      </c>
      <c r="F70" s="453">
        <v>-6733000</v>
      </c>
      <c r="G70" s="453">
        <v>-6733495</v>
      </c>
      <c r="H70" s="453">
        <v>1268713633</v>
      </c>
      <c r="I70" s="453">
        <v>0</v>
      </c>
      <c r="J70" s="453">
        <v>1268710360</v>
      </c>
      <c r="K70" s="453">
        <v>10000</v>
      </c>
      <c r="L70" s="453">
        <v>3273</v>
      </c>
    </row>
    <row r="71" spans="1:12">
      <c r="A71" s="205" t="str">
        <f t="shared" si="1"/>
        <v>1042</v>
      </c>
      <c r="B71" s="205" t="s">
        <v>2789</v>
      </c>
      <c r="C71" s="205" t="s">
        <v>2842</v>
      </c>
      <c r="D71" s="205" t="s">
        <v>2843</v>
      </c>
      <c r="E71" s="453">
        <v>23571008</v>
      </c>
      <c r="F71" s="453">
        <v>0</v>
      </c>
      <c r="G71" s="453">
        <v>-495</v>
      </c>
      <c r="H71" s="453">
        <v>23570513</v>
      </c>
      <c r="I71" s="453">
        <v>0</v>
      </c>
      <c r="J71" s="453">
        <v>23569075</v>
      </c>
      <c r="K71" s="453">
        <v>9999</v>
      </c>
      <c r="L71" s="453">
        <v>1438</v>
      </c>
    </row>
    <row r="72" spans="1:12">
      <c r="A72" s="205" t="str">
        <f t="shared" si="1"/>
        <v>1052</v>
      </c>
      <c r="B72" s="205" t="s">
        <v>2789</v>
      </c>
      <c r="C72" s="205" t="s">
        <v>2844</v>
      </c>
      <c r="D72" s="205" t="s">
        <v>2845</v>
      </c>
      <c r="E72" s="453">
        <v>1078051013</v>
      </c>
      <c r="F72" s="453">
        <v>-6733000</v>
      </c>
      <c r="G72" s="453">
        <v>-6733000</v>
      </c>
      <c r="H72" s="453">
        <v>1071318013</v>
      </c>
      <c r="I72" s="453">
        <v>0</v>
      </c>
      <c r="J72" s="453">
        <v>1071318013</v>
      </c>
      <c r="K72" s="453">
        <v>10000</v>
      </c>
      <c r="L72" s="453">
        <v>0</v>
      </c>
    </row>
    <row r="73" spans="1:12">
      <c r="A73" s="205" t="str">
        <f t="shared" si="1"/>
        <v>0021</v>
      </c>
      <c r="B73" s="205" t="s">
        <v>2789</v>
      </c>
      <c r="C73" s="205" t="s">
        <v>2846</v>
      </c>
      <c r="D73" s="205" t="s">
        <v>2813</v>
      </c>
      <c r="E73" s="453">
        <v>17663584</v>
      </c>
      <c r="F73" s="453">
        <v>0</v>
      </c>
      <c r="G73" s="453">
        <v>0</v>
      </c>
      <c r="H73" s="453">
        <v>17663584</v>
      </c>
      <c r="I73" s="453">
        <v>0</v>
      </c>
      <c r="J73" s="453">
        <v>17663584</v>
      </c>
      <c r="K73" s="453">
        <v>10000</v>
      </c>
      <c r="L73" s="453">
        <v>0</v>
      </c>
    </row>
    <row r="74" spans="1:12">
      <c r="A74" s="205" t="str">
        <f t="shared" si="1"/>
        <v>0032</v>
      </c>
      <c r="B74" s="205" t="s">
        <v>2789</v>
      </c>
      <c r="C74" s="205" t="s">
        <v>2847</v>
      </c>
      <c r="D74" s="205" t="s">
        <v>2821</v>
      </c>
      <c r="E74" s="453">
        <v>156161523</v>
      </c>
      <c r="F74" s="453">
        <v>0</v>
      </c>
      <c r="G74" s="453">
        <v>0</v>
      </c>
      <c r="H74" s="453">
        <v>156161523</v>
      </c>
      <c r="I74" s="453">
        <v>0</v>
      </c>
      <c r="J74" s="453">
        <v>156159688</v>
      </c>
      <c r="K74" s="453">
        <v>10000</v>
      </c>
      <c r="L74" s="453">
        <v>1835</v>
      </c>
    </row>
    <row r="75" spans="1:12">
      <c r="A75" s="205" t="str">
        <f t="shared" si="1"/>
        <v>7770</v>
      </c>
      <c r="B75" s="205" t="s">
        <v>2789</v>
      </c>
      <c r="C75" s="205" t="s">
        <v>912</v>
      </c>
      <c r="D75" s="205" t="s">
        <v>881</v>
      </c>
      <c r="E75" s="453">
        <v>26334478818</v>
      </c>
      <c r="F75" s="453">
        <v>-11975562</v>
      </c>
      <c r="G75" s="453">
        <v>-125636798</v>
      </c>
      <c r="H75" s="453">
        <v>26208842020</v>
      </c>
      <c r="I75" s="453">
        <v>546541439</v>
      </c>
      <c r="J75" s="453">
        <v>23748084690</v>
      </c>
      <c r="K75" s="453">
        <v>9061</v>
      </c>
      <c r="L75" s="453">
        <v>2460757330</v>
      </c>
    </row>
    <row r="76" spans="1:12">
      <c r="A76" s="205" t="str">
        <f t="shared" si="1"/>
        <v>1042</v>
      </c>
      <c r="B76" s="205" t="s">
        <v>2789</v>
      </c>
      <c r="C76" s="205" t="s">
        <v>2842</v>
      </c>
      <c r="D76" s="205" t="s">
        <v>2843</v>
      </c>
      <c r="E76" s="453">
        <v>47495828</v>
      </c>
      <c r="F76" s="453">
        <v>0</v>
      </c>
      <c r="G76" s="453">
        <v>-3338088</v>
      </c>
      <c r="H76" s="453">
        <v>44157740</v>
      </c>
      <c r="I76" s="453">
        <v>0</v>
      </c>
      <c r="J76" s="453">
        <v>41206393</v>
      </c>
      <c r="K76" s="453">
        <v>9332</v>
      </c>
      <c r="L76" s="453">
        <v>2951347</v>
      </c>
    </row>
    <row r="77" spans="1:12">
      <c r="A77" s="205" t="str">
        <f t="shared" si="1"/>
        <v>1052</v>
      </c>
      <c r="B77" s="205" t="s">
        <v>2789</v>
      </c>
      <c r="C77" s="205" t="s">
        <v>2844</v>
      </c>
      <c r="D77" s="205" t="s">
        <v>2845</v>
      </c>
      <c r="E77" s="453">
        <v>25721970576</v>
      </c>
      <c r="F77" s="453">
        <v>-11975562</v>
      </c>
      <c r="G77" s="453">
        <v>-122298710</v>
      </c>
      <c r="H77" s="453">
        <v>25599671866</v>
      </c>
      <c r="I77" s="453">
        <v>546541439</v>
      </c>
      <c r="J77" s="453">
        <v>23141867389</v>
      </c>
      <c r="K77" s="453">
        <v>9040</v>
      </c>
      <c r="L77" s="453">
        <v>2457804477</v>
      </c>
    </row>
    <row r="78" spans="1:12">
      <c r="A78" s="205" t="str">
        <f t="shared" si="1"/>
        <v>0021</v>
      </c>
      <c r="B78" s="205" t="s">
        <v>2789</v>
      </c>
      <c r="C78" s="205" t="s">
        <v>2846</v>
      </c>
      <c r="D78" s="205" t="s">
        <v>2813</v>
      </c>
      <c r="E78" s="453">
        <v>312751030</v>
      </c>
      <c r="F78" s="453">
        <v>0</v>
      </c>
      <c r="G78" s="453">
        <v>0</v>
      </c>
      <c r="H78" s="453">
        <v>312751030</v>
      </c>
      <c r="I78" s="453">
        <v>0</v>
      </c>
      <c r="J78" s="453">
        <v>312751030</v>
      </c>
      <c r="K78" s="453">
        <v>10000</v>
      </c>
      <c r="L78" s="453">
        <v>0</v>
      </c>
    </row>
    <row r="79" spans="1:12">
      <c r="A79" s="205" t="str">
        <f t="shared" si="1"/>
        <v>0032</v>
      </c>
      <c r="B79" s="205" t="s">
        <v>2789</v>
      </c>
      <c r="C79" s="205" t="s">
        <v>2847</v>
      </c>
      <c r="D79" s="205" t="s">
        <v>2821</v>
      </c>
      <c r="E79" s="453">
        <v>172502649</v>
      </c>
      <c r="F79" s="453">
        <v>0</v>
      </c>
      <c r="G79" s="453">
        <v>0</v>
      </c>
      <c r="H79" s="453">
        <v>172502649</v>
      </c>
      <c r="I79" s="453">
        <v>0</v>
      </c>
      <c r="J79" s="453">
        <v>172501143</v>
      </c>
      <c r="K79" s="453">
        <v>10000</v>
      </c>
      <c r="L79" s="453">
        <v>1506</v>
      </c>
    </row>
    <row r="80" spans="1:12">
      <c r="A80" s="205" t="str">
        <f t="shared" si="1"/>
        <v>0040</v>
      </c>
      <c r="B80" s="205" t="s">
        <v>2789</v>
      </c>
      <c r="C80" s="205" t="s">
        <v>2848</v>
      </c>
      <c r="D80" s="205" t="s">
        <v>2849</v>
      </c>
      <c r="E80" s="453">
        <v>79758735</v>
      </c>
      <c r="F80" s="453">
        <v>0</v>
      </c>
      <c r="G80" s="453">
        <v>0</v>
      </c>
      <c r="H80" s="453">
        <v>79758735</v>
      </c>
      <c r="I80" s="453">
        <v>0</v>
      </c>
      <c r="J80" s="453">
        <v>79758735</v>
      </c>
      <c r="K80" s="453">
        <v>10000</v>
      </c>
      <c r="L80" s="453">
        <v>0</v>
      </c>
    </row>
    <row r="81" spans="1:12">
      <c r="A81" s="205" t="str">
        <f t="shared" si="1"/>
        <v>7771</v>
      </c>
      <c r="B81" s="205" t="s">
        <v>2789</v>
      </c>
      <c r="C81" s="205" t="s">
        <v>910</v>
      </c>
      <c r="D81" s="205" t="s">
        <v>852</v>
      </c>
      <c r="E81" s="453">
        <v>13622318200</v>
      </c>
      <c r="F81" s="453">
        <v>-509414745</v>
      </c>
      <c r="G81" s="453">
        <v>-567756771</v>
      </c>
      <c r="H81" s="453">
        <v>13054561429</v>
      </c>
      <c r="I81" s="453">
        <v>6710893</v>
      </c>
      <c r="J81" s="453">
        <v>11921498637</v>
      </c>
      <c r="K81" s="453">
        <v>9132</v>
      </c>
      <c r="L81" s="453">
        <v>1133062792</v>
      </c>
    </row>
    <row r="82" spans="1:12">
      <c r="A82" s="205" t="str">
        <f t="shared" si="1"/>
        <v>1042</v>
      </c>
      <c r="B82" s="205" t="s">
        <v>2789</v>
      </c>
      <c r="C82" s="205" t="s">
        <v>2842</v>
      </c>
      <c r="D82" s="205" t="s">
        <v>2843</v>
      </c>
      <c r="E82" s="453">
        <v>22284774</v>
      </c>
      <c r="F82" s="453">
        <v>0</v>
      </c>
      <c r="G82" s="453">
        <v>-3000377</v>
      </c>
      <c r="H82" s="453">
        <v>19284397</v>
      </c>
      <c r="I82" s="453">
        <v>0</v>
      </c>
      <c r="J82" s="453">
        <v>19063799</v>
      </c>
      <c r="K82" s="453">
        <v>9886</v>
      </c>
      <c r="L82" s="453">
        <v>220598</v>
      </c>
    </row>
    <row r="83" spans="1:12">
      <c r="A83" s="205" t="str">
        <f t="shared" si="1"/>
        <v>1052</v>
      </c>
      <c r="B83" s="205" t="s">
        <v>2789</v>
      </c>
      <c r="C83" s="205" t="s">
        <v>2844</v>
      </c>
      <c r="D83" s="205" t="s">
        <v>2845</v>
      </c>
      <c r="E83" s="453">
        <v>13397763447</v>
      </c>
      <c r="F83" s="453">
        <v>-509414745</v>
      </c>
      <c r="G83" s="453">
        <v>-564756394</v>
      </c>
      <c r="H83" s="453">
        <v>12833007053</v>
      </c>
      <c r="I83" s="453">
        <v>6710893</v>
      </c>
      <c r="J83" s="453">
        <v>11700166023</v>
      </c>
      <c r="K83" s="453">
        <v>9117</v>
      </c>
      <c r="L83" s="453">
        <v>1132841030</v>
      </c>
    </row>
    <row r="84" spans="1:12">
      <c r="A84" s="205" t="str">
        <f t="shared" si="1"/>
        <v>0021</v>
      </c>
      <c r="B84" s="205" t="s">
        <v>2789</v>
      </c>
      <c r="C84" s="205" t="s">
        <v>2846</v>
      </c>
      <c r="D84" s="205" t="s">
        <v>2813</v>
      </c>
      <c r="E84" s="453">
        <v>73088993</v>
      </c>
      <c r="F84" s="453">
        <v>0</v>
      </c>
      <c r="G84" s="453">
        <v>0</v>
      </c>
      <c r="H84" s="453">
        <v>73088993</v>
      </c>
      <c r="I84" s="453">
        <v>0</v>
      </c>
      <c r="J84" s="453">
        <v>73088993</v>
      </c>
      <c r="K84" s="453">
        <v>10000</v>
      </c>
      <c r="L84" s="453">
        <v>0</v>
      </c>
    </row>
    <row r="85" spans="1:12">
      <c r="A85" s="205" t="str">
        <f t="shared" si="1"/>
        <v>0040</v>
      </c>
      <c r="B85" s="205" t="s">
        <v>2789</v>
      </c>
      <c r="C85" s="205" t="s">
        <v>2848</v>
      </c>
      <c r="D85" s="205" t="s">
        <v>2849</v>
      </c>
      <c r="E85" s="453">
        <v>48537931</v>
      </c>
      <c r="F85" s="453">
        <v>0</v>
      </c>
      <c r="G85" s="453">
        <v>0</v>
      </c>
      <c r="H85" s="453">
        <v>48537931</v>
      </c>
      <c r="I85" s="453">
        <v>0</v>
      </c>
      <c r="J85" s="453">
        <v>48537931</v>
      </c>
      <c r="K85" s="453">
        <v>10000</v>
      </c>
      <c r="L85" s="453">
        <v>0</v>
      </c>
    </row>
    <row r="86" spans="1:12">
      <c r="A86" s="205" t="str">
        <f t="shared" si="1"/>
        <v>0032</v>
      </c>
      <c r="B86" s="205" t="s">
        <v>2789</v>
      </c>
      <c r="C86" s="205" t="s">
        <v>2847</v>
      </c>
      <c r="D86" s="205" t="s">
        <v>2821</v>
      </c>
      <c r="E86" s="453">
        <v>75267305</v>
      </c>
      <c r="F86" s="453">
        <v>0</v>
      </c>
      <c r="G86" s="453">
        <v>0</v>
      </c>
      <c r="H86" s="453">
        <v>75267305</v>
      </c>
      <c r="I86" s="453">
        <v>0</v>
      </c>
      <c r="J86" s="453">
        <v>75266141</v>
      </c>
      <c r="K86" s="453">
        <v>10000</v>
      </c>
      <c r="L86" s="453">
        <v>1164</v>
      </c>
    </row>
    <row r="87" spans="1:12">
      <c r="A87" s="205" t="str">
        <f t="shared" si="1"/>
        <v>0012</v>
      </c>
      <c r="B87" s="205" t="s">
        <v>2789</v>
      </c>
      <c r="C87" s="205" t="s">
        <v>2852</v>
      </c>
      <c r="D87" s="205" t="s">
        <v>2853</v>
      </c>
      <c r="E87" s="453">
        <v>5375750</v>
      </c>
      <c r="F87" s="453">
        <v>0</v>
      </c>
      <c r="G87" s="453">
        <v>0</v>
      </c>
      <c r="H87" s="453">
        <v>5375750</v>
      </c>
      <c r="I87" s="453">
        <v>0</v>
      </c>
      <c r="J87" s="453">
        <v>5375750</v>
      </c>
      <c r="K87" s="453">
        <v>10000</v>
      </c>
      <c r="L87" s="453">
        <v>0</v>
      </c>
    </row>
    <row r="88" spans="1:12">
      <c r="A88" s="205" t="str">
        <f t="shared" si="1"/>
        <v>0108</v>
      </c>
      <c r="B88" s="205" t="s">
        <v>2789</v>
      </c>
      <c r="C88" s="205" t="s">
        <v>2862</v>
      </c>
      <c r="D88" s="205" t="s">
        <v>2863</v>
      </c>
      <c r="E88" s="453">
        <v>214794067</v>
      </c>
      <c r="F88" s="453">
        <v>0</v>
      </c>
      <c r="G88" s="453">
        <v>0</v>
      </c>
      <c r="H88" s="453">
        <v>214794067</v>
      </c>
      <c r="I88" s="453">
        <v>0</v>
      </c>
      <c r="J88" s="453">
        <v>208008934</v>
      </c>
      <c r="K88" s="453">
        <v>9684</v>
      </c>
      <c r="L88" s="453">
        <v>6785133</v>
      </c>
    </row>
    <row r="89" spans="1:12">
      <c r="A89" s="205" t="str">
        <f t="shared" si="1"/>
        <v>7753</v>
      </c>
      <c r="B89" s="205" t="s">
        <v>2789</v>
      </c>
      <c r="C89" s="205" t="s">
        <v>945</v>
      </c>
      <c r="D89" s="205" t="s">
        <v>946</v>
      </c>
      <c r="E89" s="453">
        <v>214794067</v>
      </c>
      <c r="F89" s="453">
        <v>0</v>
      </c>
      <c r="G89" s="453">
        <v>0</v>
      </c>
      <c r="H89" s="453">
        <v>214794067</v>
      </c>
      <c r="I89" s="453">
        <v>0</v>
      </c>
      <c r="J89" s="453">
        <v>208008934</v>
      </c>
      <c r="K89" s="453">
        <v>9684</v>
      </c>
      <c r="L89" s="453">
        <v>6785133</v>
      </c>
    </row>
    <row r="90" spans="1:12">
      <c r="A90" s="205" t="str">
        <f t="shared" si="1"/>
        <v>1052</v>
      </c>
      <c r="B90" s="205" t="s">
        <v>2789</v>
      </c>
      <c r="C90" s="205" t="s">
        <v>2844</v>
      </c>
      <c r="D90" s="205" t="s">
        <v>2845</v>
      </c>
      <c r="E90" s="453">
        <v>214794067</v>
      </c>
      <c r="F90" s="453">
        <v>0</v>
      </c>
      <c r="G90" s="453">
        <v>0</v>
      </c>
      <c r="H90" s="453">
        <v>214794067</v>
      </c>
      <c r="I90" s="453">
        <v>0</v>
      </c>
      <c r="J90" s="453">
        <v>208008934</v>
      </c>
      <c r="K90" s="453">
        <v>9684</v>
      </c>
      <c r="L90" s="453">
        <v>6785133</v>
      </c>
    </row>
    <row r="91" spans="1:12">
      <c r="A91" s="205" t="str">
        <f t="shared" si="1"/>
        <v>0117</v>
      </c>
      <c r="B91" s="205" t="s">
        <v>2789</v>
      </c>
      <c r="C91" s="205" t="s">
        <v>2864</v>
      </c>
      <c r="D91" s="205" t="s">
        <v>2865</v>
      </c>
      <c r="E91" s="453">
        <v>9028622757</v>
      </c>
      <c r="F91" s="453">
        <v>0</v>
      </c>
      <c r="G91" s="453">
        <v>-80703381</v>
      </c>
      <c r="H91" s="453">
        <v>8947919376</v>
      </c>
      <c r="I91" s="453">
        <v>0</v>
      </c>
      <c r="J91" s="453">
        <v>8869223979</v>
      </c>
      <c r="K91" s="453">
        <v>9912</v>
      </c>
      <c r="L91" s="453">
        <v>78695397</v>
      </c>
    </row>
    <row r="92" spans="1:12">
      <c r="A92" s="205" t="str">
        <f t="shared" si="1"/>
        <v>7740</v>
      </c>
      <c r="B92" s="205" t="s">
        <v>2789</v>
      </c>
      <c r="C92" s="205" t="s">
        <v>929</v>
      </c>
      <c r="D92" s="205" t="s">
        <v>930</v>
      </c>
      <c r="E92" s="453">
        <v>9028622757</v>
      </c>
      <c r="F92" s="453">
        <v>0</v>
      </c>
      <c r="G92" s="453">
        <v>-80703381</v>
      </c>
      <c r="H92" s="453">
        <v>8947919376</v>
      </c>
      <c r="I92" s="453">
        <v>0</v>
      </c>
      <c r="J92" s="453">
        <v>8869223979</v>
      </c>
      <c r="K92" s="453">
        <v>9912</v>
      </c>
      <c r="L92" s="453">
        <v>78695397</v>
      </c>
    </row>
    <row r="93" spans="1:12">
      <c r="A93" s="205" t="str">
        <f t="shared" si="1"/>
        <v>1042</v>
      </c>
      <c r="B93" s="205" t="s">
        <v>2789</v>
      </c>
      <c r="C93" s="205" t="s">
        <v>2842</v>
      </c>
      <c r="D93" s="205" t="s">
        <v>2843</v>
      </c>
      <c r="E93" s="453">
        <v>19577421</v>
      </c>
      <c r="F93" s="453">
        <v>0</v>
      </c>
      <c r="G93" s="453">
        <v>-1</v>
      </c>
      <c r="H93" s="453">
        <v>19577420</v>
      </c>
      <c r="I93" s="453">
        <v>0</v>
      </c>
      <c r="J93" s="453">
        <v>16072239</v>
      </c>
      <c r="K93" s="453">
        <v>8210</v>
      </c>
      <c r="L93" s="453">
        <v>3505181</v>
      </c>
    </row>
    <row r="94" spans="1:12">
      <c r="A94" s="205" t="str">
        <f t="shared" si="1"/>
        <v>1052</v>
      </c>
      <c r="B94" s="205" t="s">
        <v>2789</v>
      </c>
      <c r="C94" s="205" t="s">
        <v>2844</v>
      </c>
      <c r="D94" s="205" t="s">
        <v>2845</v>
      </c>
      <c r="E94" s="453">
        <v>8975764357</v>
      </c>
      <c r="F94" s="453">
        <v>0</v>
      </c>
      <c r="G94" s="453">
        <v>-80703380</v>
      </c>
      <c r="H94" s="453">
        <v>8895060977</v>
      </c>
      <c r="I94" s="453">
        <v>0</v>
      </c>
      <c r="J94" s="453">
        <v>8847581577</v>
      </c>
      <c r="K94" s="453">
        <v>9947</v>
      </c>
      <c r="L94" s="453">
        <v>47479400</v>
      </c>
    </row>
    <row r="95" spans="1:12">
      <c r="A95" s="205" t="str">
        <f t="shared" si="1"/>
        <v>0040</v>
      </c>
      <c r="B95" s="205" t="s">
        <v>2789</v>
      </c>
      <c r="C95" s="205" t="s">
        <v>2848</v>
      </c>
      <c r="D95" s="205" t="s">
        <v>2849</v>
      </c>
      <c r="E95" s="453">
        <v>33280979</v>
      </c>
      <c r="F95" s="453">
        <v>0</v>
      </c>
      <c r="G95" s="453">
        <v>0</v>
      </c>
      <c r="H95" s="453">
        <v>33280979</v>
      </c>
      <c r="I95" s="453">
        <v>0</v>
      </c>
      <c r="J95" s="453">
        <v>5570163</v>
      </c>
      <c r="K95" s="453">
        <v>1674</v>
      </c>
      <c r="L95" s="453">
        <v>27710816</v>
      </c>
    </row>
    <row r="96" spans="1:12">
      <c r="A96" s="205" t="str">
        <f t="shared" si="1"/>
        <v>1603</v>
      </c>
      <c r="B96" s="205" t="s">
        <v>2789</v>
      </c>
      <c r="C96" s="205" t="s">
        <v>2866</v>
      </c>
      <c r="D96" s="205" t="s">
        <v>2867</v>
      </c>
      <c r="E96" s="453">
        <v>4389195507</v>
      </c>
      <c r="F96" s="453">
        <v>-19592800</v>
      </c>
      <c r="G96" s="453">
        <v>-19592931</v>
      </c>
      <c r="H96" s="453">
        <v>4369602576</v>
      </c>
      <c r="I96" s="453">
        <v>0</v>
      </c>
      <c r="J96" s="453">
        <v>4368139176</v>
      </c>
      <c r="K96" s="453">
        <v>9997</v>
      </c>
      <c r="L96" s="453">
        <v>1463400</v>
      </c>
    </row>
    <row r="97" spans="1:12">
      <c r="A97" s="205" t="str">
        <f t="shared" si="1"/>
        <v>0348</v>
      </c>
      <c r="B97" s="205" t="s">
        <v>2789</v>
      </c>
      <c r="C97" s="205" t="s">
        <v>2868</v>
      </c>
      <c r="D97" s="205" t="s">
        <v>2869</v>
      </c>
      <c r="E97" s="453">
        <v>4389195507</v>
      </c>
      <c r="F97" s="453">
        <v>-19592800</v>
      </c>
      <c r="G97" s="453">
        <v>-19592931</v>
      </c>
      <c r="H97" s="453">
        <v>4369602576</v>
      </c>
      <c r="I97" s="453">
        <v>0</v>
      </c>
      <c r="J97" s="453">
        <v>4368139176</v>
      </c>
      <c r="K97" s="453">
        <v>9997</v>
      </c>
      <c r="L97" s="453">
        <v>1463400</v>
      </c>
    </row>
    <row r="98" spans="1:12">
      <c r="A98" s="205" t="str">
        <f t="shared" si="1"/>
        <v>7564</v>
      </c>
      <c r="B98" s="205" t="s">
        <v>2789</v>
      </c>
      <c r="C98" s="205" t="s">
        <v>1288</v>
      </c>
      <c r="D98" s="205" t="s">
        <v>26</v>
      </c>
      <c r="E98" s="453">
        <v>4389195507</v>
      </c>
      <c r="F98" s="453">
        <v>-19592800</v>
      </c>
      <c r="G98" s="453">
        <v>-19592931</v>
      </c>
      <c r="H98" s="453">
        <v>4369602576</v>
      </c>
      <c r="I98" s="453">
        <v>0</v>
      </c>
      <c r="J98" s="453">
        <v>4368139176</v>
      </c>
      <c r="K98" s="453">
        <v>9997</v>
      </c>
      <c r="L98" s="453">
        <v>1463400</v>
      </c>
    </row>
    <row r="99" spans="1:12">
      <c r="A99" s="205" t="str">
        <f t="shared" si="1"/>
        <v>1042</v>
      </c>
      <c r="B99" s="205" t="s">
        <v>2789</v>
      </c>
      <c r="C99" s="205" t="s">
        <v>2842</v>
      </c>
      <c r="D99" s="205" t="s">
        <v>2843</v>
      </c>
      <c r="E99" s="453">
        <v>5097</v>
      </c>
      <c r="F99" s="453">
        <v>0</v>
      </c>
      <c r="G99" s="453">
        <v>-130</v>
      </c>
      <c r="H99" s="453">
        <v>4967</v>
      </c>
      <c r="I99" s="453">
        <v>0</v>
      </c>
      <c r="J99" s="453">
        <v>4967</v>
      </c>
      <c r="K99" s="453">
        <v>10000</v>
      </c>
      <c r="L99" s="453">
        <v>0</v>
      </c>
    </row>
    <row r="100" spans="1:12">
      <c r="A100" s="205" t="str">
        <f t="shared" si="1"/>
        <v>0012</v>
      </c>
      <c r="B100" s="205" t="s">
        <v>2789</v>
      </c>
      <c r="C100" s="205" t="s">
        <v>2870</v>
      </c>
      <c r="D100" s="205" t="s">
        <v>2871</v>
      </c>
      <c r="E100" s="453">
        <v>485554119</v>
      </c>
      <c r="F100" s="453">
        <v>0</v>
      </c>
      <c r="G100" s="453">
        <v>-1</v>
      </c>
      <c r="H100" s="453">
        <v>485554118</v>
      </c>
      <c r="I100" s="453">
        <v>0</v>
      </c>
      <c r="J100" s="453">
        <v>485554118</v>
      </c>
      <c r="K100" s="453">
        <v>10000</v>
      </c>
      <c r="L100" s="453">
        <v>0</v>
      </c>
    </row>
    <row r="101" spans="1:12">
      <c r="A101" s="205" t="str">
        <f t="shared" si="1"/>
        <v>1052</v>
      </c>
      <c r="B101" s="205" t="s">
        <v>2789</v>
      </c>
      <c r="C101" s="205" t="s">
        <v>2844</v>
      </c>
      <c r="D101" s="205" t="s">
        <v>2845</v>
      </c>
      <c r="E101" s="453">
        <v>3555636291</v>
      </c>
      <c r="F101" s="453">
        <v>-19592800</v>
      </c>
      <c r="G101" s="453">
        <v>-19592800</v>
      </c>
      <c r="H101" s="453">
        <v>3536043491</v>
      </c>
      <c r="I101" s="453">
        <v>0</v>
      </c>
      <c r="J101" s="453">
        <v>3534580091</v>
      </c>
      <c r="K101" s="453">
        <v>9996</v>
      </c>
      <c r="L101" s="453">
        <v>1463400</v>
      </c>
    </row>
    <row r="102" spans="1:12">
      <c r="A102" s="205" t="str">
        <f t="shared" si="1"/>
        <v>0021</v>
      </c>
      <c r="B102" s="205" t="s">
        <v>2789</v>
      </c>
      <c r="C102" s="205" t="s">
        <v>2846</v>
      </c>
      <c r="D102" s="205" t="s">
        <v>2813</v>
      </c>
      <c r="E102" s="453">
        <v>348000000</v>
      </c>
      <c r="F102" s="453">
        <v>0</v>
      </c>
      <c r="G102" s="453">
        <v>0</v>
      </c>
      <c r="H102" s="453">
        <v>348000000</v>
      </c>
      <c r="I102" s="453">
        <v>0</v>
      </c>
      <c r="J102" s="453">
        <v>348000000</v>
      </c>
      <c r="K102" s="453">
        <v>10000</v>
      </c>
      <c r="L102" s="453">
        <v>0</v>
      </c>
    </row>
    <row r="103" spans="1:12">
      <c r="A103" s="205" t="str">
        <f t="shared" si="1"/>
        <v>1605</v>
      </c>
      <c r="B103" s="205" t="s">
        <v>2789</v>
      </c>
      <c r="C103" s="205" t="s">
        <v>2872</v>
      </c>
      <c r="D103" s="205" t="s">
        <v>2873</v>
      </c>
      <c r="E103" s="453">
        <v>33291634260</v>
      </c>
      <c r="F103" s="453">
        <v>-987694615</v>
      </c>
      <c r="G103" s="453">
        <v>-1192786881</v>
      </c>
      <c r="H103" s="453">
        <v>32098847379</v>
      </c>
      <c r="I103" s="453">
        <v>47428369</v>
      </c>
      <c r="J103" s="453">
        <v>31639239750</v>
      </c>
      <c r="K103" s="453">
        <v>9857</v>
      </c>
      <c r="L103" s="453">
        <v>459607629</v>
      </c>
    </row>
    <row r="104" spans="1:12">
      <c r="A104" s="205" t="str">
        <f t="shared" si="1"/>
        <v>0551</v>
      </c>
      <c r="B104" s="205" t="s">
        <v>2789</v>
      </c>
      <c r="C104" s="205" t="s">
        <v>2874</v>
      </c>
      <c r="D104" s="205" t="s">
        <v>2875</v>
      </c>
      <c r="E104" s="453">
        <v>4844584901</v>
      </c>
      <c r="F104" s="453">
        <v>-623200</v>
      </c>
      <c r="G104" s="453">
        <v>-51743741</v>
      </c>
      <c r="H104" s="453">
        <v>4792841160</v>
      </c>
      <c r="I104" s="453">
        <v>2949333</v>
      </c>
      <c r="J104" s="453">
        <v>4790015491</v>
      </c>
      <c r="K104" s="453">
        <v>9994</v>
      </c>
      <c r="L104" s="453">
        <v>2825669</v>
      </c>
    </row>
    <row r="105" spans="1:12">
      <c r="A105" s="205" t="str">
        <f t="shared" si="1"/>
        <v>7741</v>
      </c>
      <c r="B105" s="205" t="s">
        <v>2789</v>
      </c>
      <c r="C105" s="205" t="s">
        <v>902</v>
      </c>
      <c r="D105" s="205" t="s">
        <v>873</v>
      </c>
      <c r="E105" s="453">
        <v>4844584901</v>
      </c>
      <c r="F105" s="453">
        <v>-623200</v>
      </c>
      <c r="G105" s="453">
        <v>-51743741</v>
      </c>
      <c r="H105" s="453">
        <v>4792841160</v>
      </c>
      <c r="I105" s="453">
        <v>2949333</v>
      </c>
      <c r="J105" s="453">
        <v>4790015491</v>
      </c>
      <c r="K105" s="453">
        <v>9994</v>
      </c>
      <c r="L105" s="453">
        <v>2825669</v>
      </c>
    </row>
    <row r="106" spans="1:12">
      <c r="A106" s="205" t="str">
        <f t="shared" si="1"/>
        <v>1052</v>
      </c>
      <c r="B106" s="205" t="s">
        <v>2789</v>
      </c>
      <c r="C106" s="205" t="s">
        <v>2844</v>
      </c>
      <c r="D106" s="205" t="s">
        <v>2845</v>
      </c>
      <c r="E106" s="453">
        <v>3281899651</v>
      </c>
      <c r="F106" s="453">
        <v>-623200</v>
      </c>
      <c r="G106" s="453">
        <v>-47870751</v>
      </c>
      <c r="H106" s="453">
        <v>3234028900</v>
      </c>
      <c r="I106" s="453">
        <v>2949333</v>
      </c>
      <c r="J106" s="453">
        <v>3231203233</v>
      </c>
      <c r="K106" s="453">
        <v>9991</v>
      </c>
      <c r="L106" s="453">
        <v>2825667</v>
      </c>
    </row>
    <row r="107" spans="1:12">
      <c r="A107" s="205" t="str">
        <f t="shared" si="1"/>
        <v>1042</v>
      </c>
      <c r="B107" s="205" t="s">
        <v>2789</v>
      </c>
      <c r="C107" s="205" t="s">
        <v>2842</v>
      </c>
      <c r="D107" s="205" t="s">
        <v>2843</v>
      </c>
      <c r="E107" s="453">
        <v>50000000</v>
      </c>
      <c r="F107" s="453">
        <v>0</v>
      </c>
      <c r="G107" s="453">
        <v>0</v>
      </c>
      <c r="H107" s="453">
        <v>50000000</v>
      </c>
      <c r="I107" s="453">
        <v>0</v>
      </c>
      <c r="J107" s="453">
        <v>50000000</v>
      </c>
      <c r="K107" s="453">
        <v>10000</v>
      </c>
      <c r="L107" s="453">
        <v>0</v>
      </c>
    </row>
    <row r="108" spans="1:12">
      <c r="A108" s="205" t="str">
        <f t="shared" si="1"/>
        <v>0021</v>
      </c>
      <c r="B108" s="205" t="s">
        <v>2789</v>
      </c>
      <c r="C108" s="205" t="s">
        <v>2846</v>
      </c>
      <c r="D108" s="205" t="s">
        <v>2813</v>
      </c>
      <c r="E108" s="453">
        <v>1512685250</v>
      </c>
      <c r="F108" s="453">
        <v>0</v>
      </c>
      <c r="G108" s="453">
        <v>-3872990</v>
      </c>
      <c r="H108" s="453">
        <v>1508812260</v>
      </c>
      <c r="I108" s="453">
        <v>0</v>
      </c>
      <c r="J108" s="453">
        <v>1508812258</v>
      </c>
      <c r="K108" s="453">
        <v>10000</v>
      </c>
      <c r="L108" s="453">
        <v>2</v>
      </c>
    </row>
    <row r="109" spans="1:12">
      <c r="A109" s="205" t="str">
        <f t="shared" si="1"/>
        <v>0556</v>
      </c>
      <c r="B109" s="205" t="s">
        <v>2789</v>
      </c>
      <c r="C109" s="205" t="s">
        <v>2876</v>
      </c>
      <c r="D109" s="205" t="s">
        <v>2877</v>
      </c>
      <c r="E109" s="453">
        <v>25683181890</v>
      </c>
      <c r="F109" s="453">
        <v>-965683444</v>
      </c>
      <c r="G109" s="453">
        <v>-1105229339</v>
      </c>
      <c r="H109" s="453">
        <v>24577952551</v>
      </c>
      <c r="I109" s="453">
        <v>38504036</v>
      </c>
      <c r="J109" s="453">
        <v>24139830616</v>
      </c>
      <c r="K109" s="453">
        <v>9822</v>
      </c>
      <c r="L109" s="453">
        <v>438121935</v>
      </c>
    </row>
    <row r="110" spans="1:12">
      <c r="A110" s="205" t="str">
        <f t="shared" si="1"/>
        <v>7733</v>
      </c>
      <c r="B110" s="205" t="s">
        <v>2789</v>
      </c>
      <c r="C110" s="205" t="s">
        <v>943</v>
      </c>
      <c r="D110" s="205" t="s">
        <v>944</v>
      </c>
      <c r="E110" s="453">
        <v>442288163</v>
      </c>
      <c r="F110" s="453">
        <v>0</v>
      </c>
      <c r="G110" s="453">
        <v>-462</v>
      </c>
      <c r="H110" s="453">
        <v>442287701</v>
      </c>
      <c r="I110" s="453">
        <v>0</v>
      </c>
      <c r="J110" s="453">
        <v>442287701</v>
      </c>
      <c r="K110" s="453">
        <v>10000</v>
      </c>
      <c r="L110" s="453">
        <v>0</v>
      </c>
    </row>
    <row r="111" spans="1:12">
      <c r="A111" s="205" t="str">
        <f t="shared" si="1"/>
        <v>1052</v>
      </c>
      <c r="B111" s="205" t="s">
        <v>2789</v>
      </c>
      <c r="C111" s="205" t="s">
        <v>2844</v>
      </c>
      <c r="D111" s="205" t="s">
        <v>2845</v>
      </c>
      <c r="E111" s="453">
        <v>442287702</v>
      </c>
      <c r="F111" s="453">
        <v>0</v>
      </c>
      <c r="G111" s="453">
        <v>-1</v>
      </c>
      <c r="H111" s="453">
        <v>442287701</v>
      </c>
      <c r="I111" s="453">
        <v>0</v>
      </c>
      <c r="J111" s="453">
        <v>442287701</v>
      </c>
      <c r="K111" s="453">
        <v>10000</v>
      </c>
      <c r="L111" s="453">
        <v>0</v>
      </c>
    </row>
    <row r="112" spans="1:12">
      <c r="A112" s="205" t="str">
        <f t="shared" si="1"/>
        <v>1042</v>
      </c>
      <c r="B112" s="205" t="s">
        <v>2789</v>
      </c>
      <c r="C112" s="205" t="s">
        <v>2842</v>
      </c>
      <c r="D112" s="205" t="s">
        <v>2843</v>
      </c>
      <c r="E112" s="453">
        <v>461</v>
      </c>
      <c r="F112" s="453">
        <v>0</v>
      </c>
      <c r="G112" s="453">
        <v>-461</v>
      </c>
      <c r="H112" s="453">
        <v>0</v>
      </c>
      <c r="I112" s="453">
        <v>0</v>
      </c>
      <c r="J112" s="453">
        <v>0</v>
      </c>
      <c r="K112" s="453">
        <v>0</v>
      </c>
      <c r="L112" s="453">
        <v>0</v>
      </c>
    </row>
    <row r="113" spans="1:12">
      <c r="A113" s="205" t="str">
        <f t="shared" si="1"/>
        <v>7748</v>
      </c>
      <c r="B113" s="205" t="s">
        <v>2789</v>
      </c>
      <c r="C113" s="205" t="s">
        <v>908</v>
      </c>
      <c r="D113" s="205" t="s">
        <v>848</v>
      </c>
      <c r="E113" s="453">
        <v>25240893727</v>
      </c>
      <c r="F113" s="453">
        <v>-965683444</v>
      </c>
      <c r="G113" s="453">
        <v>-1105228877</v>
      </c>
      <c r="H113" s="453">
        <v>24135664850</v>
      </c>
      <c r="I113" s="453">
        <v>38504036</v>
      </c>
      <c r="J113" s="453">
        <v>23697542915</v>
      </c>
      <c r="K113" s="453">
        <v>9818</v>
      </c>
      <c r="L113" s="453">
        <v>438121935</v>
      </c>
    </row>
    <row r="114" spans="1:12">
      <c r="A114" s="205" t="str">
        <f t="shared" si="1"/>
        <v>1052</v>
      </c>
      <c r="B114" s="205" t="s">
        <v>2789</v>
      </c>
      <c r="C114" s="205" t="s">
        <v>2844</v>
      </c>
      <c r="D114" s="205" t="s">
        <v>2845</v>
      </c>
      <c r="E114" s="453">
        <v>9804339203</v>
      </c>
      <c r="F114" s="453">
        <v>-250492008</v>
      </c>
      <c r="G114" s="453">
        <v>-278081208</v>
      </c>
      <c r="H114" s="453">
        <v>9526257995</v>
      </c>
      <c r="I114" s="453">
        <v>16627400</v>
      </c>
      <c r="J114" s="453">
        <v>9233101137</v>
      </c>
      <c r="K114" s="453">
        <v>9692</v>
      </c>
      <c r="L114" s="453">
        <v>293156858</v>
      </c>
    </row>
    <row r="115" spans="1:12">
      <c r="A115" s="205" t="str">
        <f t="shared" si="1"/>
        <v>1042</v>
      </c>
      <c r="B115" s="205" t="s">
        <v>2789</v>
      </c>
      <c r="C115" s="205" t="s">
        <v>2842</v>
      </c>
      <c r="D115" s="205" t="s">
        <v>2843</v>
      </c>
      <c r="E115" s="453">
        <v>9065961060</v>
      </c>
      <c r="F115" s="453">
        <v>-5789645</v>
      </c>
      <c r="G115" s="453">
        <v>-115329542</v>
      </c>
      <c r="H115" s="453">
        <v>8950631518</v>
      </c>
      <c r="I115" s="453">
        <v>21876636</v>
      </c>
      <c r="J115" s="453">
        <v>8812543998</v>
      </c>
      <c r="K115" s="453">
        <v>9846</v>
      </c>
      <c r="L115" s="453">
        <v>138087520</v>
      </c>
    </row>
    <row r="116" spans="1:12">
      <c r="A116" s="205" t="str">
        <f t="shared" si="1"/>
        <v>1010</v>
      </c>
      <c r="B116" s="205" t="s">
        <v>2789</v>
      </c>
      <c r="C116" s="205" t="s">
        <v>2858</v>
      </c>
      <c r="D116" s="205" t="s">
        <v>2859</v>
      </c>
      <c r="E116" s="453">
        <v>538600932</v>
      </c>
      <c r="F116" s="453">
        <v>0</v>
      </c>
      <c r="G116" s="453">
        <v>-2416336</v>
      </c>
      <c r="H116" s="453">
        <v>536184596</v>
      </c>
      <c r="I116" s="453">
        <v>0</v>
      </c>
      <c r="J116" s="453">
        <v>536184596</v>
      </c>
      <c r="K116" s="453">
        <v>10000</v>
      </c>
      <c r="L116" s="453">
        <v>0</v>
      </c>
    </row>
    <row r="117" spans="1:12">
      <c r="A117" s="205" t="str">
        <f t="shared" si="1"/>
        <v>1022</v>
      </c>
      <c r="B117" s="205" t="s">
        <v>2789</v>
      </c>
      <c r="C117" s="205" t="s">
        <v>2878</v>
      </c>
      <c r="D117" s="205" t="s">
        <v>2879</v>
      </c>
      <c r="E117" s="453">
        <v>4891951085</v>
      </c>
      <c r="F117" s="453">
        <v>-709401791</v>
      </c>
      <c r="G117" s="453">
        <v>-709401791</v>
      </c>
      <c r="H117" s="453">
        <v>4182549294</v>
      </c>
      <c r="I117" s="453">
        <v>0</v>
      </c>
      <c r="J117" s="453">
        <v>4177133097</v>
      </c>
      <c r="K117" s="453">
        <v>9987</v>
      </c>
      <c r="L117" s="453">
        <v>5416197</v>
      </c>
    </row>
    <row r="118" spans="1:12">
      <c r="A118" s="205" t="str">
        <f t="shared" si="1"/>
        <v>0021</v>
      </c>
      <c r="B118" s="205" t="s">
        <v>2789</v>
      </c>
      <c r="C118" s="205" t="s">
        <v>2846</v>
      </c>
      <c r="D118" s="205" t="s">
        <v>2813</v>
      </c>
      <c r="E118" s="453">
        <v>26327526</v>
      </c>
      <c r="F118" s="453">
        <v>0</v>
      </c>
      <c r="G118" s="453">
        <v>0</v>
      </c>
      <c r="H118" s="453">
        <v>26327526</v>
      </c>
      <c r="I118" s="453">
        <v>0</v>
      </c>
      <c r="J118" s="453">
        <v>26327526</v>
      </c>
      <c r="K118" s="453">
        <v>10000</v>
      </c>
      <c r="L118" s="453">
        <v>0</v>
      </c>
    </row>
    <row r="119" spans="1:12">
      <c r="A119" s="205" t="str">
        <f t="shared" si="1"/>
        <v>0035</v>
      </c>
      <c r="B119" s="205" t="s">
        <v>2789</v>
      </c>
      <c r="C119" s="205" t="s">
        <v>2880</v>
      </c>
      <c r="D119" s="205" t="s">
        <v>2881</v>
      </c>
      <c r="E119" s="453">
        <v>565114586</v>
      </c>
      <c r="F119" s="453">
        <v>0</v>
      </c>
      <c r="G119" s="453">
        <v>0</v>
      </c>
      <c r="H119" s="453">
        <v>565114586</v>
      </c>
      <c r="I119" s="453">
        <v>0</v>
      </c>
      <c r="J119" s="453">
        <v>565114586</v>
      </c>
      <c r="K119" s="453">
        <v>10000</v>
      </c>
      <c r="L119" s="453">
        <v>0</v>
      </c>
    </row>
    <row r="120" spans="1:12">
      <c r="A120" s="205" t="str">
        <f>+RIGHT(C120,4)</f>
        <v>0135</v>
      </c>
      <c r="B120" s="205" t="s">
        <v>2789</v>
      </c>
      <c r="C120" s="205" t="s">
        <v>2882</v>
      </c>
      <c r="D120" s="205" t="s">
        <v>2805</v>
      </c>
      <c r="E120" s="453">
        <v>326742472</v>
      </c>
      <c r="F120" s="453">
        <v>0</v>
      </c>
      <c r="G120" s="453">
        <v>0</v>
      </c>
      <c r="H120" s="453">
        <v>326742472</v>
      </c>
      <c r="I120" s="453">
        <v>0</v>
      </c>
      <c r="J120" s="453">
        <v>326742472</v>
      </c>
      <c r="K120" s="453">
        <v>10000</v>
      </c>
      <c r="L120" s="453">
        <v>0</v>
      </c>
    </row>
    <row r="121" spans="1:12">
      <c r="A121" s="205" t="str">
        <f t="shared" si="1"/>
        <v>0040</v>
      </c>
      <c r="B121" s="205" t="s">
        <v>2789</v>
      </c>
      <c r="C121" s="205" t="s">
        <v>2848</v>
      </c>
      <c r="D121" s="205" t="s">
        <v>2849</v>
      </c>
      <c r="E121" s="453">
        <v>12000000</v>
      </c>
      <c r="F121" s="453">
        <v>0</v>
      </c>
      <c r="G121" s="453">
        <v>0</v>
      </c>
      <c r="H121" s="453">
        <v>12000000</v>
      </c>
      <c r="I121" s="453">
        <v>0</v>
      </c>
      <c r="J121" s="453">
        <v>10538640</v>
      </c>
      <c r="K121" s="453">
        <v>8782</v>
      </c>
      <c r="L121" s="453">
        <v>1461360</v>
      </c>
    </row>
    <row r="122" spans="1:12">
      <c r="A122" s="205" t="str">
        <f t="shared" si="1"/>
        <v>1032</v>
      </c>
      <c r="B122" s="205" t="s">
        <v>2789</v>
      </c>
      <c r="C122" s="205" t="s">
        <v>2860</v>
      </c>
      <c r="D122" s="205" t="s">
        <v>2861</v>
      </c>
      <c r="E122" s="453">
        <v>9856863</v>
      </c>
      <c r="F122" s="453">
        <v>0</v>
      </c>
      <c r="G122" s="453">
        <v>0</v>
      </c>
      <c r="H122" s="453">
        <v>9856863</v>
      </c>
      <c r="I122" s="453">
        <v>0</v>
      </c>
      <c r="J122" s="453">
        <v>9856863</v>
      </c>
      <c r="K122" s="453">
        <v>10000</v>
      </c>
      <c r="L122" s="453">
        <v>0</v>
      </c>
    </row>
    <row r="123" spans="1:12">
      <c r="A123" s="205" t="str">
        <f t="shared" si="1"/>
        <v>0557</v>
      </c>
      <c r="B123" s="205" t="s">
        <v>2789</v>
      </c>
      <c r="C123" s="205" t="s">
        <v>2883</v>
      </c>
      <c r="D123" s="205" t="s">
        <v>2884</v>
      </c>
      <c r="E123" s="453">
        <v>2763867469</v>
      </c>
      <c r="F123" s="453">
        <v>-21387971</v>
      </c>
      <c r="G123" s="453">
        <v>-35813801</v>
      </c>
      <c r="H123" s="453">
        <v>2728053668</v>
      </c>
      <c r="I123" s="453">
        <v>5975000</v>
      </c>
      <c r="J123" s="453">
        <v>2709393643</v>
      </c>
      <c r="K123" s="453">
        <v>9932</v>
      </c>
      <c r="L123" s="453">
        <v>18660025</v>
      </c>
    </row>
    <row r="124" spans="1:12">
      <c r="A124" s="205" t="str">
        <f t="shared" si="1"/>
        <v>7735</v>
      </c>
      <c r="B124" s="205" t="s">
        <v>2789</v>
      </c>
      <c r="C124" s="205" t="s">
        <v>940</v>
      </c>
      <c r="D124" s="205" t="s">
        <v>941</v>
      </c>
      <c r="E124" s="453">
        <v>2763867469</v>
      </c>
      <c r="F124" s="453">
        <v>-21387971</v>
      </c>
      <c r="G124" s="453">
        <v>-35813801</v>
      </c>
      <c r="H124" s="453">
        <v>2728053668</v>
      </c>
      <c r="I124" s="453">
        <v>5975000</v>
      </c>
      <c r="J124" s="453">
        <v>2709393643</v>
      </c>
      <c r="K124" s="453">
        <v>9932</v>
      </c>
      <c r="L124" s="453">
        <v>18660025</v>
      </c>
    </row>
    <row r="125" spans="1:12">
      <c r="A125" s="205" t="str">
        <f t="shared" si="1"/>
        <v>1042</v>
      </c>
      <c r="B125" s="205" t="s">
        <v>2789</v>
      </c>
      <c r="C125" s="205" t="s">
        <v>2842</v>
      </c>
      <c r="D125" s="205" t="s">
        <v>2843</v>
      </c>
      <c r="E125" s="453">
        <v>196149272</v>
      </c>
      <c r="F125" s="453">
        <v>0</v>
      </c>
      <c r="G125" s="453">
        <v>-14070</v>
      </c>
      <c r="H125" s="453">
        <v>196135202</v>
      </c>
      <c r="I125" s="453">
        <v>0</v>
      </c>
      <c r="J125" s="453">
        <v>196135202</v>
      </c>
      <c r="K125" s="453">
        <v>10000</v>
      </c>
      <c r="L125" s="453">
        <v>0</v>
      </c>
    </row>
    <row r="126" spans="1:12">
      <c r="A126" s="205" t="str">
        <f t="shared" si="1"/>
        <v>1052</v>
      </c>
      <c r="B126" s="205" t="s">
        <v>2789</v>
      </c>
      <c r="C126" s="205" t="s">
        <v>2844</v>
      </c>
      <c r="D126" s="205" t="s">
        <v>2845</v>
      </c>
      <c r="E126" s="453">
        <v>1767102377</v>
      </c>
      <c r="F126" s="453">
        <v>-21387971</v>
      </c>
      <c r="G126" s="453">
        <v>-35799731</v>
      </c>
      <c r="H126" s="453">
        <v>1731302646</v>
      </c>
      <c r="I126" s="453">
        <v>5975000</v>
      </c>
      <c r="J126" s="453">
        <v>1712642621</v>
      </c>
      <c r="K126" s="453">
        <v>9892</v>
      </c>
      <c r="L126" s="453">
        <v>18660025</v>
      </c>
    </row>
    <row r="127" spans="1:12">
      <c r="A127" s="205" t="str">
        <f t="shared" si="1"/>
        <v>0021</v>
      </c>
      <c r="B127" s="205" t="s">
        <v>2789</v>
      </c>
      <c r="C127" s="205" t="s">
        <v>2846</v>
      </c>
      <c r="D127" s="205" t="s">
        <v>2813</v>
      </c>
      <c r="E127" s="453">
        <v>799178641</v>
      </c>
      <c r="F127" s="453">
        <v>0</v>
      </c>
      <c r="G127" s="453">
        <v>0</v>
      </c>
      <c r="H127" s="453">
        <v>799178641</v>
      </c>
      <c r="I127" s="453">
        <v>0</v>
      </c>
      <c r="J127" s="453">
        <v>799178641</v>
      </c>
      <c r="K127" s="453">
        <v>10000</v>
      </c>
      <c r="L127" s="453">
        <v>0</v>
      </c>
    </row>
    <row r="128" spans="1:12">
      <c r="A128" s="205" t="str">
        <f t="shared" si="1"/>
        <v>0040</v>
      </c>
      <c r="B128" s="205" t="s">
        <v>2789</v>
      </c>
      <c r="C128" s="205" t="s">
        <v>2848</v>
      </c>
      <c r="D128" s="205" t="s">
        <v>2849</v>
      </c>
      <c r="E128" s="453">
        <v>1437179</v>
      </c>
      <c r="F128" s="453">
        <v>0</v>
      </c>
      <c r="G128" s="453">
        <v>0</v>
      </c>
      <c r="H128" s="453">
        <v>1437179</v>
      </c>
      <c r="I128" s="453">
        <v>0</v>
      </c>
      <c r="J128" s="453">
        <v>1437179</v>
      </c>
      <c r="K128" s="453">
        <v>10000</v>
      </c>
      <c r="L128" s="45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Y203"/>
  <sheetViews>
    <sheetView showGridLines="0" topLeftCell="M37" zoomScaleSheetLayoutView="85" workbookViewId="0">
      <selection activeCell="S50" sqref="S50"/>
    </sheetView>
  </sheetViews>
  <sheetFormatPr baseColWidth="10" defaultColWidth="11.42578125" defaultRowHeight="14.25"/>
  <cols>
    <col min="1" max="1" width="25.85546875" style="38" hidden="1" customWidth="1"/>
    <col min="2" max="2" width="3.42578125" style="38" customWidth="1"/>
    <col min="3" max="3" width="18.85546875" style="38" customWidth="1"/>
    <col min="4" max="4" width="11.7109375" style="207" customWidth="1"/>
    <col min="5" max="5" width="40.42578125" style="38" customWidth="1"/>
    <col min="6" max="7" width="18.42578125" style="38" customWidth="1"/>
    <col min="8" max="8" width="8.85546875" style="38" customWidth="1"/>
    <col min="9" max="9" width="0.5703125" style="38" customWidth="1"/>
    <col min="10" max="10" width="19.7109375" style="38" customWidth="1"/>
    <col min="11" max="11" width="19.28515625" style="38" bestFit="1" customWidth="1"/>
    <col min="12" max="12" width="19.7109375" style="38" customWidth="1"/>
    <col min="13" max="13" width="10.28515625" style="39" customWidth="1"/>
    <col min="14" max="14" width="18.42578125" style="38" bestFit="1" customWidth="1"/>
    <col min="15" max="15" width="0.7109375" style="38" customWidth="1"/>
    <col min="16" max="16" width="21.7109375" style="38" bestFit="1" customWidth="1"/>
    <col min="17" max="17" width="21.140625" style="38" customWidth="1"/>
    <col min="18" max="18" width="8.85546875" style="38" bestFit="1" customWidth="1"/>
    <col min="19" max="19" width="21.28515625" style="38" customWidth="1"/>
    <col min="20" max="20" width="8.85546875" style="38" bestFit="1" customWidth="1"/>
    <col min="21" max="21" width="0.85546875" style="38" customWidth="1"/>
    <col min="22" max="22" width="13.7109375" style="38" bestFit="1" customWidth="1"/>
    <col min="23" max="23" width="20" style="440" customWidth="1"/>
    <col min="24" max="24" width="18.28515625" style="38" customWidth="1"/>
    <col min="25" max="16384" width="11.42578125" style="38"/>
  </cols>
  <sheetData>
    <row r="1" spans="1:23" ht="15">
      <c r="C1" s="37"/>
      <c r="E1" s="37"/>
      <c r="F1" s="37"/>
      <c r="G1" s="37"/>
      <c r="H1" s="37"/>
      <c r="I1" s="37"/>
      <c r="V1"/>
      <c r="W1" s="19"/>
    </row>
    <row r="2" spans="1:23" ht="27.75" customHeight="1">
      <c r="D2" s="488" t="s">
        <v>2885</v>
      </c>
      <c r="E2" s="488"/>
      <c r="F2" s="489">
        <v>44926</v>
      </c>
      <c r="G2" s="489"/>
      <c r="H2" s="40"/>
      <c r="I2" s="40"/>
      <c r="J2" s="396"/>
      <c r="L2" s="41"/>
      <c r="M2" s="41"/>
      <c r="N2" s="41"/>
      <c r="O2" s="41"/>
      <c r="P2" s="41"/>
      <c r="Q2" s="41"/>
      <c r="R2" s="41"/>
      <c r="S2" s="41"/>
      <c r="T2" s="41"/>
      <c r="U2" s="41"/>
      <c r="V2"/>
      <c r="W2" s="19"/>
    </row>
    <row r="3" spans="1:23" ht="15.75" thickBot="1">
      <c r="D3" s="208"/>
      <c r="E3" s="40"/>
      <c r="F3" s="42"/>
      <c r="G3" s="42"/>
      <c r="H3" s="40"/>
      <c r="I3" s="40"/>
      <c r="L3" s="41"/>
      <c r="M3" s="41"/>
      <c r="N3" s="41"/>
      <c r="O3" s="41"/>
      <c r="P3" s="106"/>
      <c r="Q3" s="106"/>
      <c r="R3" s="41"/>
      <c r="S3" s="106"/>
      <c r="T3" s="41"/>
      <c r="U3" s="41"/>
      <c r="V3"/>
      <c r="W3" s="19"/>
    </row>
    <row r="4" spans="1:23" ht="15" customHeight="1" thickBot="1">
      <c r="C4" s="43"/>
      <c r="D4" s="490"/>
      <c r="E4" s="490"/>
      <c r="F4" s="477" t="s">
        <v>2886</v>
      </c>
      <c r="G4" s="478"/>
      <c r="H4" s="479"/>
      <c r="I4" s="40"/>
      <c r="J4" s="477" t="s">
        <v>2887</v>
      </c>
      <c r="K4" s="478"/>
      <c r="L4" s="478"/>
      <c r="M4" s="478"/>
      <c r="N4" s="479"/>
      <c r="P4" s="474" t="s">
        <v>2888</v>
      </c>
      <c r="Q4" s="475"/>
      <c r="R4" s="475"/>
      <c r="S4" s="475"/>
      <c r="T4" s="476"/>
      <c r="U4" s="41"/>
      <c r="V4"/>
      <c r="W4" s="19"/>
    </row>
    <row r="5" spans="1:23" ht="45">
      <c r="C5" s="44" t="s">
        <v>2889</v>
      </c>
      <c r="D5" s="480" t="s">
        <v>261</v>
      </c>
      <c r="E5" s="481"/>
      <c r="F5" s="45" t="s">
        <v>2890</v>
      </c>
      <c r="G5" s="46" t="s">
        <v>2891</v>
      </c>
      <c r="H5" s="47" t="s">
        <v>2892</v>
      </c>
      <c r="I5" s="40"/>
      <c r="J5" s="45" t="s">
        <v>2893</v>
      </c>
      <c r="K5" s="46" t="s">
        <v>2894</v>
      </c>
      <c r="L5" s="46" t="s">
        <v>2895</v>
      </c>
      <c r="M5" s="46" t="s">
        <v>2896</v>
      </c>
      <c r="N5" s="47" t="s">
        <v>2897</v>
      </c>
      <c r="P5" s="45" t="s">
        <v>2898</v>
      </c>
      <c r="Q5" s="46" t="s">
        <v>2899</v>
      </c>
      <c r="R5" s="46" t="s">
        <v>2900</v>
      </c>
      <c r="S5" s="46" t="s">
        <v>2901</v>
      </c>
      <c r="T5" s="47" t="s">
        <v>2902</v>
      </c>
      <c r="U5" s="41"/>
      <c r="V5" s="429" t="s">
        <v>2903</v>
      </c>
      <c r="W5" s="425" t="s">
        <v>2904</v>
      </c>
    </row>
    <row r="6" spans="1:23" ht="15">
      <c r="A6" s="38" t="s">
        <v>2905</v>
      </c>
      <c r="C6" s="48"/>
      <c r="D6" s="209" t="s">
        <v>2906</v>
      </c>
      <c r="E6" s="160" t="s">
        <v>67</v>
      </c>
      <c r="F6" s="67">
        <f t="shared" ref="F6:G6" si="0">F7+F8</f>
        <v>199704431</v>
      </c>
      <c r="G6" s="68">
        <f t="shared" si="0"/>
        <v>155417166</v>
      </c>
      <c r="H6" s="66">
        <f>IFERROR(100%-(G6/F6),0)</f>
        <v>0.22176405790415332</v>
      </c>
      <c r="I6" s="40"/>
      <c r="J6" s="67">
        <f t="shared" ref="J6:L6" si="1">J7+J8</f>
        <v>1794048553</v>
      </c>
      <c r="K6" s="68">
        <f t="shared" si="1"/>
        <v>-85563678</v>
      </c>
      <c r="L6" s="68">
        <f t="shared" si="1"/>
        <v>1701441038</v>
      </c>
      <c r="M6" s="242">
        <f>IFERROR((L6-K6)/J6,0)</f>
        <v>0.99607377571347144</v>
      </c>
      <c r="N6" s="77">
        <f>J6+K6-L6</f>
        <v>7043837</v>
      </c>
      <c r="P6" s="67">
        <f>P7+P8</f>
        <v>29485902000</v>
      </c>
      <c r="Q6" s="67">
        <f>Q7+Q8</f>
        <v>29253323192</v>
      </c>
      <c r="R6" s="76">
        <f t="shared" ref="R6:R12" si="2">IFERROR(Q6/P6,0)</f>
        <v>0.99211220304537406</v>
      </c>
      <c r="S6" s="67">
        <f>S7+S8</f>
        <v>27654454315</v>
      </c>
      <c r="T6" s="66">
        <f>IFERROR(S6/Q6,0)</f>
        <v>0.94534402582209032</v>
      </c>
      <c r="U6" s="41"/>
      <c r="V6" s="439">
        <f>100%-T6</f>
        <v>5.4655974177909683E-2</v>
      </c>
      <c r="W6" s="434">
        <f>+P6-Q6</f>
        <v>232578808</v>
      </c>
    </row>
    <row r="7" spans="1:23" ht="15">
      <c r="A7" s="38" t="s">
        <v>2796</v>
      </c>
      <c r="C7" s="485" t="s">
        <v>4</v>
      </c>
      <c r="D7" s="210" t="s">
        <v>2907</v>
      </c>
      <c r="E7" s="161" t="s">
        <v>2797</v>
      </c>
      <c r="F7" s="49">
        <v>0</v>
      </c>
      <c r="G7" s="50"/>
      <c r="H7" s="51">
        <f t="shared" ref="H7:H12" si="3">IFERROR(100%-(G7/F7),0)</f>
        <v>0</v>
      </c>
      <c r="I7" s="40"/>
      <c r="J7" s="69">
        <f>IFERROR(VLOOKUP(A7,'INSUMO RES'!$C$1:$L$128,3,0),0)</f>
        <v>18661252</v>
      </c>
      <c r="K7" s="70">
        <f>IFERROR(VLOOKUP(A7,'INSUMO RES'!$C$1:$L$128,5,0),0)</f>
        <v>0</v>
      </c>
      <c r="L7" s="70">
        <f>IFERROR(VLOOKUP(A7,'INSUMO RES'!$C$1:$L$128,8,0),0)</f>
        <v>18661252</v>
      </c>
      <c r="M7" s="78">
        <f t="shared" ref="M7:M12" si="4">IFERROR((L7-K7)/J7,0)</f>
        <v>1</v>
      </c>
      <c r="N7" s="79">
        <f t="shared" ref="N7:N12" si="5">J7+K7-L7</f>
        <v>0</v>
      </c>
      <c r="O7" s="41"/>
      <c r="P7" s="71">
        <f>+IFERROR(VLOOKUP(D7,EjecucionVigencia!$D$11:$S$235,6,0),0)</f>
        <v>8657851206</v>
      </c>
      <c r="Q7" s="72">
        <f>+IFERROR(VLOOKUP(D7,EjecucionVigencia!$D$11:$S$181,12,0),0)</f>
        <v>8622760592</v>
      </c>
      <c r="R7" s="78">
        <f t="shared" si="2"/>
        <v>0.99594696037560893</v>
      </c>
      <c r="S7" s="72">
        <f>+IFERROR(VLOOKUP(D7,EjecucionVigencia!$D$11:$S$181,15,0),0)</f>
        <v>8602574800</v>
      </c>
      <c r="T7" s="82">
        <f t="shared" ref="T7:T12" si="6">IFERROR(S7/Q7,0)</f>
        <v>0.99765901050079853</v>
      </c>
      <c r="V7" s="433">
        <f t="shared" ref="V7:V12" si="7">100%-T7</f>
        <v>2.3409894992014735E-3</v>
      </c>
      <c r="W7" s="420">
        <f>+P7-Q7</f>
        <v>35090614</v>
      </c>
    </row>
    <row r="8" spans="1:23" ht="15" customHeight="1">
      <c r="A8" s="65" t="s">
        <v>2806</v>
      </c>
      <c r="C8" s="486"/>
      <c r="D8" s="211" t="s">
        <v>2908</v>
      </c>
      <c r="E8" s="161" t="s">
        <v>2807</v>
      </c>
      <c r="F8" s="84">
        <f>SUM(F9:F12)</f>
        <v>199704431</v>
      </c>
      <c r="G8" s="85">
        <f>SUM(G9:G12)</f>
        <v>155417166</v>
      </c>
      <c r="H8" s="86">
        <f t="shared" si="3"/>
        <v>0.22176405790415332</v>
      </c>
      <c r="I8" s="40"/>
      <c r="J8" s="71">
        <f>IFERROR(VLOOKUP(A8,'INSUMO RES'!$C$1:$L$128,3,0),0)</f>
        <v>1775387301</v>
      </c>
      <c r="K8" s="70">
        <f>IFERROR(VLOOKUP(A8,'INSUMO RES'!$C$1:$L$128,5,0),0)</f>
        <v>-85563678</v>
      </c>
      <c r="L8" s="70">
        <f>IFERROR(VLOOKUP(A8,'INSUMO RES'!$C$1:$L$128,8,0),0)</f>
        <v>1682779786</v>
      </c>
      <c r="M8" s="78">
        <f t="shared" si="4"/>
        <v>0.99603250682483058</v>
      </c>
      <c r="N8" s="79">
        <f>J8+K8-L8</f>
        <v>7043837</v>
      </c>
      <c r="O8" s="41"/>
      <c r="P8" s="71">
        <f>+IFERROR(VLOOKUP(D8,EjecucionVigencia!$D$11:$S$2235,6,0),0)</f>
        <v>20828050794</v>
      </c>
      <c r="Q8" s="72">
        <f>+IFERROR(VLOOKUP(D8,EjecucionVigencia!$D$11:$S$181,12,0),0)</f>
        <v>20630562600</v>
      </c>
      <c r="R8" s="78">
        <f t="shared" si="2"/>
        <v>0.9905181624553705</v>
      </c>
      <c r="S8" s="72">
        <f>+IFERROR(VLOOKUP(D8,EjecucionVigencia!$D$11:$S$181,15,0),0)</f>
        <v>19051879515</v>
      </c>
      <c r="T8" s="82">
        <f t="shared" si="6"/>
        <v>0.92347842782532741</v>
      </c>
      <c r="U8" s="41"/>
      <c r="V8" s="433">
        <f t="shared" si="7"/>
        <v>7.6521572174672592E-2</v>
      </c>
      <c r="W8" s="420">
        <f t="shared" ref="W8:W12" si="8">+P8-Q8</f>
        <v>197488194</v>
      </c>
    </row>
    <row r="9" spans="1:23" ht="15">
      <c r="A9" s="65" t="s">
        <v>2808</v>
      </c>
      <c r="C9" s="486"/>
      <c r="D9" s="212" t="s">
        <v>2909</v>
      </c>
      <c r="E9" s="52" t="s">
        <v>2809</v>
      </c>
      <c r="F9" s="53">
        <f>+SUMIFS('Base Pasivos 2022'!$P$4:$P$1383,'Base Pasivos 2022'!$D$4:$D$1383,'Estado Presupuesto'!D9)</f>
        <v>0</v>
      </c>
      <c r="G9" s="54">
        <f>+SUMIFS('Base Pasivos 2022'!$AA$4:$AA$1383,'Base Pasivos 2022'!$D$4:$D$1383,'Estado Presupuesto'!D9)</f>
        <v>0</v>
      </c>
      <c r="H9" s="55">
        <f t="shared" si="3"/>
        <v>0</v>
      </c>
      <c r="I9" s="40"/>
      <c r="J9" s="73">
        <f>IFERROR(VLOOKUP(A9,'INSUMO RES'!$C$1:$L$128,3,0),0)</f>
        <v>299953554</v>
      </c>
      <c r="K9" s="75">
        <f>IFERROR(VLOOKUP(A9,'INSUMO RES'!$C$1:$L$128,5,0),0)</f>
        <v>-66128897</v>
      </c>
      <c r="L9" s="75">
        <f>IFERROR(VLOOKUP(A9,'INSUMO RES'!$C$1:$L$128,8,0),0)</f>
        <v>233824657</v>
      </c>
      <c r="M9" s="80">
        <f t="shared" si="4"/>
        <v>1</v>
      </c>
      <c r="N9" s="81">
        <f t="shared" si="5"/>
        <v>0</v>
      </c>
      <c r="P9" s="73">
        <f>+IFERROR(VLOOKUP(D9,EjecucionVigencia!$D$11:$S$285,6,0),0)</f>
        <v>1523169000</v>
      </c>
      <c r="Q9" s="74">
        <f>+IFERROR(VLOOKUP(D9,EjecucionVigencia!$D$11:$S$181,12,0),0)</f>
        <v>1478463118</v>
      </c>
      <c r="R9" s="80">
        <f t="shared" si="2"/>
        <v>0.97064942760783601</v>
      </c>
      <c r="S9" s="74">
        <f>+IFERROR(VLOOKUP(D9,EjecucionVigencia!$D$11:$S$181,15,0),0)</f>
        <v>1478463118</v>
      </c>
      <c r="T9" s="83">
        <f t="shared" si="6"/>
        <v>1</v>
      </c>
      <c r="U9" s="41"/>
      <c r="V9" s="431">
        <f t="shared" si="7"/>
        <v>0</v>
      </c>
      <c r="W9" s="427">
        <f t="shared" si="8"/>
        <v>44705882</v>
      </c>
    </row>
    <row r="10" spans="1:23" ht="28.5">
      <c r="A10" s="65" t="s">
        <v>2816</v>
      </c>
      <c r="C10" s="486"/>
      <c r="D10" s="212" t="s">
        <v>2910</v>
      </c>
      <c r="E10" s="52" t="s">
        <v>2817</v>
      </c>
      <c r="F10" s="53">
        <f>+SUMIFS('Base Pasivos 2022'!$P$4:$P$1383,'Base Pasivos 2022'!$D$4:$D$1383,'Estado Presupuesto'!D10)</f>
        <v>0</v>
      </c>
      <c r="G10" s="54">
        <f>+SUMIFS('Base Pasivos 2022'!$AA$4:$AA$1383,'Base Pasivos 2022'!$D$4:$D$1383,'Estado Presupuesto'!D10)</f>
        <v>0</v>
      </c>
      <c r="H10" s="83">
        <f t="shared" si="3"/>
        <v>0</v>
      </c>
      <c r="I10" s="40"/>
      <c r="J10" s="73">
        <f>IFERROR(VLOOKUP(A10,'INSUMO RES'!$C$1:$L$128,3,0),0)</f>
        <v>1475433747</v>
      </c>
      <c r="K10" s="75">
        <f>IFERROR(VLOOKUP(A10,'INSUMO RES'!$C$1:$L$128,5,0),0)</f>
        <v>-19434781</v>
      </c>
      <c r="L10" s="75">
        <f>IFERROR(VLOOKUP(A10,'INSUMO RES'!$C$1:$L$128,8,0),0)</f>
        <v>1448955129</v>
      </c>
      <c r="M10" s="80">
        <f t="shared" si="4"/>
        <v>0.99522592118126463</v>
      </c>
      <c r="N10" s="81">
        <f t="shared" si="5"/>
        <v>7043837</v>
      </c>
      <c r="P10" s="73">
        <f>+IFERROR(VLOOKUP(D10,EjecucionVigencia!$D$11:$S$285,6,0),0)</f>
        <v>19304881794</v>
      </c>
      <c r="Q10" s="74">
        <f>+IFERROR(VLOOKUP(D10,EjecucionVigencia!$D$11:$S$181,12,0),0)</f>
        <v>19152099482</v>
      </c>
      <c r="R10" s="80">
        <f t="shared" si="2"/>
        <v>0.99208581986513455</v>
      </c>
      <c r="S10" s="74">
        <f>+IFERROR(VLOOKUP(D10,EjecucionVigencia!$D$11:$S$181,15,0),0)</f>
        <v>17573416397</v>
      </c>
      <c r="T10" s="83">
        <f t="shared" si="6"/>
        <v>0.91757127794351123</v>
      </c>
      <c r="U10" s="41"/>
      <c r="V10" s="431">
        <f t="shared" si="7"/>
        <v>8.2428722056488768E-2</v>
      </c>
      <c r="W10" s="427">
        <f t="shared" si="8"/>
        <v>152782312</v>
      </c>
    </row>
    <row r="11" spans="1:23" ht="15">
      <c r="A11" s="65" t="s">
        <v>2818</v>
      </c>
      <c r="C11" s="486"/>
      <c r="D11" s="212" t="s">
        <v>292</v>
      </c>
      <c r="E11" s="52" t="s">
        <v>2819</v>
      </c>
      <c r="F11" s="53">
        <f>+SUMIFS('Base Pasivos 2022'!$P$4:$P$1383,'Base Pasivos 2022'!$D$4:$D$1383,'Estado Presupuesto'!D11)</f>
        <v>98236921</v>
      </c>
      <c r="G11" s="54">
        <f>+SUMIFS('Base Pasivos 2022'!$AA$4:$AA$1383,'Base Pasivos 2022'!$D$4:$D$1383,'Estado Presupuesto'!D11)</f>
        <v>72475801</v>
      </c>
      <c r="H11" s="83">
        <f t="shared" si="3"/>
        <v>0.26223460322010705</v>
      </c>
      <c r="I11" s="40"/>
      <c r="J11" s="73">
        <f>IFERROR(VLOOKUP(A11,'INSUMO RES'!$C$1:$L$128,3,0),0)</f>
        <v>18772448</v>
      </c>
      <c r="K11" s="75">
        <f>IFERROR(VLOOKUP(A11,'INSUMO RES'!$C$1:$L$128,5,0),0)</f>
        <v>-11790242</v>
      </c>
      <c r="L11" s="75">
        <f>IFERROR(VLOOKUP(A11,'INSUMO RES'!$C$1:$L$128,8,0),0)</f>
        <v>0</v>
      </c>
      <c r="M11" s="80">
        <f t="shared" si="4"/>
        <v>0.6280609753187224</v>
      </c>
      <c r="N11" s="81">
        <f t="shared" si="5"/>
        <v>6982206</v>
      </c>
      <c r="P11" s="73">
        <f>+IFERROR(VLOOKUP(D11,EjecucionVigencia!$D$11:$S$285,6,0),0)</f>
        <v>1048515945</v>
      </c>
      <c r="Q11" s="74">
        <f>+IFERROR(VLOOKUP(D11,EjecucionVigencia!$D$11:$S$181,12,0),0)</f>
        <v>1047155565</v>
      </c>
      <c r="R11" s="80">
        <f t="shared" si="2"/>
        <v>0.99870256622563813</v>
      </c>
      <c r="S11" s="74">
        <f>+IFERROR(VLOOKUP(D11,EjecucionVigencia!$D$11:$S$181,15,0),0)</f>
        <v>577708771</v>
      </c>
      <c r="T11" s="83">
        <f t="shared" si="6"/>
        <v>0.55169335895187643</v>
      </c>
      <c r="U11" s="41"/>
      <c r="V11" s="431">
        <f t="shared" si="7"/>
        <v>0.44830664104812357</v>
      </c>
      <c r="W11" s="427">
        <f t="shared" si="8"/>
        <v>1360380</v>
      </c>
    </row>
    <row r="12" spans="1:23" ht="15.75" thickBot="1">
      <c r="A12" s="65" t="s">
        <v>2822</v>
      </c>
      <c r="C12" s="487"/>
      <c r="D12" s="213" t="s">
        <v>262</v>
      </c>
      <c r="E12" s="61" t="s">
        <v>2823</v>
      </c>
      <c r="F12" s="162">
        <f>+SUMIFS('Base Pasivos 2022'!$P$4:$P$1383,'Base Pasivos 2022'!$D$4:$D$1383,'Estado Presupuesto'!D12)</f>
        <v>101467510</v>
      </c>
      <c r="G12" s="163">
        <f>+SUMIFS('Base Pasivos 2022'!$AA$4:$AA$1383,'Base Pasivos 2022'!$D$4:$D$1383,'Estado Presupuesto'!D12)</f>
        <v>82941365</v>
      </c>
      <c r="H12" s="177">
        <f t="shared" si="3"/>
        <v>0.18258204030038783</v>
      </c>
      <c r="I12" s="40"/>
      <c r="J12" s="125">
        <f>IFERROR(VLOOKUP(A12,'INSUMO RES'!$C$1:$L$128,3,0),0)</f>
        <v>1456661299</v>
      </c>
      <c r="K12" s="91">
        <f>IFERROR(VLOOKUP(A12,'INSUMO RES'!$C$1:$L$128,5,0),0)</f>
        <v>-7644539</v>
      </c>
      <c r="L12" s="89">
        <f>IFERROR(VLOOKUP(A12,'INSUMO RES'!$C$1:$L$128,8,0),0)</f>
        <v>1448955129</v>
      </c>
      <c r="M12" s="92">
        <f t="shared" si="4"/>
        <v>0.99995769023310888</v>
      </c>
      <c r="N12" s="187">
        <f t="shared" si="5"/>
        <v>61631</v>
      </c>
      <c r="P12" s="125">
        <f>+IFERROR(VLOOKUP(D12,EjecucionVigencia!$D$11:$S$181,6,0),0)</f>
        <v>18256365849</v>
      </c>
      <c r="Q12" s="91">
        <f>+IFERROR(VLOOKUP(D12,EjecucionVigencia!$D$11:$S$181,12,0),0)</f>
        <v>18104943917</v>
      </c>
      <c r="R12" s="92">
        <f t="shared" si="2"/>
        <v>0.99170580096540439</v>
      </c>
      <c r="S12" s="91">
        <f>+IFERROR(VLOOKUP(D12,EjecucionVigencia!$D$11:$S$181,15,0),0)</f>
        <v>16995707626</v>
      </c>
      <c r="T12" s="93">
        <f t="shared" si="6"/>
        <v>0.93873296177634324</v>
      </c>
      <c r="U12" s="41"/>
      <c r="V12" s="432">
        <f t="shared" si="7"/>
        <v>6.1267038223656756E-2</v>
      </c>
      <c r="W12" s="424">
        <f t="shared" si="8"/>
        <v>151421932</v>
      </c>
    </row>
    <row r="13" spans="1:23" ht="15">
      <c r="C13" s="43"/>
      <c r="D13" s="214"/>
      <c r="E13" s="56"/>
      <c r="F13" s="56"/>
      <c r="G13" s="56"/>
      <c r="H13" s="56"/>
      <c r="I13" s="40"/>
      <c r="J13" s="41"/>
      <c r="K13" s="41"/>
      <c r="L13" s="41"/>
      <c r="M13" s="41"/>
      <c r="N13" s="41"/>
      <c r="O13" s="41"/>
      <c r="P13" s="41"/>
      <c r="Q13" s="41"/>
      <c r="R13" s="41"/>
      <c r="S13" s="41"/>
      <c r="T13" s="41"/>
      <c r="U13" s="41"/>
      <c r="V13"/>
      <c r="W13" s="19"/>
    </row>
    <row r="14" spans="1:23" ht="15.75" thickBot="1">
      <c r="C14" s="43"/>
      <c r="D14" s="214"/>
      <c r="E14" s="56"/>
      <c r="F14" s="56"/>
      <c r="G14" s="56"/>
      <c r="H14" s="56"/>
      <c r="I14" s="40"/>
      <c r="J14" s="41"/>
      <c r="K14" s="41"/>
      <c r="L14" s="41"/>
      <c r="M14" s="41"/>
      <c r="N14" s="41"/>
      <c r="O14" s="41"/>
      <c r="P14" s="41"/>
      <c r="Q14" s="41"/>
      <c r="R14" s="41"/>
      <c r="S14" s="41"/>
      <c r="T14" s="41"/>
      <c r="U14" s="41"/>
      <c r="V14"/>
      <c r="W14" s="19"/>
    </row>
    <row r="15" spans="1:23" ht="15" customHeight="1" thickBot="1">
      <c r="D15" s="477"/>
      <c r="E15" s="478"/>
      <c r="F15" s="477" t="s">
        <v>2886</v>
      </c>
      <c r="G15" s="478"/>
      <c r="H15" s="479"/>
      <c r="I15" s="40"/>
      <c r="J15" s="477" t="s">
        <v>2911</v>
      </c>
      <c r="K15" s="478"/>
      <c r="L15" s="478"/>
      <c r="M15" s="478"/>
      <c r="N15" s="479"/>
      <c r="O15" s="57"/>
      <c r="P15" s="474" t="s">
        <v>2912</v>
      </c>
      <c r="Q15" s="475"/>
      <c r="R15" s="475"/>
      <c r="S15" s="475"/>
      <c r="T15" s="476"/>
      <c r="U15" s="57"/>
      <c r="V15"/>
      <c r="W15" s="19"/>
    </row>
    <row r="16" spans="1:23" ht="42" customHeight="1">
      <c r="C16" s="44" t="s">
        <v>2889</v>
      </c>
      <c r="D16" s="480" t="s">
        <v>2833</v>
      </c>
      <c r="E16" s="481"/>
      <c r="F16" s="45" t="s">
        <v>2890</v>
      </c>
      <c r="G16" s="46" t="s">
        <v>2891</v>
      </c>
      <c r="H16" s="47" t="s">
        <v>2892</v>
      </c>
      <c r="I16" s="40"/>
      <c r="J16" s="45" t="s">
        <v>2893</v>
      </c>
      <c r="K16" s="46" t="s">
        <v>2894</v>
      </c>
      <c r="L16" s="46" t="s">
        <v>2895</v>
      </c>
      <c r="M16" s="46" t="s">
        <v>2896</v>
      </c>
      <c r="N16" s="47" t="s">
        <v>2897</v>
      </c>
      <c r="O16" s="57"/>
      <c r="P16" s="45" t="s">
        <v>2913</v>
      </c>
      <c r="Q16" s="46" t="s">
        <v>2899</v>
      </c>
      <c r="R16" s="46" t="s">
        <v>2900</v>
      </c>
      <c r="S16" s="46" t="s">
        <v>2901</v>
      </c>
      <c r="T16" s="47" t="s">
        <v>2902</v>
      </c>
      <c r="U16" s="57"/>
      <c r="V16" s="429" t="s">
        <v>2903</v>
      </c>
      <c r="W16" s="425" t="s">
        <v>2904</v>
      </c>
    </row>
    <row r="17" spans="1:25" ht="15.75" thickBot="1">
      <c r="C17" s="159"/>
      <c r="D17" s="215" t="s">
        <v>65</v>
      </c>
      <c r="E17" s="169" t="s">
        <v>67</v>
      </c>
      <c r="F17" s="170">
        <f>SUM(F18:F41)</f>
        <v>24589436173</v>
      </c>
      <c r="G17" s="171">
        <f>SUM(G18:G41)</f>
        <v>12960189497</v>
      </c>
      <c r="H17" s="172">
        <f t="shared" ref="H17:H41" si="9">1-IFERROR(G17/F17,0)</f>
        <v>0.4729366950174031</v>
      </c>
      <c r="I17" s="40"/>
      <c r="J17" s="179">
        <f>SUM(J18:J41)</f>
        <v>328754548703</v>
      </c>
      <c r="K17" s="180">
        <f>SUM(K18:K41)</f>
        <v>-13942417306</v>
      </c>
      <c r="L17" s="180">
        <f>SUM(L18:L41)</f>
        <v>300711412954</v>
      </c>
      <c r="M17" s="181">
        <f>IFERROR((L17-K17)/J17,0)</f>
        <v>0.95710867424152746</v>
      </c>
      <c r="N17" s="182">
        <f t="shared" ref="N17:N41" si="10">J17+K17-L17</f>
        <v>14100718443</v>
      </c>
      <c r="O17" s="58"/>
      <c r="P17" s="179">
        <f>SUM(P18:P41)</f>
        <v>1266480095279</v>
      </c>
      <c r="Q17" s="180">
        <f>SUM(Q18:Q41)</f>
        <v>1228769962373</v>
      </c>
      <c r="R17" s="181">
        <f>IFERROR(Q17/P17,0)</f>
        <v>0.97022445670755475</v>
      </c>
      <c r="S17" s="180">
        <f>SUM(S18:S41)</f>
        <v>1014322052327</v>
      </c>
      <c r="T17" s="172">
        <f>IFERROR(S17/Q17,0)</f>
        <v>0.82547757789272591</v>
      </c>
      <c r="U17" s="58"/>
      <c r="V17" s="430">
        <f>100%-T17</f>
        <v>0.17452242210727409</v>
      </c>
      <c r="W17" s="419">
        <f t="shared" ref="W17:W41" si="11">+P17-Q17</f>
        <v>37710132906</v>
      </c>
      <c r="X17" s="37"/>
    </row>
    <row r="18" spans="1:25" ht="15">
      <c r="C18" s="469" t="s">
        <v>6</v>
      </c>
      <c r="D18" s="216" t="s">
        <v>92</v>
      </c>
      <c r="E18" s="199" t="s">
        <v>2914</v>
      </c>
      <c r="F18" s="289">
        <f>+SUMIFS('Base Pasivos 2022'!$P$4:$P$1383,'Base Pasivos 2022'!$D$4:$D$1383,'Estado Presupuesto'!D18,'Base Pasivos 2022'!$A$4:$A$1383,'Estado Presupuesto'!$C$18)</f>
        <v>6052493308</v>
      </c>
      <c r="G18" s="289">
        <f>+SUMIFS('Base Pasivos 2022'!$AA$4:$AA$1383,'Base Pasivos 2022'!$D$4:$D$1383,'Estado Presupuesto'!D18,'Base Pasivos 2022'!$A$4:$A$1383,'Estado Presupuesto'!$C$18)</f>
        <v>645624046</v>
      </c>
      <c r="H18" s="175">
        <f t="shared" si="9"/>
        <v>0.89332924248811085</v>
      </c>
      <c r="I18" s="200"/>
      <c r="J18" s="183">
        <f>IFERROR(VLOOKUP(D18,'INSUMO RES'!$A$1:$L$128,5,0),0)</f>
        <v>0</v>
      </c>
      <c r="K18" s="184">
        <f>IFERROR(VLOOKUP(D18,'INSUMO RES'!$A$1:$L$128,7,0),0)</f>
        <v>0</v>
      </c>
      <c r="L18" s="184">
        <f>IFERROR(VLOOKUP(D18,'INSUMO RES'!$A$1:$L$128,10,0),0)</f>
        <v>0</v>
      </c>
      <c r="M18" s="185">
        <f t="shared" ref="M18:M43" si="12">IFERROR((L18-K18)/J18,0)</f>
        <v>0</v>
      </c>
      <c r="N18" s="186">
        <f t="shared" si="10"/>
        <v>0</v>
      </c>
      <c r="O18" s="58"/>
      <c r="P18" s="188">
        <f>+IFERROR(VLOOKUP(A18,EjecucionVigencia!$D$11:$S$181,6,0),0)</f>
        <v>0</v>
      </c>
      <c r="Q18" s="189">
        <f>+IFERROR(VLOOKUP(A18,EjecucionVigencia!$D$11:$S$181,12,0),0)</f>
        <v>0</v>
      </c>
      <c r="R18" s="185">
        <f>IFERROR(Q18/P18,0)</f>
        <v>0</v>
      </c>
      <c r="S18" s="189">
        <f>+IFERROR(VLOOKUP(A18,EjecucionVigencia!$D$11:$S$181,15,0),0)</f>
        <v>0</v>
      </c>
      <c r="T18" s="190">
        <f t="shared" ref="T18:T43" si="13">IFERROR(S18/Q18,0)</f>
        <v>0</v>
      </c>
      <c r="U18" s="58"/>
      <c r="V18" s="435"/>
      <c r="W18" s="426"/>
      <c r="X18" s="37"/>
    </row>
    <row r="19" spans="1:25" ht="40.15" customHeight="1">
      <c r="A19" s="38" t="s">
        <v>2336</v>
      </c>
      <c r="C19" s="470"/>
      <c r="D19" s="217" t="s">
        <v>2915</v>
      </c>
      <c r="E19" s="198" t="s">
        <v>28</v>
      </c>
      <c r="F19" s="290">
        <f>+SUMIFS('Base Pasivos 2022'!$P$4:$P$1383,'Base Pasivos 2022'!$D$4:$D$1383,'Estado Presupuesto'!D19,'Base Pasivos 2022'!$A$4:$A$1383,'Estado Presupuesto'!$C$18)</f>
        <v>139802295</v>
      </c>
      <c r="G19" s="290">
        <f>+SUMIFS('Base Pasivos 2022'!$AA$4:$AA$1383,'Base Pasivos 2022'!$D$4:$D$1383,'Estado Presupuesto'!D19,'Base Pasivos 2022'!$A$4:$A$1383,'Estado Presupuesto'!$C$18)</f>
        <v>20773915</v>
      </c>
      <c r="H19" s="55">
        <f t="shared" si="9"/>
        <v>0.85140505025328805</v>
      </c>
      <c r="I19" s="201"/>
      <c r="J19" s="87">
        <f>IFERROR(VLOOKUP(D19,'INSUMO RES'!$A$1:$L$128,5,0),0)</f>
        <v>87074186604</v>
      </c>
      <c r="K19" s="75">
        <f>IFERROR(VLOOKUP(D19,'INSUMO RES'!$A$1:$L$128,7,0),0)</f>
        <v>-418823276</v>
      </c>
      <c r="L19" s="75">
        <f>IFERROR(VLOOKUP(D19,'INSUMO RES'!$A$1:$L$128,10,0),0)</f>
        <v>85827188702</v>
      </c>
      <c r="M19" s="80">
        <f t="shared" si="12"/>
        <v>0.99048886175915241</v>
      </c>
      <c r="N19" s="81">
        <f t="shared" si="10"/>
        <v>828174626</v>
      </c>
      <c r="O19" s="59"/>
      <c r="P19" s="269">
        <f>+IFERROR(VLOOKUP(A19,EjecucionVigencia!$D$11:$S$181,6,0),0)</f>
        <v>195274397318</v>
      </c>
      <c r="Q19" s="270">
        <f>+IFERROR(VLOOKUP(A19,EjecucionVigencia!$D$11:$S$181,12,0),0)</f>
        <v>192039730659</v>
      </c>
      <c r="R19" s="271">
        <f t="shared" ref="R19:R41" si="14">IFERROR(Q19/P19,0)</f>
        <v>0.98343527516445273</v>
      </c>
      <c r="S19" s="270">
        <f>+IFERROR(VLOOKUP(A19,EjecucionVigencia!$D$11:$S$181,15,0),0)</f>
        <v>158672300103</v>
      </c>
      <c r="T19" s="83">
        <f t="shared" si="13"/>
        <v>0.82624725393283494</v>
      </c>
      <c r="U19" s="59"/>
      <c r="V19" s="431">
        <f t="shared" ref="V19:V23" si="15">100%-T19</f>
        <v>0.17375274606716506</v>
      </c>
      <c r="W19" s="427">
        <f t="shared" si="11"/>
        <v>3234666659</v>
      </c>
    </row>
    <row r="20" spans="1:25" ht="28.5">
      <c r="A20" s="38" t="s">
        <v>2537</v>
      </c>
      <c r="C20" s="470"/>
      <c r="D20" s="217" t="s">
        <v>879</v>
      </c>
      <c r="E20" s="198" t="s">
        <v>32</v>
      </c>
      <c r="F20" s="290">
        <f>+SUMIFS('Base Pasivos 2022'!$P$4:$P$1383,'Base Pasivos 2022'!$D$4:$D$1383,'Estado Presupuesto'!D20,'Base Pasivos 2022'!$A$4:$A$1383,'Estado Presupuesto'!$C$18)</f>
        <v>1156798951</v>
      </c>
      <c r="G20" s="290">
        <f>+SUMIFS('Base Pasivos 2022'!$AA$4:$AA$1383,'Base Pasivos 2022'!$D$4:$D$1383,'Estado Presupuesto'!D20,'Base Pasivos 2022'!$A$4:$A$1383,'Estado Presupuesto'!$C$18)</f>
        <v>83558602</v>
      </c>
      <c r="H20" s="55">
        <f t="shared" si="9"/>
        <v>0.9277673947337457</v>
      </c>
      <c r="I20" s="201"/>
      <c r="J20" s="87">
        <f>IFERROR(VLOOKUP(D20,'INSUMO RES'!$A$1:$L$128,5,0),0)</f>
        <v>26334478818</v>
      </c>
      <c r="K20" s="75">
        <f>IFERROR(VLOOKUP(D20,'INSUMO RES'!$A$1:$L$128,7,0),0)</f>
        <v>-125636798</v>
      </c>
      <c r="L20" s="75">
        <f>IFERROR(VLOOKUP(D20,'INSUMO RES'!$A$1:$L$128,10,0),0)</f>
        <v>23748084690</v>
      </c>
      <c r="M20" s="80">
        <f t="shared" si="12"/>
        <v>0.90655758380461904</v>
      </c>
      <c r="N20" s="81">
        <f t="shared" si="10"/>
        <v>2460757330</v>
      </c>
      <c r="O20" s="59"/>
      <c r="P20" s="269">
        <f>+IFERROR(VLOOKUP(A20,EjecucionVigencia!$D$11:$S$181,6,0),0)</f>
        <v>212758508148</v>
      </c>
      <c r="Q20" s="270">
        <f>+IFERROR(VLOOKUP(A20,EjecucionVigencia!$D$11:$S$181,12,0),0)</f>
        <v>207725101642</v>
      </c>
      <c r="R20" s="271">
        <f t="shared" si="14"/>
        <v>0.9763421611205384</v>
      </c>
      <c r="S20" s="270">
        <f>+IFERROR(VLOOKUP(A20,EjecucionVigencia!$D$11:$S$181,15,0),0)</f>
        <v>181749788951</v>
      </c>
      <c r="T20" s="83">
        <f t="shared" si="13"/>
        <v>0.87495342408946475</v>
      </c>
      <c r="U20" s="59"/>
      <c r="V20" s="431">
        <f t="shared" si="15"/>
        <v>0.12504657591053525</v>
      </c>
      <c r="W20" s="427">
        <f t="shared" si="11"/>
        <v>5033406506</v>
      </c>
    </row>
    <row r="21" spans="1:25" ht="27" customHeight="1">
      <c r="A21" s="38" t="s">
        <v>2017</v>
      </c>
      <c r="C21" s="470"/>
      <c r="D21" s="217" t="s">
        <v>924</v>
      </c>
      <c r="E21" s="198" t="s">
        <v>30</v>
      </c>
      <c r="F21" s="290">
        <f>+SUMIFS('Base Pasivos 2022'!$P$4:$P$1383,'Base Pasivos 2022'!$D$4:$D$1383,'Estado Presupuesto'!D21,'Base Pasivos 2022'!$A$4:$A$1383,'Estado Presupuesto'!$C$18)</f>
        <v>160189696</v>
      </c>
      <c r="G21" s="290">
        <f>+SUMIFS('Base Pasivos 2022'!$AA$4:$AA$1383,'Base Pasivos 2022'!$D$4:$D$1383,'Estado Presupuesto'!D21,'Base Pasivos 2022'!$A$4:$A$1383,'Estado Presupuesto'!$C$18)</f>
        <v>37851767</v>
      </c>
      <c r="H21" s="55">
        <f t="shared" si="9"/>
        <v>0.76370660569828408</v>
      </c>
      <c r="I21" s="201"/>
      <c r="J21" s="87">
        <f>IFERROR(VLOOKUP(D21,'INSUMO RES'!$A$1:$L$128,5,0),0)</f>
        <v>10525560604</v>
      </c>
      <c r="K21" s="75">
        <f>IFERROR(VLOOKUP(D21,'INSUMO RES'!$A$1:$L$128,7,0),0)</f>
        <v>-1280860330</v>
      </c>
      <c r="L21" s="75">
        <f>IFERROR(VLOOKUP(D21,'INSUMO RES'!$A$1:$L$128,10,0),0)</f>
        <v>9076319352</v>
      </c>
      <c r="M21" s="80">
        <f t="shared" si="12"/>
        <v>0.98400266471925391</v>
      </c>
      <c r="N21" s="81">
        <f t="shared" si="10"/>
        <v>168380922</v>
      </c>
      <c r="O21" s="59"/>
      <c r="P21" s="269">
        <f>+IFERROR(VLOOKUP(A21,EjecucionVigencia!$D$11:$S$181,6,0),0)</f>
        <v>43643952000</v>
      </c>
      <c r="Q21" s="270">
        <f>+IFERROR(VLOOKUP(A21,EjecucionVigencia!$D$11:$S$181,12,0),0)</f>
        <v>42916628090</v>
      </c>
      <c r="R21" s="271">
        <f t="shared" si="14"/>
        <v>0.98333505842917246</v>
      </c>
      <c r="S21" s="270">
        <f>+IFERROR(VLOOKUP(A21,EjecucionVigencia!$D$11:$S$181,15,0),0)</f>
        <v>37490389455</v>
      </c>
      <c r="T21" s="321">
        <f t="shared" si="13"/>
        <v>0.87356325796097745</v>
      </c>
      <c r="U21" s="59"/>
      <c r="V21" s="437">
        <f t="shared" si="15"/>
        <v>0.12643674203902255</v>
      </c>
      <c r="W21" s="423">
        <f t="shared" si="11"/>
        <v>727323910</v>
      </c>
    </row>
    <row r="22" spans="1:25" ht="28.5">
      <c r="A22" s="38" t="s">
        <v>2585</v>
      </c>
      <c r="C22" s="470"/>
      <c r="D22" s="217" t="s">
        <v>2916</v>
      </c>
      <c r="E22" s="198" t="s">
        <v>31</v>
      </c>
      <c r="F22" s="290">
        <f>+SUMIFS('Base Pasivos 2022'!$P$4:$P$1383,'Base Pasivos 2022'!$D$4:$D$1383,'Estado Presupuesto'!D22,'Base Pasivos 2022'!$A$4:$A$1383,'Estado Presupuesto'!$C$18)</f>
        <v>40419980</v>
      </c>
      <c r="G22" s="290">
        <f>+SUMIFS('Base Pasivos 2022'!$AA$4:$AA$1383,'Base Pasivos 2022'!$D$4:$D$1383,'Estado Presupuesto'!D22,'Base Pasivos 2022'!$A$4:$A$1383,'Estado Presupuesto'!$C$18)</f>
        <v>11747776</v>
      </c>
      <c r="H22" s="55">
        <f t="shared" si="9"/>
        <v>0.70935720403622171</v>
      </c>
      <c r="I22" s="201"/>
      <c r="J22" s="87">
        <f>IFERROR(VLOOKUP(D22,'INSUMO RES'!$A$1:$L$128,5,0),0)</f>
        <v>9028622757</v>
      </c>
      <c r="K22" s="75">
        <f>IFERROR(VLOOKUP(D22,'INSUMO RES'!$A$1:$L$128,7,0),0)</f>
        <v>-80703381</v>
      </c>
      <c r="L22" s="75">
        <f>IFERROR(VLOOKUP(D22,'INSUMO RES'!$A$1:$L$128,10,0),0)</f>
        <v>8869223979</v>
      </c>
      <c r="M22" s="80">
        <f t="shared" si="12"/>
        <v>0.99128378722668564</v>
      </c>
      <c r="N22" s="81">
        <f t="shared" si="10"/>
        <v>78695397</v>
      </c>
      <c r="O22" s="59"/>
      <c r="P22" s="269">
        <f>+IFERROR(VLOOKUP(A22,EjecucionVigencia!$D$11:$S$181,6,0),0)</f>
        <v>16442987500</v>
      </c>
      <c r="Q22" s="270">
        <f>+IFERROR(VLOOKUP(A22,EjecucionVigencia!$D$11:$S$181,12,0),0)</f>
        <v>16347013829</v>
      </c>
      <c r="R22" s="271">
        <f t="shared" si="14"/>
        <v>0.99416324612543794</v>
      </c>
      <c r="S22" s="270">
        <f>+IFERROR(VLOOKUP(A22,EjecucionVigencia!$D$11:$S$181,15,0),0)</f>
        <v>14569722669</v>
      </c>
      <c r="T22" s="83">
        <f t="shared" si="13"/>
        <v>0.89127731960151391</v>
      </c>
      <c r="U22" s="59"/>
      <c r="V22" s="431">
        <f t="shared" si="15"/>
        <v>0.10872268039848609</v>
      </c>
      <c r="W22" s="427">
        <f t="shared" si="11"/>
        <v>95973671</v>
      </c>
    </row>
    <row r="23" spans="1:25" ht="28.5" customHeight="1" thickBot="1">
      <c r="A23" s="38" t="s">
        <v>2574</v>
      </c>
      <c r="C23" s="470"/>
      <c r="D23" s="218" t="s">
        <v>2917</v>
      </c>
      <c r="E23" s="204" t="s">
        <v>25</v>
      </c>
      <c r="F23" s="291">
        <f>+SUMIFS('Base Pasivos 2022'!$P$4:$P$1383,'Base Pasivos 2022'!$D$4:$D$1383,'Estado Presupuesto'!D23,'Base Pasivos 2022'!$A$4:$A$1383,'Estado Presupuesto'!$C$18)</f>
        <v>57494</v>
      </c>
      <c r="G23" s="291">
        <f>+SUMIFS('Base Pasivos 2022'!$AA$4:$AA$1383,'Base Pasivos 2022'!$D$4:$D$1383,'Estado Presupuesto'!D23,'Base Pasivos 2022'!$A$4:$A$1383,'Estado Presupuesto'!$C$18)</f>
        <v>0</v>
      </c>
      <c r="H23" s="165">
        <f t="shared" si="9"/>
        <v>1</v>
      </c>
      <c r="I23" s="203"/>
      <c r="J23" s="88">
        <f>IFERROR(VLOOKUP(D23,'INSUMO RES'!$A$1:$L$128,5,0),0)</f>
        <v>214794067</v>
      </c>
      <c r="K23" s="89">
        <f>IFERROR(VLOOKUP(D23,'INSUMO RES'!$A$1:$L$128,7,0),0)</f>
        <v>0</v>
      </c>
      <c r="L23" s="89">
        <f>IFERROR(VLOOKUP(D23,'INSUMO RES'!$A$1:$L$128,10,0),0)</f>
        <v>208008934</v>
      </c>
      <c r="M23" s="92">
        <f t="shared" si="12"/>
        <v>0.96841098502036371</v>
      </c>
      <c r="N23" s="187">
        <f t="shared" si="10"/>
        <v>6785133</v>
      </c>
      <c r="O23" s="59"/>
      <c r="P23" s="272">
        <f>+IFERROR(VLOOKUP(A23,EjecucionVigencia!$D$11:$S$181,6,0),0)</f>
        <v>1023213500</v>
      </c>
      <c r="Q23" s="273">
        <f>+IFERROR(VLOOKUP(A23,EjecucionVigencia!$D$11:$S$181,12,0),0)</f>
        <v>998922441</v>
      </c>
      <c r="R23" s="274">
        <f t="shared" si="14"/>
        <v>0.97626002882096452</v>
      </c>
      <c r="S23" s="273">
        <f>+IFERROR(VLOOKUP(A23,EjecucionVigencia!$D$11:$S$181,15,0),0)</f>
        <v>894403041</v>
      </c>
      <c r="T23" s="93">
        <f t="shared" si="13"/>
        <v>0.89536785268797459</v>
      </c>
      <c r="U23" s="59"/>
      <c r="V23" s="432">
        <f t="shared" si="15"/>
        <v>0.10463214731202541</v>
      </c>
      <c r="W23" s="424">
        <f t="shared" si="11"/>
        <v>24291059</v>
      </c>
    </row>
    <row r="24" spans="1:25" ht="15">
      <c r="C24" s="482" t="s">
        <v>4</v>
      </c>
      <c r="D24" s="216" t="s">
        <v>92</v>
      </c>
      <c r="E24" s="199" t="s">
        <v>2914</v>
      </c>
      <c r="F24" s="289">
        <f>+SUMIFS('Base Pasivos 2022'!$P$4:$P$1383,'Base Pasivos 2022'!$D$4:$D$1383,'Estado Presupuesto'!D24,'Base Pasivos 2022'!$A$4:$A$1383,'Estado Presupuesto'!$C$24)</f>
        <v>3640958154</v>
      </c>
      <c r="G24" s="289">
        <f>+SUMIFS('Base Pasivos 2022'!$AA$4:$AA$1383,'Base Pasivos 2022'!$D$4:$D$1383,'Estado Presupuesto'!D24,'Base Pasivos 2022'!$A$4:$A$1383,'Estado Presupuesto'!$C$24)</f>
        <v>1854285955</v>
      </c>
      <c r="H24" s="178"/>
      <c r="I24" s="40"/>
      <c r="J24" s="183">
        <f>IFERROR(VLOOKUP(D24,'INSUMO RES'!$A$1:$L$128,5,0),0)</f>
        <v>0</v>
      </c>
      <c r="K24" s="184">
        <f>IFERROR(VLOOKUP(D24,'INSUMO RES'!$A$1:$L$128,7,0),0)</f>
        <v>0</v>
      </c>
      <c r="L24" s="184">
        <f>IFERROR(VLOOKUP(D24,'INSUMO RES'!$A$1:$L$128,10,0),0)</f>
        <v>0</v>
      </c>
      <c r="M24" s="185"/>
      <c r="N24" s="186"/>
      <c r="O24" s="59"/>
      <c r="P24" s="275">
        <f>+IFERROR(VLOOKUP(A24,EjecucionVigencia!$D$11:$S$181,6,0),0)</f>
        <v>0</v>
      </c>
      <c r="Q24" s="276">
        <f>+IFERROR(VLOOKUP(A24,EjecucionVigencia!$D$11:$S$181,12,0),0)</f>
        <v>0</v>
      </c>
      <c r="R24" s="277">
        <f t="shared" si="14"/>
        <v>0</v>
      </c>
      <c r="S24" s="276">
        <f>+IFERROR(VLOOKUP(A24,EjecucionVigencia!$D$11:$S$181,15,0),0)</f>
        <v>0</v>
      </c>
      <c r="T24" s="190">
        <f t="shared" si="13"/>
        <v>0</v>
      </c>
      <c r="U24" s="59"/>
      <c r="V24" s="435"/>
      <c r="W24" s="426">
        <f t="shared" si="11"/>
        <v>0</v>
      </c>
    </row>
    <row r="25" spans="1:25" ht="26.25" customHeight="1">
      <c r="A25" s="38" t="s">
        <v>2274</v>
      </c>
      <c r="C25" s="483"/>
      <c r="D25" s="217" t="s">
        <v>886</v>
      </c>
      <c r="E25" s="198" t="s">
        <v>40</v>
      </c>
      <c r="F25" s="290">
        <f>+SUMIFS('Base Pasivos 2022'!$P$4:$P$1383,'Base Pasivos 2022'!$D$4:$D$1383,'Estado Presupuesto'!D25,'Base Pasivos 2022'!$A$4:$A$1383,'Estado Presupuesto'!$C$24)</f>
        <v>1428886816</v>
      </c>
      <c r="G25" s="290">
        <f>+SUMIFS('Base Pasivos 2022'!$AA$4:$AA$1383,'Base Pasivos 2022'!$D$4:$D$1383,'Estado Presupuesto'!D25,'Base Pasivos 2022'!$A$4:$A$1383,'Estado Presupuesto'!$C$24)</f>
        <v>1158325447</v>
      </c>
      <c r="H25" s="55">
        <f t="shared" si="9"/>
        <v>0.18935115501828526</v>
      </c>
      <c r="I25" s="40"/>
      <c r="J25" s="87">
        <f>IFERROR(VLOOKUP(D25,'INSUMO RES'!$A$1:$L$128,5,0),0)</f>
        <v>57108361433</v>
      </c>
      <c r="K25" s="75">
        <f>IFERROR(VLOOKUP(D25,'INSUMO RES'!$A$1:$L$128,7,0),0)</f>
        <v>-141973418</v>
      </c>
      <c r="L25" s="75">
        <f>IFERROR(VLOOKUP(D25,'INSUMO RES'!$A$1:$L$128,10,0),0)</f>
        <v>54843645471</v>
      </c>
      <c r="M25" s="80">
        <f t="shared" si="12"/>
        <v>0.96282956662151098</v>
      </c>
      <c r="N25" s="81">
        <f t="shared" si="10"/>
        <v>2122742544</v>
      </c>
      <c r="O25" s="59"/>
      <c r="P25" s="269">
        <f>+IFERROR(VLOOKUP(A25,EjecucionVigencia!$D$11:$S$181,6,0),0)</f>
        <v>88932720211</v>
      </c>
      <c r="Q25" s="270">
        <f>+IFERROR(VLOOKUP(A25,EjecucionVigencia!$D$11:$S$181,12,0),0)</f>
        <v>86364233914</v>
      </c>
      <c r="R25" s="271">
        <f t="shared" si="14"/>
        <v>0.97111877056154294</v>
      </c>
      <c r="S25" s="270">
        <f>+IFERROR(VLOOKUP(A25,EjecucionVigencia!$D$11:$S$181,15,0),0)</f>
        <v>31565844768</v>
      </c>
      <c r="T25" s="83">
        <f t="shared" si="13"/>
        <v>0.36549672633503261</v>
      </c>
      <c r="U25" s="59"/>
      <c r="V25" s="431">
        <f>100%-T25</f>
        <v>0.63450327366496739</v>
      </c>
      <c r="W25" s="427">
        <f t="shared" si="11"/>
        <v>2568486297</v>
      </c>
    </row>
    <row r="26" spans="1:25" s="303" customFormat="1" ht="26.25" customHeight="1" thickBot="1">
      <c r="A26" s="303" t="s">
        <v>2639</v>
      </c>
      <c r="C26" s="473"/>
      <c r="D26" s="304" t="s">
        <v>846</v>
      </c>
      <c r="E26" s="305" t="s">
        <v>39</v>
      </c>
      <c r="F26" s="306">
        <f>+SUMIFS('Base Pasivos 2022'!$P$4:$P$1383,'Base Pasivos 2022'!$D$4:$D$1383,'Estado Presupuesto'!D26,'Base Pasivos 2022'!$A$4:$A$1383,'Estado Presupuesto'!$C$24)</f>
        <v>767714044</v>
      </c>
      <c r="G26" s="306">
        <f>+SUMIFS('Base Pasivos 2022'!$AA$4:$AA$1383,'Base Pasivos 2022'!$D$4:$D$1383,'Estado Presupuesto'!D26,'Base Pasivos 2022'!$A$4:$A$1383,'Estado Presupuesto'!$C$24)</f>
        <v>373395307</v>
      </c>
      <c r="H26" s="307">
        <f t="shared" si="9"/>
        <v>0.51362709863361578</v>
      </c>
      <c r="I26" s="308"/>
      <c r="J26" s="309">
        <f>IFERROR(VLOOKUP(D26,'INSUMO RES'!$A$1:$L$128,5,0),0)</f>
        <v>25240893727</v>
      </c>
      <c r="K26" s="310">
        <f>IFERROR(VLOOKUP(D26,'INSUMO RES'!$A$1:$L$128,7,0),0)</f>
        <v>-1105228877</v>
      </c>
      <c r="L26" s="310">
        <f>IFERROR(VLOOKUP(D26,'INSUMO RES'!$A$1:$L$128,10,0),0)</f>
        <v>23697542915</v>
      </c>
      <c r="M26" s="311">
        <f t="shared" si="12"/>
        <v>0.98264237630653528</v>
      </c>
      <c r="N26" s="312">
        <f t="shared" si="10"/>
        <v>438121935</v>
      </c>
      <c r="O26" s="313"/>
      <c r="P26" s="314">
        <f>+IFERROR(VLOOKUP(A26,EjecucionVigencia!$D$11:$S$181,6,0),0)</f>
        <v>304734997365</v>
      </c>
      <c r="Q26" s="315">
        <f>+IFERROR(VLOOKUP(A26,EjecucionVigencia!$D$11:$S$181,12,0),0)</f>
        <v>304458810581</v>
      </c>
      <c r="R26" s="311">
        <f t="shared" si="14"/>
        <v>0.99909368209628646</v>
      </c>
      <c r="S26" s="315">
        <f>+IFERROR(VLOOKUP(A26,EjecucionVigencia!$D$11:$S$181,15,0),0)</f>
        <v>281962680211</v>
      </c>
      <c r="T26" s="316">
        <f t="shared" si="13"/>
        <v>0.92611108764738803</v>
      </c>
      <c r="U26" s="313"/>
      <c r="V26" s="436">
        <f>100%-T26</f>
        <v>7.3888912352611968E-2</v>
      </c>
      <c r="W26" s="421">
        <f t="shared" si="11"/>
        <v>276186784</v>
      </c>
      <c r="X26" s="38"/>
      <c r="Y26" s="38"/>
    </row>
    <row r="27" spans="1:25" ht="15" customHeight="1">
      <c r="C27" s="482" t="s">
        <v>8</v>
      </c>
      <c r="D27" s="216" t="s">
        <v>92</v>
      </c>
      <c r="E27" s="199" t="s">
        <v>2914</v>
      </c>
      <c r="F27" s="289">
        <f>+SUMIFS('Base Pasivos 2022'!$P$4:$P$1383,'Base Pasivos 2022'!$D$4:$D$1383,'Estado Presupuesto'!D27,'Base Pasivos 2022'!$A$4:$A$1383,'Estado Presupuesto'!$C$27)</f>
        <v>7326761938</v>
      </c>
      <c r="G27" s="289">
        <f>+SUMIFS('Base Pasivos 2022'!$AA$4:$AA$1383,'Base Pasivos 2022'!$D$4:$D$1383,'Estado Presupuesto'!D27,'Base Pasivos 2022'!$A$4:$A$1383,'Estado Presupuesto'!$C$27)</f>
        <v>5717443926</v>
      </c>
      <c r="H27" s="178">
        <f t="shared" si="9"/>
        <v>0.21964928376522341</v>
      </c>
      <c r="I27" s="40"/>
      <c r="J27" s="183">
        <f>IFERROR(VLOOKUP(D27,'INSUMO RES'!$A$1:$L$128,5,0),0)</f>
        <v>0</v>
      </c>
      <c r="K27" s="184">
        <f>IFERROR(VLOOKUP(D27,'INSUMO RES'!$A$1:$L$128,7,0),0)</f>
        <v>0</v>
      </c>
      <c r="L27" s="184">
        <f>IFERROR(VLOOKUP(D27,'INSUMO RES'!$A$1:$L$128,10,0),0)</f>
        <v>0</v>
      </c>
      <c r="M27" s="185"/>
      <c r="N27" s="186"/>
      <c r="O27" s="59"/>
      <c r="P27" s="275">
        <f>+IFERROR(VLOOKUP(A27,EjecucionVigencia!$D$11:$S$181,6,0),0)</f>
        <v>0</v>
      </c>
      <c r="Q27" s="276">
        <f>+IFERROR(VLOOKUP(A27,EjecucionVigencia!$D$11:$S$181,12,0),0)</f>
        <v>0</v>
      </c>
      <c r="R27" s="277">
        <f t="shared" si="14"/>
        <v>0</v>
      </c>
      <c r="S27" s="276">
        <f>+IFERROR(VLOOKUP(A27,EjecucionVigencia!$D$11:$S$181,15,0),0)</f>
        <v>0</v>
      </c>
      <c r="T27" s="190">
        <f t="shared" si="13"/>
        <v>0</v>
      </c>
      <c r="U27" s="59"/>
      <c r="V27" s="435"/>
      <c r="W27" s="426">
        <f t="shared" si="11"/>
        <v>0</v>
      </c>
    </row>
    <row r="28" spans="1:25" ht="39.75" customHeight="1" thickBot="1">
      <c r="A28" s="38" t="s">
        <v>2411</v>
      </c>
      <c r="C28" s="484"/>
      <c r="D28" s="219" t="s">
        <v>859</v>
      </c>
      <c r="E28" s="202" t="s">
        <v>33</v>
      </c>
      <c r="F28" s="292">
        <f>+SUMIFS('Base Pasivos 2022'!$P$4:$P$1383,'Base Pasivos 2022'!$D$4:$D$1383,'Estado Presupuesto'!D28,'Base Pasivos 2022'!$A$4:$A$1383,'Estado Presupuesto'!$C$27)</f>
        <v>3407742655</v>
      </c>
      <c r="G28" s="292">
        <f>+SUMIFS('Base Pasivos 2022'!$AA$4:$AA$1383,'Base Pasivos 2022'!$D$4:$D$1383,'Estado Presupuesto'!D28,'Base Pasivos 2022'!$A$4:$A$1383,'Estado Presupuesto'!$C$27)</f>
        <v>2735335800</v>
      </c>
      <c r="H28" s="177">
        <f t="shared" si="9"/>
        <v>0.19731738076330763</v>
      </c>
      <c r="I28" s="40"/>
      <c r="J28" s="88">
        <f>IFERROR(VLOOKUP(D28,'INSUMO RES'!$A$1:$L$128,5,0),0)</f>
        <v>79590758464</v>
      </c>
      <c r="K28" s="89">
        <f>IFERROR(VLOOKUP(D28,'INSUMO RES'!$A$1:$L$128,7,0),0)</f>
        <v>-10051664460</v>
      </c>
      <c r="L28" s="89">
        <f>IFERROR(VLOOKUP(D28,'INSUMO RES'!$A$1:$L$128,10,0),0)</f>
        <v>62911547154</v>
      </c>
      <c r="M28" s="92">
        <f t="shared" si="12"/>
        <v>0.91672969352342926</v>
      </c>
      <c r="N28" s="187">
        <f t="shared" si="10"/>
        <v>6627546850</v>
      </c>
      <c r="O28" s="59"/>
      <c r="P28" s="272">
        <f>+IFERROR(VLOOKUP(A28,EjecucionVigencia!$D$11:$S$181,6,0),0)</f>
        <v>257373996349</v>
      </c>
      <c r="Q28" s="273">
        <f>+IFERROR(VLOOKUP(A28,EjecucionVigencia!$D$11:$S$181,12,0),0)</f>
        <v>236789662886</v>
      </c>
      <c r="R28" s="274">
        <f t="shared" si="14"/>
        <v>0.92002170477592626</v>
      </c>
      <c r="S28" s="273">
        <f>+IFERROR(VLOOKUP(A28,EjecucionVigencia!$D$11:$S$181,15,0),0)</f>
        <v>200496882359</v>
      </c>
      <c r="T28" s="93">
        <f t="shared" si="13"/>
        <v>0.84672987796569144</v>
      </c>
      <c r="U28" s="59"/>
      <c r="V28" s="432">
        <f t="shared" ref="V28:V32" si="16">100%-T28</f>
        <v>0.15327012203430856</v>
      </c>
      <c r="W28" s="424">
        <f t="shared" si="11"/>
        <v>20584333463</v>
      </c>
    </row>
    <row r="29" spans="1:25" ht="60" customHeight="1">
      <c r="A29" s="38" t="s">
        <v>2552</v>
      </c>
      <c r="C29" s="470" t="s">
        <v>2918</v>
      </c>
      <c r="D29" s="220" t="s">
        <v>2919</v>
      </c>
      <c r="E29" s="60" t="s">
        <v>29</v>
      </c>
      <c r="F29" s="293">
        <f>+SUMIFS('Base Pasivos 2022'!$P$4:$P$1383,'Base Pasivos 2022'!$D$4:$D$1383,'Estado Presupuesto'!D29,'Base Pasivos 2022'!$A$4:$A$1383,'Estado Presupuesto'!$C$18)</f>
        <v>168817371</v>
      </c>
      <c r="G29" s="293">
        <f>+SUMIFS('Base Pasivos 2022'!$AA$4:$AA$1383,'Base Pasivos 2022'!$D$4:$D$1383,'Estado Presupuesto'!D29,'Base Pasivos 2022'!$A$4:$A$1383,'Estado Presupuesto'!$C$18)</f>
        <v>168811527</v>
      </c>
      <c r="H29" s="173">
        <f t="shared" si="9"/>
        <v>3.4617290657790178E-5</v>
      </c>
      <c r="I29" s="40"/>
      <c r="J29" s="87">
        <f>IFERROR(VLOOKUP(D29,'INSUMO RES'!$A$1:$L$128,5,0),0)</f>
        <v>13622318200</v>
      </c>
      <c r="K29" s="75">
        <f>IFERROR(VLOOKUP(D29,'INSUMO RES'!$A$1:$L$128,7,0),0)</f>
        <v>-567756771</v>
      </c>
      <c r="L29" s="75">
        <f>IFERROR(VLOOKUP(D29,'INSUMO RES'!$A$1:$L$128,10,0),0)</f>
        <v>11921498637</v>
      </c>
      <c r="M29" s="80">
        <f t="shared" si="12"/>
        <v>0.91682305644570838</v>
      </c>
      <c r="N29" s="81">
        <f t="shared" si="10"/>
        <v>1133062792</v>
      </c>
      <c r="O29" s="59"/>
      <c r="P29" s="269">
        <f>+IFERROR(VLOOKUP(A29,EjecucionVigencia!$D$11:$S$181,6,0),0)</f>
        <v>70740925249</v>
      </c>
      <c r="Q29" s="270">
        <f>+IFERROR(VLOOKUP(A29,EjecucionVigencia!$D$11:$S$181,12,0),0)</f>
        <v>68434060727</v>
      </c>
      <c r="R29" s="271">
        <f t="shared" si="14"/>
        <v>0.96738995830376684</v>
      </c>
      <c r="S29" s="270">
        <f>+IFERROR(VLOOKUP(A29,EjecucionVigencia!$D$11:$S$181,15,0),0)</f>
        <v>53155457029</v>
      </c>
      <c r="T29" s="83">
        <f t="shared" si="13"/>
        <v>0.77673977642580583</v>
      </c>
      <c r="U29" s="59"/>
      <c r="V29" s="431">
        <f t="shared" si="16"/>
        <v>0.22326022357419417</v>
      </c>
      <c r="W29" s="427">
        <f t="shared" si="11"/>
        <v>2306864522</v>
      </c>
    </row>
    <row r="30" spans="1:25" ht="42.75">
      <c r="A30" s="38" t="s">
        <v>2594</v>
      </c>
      <c r="C30" s="470"/>
      <c r="D30" s="217" t="s">
        <v>2920</v>
      </c>
      <c r="E30" s="60" t="s">
        <v>26</v>
      </c>
      <c r="F30" s="290">
        <f>+SUMIFS('Base Pasivos 2022'!$P$4:$P$1383,'Base Pasivos 2022'!$D$4:$D$1383,'Estado Presupuesto'!D30,'Base Pasivos 2022'!$A$4:$A$1383,'Estado Presupuesto'!$C$18)</f>
        <v>2718185</v>
      </c>
      <c r="G30" s="290">
        <f>+SUMIFS('Base Pasivos 2022'!$AA$4:$AA$1383,'Base Pasivos 2022'!$D$4:$D$1383,'Estado Presupuesto'!D30,'Base Pasivos 2022'!$A$4:$A$1383,'Estado Presupuesto'!$C$18)</f>
        <v>0</v>
      </c>
      <c r="H30" s="55">
        <f t="shared" si="9"/>
        <v>1</v>
      </c>
      <c r="I30" s="40"/>
      <c r="J30" s="87">
        <f>IFERROR(VLOOKUP(D30,'INSUMO RES'!$A$1:$L$128,5,0),0)</f>
        <v>4389195507</v>
      </c>
      <c r="K30" s="75">
        <f>IFERROR(VLOOKUP(D30,'INSUMO RES'!$A$1:$L$128,7,0),0)</f>
        <v>-19592931</v>
      </c>
      <c r="L30" s="75">
        <f>IFERROR(VLOOKUP(D30,'INSUMO RES'!$A$1:$L$128,10,0),0)</f>
        <v>4368139176</v>
      </c>
      <c r="M30" s="80">
        <f t="shared" si="12"/>
        <v>0.9996665903813885</v>
      </c>
      <c r="N30" s="81">
        <f t="shared" si="10"/>
        <v>1463400</v>
      </c>
      <c r="O30" s="59"/>
      <c r="P30" s="269">
        <f>+IFERROR(VLOOKUP(A30,EjecucionVigencia!$D$11:$S$181,6,0),0)</f>
        <v>19272381000</v>
      </c>
      <c r="Q30" s="270">
        <f>+IFERROR(VLOOKUP(A30,EjecucionVigencia!$D$11:$S$181,12,0),0)</f>
        <v>18666694351</v>
      </c>
      <c r="R30" s="271">
        <f t="shared" si="14"/>
        <v>0.968572297890956</v>
      </c>
      <c r="S30" s="270">
        <f>+IFERROR(VLOOKUP(A30,EjecucionVigencia!$D$11:$S$181,15,0),0)</f>
        <v>13811792490</v>
      </c>
      <c r="T30" s="83">
        <f t="shared" si="13"/>
        <v>0.73991635745940654</v>
      </c>
      <c r="U30" s="59"/>
      <c r="V30" s="431">
        <f t="shared" si="16"/>
        <v>0.26008364254059346</v>
      </c>
      <c r="W30" s="427">
        <f t="shared" si="11"/>
        <v>605686649</v>
      </c>
    </row>
    <row r="31" spans="1:25" ht="42.75" customHeight="1">
      <c r="A31" s="38" t="s">
        <v>2498</v>
      </c>
      <c r="C31" s="470"/>
      <c r="D31" s="217" t="s">
        <v>2921</v>
      </c>
      <c r="E31" s="60" t="s">
        <v>27</v>
      </c>
      <c r="F31" s="290">
        <f>+SUMIFS('Base Pasivos 2022'!$P$4:$P$1383,'Base Pasivos 2022'!$D$4:$D$1383,'Estado Presupuesto'!D31,'Base Pasivos 2022'!$A$4:$A$1383,'Estado Presupuesto'!$C$18)</f>
        <v>203509</v>
      </c>
      <c r="G31" s="290">
        <f>+SUMIFS('Base Pasivos 2022'!$AA$4:$AA$1383,'Base Pasivos 2022'!$D$4:$D$1383,'Estado Presupuesto'!D31,'Base Pasivos 2022'!$A$4:$A$1383,'Estado Presupuesto'!$C$18)</f>
        <v>203509</v>
      </c>
      <c r="H31" s="55">
        <f t="shared" si="9"/>
        <v>0</v>
      </c>
      <c r="I31" s="40"/>
      <c r="J31" s="87">
        <f>IFERROR(VLOOKUP(D31,'INSUMO RES'!$A$1:$L$128,5,0),0)</f>
        <v>1275447128</v>
      </c>
      <c r="K31" s="75">
        <f>IFERROR(VLOOKUP(D31,'INSUMO RES'!$A$1:$L$128,7,0),0)</f>
        <v>-6733495</v>
      </c>
      <c r="L31" s="75">
        <f>IFERROR(VLOOKUP(D31,'INSUMO RES'!$A$1:$L$128,10,0),0)</f>
        <v>1268710360</v>
      </c>
      <c r="M31" s="80">
        <f t="shared" si="12"/>
        <v>0.99999743384109918</v>
      </c>
      <c r="N31" s="81">
        <f t="shared" si="10"/>
        <v>3273</v>
      </c>
      <c r="O31" s="59"/>
      <c r="P31" s="269">
        <f>+IFERROR(VLOOKUP(A31,EjecucionVigencia!$D$11:$S$181,6,0),0)</f>
        <v>4852354000</v>
      </c>
      <c r="Q31" s="270">
        <f>+IFERROR(VLOOKUP(A31,EjecucionVigencia!$D$11:$S$181,12,0),0)</f>
        <v>4811881774</v>
      </c>
      <c r="R31" s="271">
        <f t="shared" si="14"/>
        <v>0.9916592594027559</v>
      </c>
      <c r="S31" s="270">
        <f>+IFERROR(VLOOKUP(A31,EjecucionVigencia!$D$11:$S$181,15,0),0)</f>
        <v>3727196226</v>
      </c>
      <c r="T31" s="83">
        <f t="shared" si="13"/>
        <v>0.77458183742982378</v>
      </c>
      <c r="U31" s="59"/>
      <c r="V31" s="431">
        <f t="shared" si="16"/>
        <v>0.22541816257017622</v>
      </c>
      <c r="W31" s="427">
        <f t="shared" si="11"/>
        <v>40472226</v>
      </c>
    </row>
    <row r="32" spans="1:25" ht="29.25" thickBot="1">
      <c r="A32" s="38" t="s">
        <v>2209</v>
      </c>
      <c r="C32" s="471"/>
      <c r="D32" s="219" t="s">
        <v>2922</v>
      </c>
      <c r="E32" s="176" t="s">
        <v>34</v>
      </c>
      <c r="F32" s="290">
        <f>+SUMIFS('Base Pasivos 2022'!$P$4:$P$1383,'Base Pasivos 2022'!$D$4:$D$1383,'Estado Presupuesto'!D32,'Base Pasivos 2022'!$A$4:$A$1383,'Estado Presupuesto'!$C$18)</f>
        <v>8428921</v>
      </c>
      <c r="G32" s="290">
        <f>+SUMIFS('Base Pasivos 2022'!$AA$4:$AA$1383,'Base Pasivos 2022'!$D$4:$D$1383,'Estado Presupuesto'!D32,'Base Pasivos 2022'!$A$4:$A$1383,'Estado Presupuesto'!$C$18)</f>
        <v>768637</v>
      </c>
      <c r="H32" s="177">
        <f t="shared" si="9"/>
        <v>0.90880956174580352</v>
      </c>
      <c r="I32" s="40"/>
      <c r="J32" s="88">
        <f>IFERROR(VLOOKUP(D32,'INSUMO RES'!$A$1:$L$128,5,0),0)</f>
        <v>757098730</v>
      </c>
      <c r="K32" s="89">
        <f>IFERROR(VLOOKUP(D32,'INSUMO RES'!$A$1:$L$128,7,0),0)</f>
        <v>-1018661</v>
      </c>
      <c r="L32" s="89">
        <f>IFERROR(VLOOKUP(D32,'INSUMO RES'!$A$1:$L$128,10,0),0)</f>
        <v>719284263</v>
      </c>
      <c r="M32" s="92">
        <f t="shared" si="12"/>
        <v>0.95139893313518042</v>
      </c>
      <c r="N32" s="187">
        <f t="shared" si="10"/>
        <v>36795806</v>
      </c>
      <c r="O32" s="59"/>
      <c r="P32" s="272">
        <f>+IFERROR(VLOOKUP(A32,EjecucionVigencia!$D$11:$S$181,6,0),0)</f>
        <v>4806487000</v>
      </c>
      <c r="Q32" s="273">
        <f>+IFERROR(VLOOKUP(A32,EjecucionVigencia!$D$11:$S$181,12,0),0)</f>
        <v>4304392335</v>
      </c>
      <c r="R32" s="274">
        <f t="shared" si="14"/>
        <v>0.89553812066900418</v>
      </c>
      <c r="S32" s="273">
        <f>+IFERROR(VLOOKUP(A32,EjecucionVigencia!$D$11:$S$181,15,0),0)</f>
        <v>3299682905</v>
      </c>
      <c r="T32" s="93">
        <f t="shared" si="13"/>
        <v>0.76658507129322817</v>
      </c>
      <c r="U32" s="59"/>
      <c r="V32" s="432">
        <f t="shared" si="16"/>
        <v>0.23341492870677183</v>
      </c>
      <c r="W32" s="424">
        <f t="shared" si="11"/>
        <v>502094665</v>
      </c>
    </row>
    <row r="33" spans="1:23" ht="15">
      <c r="C33" s="469" t="s">
        <v>10</v>
      </c>
      <c r="D33" s="221" t="s">
        <v>92</v>
      </c>
      <c r="E33" s="174" t="s">
        <v>2914</v>
      </c>
      <c r="F33" s="294">
        <f>+SUMIFS('Base Pasivos 2022'!$P$4:$P$1383,'Base Pasivos 2022'!$D$4:$D$1383,'Estado Presupuesto'!D33,'Base Pasivos 2022'!$A$4:$A$1383,'Estado Presupuesto'!$C$33)</f>
        <v>14672487</v>
      </c>
      <c r="G33" s="289">
        <f>+SUMIFS('Base Pasivos 2022'!$AA$4:$AA$1383,'Base Pasivos 2022'!$D$4:$D$1383,'Estado Presupuesto'!D33,'Base Pasivos 2022'!$A$4:$A$1383,'Estado Presupuesto'!$C$33)</f>
        <v>2495400</v>
      </c>
      <c r="H33" s="178">
        <f t="shared" si="9"/>
        <v>0.82992658299850597</v>
      </c>
      <c r="I33" s="40"/>
      <c r="J33" s="183">
        <f>IFERROR(VLOOKUP(D33,'INSUMO RES'!$A$1:$L$128,5,0),0)</f>
        <v>0</v>
      </c>
      <c r="K33" s="184">
        <f>IFERROR(VLOOKUP(D33,'INSUMO RES'!$A$1:$L$128,7,0),0)</f>
        <v>0</v>
      </c>
      <c r="L33" s="184">
        <f>IFERROR(VLOOKUP(D33,'INSUMO RES'!$A$1:$L$128,10,0),0)</f>
        <v>0</v>
      </c>
      <c r="M33" s="185"/>
      <c r="N33" s="186"/>
      <c r="O33" s="59"/>
      <c r="P33" s="275">
        <f>+IFERROR(VLOOKUP(A33,EjecucionVigencia!$D$11:$S$181,6,0),0)</f>
        <v>0</v>
      </c>
      <c r="Q33" s="276">
        <f>+IFERROR(VLOOKUP(A33,EjecucionVigencia!$D$11:$S$181,12,0),0)</f>
        <v>0</v>
      </c>
      <c r="R33" s="277">
        <f t="shared" si="14"/>
        <v>0</v>
      </c>
      <c r="S33" s="276">
        <f>+IFERROR(VLOOKUP(A33,EjecucionVigencia!$D$11:$S$181,15,0),0)</f>
        <v>0</v>
      </c>
      <c r="T33" s="190">
        <f t="shared" si="13"/>
        <v>0</v>
      </c>
      <c r="U33" s="59"/>
      <c r="V33" s="435"/>
      <c r="W33" s="426">
        <f t="shared" si="11"/>
        <v>0</v>
      </c>
    </row>
    <row r="34" spans="1:23" ht="39.75" customHeight="1">
      <c r="A34" s="38" t="s">
        <v>2771</v>
      </c>
      <c r="C34" s="470"/>
      <c r="D34" s="222" t="s">
        <v>2923</v>
      </c>
      <c r="E34" s="52" t="s">
        <v>37</v>
      </c>
      <c r="F34" s="295">
        <f>+SUMIFS('Base Pasivos 2022'!$P$4:$P$1383,'Base Pasivos 2022'!$D$4:$D$1383,'Estado Presupuesto'!D34,'Base Pasivos 2022'!$A$4:$A$1383,'Estado Presupuesto'!$C$33)</f>
        <v>6267080</v>
      </c>
      <c r="G34" s="290">
        <f>+SUMIFS('Base Pasivos 2022'!$AA$4:$AA$1383,'Base Pasivos 2022'!$D$4:$D$1383,'Estado Presupuesto'!D34,'Base Pasivos 2022'!$A$4:$A$1383,'Estado Presupuesto'!$C$33)</f>
        <v>344533</v>
      </c>
      <c r="H34" s="317">
        <f t="shared" si="9"/>
        <v>0.9450249558007876</v>
      </c>
      <c r="I34" s="40"/>
      <c r="J34" s="318">
        <f>IFERROR(VLOOKUP(D34,'INSUMO RES'!$A$1:$L$128,5,0),0)</f>
        <v>2763867469</v>
      </c>
      <c r="K34" s="319">
        <f>IFERROR(VLOOKUP(D34,'INSUMO RES'!$A$1:$L$128,7,0),0)</f>
        <v>-35813801</v>
      </c>
      <c r="L34" s="319">
        <f>IFERROR(VLOOKUP(D34,'INSUMO RES'!$A$1:$L$128,10,0),0)</f>
        <v>2709393643</v>
      </c>
      <c r="M34" s="271">
        <f t="shared" si="12"/>
        <v>0.99324858184797427</v>
      </c>
      <c r="N34" s="320">
        <f t="shared" si="10"/>
        <v>18660025</v>
      </c>
      <c r="O34" s="59"/>
      <c r="P34" s="269">
        <f>+IFERROR(VLOOKUP(A34,EjecucionVigencia!$D$11:$S$181,6,0),0)</f>
        <v>6597117829</v>
      </c>
      <c r="Q34" s="270">
        <f>+IFERROR(VLOOKUP(A34,EjecucionVigencia!$D$11:$S$181,12,0),0)</f>
        <v>6053448407</v>
      </c>
      <c r="R34" s="271">
        <f t="shared" si="14"/>
        <v>0.91758985725401088</v>
      </c>
      <c r="S34" s="270">
        <f>+IFERROR(VLOOKUP(A34,EjecucionVigencia!$D$11:$S$181,15,0),0)</f>
        <v>4204759225</v>
      </c>
      <c r="T34" s="321">
        <f t="shared" si="13"/>
        <v>0.69460561027294143</v>
      </c>
      <c r="U34" s="59"/>
      <c r="V34" s="437">
        <f t="shared" ref="V34:V37" si="17">100%-T34</f>
        <v>0.30539438972705857</v>
      </c>
      <c r="W34" s="423">
        <f t="shared" si="11"/>
        <v>543669422</v>
      </c>
    </row>
    <row r="35" spans="1:23" ht="28.5">
      <c r="A35" s="38" t="s">
        <v>2449</v>
      </c>
      <c r="C35" s="470"/>
      <c r="D35" s="222" t="s">
        <v>914</v>
      </c>
      <c r="E35" s="52" t="s">
        <v>35</v>
      </c>
      <c r="F35" s="295">
        <f>+SUMIFS('Base Pasivos 2022'!$P$4:$P$1383,'Base Pasivos 2022'!$D$4:$D$1383,'Estado Presupuesto'!D35,'Base Pasivos 2022'!$A$4:$A$1383,'Estado Presupuesto'!$C$33)</f>
        <v>25449262</v>
      </c>
      <c r="G35" s="290">
        <f>+SUMIFS('Base Pasivos 2022'!$AA$4:$AA$1383,'Base Pasivos 2022'!$D$4:$D$1383,'Estado Presupuesto'!D35,'Base Pasivos 2022'!$A$4:$A$1383,'Estado Presupuesto'!$C$33)</f>
        <v>22841641</v>
      </c>
      <c r="H35" s="55">
        <f t="shared" si="9"/>
        <v>0.10246352133904713</v>
      </c>
      <c r="I35" s="40"/>
      <c r="J35" s="87">
        <f>IFERROR(VLOOKUP(D35,'INSUMO RES'!$A$1:$L$128,5,0),0)</f>
        <v>2209602026</v>
      </c>
      <c r="K35" s="75">
        <f>IFERROR(VLOOKUP(D35,'INSUMO RES'!$A$1:$L$128,7,0),0)</f>
        <v>-5979924</v>
      </c>
      <c r="L35" s="75">
        <f>IFERROR(VLOOKUP(D35,'INSUMO RES'!$A$1:$L$128,10,0),0)</f>
        <v>2201369095</v>
      </c>
      <c r="M35" s="80">
        <f t="shared" si="12"/>
        <v>0.99898035620284142</v>
      </c>
      <c r="N35" s="81">
        <f t="shared" si="10"/>
        <v>2253007</v>
      </c>
      <c r="O35" s="59"/>
      <c r="P35" s="269">
        <f>+IFERROR(VLOOKUP(A35,EjecucionVigencia!$D$11:$S$181,6,0),0)</f>
        <v>5556414668</v>
      </c>
      <c r="Q35" s="270">
        <f>+IFERROR(VLOOKUP(A35,EjecucionVigencia!$D$11:$S$181,12,0),0)</f>
        <v>5472961444</v>
      </c>
      <c r="R35" s="271">
        <f t="shared" si="14"/>
        <v>0.98498074226162124</v>
      </c>
      <c r="S35" s="270">
        <f>+IFERROR(VLOOKUP(A35,EjecucionVigencia!$D$11:$S$181,15,0),0)</f>
        <v>3186337020</v>
      </c>
      <c r="T35" s="83">
        <f t="shared" si="13"/>
        <v>0.582196138708994</v>
      </c>
      <c r="U35" s="59"/>
      <c r="V35" s="431">
        <f t="shared" si="17"/>
        <v>0.417803861291006</v>
      </c>
      <c r="W35" s="427">
        <f t="shared" si="11"/>
        <v>83453224</v>
      </c>
    </row>
    <row r="36" spans="1:23" ht="42.75">
      <c r="A36" s="38" t="s">
        <v>2176</v>
      </c>
      <c r="C36" s="470"/>
      <c r="D36" s="222" t="s">
        <v>2924</v>
      </c>
      <c r="E36" s="52" t="s">
        <v>38</v>
      </c>
      <c r="F36" s="295">
        <f>+SUMIFS('Base Pasivos 2022'!$P$4:$P$1383,'Base Pasivos 2022'!$D$4:$D$1383,'Estado Presupuesto'!D36,'Base Pasivos 2022'!$A$4:$A$1383,'Estado Presupuesto'!$C$33)</f>
        <v>0</v>
      </c>
      <c r="G36" s="290">
        <f>+SUMIFS('Base Pasivos 2022'!$AA$4:$AA$1383,'Base Pasivos 2022'!$D$4:$D$1383,'Estado Presupuesto'!D36,'Base Pasivos 2022'!$A$4:$A$1383,'Estado Presupuesto'!$C$33)</f>
        <v>0</v>
      </c>
      <c r="H36" s="55">
        <f t="shared" si="9"/>
        <v>1</v>
      </c>
      <c r="I36" s="40"/>
      <c r="J36" s="87">
        <f>IFERROR(VLOOKUP(D36,'INSUMO RES'!$A$1:$L$128,5,0),0)</f>
        <v>2246188513</v>
      </c>
      <c r="K36" s="75">
        <f>IFERROR(VLOOKUP(D36,'INSUMO RES'!$A$1:$L$128,7,0),0)</f>
        <v>-249801</v>
      </c>
      <c r="L36" s="75">
        <f>IFERROR(VLOOKUP(D36,'INSUMO RES'!$A$1:$L$128,10,0),0)</f>
        <v>2071488978</v>
      </c>
      <c r="M36" s="80">
        <f t="shared" si="12"/>
        <v>0.92233522120233546</v>
      </c>
      <c r="N36" s="81">
        <f t="shared" si="10"/>
        <v>174449734</v>
      </c>
      <c r="O36" s="59"/>
      <c r="P36" s="269">
        <f>+IFERROR(VLOOKUP(A36,EjecucionVigencia!$D$11:$S$181,6,0),0)</f>
        <v>6397306698</v>
      </c>
      <c r="Q36" s="270">
        <f>+IFERROR(VLOOKUP(A36,EjecucionVigencia!$D$11:$S$181,12,0),0)</f>
        <v>6276263994</v>
      </c>
      <c r="R36" s="271">
        <f t="shared" si="14"/>
        <v>0.98107911505355183</v>
      </c>
      <c r="S36" s="270">
        <f>+IFERROR(VLOOKUP(A36,EjecucionVigencia!$D$11:$S$181,15,0),0)</f>
        <v>4202277360</v>
      </c>
      <c r="T36" s="321">
        <f t="shared" si="13"/>
        <v>0.66955076523506729</v>
      </c>
      <c r="U36" s="59"/>
      <c r="V36" s="437">
        <f t="shared" si="17"/>
        <v>0.33044923476493271</v>
      </c>
      <c r="W36" s="423">
        <f t="shared" si="11"/>
        <v>121042704</v>
      </c>
    </row>
    <row r="37" spans="1:23" ht="43.5" thickBot="1">
      <c r="A37" s="38" t="s">
        <v>2192</v>
      </c>
      <c r="C37" s="471"/>
      <c r="D37" s="223" t="s">
        <v>863</v>
      </c>
      <c r="E37" s="61" t="s">
        <v>36</v>
      </c>
      <c r="F37" s="296">
        <f>+SUMIFS('Base Pasivos 2022'!$P$4:$P$1383,'Base Pasivos 2022'!$D$4:$D$1383,'Estado Presupuesto'!D37,'Base Pasivos 2022'!$A$4:$A$1383,'Estado Presupuesto'!$C$33)</f>
        <v>48802771</v>
      </c>
      <c r="G37" s="292">
        <f>+SUMIFS('Base Pasivos 2022'!$AA$4:$AA$1383,'Base Pasivos 2022'!$D$4:$D$1383,'Estado Presupuesto'!D37,'Base Pasivos 2022'!$A$4:$A$1383,'Estado Presupuesto'!$C$33)</f>
        <v>48172770</v>
      </c>
      <c r="H37" s="177">
        <f t="shared" si="9"/>
        <v>1.2909123541366085E-2</v>
      </c>
      <c r="I37" s="40"/>
      <c r="J37" s="88">
        <f>IFERROR(VLOOKUP(D37,'INSUMO RES'!$A$1:$L$128,5,0),0)</f>
        <v>1086301592</v>
      </c>
      <c r="K37" s="89">
        <f>IFERROR(VLOOKUP(D37,'INSUMO RES'!$A$1:$L$128,7,0),0)</f>
        <v>-48637179</v>
      </c>
      <c r="L37" s="89">
        <f>IFERROR(VLOOKUP(D37,'INSUMO RES'!$A$1:$L$128,10,0),0)</f>
        <v>1037664413</v>
      </c>
      <c r="M37" s="92">
        <f t="shared" si="12"/>
        <v>1</v>
      </c>
      <c r="N37" s="187">
        <f t="shared" si="10"/>
        <v>0</v>
      </c>
      <c r="O37" s="59"/>
      <c r="P37" s="272">
        <f>+IFERROR(VLOOKUP(A37,EjecucionVigencia!$D$11:$S$181,6,0),0)</f>
        <v>2157709444</v>
      </c>
      <c r="Q37" s="273">
        <f>+IFERROR(VLOOKUP(A37,EjecucionVigencia!$D$11:$S$181,12,0),0)</f>
        <v>1214701588</v>
      </c>
      <c r="R37" s="274">
        <f t="shared" si="14"/>
        <v>0.56295883181943385</v>
      </c>
      <c r="S37" s="273">
        <f>+IFERROR(VLOOKUP(A37,EjecucionVigencia!$D$11:$S$181,15,0),0)</f>
        <v>872765133</v>
      </c>
      <c r="T37" s="93">
        <f t="shared" si="13"/>
        <v>0.7185016810894298</v>
      </c>
      <c r="U37" s="59"/>
      <c r="V37" s="432">
        <f t="shared" si="17"/>
        <v>0.2814983189105702</v>
      </c>
      <c r="W37" s="424">
        <f t="shared" si="11"/>
        <v>943007856</v>
      </c>
    </row>
    <row r="38" spans="1:23" ht="15">
      <c r="C38" s="470" t="s">
        <v>12</v>
      </c>
      <c r="D38" s="224" t="s">
        <v>92</v>
      </c>
      <c r="E38" s="60" t="s">
        <v>2914</v>
      </c>
      <c r="F38" s="297">
        <f>+SUMIFS('Base Pasivos 2022'!$P$4:$P$1383,'Base Pasivos 2022'!$D$4:$D$1383,'Estado Presupuesto'!D38,'Base Pasivos 2022'!$A$4:$A$1383,'Estado Presupuesto'!$C$38)</f>
        <v>172715684</v>
      </c>
      <c r="G38" s="293">
        <f>+SUMIFS('Base Pasivos 2022'!$AA$4:$AA$1383,'Base Pasivos 2022'!$D$4:$D$1383,'Estado Presupuesto'!D38,'Base Pasivos 2022'!$A$4:$A$1383,'Estado Presupuesto'!$C$38)</f>
        <v>68760071</v>
      </c>
      <c r="H38" s="173"/>
      <c r="I38" s="40"/>
      <c r="J38" s="183">
        <f>IFERROR(VLOOKUP(D38,'INSUMO RES'!$A$1:$L$128,5,0),0)</f>
        <v>0</v>
      </c>
      <c r="K38" s="184">
        <f>IFERROR(VLOOKUP(D38,'INSUMO RES'!$A$1:$L$128,7,0),0)</f>
        <v>0</v>
      </c>
      <c r="L38" s="184">
        <f>IFERROR(VLOOKUP(D38,'INSUMO RES'!$A$1:$L$128,10,0),0)</f>
        <v>0</v>
      </c>
      <c r="M38" s="185"/>
      <c r="N38" s="186"/>
      <c r="O38" s="59"/>
      <c r="P38" s="275">
        <f>+IFERROR(VLOOKUP(A38,EjecucionVigencia!$D$11:$S$181,6,0),0)</f>
        <v>0</v>
      </c>
      <c r="Q38" s="276">
        <f>+IFERROR(VLOOKUP(A38,EjecucionVigencia!$D$11:$S$181,12,0),0)</f>
        <v>0</v>
      </c>
      <c r="R38" s="277">
        <f t="shared" si="14"/>
        <v>0</v>
      </c>
      <c r="S38" s="276">
        <f>+IFERROR(VLOOKUP(A38,EjecucionVigencia!$D$11:$S$181,15,0),0)</f>
        <v>0</v>
      </c>
      <c r="T38" s="190">
        <f t="shared" si="13"/>
        <v>0</v>
      </c>
      <c r="U38" s="59"/>
      <c r="V38" s="435"/>
      <c r="W38" s="426">
        <f t="shared" si="11"/>
        <v>0</v>
      </c>
    </row>
    <row r="39" spans="1:23" ht="43.5" thickBot="1">
      <c r="A39" s="38" t="s">
        <v>2603</v>
      </c>
      <c r="C39" s="472"/>
      <c r="D39" s="225" t="s">
        <v>871</v>
      </c>
      <c r="E39" s="164" t="s">
        <v>42</v>
      </c>
      <c r="F39" s="298">
        <f>+SUMIFS('Base Pasivos 2022'!$P$4:$P$1383,'Base Pasivos 2022'!$D$4:$D$1383,'Estado Presupuesto'!D39,'Base Pasivos 2022'!$A$4:$A$1383,'Estado Presupuesto'!$C$38)</f>
        <v>19528572</v>
      </c>
      <c r="G39" s="291">
        <f>+SUMIFS('Base Pasivos 2022'!$AA$4:$AA$1383,'Base Pasivos 2022'!$D$4:$D$1383,'Estado Presupuesto'!D39,'Base Pasivos 2022'!$A$4:$A$1383,'Estado Presupuesto'!$C$38)</f>
        <v>9448868</v>
      </c>
      <c r="H39" s="165">
        <f t="shared" si="9"/>
        <v>0.51615161620624384</v>
      </c>
      <c r="I39" s="40"/>
      <c r="J39" s="166">
        <f>IFERROR(VLOOKUP(D39,'INSUMO RES'!$A$1:$L$128,5,0),0)</f>
        <v>4844584901</v>
      </c>
      <c r="K39" s="167">
        <f>IFERROR(VLOOKUP(D39,'INSUMO RES'!$A$1:$L$128,7,0),0)</f>
        <v>-51743741</v>
      </c>
      <c r="L39" s="167">
        <f>IFERROR(VLOOKUP(D39,'INSUMO RES'!$A$1:$L$128,10,0),0)</f>
        <v>4790015491</v>
      </c>
      <c r="M39" s="192">
        <f t="shared" si="12"/>
        <v>0.99941673661258024</v>
      </c>
      <c r="N39" s="168">
        <f t="shared" si="10"/>
        <v>2825669</v>
      </c>
      <c r="O39" s="59"/>
      <c r="P39" s="278">
        <f>+IFERROR(VLOOKUP(A39,EjecucionVigencia!$D$11:$S$181,6,0),0)</f>
        <v>20997475000</v>
      </c>
      <c r="Q39" s="279">
        <f>+IFERROR(VLOOKUP(A39,EjecucionVigencia!$D$11:$S$181,12,0),0)</f>
        <v>20980408997</v>
      </c>
      <c r="R39" s="280">
        <f t="shared" si="14"/>
        <v>0.99918723546521671</v>
      </c>
      <c r="S39" s="279">
        <f>+IFERROR(VLOOKUP(A39,EjecucionVigencia!$D$11:$S$181,15,0),0)</f>
        <v>16381144408</v>
      </c>
      <c r="T39" s="196">
        <f t="shared" si="13"/>
        <v>0.78078289180836979</v>
      </c>
      <c r="U39" s="59"/>
      <c r="V39" s="438">
        <f>100%-T39</f>
        <v>0.21921710819163021</v>
      </c>
      <c r="W39" s="418">
        <f t="shared" si="11"/>
        <v>17066003</v>
      </c>
    </row>
    <row r="40" spans="1:23" ht="15">
      <c r="C40" s="473" t="s">
        <v>14</v>
      </c>
      <c r="D40" s="221" t="s">
        <v>92</v>
      </c>
      <c r="E40" s="174" t="s">
        <v>2914</v>
      </c>
      <c r="F40" s="299">
        <f>+SUMIFS('Base Pasivos 2022'!$P$4:$P$1383,'Base Pasivos 2022'!$D$4:$D$1383,'Estado Presupuesto'!D40,'Base Pasivos 2022'!$A$4:$A$1383,'Estado Presupuesto'!$C$40)</f>
        <v>0</v>
      </c>
      <c r="G40" s="300">
        <f>+SUMIFS('Base Pasivos 2022'!$AA$4:$AA$1383,'Base Pasivos 2022'!$D$4:$D$1383,'Estado Presupuesto'!D40,'Base Pasivos 2022'!$A$4:$A$1383,'Estado Presupuesto'!$C$40)</f>
        <v>0</v>
      </c>
      <c r="H40" s="191"/>
      <c r="I40" s="40"/>
      <c r="J40" s="193">
        <f>IFERROR(VLOOKUP(D40,'INSUMO RES'!$A$1:$L$128,5,0),0)</f>
        <v>0</v>
      </c>
      <c r="K40" s="194">
        <f>IFERROR(VLOOKUP(D40,'INSUMO RES'!$A$1:$L$128,7,0),0)</f>
        <v>0</v>
      </c>
      <c r="L40" s="194">
        <f>IFERROR(VLOOKUP(D40,'INSUMO RES'!$A$1:$L$128,10,0),0)</f>
        <v>0</v>
      </c>
      <c r="M40" s="185"/>
      <c r="N40" s="195"/>
      <c r="O40" s="59"/>
      <c r="P40" s="275">
        <f>+IFERROR(VLOOKUP(A40,EjecucionVigencia!$D$11:$S$181,6,0),0)</f>
        <v>0</v>
      </c>
      <c r="Q40" s="276">
        <f>+IFERROR(VLOOKUP(A40,EjecucionVigencia!$D$11:$S$181,12,0),0)</f>
        <v>0</v>
      </c>
      <c r="R40" s="277">
        <f t="shared" si="14"/>
        <v>0</v>
      </c>
      <c r="S40" s="276">
        <f>+IFERROR(VLOOKUP(A40,EjecucionVigencia!$D$11:$S$181,15,0),0)</f>
        <v>0</v>
      </c>
      <c r="T40" s="190">
        <f t="shared" si="13"/>
        <v>0</v>
      </c>
      <c r="U40" s="59"/>
      <c r="V40" s="435"/>
      <c r="W40" s="426">
        <f t="shared" si="11"/>
        <v>0</v>
      </c>
    </row>
    <row r="41" spans="1:23" ht="43.5" thickBot="1">
      <c r="A41" s="38" t="s">
        <v>2635</v>
      </c>
      <c r="C41" s="471"/>
      <c r="D41" s="223" t="s">
        <v>2925</v>
      </c>
      <c r="E41" s="61" t="s">
        <v>41</v>
      </c>
      <c r="F41" s="296">
        <f>+SUMIFS('Base Pasivos 2022'!$P$4:$P$1383,'Base Pasivos 2022'!$D$4:$D$1383,'Estado Presupuesto'!D41,'Base Pasivos 2022'!$A$4:$A$1383,'Estado Presupuesto'!$C$40)</f>
        <v>7000</v>
      </c>
      <c r="G41" s="292">
        <f>+SUMIFS('Base Pasivos 2022'!$AA$4:$AA$1383,'Base Pasivos 2022'!$D$4:$D$1383,'Estado Presupuesto'!D41,'Base Pasivos 2022'!$A$4:$A$1383,'Estado Presupuesto'!$C$40)</f>
        <v>0</v>
      </c>
      <c r="H41" s="93">
        <f t="shared" si="9"/>
        <v>1</v>
      </c>
      <c r="I41" s="40"/>
      <c r="J41" s="88">
        <f>IFERROR(VLOOKUP(D41,'INSUMO RES'!$A$1:$L$128,5,0),0)</f>
        <v>442288163</v>
      </c>
      <c r="K41" s="89">
        <f>IFERROR(VLOOKUP(D41,'INSUMO RES'!$A$1:$L$128,7,0),0)</f>
        <v>-462</v>
      </c>
      <c r="L41" s="89">
        <f>IFERROR(VLOOKUP(D41,'INSUMO RES'!$A$1:$L$128,10,0),0)</f>
        <v>442287701</v>
      </c>
      <c r="M41" s="92">
        <f t="shared" si="12"/>
        <v>1</v>
      </c>
      <c r="N41" s="90">
        <f t="shared" si="10"/>
        <v>0</v>
      </c>
      <c r="O41" s="62"/>
      <c r="P41" s="272">
        <f>+IFERROR(VLOOKUP(A41,EjecucionVigencia!$D$11:$S$181,6,0),0)</f>
        <v>4917152000</v>
      </c>
      <c r="Q41" s="273">
        <f>+IFERROR(VLOOKUP(A41,EjecucionVigencia!$D$11:$S$181,12,0),0)</f>
        <v>4915044714</v>
      </c>
      <c r="R41" s="274">
        <f t="shared" si="14"/>
        <v>0.99957144176140988</v>
      </c>
      <c r="S41" s="273">
        <f>+IFERROR(VLOOKUP(A41,EjecucionVigencia!$D$11:$S$181,15,0),0)</f>
        <v>4078628974</v>
      </c>
      <c r="T41" s="93">
        <f t="shared" si="13"/>
        <v>0.82982540573485408</v>
      </c>
      <c r="U41" s="59"/>
      <c r="V41" s="432">
        <f>100%-T41</f>
        <v>0.17017459426514592</v>
      </c>
      <c r="W41" s="424">
        <f t="shared" si="11"/>
        <v>2107286</v>
      </c>
    </row>
    <row r="42" spans="1:23" ht="15.75" thickBot="1">
      <c r="I42" s="40"/>
      <c r="P42" s="113"/>
      <c r="T42" s="38">
        <f t="shared" si="13"/>
        <v>0</v>
      </c>
      <c r="V42"/>
      <c r="W42" s="19"/>
    </row>
    <row r="43" spans="1:23" ht="15.75" thickBot="1">
      <c r="C43" s="63"/>
      <c r="D43" s="226"/>
      <c r="E43" s="64" t="s">
        <v>2791</v>
      </c>
      <c r="F43" s="94">
        <f>F6+F17</f>
        <v>24789140604</v>
      </c>
      <c r="G43" s="95">
        <f>G6+G17</f>
        <v>13115606663</v>
      </c>
      <c r="H43" s="99">
        <f>1-IFERROR(G43/F43,0)</f>
        <v>0.4709132166976514</v>
      </c>
      <c r="I43" s="63"/>
      <c r="J43" s="94">
        <f>J6+J17</f>
        <v>330548597256</v>
      </c>
      <c r="K43" s="95">
        <f>K6+K17</f>
        <v>-14027980984</v>
      </c>
      <c r="L43" s="95">
        <f>L6+L17</f>
        <v>302412853992</v>
      </c>
      <c r="M43" s="96">
        <f t="shared" si="12"/>
        <v>0.95732015686312544</v>
      </c>
      <c r="N43" s="97">
        <f>N6+N17</f>
        <v>14107762280</v>
      </c>
      <c r="O43" s="59"/>
      <c r="P43" s="94">
        <f>P6+P17</f>
        <v>1295965997279</v>
      </c>
      <c r="Q43" s="95">
        <f>Q6+Q17</f>
        <v>1258023285565</v>
      </c>
      <c r="R43" s="98">
        <f>IFERROR(Q43/P43,0)</f>
        <v>0.97072244812466979</v>
      </c>
      <c r="S43" s="95">
        <f>S6+S17</f>
        <v>1041976506642</v>
      </c>
      <c r="T43" s="99">
        <f t="shared" si="13"/>
        <v>0.8282648807840074</v>
      </c>
      <c r="U43" s="59"/>
      <c r="V43"/>
      <c r="W43" s="19"/>
    </row>
    <row r="44" spans="1:23" s="228" customFormat="1" ht="15">
      <c r="F44" s="228">
        <f>+F43-'Base Pasivos 2022'!P3</f>
        <v>0</v>
      </c>
      <c r="J44" s="228">
        <f>+J43-'INSUMO RES'!E2</f>
        <v>0</v>
      </c>
      <c r="K44" s="228">
        <f>+K43-'INSUMO RES'!G2</f>
        <v>0</v>
      </c>
      <c r="L44" s="228">
        <f>+L43-'INSUMO RES'!J2</f>
        <v>0</v>
      </c>
      <c r="M44" s="229"/>
      <c r="N44" s="228">
        <f>+N43-'INSUMO RES'!L2</f>
        <v>0</v>
      </c>
      <c r="P44" s="228">
        <f>+P43-EjecucionVigencia!I12</f>
        <v>0</v>
      </c>
      <c r="Q44" s="228">
        <f>+Q43-EjecucionVigencia!O12</f>
        <v>0</v>
      </c>
      <c r="S44" s="228">
        <f>+S43-EjecucionVigencia!R12</f>
        <v>0</v>
      </c>
      <c r="V44" s="428"/>
      <c r="W44" s="422"/>
    </row>
    <row r="45" spans="1:23" ht="15">
      <c r="P45" s="37"/>
      <c r="V45"/>
      <c r="W45" s="19"/>
    </row>
    <row r="46" spans="1:23" ht="15">
      <c r="V46"/>
      <c r="W46" s="19"/>
    </row>
    <row r="47" spans="1:23" ht="15">
      <c r="G47" s="37"/>
      <c r="V47"/>
      <c r="W47" s="19"/>
    </row>
    <row r="48" spans="1:23" ht="15">
      <c r="V48"/>
      <c r="W48" s="19"/>
    </row>
    <row r="49" spans="7:23" ht="15">
      <c r="S49" s="322"/>
      <c r="V49"/>
      <c r="W49" s="19"/>
    </row>
    <row r="50" spans="7:23" ht="15">
      <c r="V50"/>
      <c r="W50" s="19"/>
    </row>
    <row r="51" spans="7:23" ht="15">
      <c r="G51" s="37"/>
      <c r="V51"/>
      <c r="W51" s="19"/>
    </row>
    <row r="52" spans="7:23" ht="15">
      <c r="G52" s="452">
        <f>10/11</f>
        <v>0.90909090909090906</v>
      </c>
      <c r="V52"/>
      <c r="W52" s="19"/>
    </row>
    <row r="53" spans="7:23" ht="15">
      <c r="V53"/>
      <c r="W53" s="19"/>
    </row>
    <row r="54" spans="7:23" ht="15">
      <c r="V54"/>
      <c r="W54" s="19"/>
    </row>
    <row r="55" spans="7:23" ht="15">
      <c r="V55"/>
      <c r="W55" s="19"/>
    </row>
    <row r="56" spans="7:23" ht="15">
      <c r="V56"/>
      <c r="W56" s="19"/>
    </row>
    <row r="57" spans="7:23" ht="15">
      <c r="V57"/>
      <c r="W57" s="19"/>
    </row>
    <row r="58" spans="7:23" ht="15">
      <c r="V58"/>
      <c r="W58" s="19"/>
    </row>
    <row r="59" spans="7:23" ht="15">
      <c r="V59"/>
      <c r="W59" s="19"/>
    </row>
    <row r="60" spans="7:23" ht="15">
      <c r="V60"/>
      <c r="W60" s="19"/>
    </row>
    <row r="61" spans="7:23" ht="15">
      <c r="V61"/>
      <c r="W61" s="19"/>
    </row>
    <row r="62" spans="7:23" ht="15">
      <c r="V62"/>
      <c r="W62" s="19"/>
    </row>
    <row r="63" spans="7:23" ht="15">
      <c r="V63"/>
      <c r="W63" s="19"/>
    </row>
    <row r="64" spans="7:23" ht="15">
      <c r="V64"/>
      <c r="W64" s="19"/>
    </row>
    <row r="65" spans="4:23" ht="15">
      <c r="V65"/>
      <c r="W65" s="19"/>
    </row>
    <row r="66" spans="4:23" ht="15">
      <c r="D66" s="227"/>
      <c r="V66"/>
      <c r="W66" s="19"/>
    </row>
    <row r="67" spans="4:23" ht="15">
      <c r="V67"/>
      <c r="W67" s="19"/>
    </row>
    <row r="68" spans="4:23" ht="15">
      <c r="V68"/>
      <c r="W68" s="19"/>
    </row>
    <row r="69" spans="4:23" ht="15">
      <c r="V69"/>
      <c r="W69" s="19"/>
    </row>
    <row r="70" spans="4:23" ht="15">
      <c r="V70"/>
      <c r="W70" s="19"/>
    </row>
    <row r="71" spans="4:23" ht="15">
      <c r="V71"/>
      <c r="W71" s="19"/>
    </row>
    <row r="72" spans="4:23" ht="15">
      <c r="V72"/>
      <c r="W72" s="19"/>
    </row>
    <row r="73" spans="4:23" ht="15">
      <c r="V73"/>
      <c r="W73" s="19"/>
    </row>
    <row r="74" spans="4:23" ht="15">
      <c r="V74"/>
      <c r="W74" s="19"/>
    </row>
    <row r="75" spans="4:23" ht="15">
      <c r="V75"/>
      <c r="W75" s="19"/>
    </row>
    <row r="76" spans="4:23" ht="15">
      <c r="V76"/>
      <c r="W76" s="19"/>
    </row>
    <row r="77" spans="4:23" ht="15">
      <c r="V77"/>
      <c r="W77" s="19"/>
    </row>
    <row r="78" spans="4:23" ht="15">
      <c r="V78"/>
      <c r="W78" s="19"/>
    </row>
    <row r="79" spans="4:23" ht="15">
      <c r="V79"/>
      <c r="W79" s="19"/>
    </row>
    <row r="80" spans="4:23" ht="15">
      <c r="V80"/>
      <c r="W80" s="19"/>
    </row>
    <row r="81" spans="22:23" ht="15">
      <c r="V81"/>
      <c r="W81" s="19"/>
    </row>
    <row r="82" spans="22:23" ht="15">
      <c r="V82"/>
      <c r="W82" s="19"/>
    </row>
    <row r="83" spans="22:23" ht="15">
      <c r="V83"/>
      <c r="W83" s="19"/>
    </row>
    <row r="84" spans="22:23" ht="15">
      <c r="V84"/>
      <c r="W84" s="19"/>
    </row>
    <row r="85" spans="22:23" ht="15">
      <c r="V85"/>
      <c r="W85" s="19"/>
    </row>
    <row r="86" spans="22:23" ht="15">
      <c r="V86"/>
      <c r="W86" s="19"/>
    </row>
    <row r="87" spans="22:23" ht="15">
      <c r="V87"/>
      <c r="W87" s="19"/>
    </row>
    <row r="88" spans="22:23" ht="15">
      <c r="V88"/>
      <c r="W88" s="19"/>
    </row>
    <row r="89" spans="22:23" ht="15">
      <c r="V89"/>
      <c r="W89" s="19"/>
    </row>
    <row r="90" spans="22:23" ht="15">
      <c r="V90"/>
      <c r="W90" s="19"/>
    </row>
    <row r="91" spans="22:23" ht="15">
      <c r="V91"/>
      <c r="W91" s="19"/>
    </row>
    <row r="92" spans="22:23" ht="15">
      <c r="V92"/>
      <c r="W92" s="19"/>
    </row>
    <row r="93" spans="22:23" ht="15">
      <c r="V93"/>
      <c r="W93" s="19"/>
    </row>
    <row r="94" spans="22:23" ht="15">
      <c r="V94"/>
      <c r="W94" s="19"/>
    </row>
    <row r="95" spans="22:23" ht="15">
      <c r="V95"/>
      <c r="W95" s="19"/>
    </row>
    <row r="96" spans="22:23" ht="15">
      <c r="V96"/>
      <c r="W96" s="19"/>
    </row>
    <row r="97" spans="22:23" ht="15">
      <c r="V97"/>
      <c r="W97" s="19"/>
    </row>
    <row r="98" spans="22:23" ht="15">
      <c r="V98"/>
      <c r="W98" s="19"/>
    </row>
    <row r="99" spans="22:23" ht="15">
      <c r="V99"/>
      <c r="W99" s="19"/>
    </row>
    <row r="100" spans="22:23" ht="15">
      <c r="V100"/>
      <c r="W100" s="19"/>
    </row>
    <row r="101" spans="22:23" ht="15">
      <c r="V101"/>
      <c r="W101" s="19"/>
    </row>
    <row r="102" spans="22:23" ht="15">
      <c r="V102"/>
      <c r="W102" s="19"/>
    </row>
    <row r="103" spans="22:23" ht="15">
      <c r="V103"/>
      <c r="W103" s="19"/>
    </row>
    <row r="104" spans="22:23" ht="15">
      <c r="V104"/>
      <c r="W104" s="19"/>
    </row>
    <row r="105" spans="22:23" ht="15">
      <c r="V105"/>
      <c r="W105" s="19"/>
    </row>
    <row r="106" spans="22:23" ht="15">
      <c r="V106"/>
      <c r="W106" s="19"/>
    </row>
    <row r="107" spans="22:23" ht="15">
      <c r="V107"/>
      <c r="W107" s="19"/>
    </row>
    <row r="108" spans="22:23" ht="15">
      <c r="V108"/>
      <c r="W108" s="19"/>
    </row>
    <row r="109" spans="22:23" ht="15">
      <c r="V109"/>
      <c r="W109" s="19"/>
    </row>
    <row r="110" spans="22:23" ht="15">
      <c r="V110"/>
      <c r="W110" s="19"/>
    </row>
    <row r="111" spans="22:23" ht="15">
      <c r="V111"/>
      <c r="W111" s="19"/>
    </row>
    <row r="112" spans="22:23" ht="15">
      <c r="V112"/>
      <c r="W112" s="19"/>
    </row>
    <row r="113" spans="22:23" ht="15">
      <c r="V113"/>
      <c r="W113" s="19"/>
    </row>
    <row r="114" spans="22:23" ht="15">
      <c r="V114"/>
      <c r="W114" s="19"/>
    </row>
    <row r="115" spans="22:23" ht="15">
      <c r="V115"/>
      <c r="W115" s="19"/>
    </row>
    <row r="116" spans="22:23" ht="15">
      <c r="V116"/>
      <c r="W116" s="19"/>
    </row>
    <row r="117" spans="22:23" ht="15">
      <c r="V117"/>
      <c r="W117" s="19"/>
    </row>
    <row r="118" spans="22:23" ht="15">
      <c r="V118"/>
      <c r="W118" s="19"/>
    </row>
    <row r="119" spans="22:23" ht="15">
      <c r="V119"/>
      <c r="W119" s="19"/>
    </row>
    <row r="120" spans="22:23" ht="15">
      <c r="V120"/>
      <c r="W120" s="19"/>
    </row>
    <row r="121" spans="22:23" ht="15">
      <c r="V121"/>
      <c r="W121" s="19"/>
    </row>
    <row r="122" spans="22:23" ht="15">
      <c r="V122"/>
      <c r="W122" s="19"/>
    </row>
    <row r="123" spans="22:23" ht="15">
      <c r="V123"/>
      <c r="W123" s="19"/>
    </row>
    <row r="124" spans="22:23" ht="15">
      <c r="V124"/>
      <c r="W124" s="19"/>
    </row>
    <row r="125" spans="22:23" ht="15">
      <c r="V125"/>
      <c r="W125" s="19"/>
    </row>
    <row r="126" spans="22:23" ht="15">
      <c r="V126"/>
      <c r="W126" s="19"/>
    </row>
    <row r="127" spans="22:23" ht="15">
      <c r="V127"/>
      <c r="W127" s="19"/>
    </row>
    <row r="128" spans="22:23" ht="15">
      <c r="V128"/>
      <c r="W128" s="19"/>
    </row>
    <row r="129" spans="22:23" ht="15">
      <c r="V129"/>
      <c r="W129" s="19"/>
    </row>
    <row r="130" spans="22:23" ht="15">
      <c r="V130"/>
      <c r="W130" s="19"/>
    </row>
    <row r="131" spans="22:23" ht="15">
      <c r="V131"/>
      <c r="W131" s="19"/>
    </row>
    <row r="132" spans="22:23" ht="15">
      <c r="V132"/>
      <c r="W132" s="19"/>
    </row>
    <row r="133" spans="22:23" ht="15">
      <c r="V133"/>
      <c r="W133" s="19"/>
    </row>
    <row r="134" spans="22:23" ht="15">
      <c r="V134"/>
      <c r="W134" s="19"/>
    </row>
    <row r="135" spans="22:23" ht="15">
      <c r="V135"/>
      <c r="W135" s="19"/>
    </row>
    <row r="136" spans="22:23" ht="15">
      <c r="V136"/>
      <c r="W136" s="19"/>
    </row>
    <row r="137" spans="22:23" ht="15">
      <c r="V137"/>
      <c r="W137" s="19"/>
    </row>
    <row r="138" spans="22:23" ht="15">
      <c r="V138"/>
      <c r="W138" s="19"/>
    </row>
    <row r="139" spans="22:23" ht="15">
      <c r="V139"/>
      <c r="W139" s="19"/>
    </row>
    <row r="140" spans="22:23" ht="15">
      <c r="V140"/>
      <c r="W140" s="19"/>
    </row>
    <row r="141" spans="22:23" ht="15">
      <c r="V141"/>
      <c r="W141" s="19"/>
    </row>
    <row r="142" spans="22:23" ht="15">
      <c r="V142"/>
      <c r="W142" s="19"/>
    </row>
    <row r="143" spans="22:23" ht="15">
      <c r="V143"/>
      <c r="W143" s="19"/>
    </row>
    <row r="144" spans="22:23" ht="15">
      <c r="V144"/>
      <c r="W144" s="19"/>
    </row>
    <row r="145" spans="22:23" ht="15">
      <c r="V145"/>
      <c r="W145" s="19"/>
    </row>
    <row r="146" spans="22:23" ht="15">
      <c r="V146"/>
      <c r="W146" s="19"/>
    </row>
    <row r="147" spans="22:23" ht="15">
      <c r="V147"/>
      <c r="W147" s="19"/>
    </row>
    <row r="148" spans="22:23" ht="15">
      <c r="V148"/>
      <c r="W148" s="19"/>
    </row>
    <row r="149" spans="22:23" ht="15">
      <c r="V149"/>
      <c r="W149" s="19"/>
    </row>
    <row r="150" spans="22:23" ht="15">
      <c r="V150"/>
      <c r="W150" s="19"/>
    </row>
    <row r="151" spans="22:23" ht="15">
      <c r="V151"/>
      <c r="W151" s="19"/>
    </row>
    <row r="152" spans="22:23" ht="15">
      <c r="V152"/>
      <c r="W152" s="19"/>
    </row>
    <row r="153" spans="22:23" ht="15">
      <c r="V153"/>
      <c r="W153" s="19"/>
    </row>
    <row r="154" spans="22:23" ht="15">
      <c r="V154"/>
      <c r="W154" s="19"/>
    </row>
    <row r="155" spans="22:23" ht="15">
      <c r="V155"/>
      <c r="W155" s="19"/>
    </row>
    <row r="156" spans="22:23" ht="15">
      <c r="V156"/>
      <c r="W156" s="19"/>
    </row>
    <row r="157" spans="22:23" ht="15">
      <c r="V157"/>
      <c r="W157" s="19"/>
    </row>
    <row r="158" spans="22:23" ht="15">
      <c r="V158"/>
      <c r="W158" s="19"/>
    </row>
    <row r="159" spans="22:23" ht="15">
      <c r="V159"/>
      <c r="W159" s="19"/>
    </row>
    <row r="160" spans="22:23" ht="15">
      <c r="V160"/>
      <c r="W160" s="19"/>
    </row>
    <row r="161" spans="22:23" ht="15">
      <c r="V161"/>
      <c r="W161" s="19"/>
    </row>
    <row r="162" spans="22:23" ht="15">
      <c r="V162"/>
      <c r="W162" s="19"/>
    </row>
    <row r="163" spans="22:23" ht="15">
      <c r="V163"/>
      <c r="W163" s="19"/>
    </row>
    <row r="164" spans="22:23" ht="15">
      <c r="V164"/>
      <c r="W164" s="19"/>
    </row>
    <row r="165" spans="22:23" ht="15">
      <c r="V165"/>
      <c r="W165" s="19"/>
    </row>
    <row r="166" spans="22:23" ht="15">
      <c r="V166"/>
      <c r="W166" s="19"/>
    </row>
    <row r="167" spans="22:23" ht="15">
      <c r="V167"/>
      <c r="W167" s="19"/>
    </row>
    <row r="168" spans="22:23" ht="15">
      <c r="V168"/>
      <c r="W168" s="19"/>
    </row>
    <row r="169" spans="22:23" ht="15">
      <c r="V169"/>
      <c r="W169" s="19"/>
    </row>
    <row r="170" spans="22:23" ht="15">
      <c r="V170"/>
      <c r="W170" s="19"/>
    </row>
    <row r="171" spans="22:23" ht="15">
      <c r="V171"/>
      <c r="W171" s="19"/>
    </row>
    <row r="172" spans="22:23" ht="15">
      <c r="V172"/>
      <c r="W172" s="19"/>
    </row>
    <row r="173" spans="22:23" ht="15">
      <c r="V173"/>
      <c r="W173" s="19"/>
    </row>
    <row r="174" spans="22:23" ht="15">
      <c r="V174"/>
      <c r="W174" s="19"/>
    </row>
    <row r="175" spans="22:23" ht="15">
      <c r="V175"/>
      <c r="W175" s="19"/>
    </row>
    <row r="176" spans="22:23" ht="15">
      <c r="V176"/>
      <c r="W176" s="19"/>
    </row>
    <row r="177" spans="22:23" ht="15">
      <c r="V177"/>
      <c r="W177" s="19"/>
    </row>
    <row r="178" spans="22:23" ht="15">
      <c r="V178"/>
      <c r="W178" s="19"/>
    </row>
    <row r="179" spans="22:23" ht="15">
      <c r="V179"/>
      <c r="W179" s="19"/>
    </row>
    <row r="180" spans="22:23" ht="15">
      <c r="V180"/>
      <c r="W180" s="19"/>
    </row>
    <row r="181" spans="22:23" ht="15">
      <c r="V181"/>
      <c r="W181" s="19"/>
    </row>
    <row r="182" spans="22:23" ht="15">
      <c r="V182"/>
      <c r="W182" s="19"/>
    </row>
    <row r="183" spans="22:23" ht="15">
      <c r="V183"/>
      <c r="W183" s="19"/>
    </row>
    <row r="184" spans="22:23" ht="15">
      <c r="V184"/>
      <c r="W184" s="19"/>
    </row>
    <row r="185" spans="22:23" ht="15">
      <c r="V185"/>
      <c r="W185" s="19"/>
    </row>
    <row r="186" spans="22:23" ht="15">
      <c r="V186"/>
      <c r="W186" s="19"/>
    </row>
    <row r="187" spans="22:23" ht="15">
      <c r="V187"/>
      <c r="W187" s="19"/>
    </row>
    <row r="188" spans="22:23" ht="15">
      <c r="V188"/>
      <c r="W188" s="19"/>
    </row>
    <row r="189" spans="22:23" ht="15">
      <c r="V189"/>
      <c r="W189" s="19"/>
    </row>
    <row r="190" spans="22:23" ht="15">
      <c r="V190"/>
      <c r="W190" s="19"/>
    </row>
    <row r="191" spans="22:23" ht="15">
      <c r="V191"/>
      <c r="W191" s="19"/>
    </row>
    <row r="192" spans="22:23" ht="15">
      <c r="V192"/>
      <c r="W192" s="19"/>
    </row>
    <row r="193" spans="22:23" ht="15">
      <c r="V193"/>
      <c r="W193" s="19"/>
    </row>
    <row r="194" spans="22:23" ht="15">
      <c r="V194"/>
      <c r="W194" s="19"/>
    </row>
    <row r="195" spans="22:23" ht="15">
      <c r="V195"/>
      <c r="W195" s="19"/>
    </row>
    <row r="196" spans="22:23" ht="15">
      <c r="V196"/>
      <c r="W196" s="19"/>
    </row>
    <row r="197" spans="22:23" ht="15">
      <c r="V197"/>
      <c r="W197" s="19"/>
    </row>
    <row r="198" spans="22:23" ht="15">
      <c r="V198"/>
      <c r="W198" s="19"/>
    </row>
    <row r="199" spans="22:23" ht="15">
      <c r="V199"/>
      <c r="W199" s="19"/>
    </row>
    <row r="200" spans="22:23" ht="15">
      <c r="V200"/>
      <c r="W200" s="19"/>
    </row>
    <row r="201" spans="22:23" ht="15">
      <c r="V201"/>
      <c r="W201" s="19"/>
    </row>
    <row r="202" spans="22:23" ht="15">
      <c r="V202"/>
      <c r="W202" s="19"/>
    </row>
    <row r="203" spans="22:23" ht="15">
      <c r="V203"/>
      <c r="W203" s="19"/>
    </row>
  </sheetData>
  <mergeCells count="20">
    <mergeCell ref="D2:E2"/>
    <mergeCell ref="F2:G2"/>
    <mergeCell ref="D4:E4"/>
    <mergeCell ref="J4:N4"/>
    <mergeCell ref="F15:H15"/>
    <mergeCell ref="D5:E5"/>
    <mergeCell ref="F4:H4"/>
    <mergeCell ref="D15:E15"/>
    <mergeCell ref="C33:C37"/>
    <mergeCell ref="C38:C39"/>
    <mergeCell ref="C40:C41"/>
    <mergeCell ref="C29:C32"/>
    <mergeCell ref="P4:T4"/>
    <mergeCell ref="P15:T15"/>
    <mergeCell ref="J15:N15"/>
    <mergeCell ref="D16:E16"/>
    <mergeCell ref="C18:C23"/>
    <mergeCell ref="C24:C26"/>
    <mergeCell ref="C27:C28"/>
    <mergeCell ref="C7:C12"/>
  </mergeCells>
  <printOptions horizontalCentered="1" verticalCentered="1"/>
  <pageMargins left="3.937007874015748E-2" right="0.19685039370078741" top="0" bottom="0" header="0" footer="0"/>
  <pageSetup scale="46"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7"/>
  <sheetViews>
    <sheetView showGridLines="0" topLeftCell="B1" workbookViewId="0">
      <selection activeCell="M39" sqref="M39"/>
    </sheetView>
  </sheetViews>
  <sheetFormatPr baseColWidth="10" defaultColWidth="11.42578125" defaultRowHeight="15"/>
  <cols>
    <col min="2" max="2" width="17.42578125" customWidth="1"/>
    <col min="3" max="3" width="12.28515625" style="19" customWidth="1"/>
    <col min="4" max="4" width="11.140625" style="19" customWidth="1"/>
    <col min="5" max="5" width="8.28515625" bestFit="1" customWidth="1"/>
    <col min="6" max="6" width="11.85546875" customWidth="1"/>
    <col min="7" max="7" width="10.28515625" customWidth="1"/>
    <col min="8" max="8" width="8.28515625" customWidth="1"/>
    <col min="9" max="9" width="9" customWidth="1"/>
    <col min="10" max="10" width="9.28515625" customWidth="1"/>
    <col min="11" max="11" width="13.140625" customWidth="1"/>
    <col min="12" max="12" width="12.7109375" customWidth="1"/>
    <col min="13" max="13" width="11.28515625" bestFit="1" customWidth="1"/>
    <col min="14" max="14" width="8.28515625" customWidth="1"/>
    <col min="15" max="15" width="10.28515625" customWidth="1"/>
    <col min="16" max="16" width="8.5703125" customWidth="1"/>
    <col min="17" max="17" width="9.42578125" customWidth="1"/>
  </cols>
  <sheetData>
    <row r="1" spans="2:17">
      <c r="I1" s="416"/>
      <c r="J1" s="416"/>
      <c r="K1" s="416"/>
    </row>
    <row r="2" spans="2:17">
      <c r="J2" s="416"/>
    </row>
    <row r="3" spans="2:17">
      <c r="E3" s="19"/>
    </row>
    <row r="4" spans="2:17" hidden="1">
      <c r="B4" s="491" t="s">
        <v>2926</v>
      </c>
      <c r="C4" s="491"/>
      <c r="D4" s="491"/>
      <c r="E4" s="491"/>
      <c r="F4" s="491"/>
      <c r="G4" s="491"/>
      <c r="H4" s="491"/>
      <c r="I4" s="491"/>
      <c r="J4" s="491"/>
      <c r="K4" s="491"/>
      <c r="L4" s="491"/>
      <c r="M4" s="491"/>
      <c r="N4" s="491"/>
      <c r="O4" s="491"/>
    </row>
    <row r="5" spans="2:17" ht="25.5" hidden="1" customHeight="1">
      <c r="B5" s="492" t="s">
        <v>68</v>
      </c>
      <c r="C5" s="493" t="s">
        <v>2886</v>
      </c>
      <c r="D5" s="494"/>
      <c r="E5" s="495"/>
      <c r="F5" s="493" t="s">
        <v>2927</v>
      </c>
      <c r="G5" s="494"/>
      <c r="H5" s="494"/>
      <c r="I5" s="495"/>
      <c r="J5" s="493" t="s">
        <v>2928</v>
      </c>
      <c r="K5" s="494"/>
      <c r="L5" s="494"/>
      <c r="M5" s="494"/>
      <c r="N5" s="494"/>
      <c r="O5" s="495"/>
    </row>
    <row r="6" spans="2:17" ht="42.75" hidden="1">
      <c r="B6" s="492"/>
      <c r="C6" s="377" t="s">
        <v>2929</v>
      </c>
      <c r="D6" s="377" t="s">
        <v>2930</v>
      </c>
      <c r="E6" s="378" t="s">
        <v>2931</v>
      </c>
      <c r="F6" s="378" t="s">
        <v>2893</v>
      </c>
      <c r="G6" s="378" t="s">
        <v>2897</v>
      </c>
      <c r="H6" s="378" t="s">
        <v>2932</v>
      </c>
      <c r="I6" s="379" t="s">
        <v>2933</v>
      </c>
      <c r="J6" s="380" t="s">
        <v>2913</v>
      </c>
      <c r="K6" s="380" t="s">
        <v>2934</v>
      </c>
      <c r="L6" s="380" t="s">
        <v>2935</v>
      </c>
      <c r="M6" s="376" t="s">
        <v>2932</v>
      </c>
      <c r="N6" s="376" t="s">
        <v>2902</v>
      </c>
      <c r="O6" s="379" t="s">
        <v>2933</v>
      </c>
    </row>
    <row r="7" spans="2:17" hidden="1">
      <c r="B7" s="381" t="s">
        <v>1674</v>
      </c>
      <c r="C7" s="382">
        <f>+'Estado Presupuesto'!F6</f>
        <v>199704431</v>
      </c>
      <c r="D7" s="382">
        <f>+'Estado Presupuesto'!G6</f>
        <v>155417166</v>
      </c>
      <c r="E7" s="383">
        <f>+'Estado Presupuesto'!H6</f>
        <v>0.22176405790415332</v>
      </c>
      <c r="F7" s="382">
        <f>+'Estado Presupuesto'!J6</f>
        <v>1794048553</v>
      </c>
      <c r="G7" s="382">
        <f>+'Estado Presupuesto'!N6</f>
        <v>7043837</v>
      </c>
      <c r="H7" s="383">
        <f>+'Estado Presupuesto'!M6</f>
        <v>0.99607377571347144</v>
      </c>
      <c r="I7" s="383">
        <v>1</v>
      </c>
      <c r="J7" s="382">
        <f>+'Estado Presupuesto'!P6</f>
        <v>29485902000</v>
      </c>
      <c r="K7" s="382">
        <f>+'Estado Presupuesto'!Q6</f>
        <v>29253323192</v>
      </c>
      <c r="L7" s="382">
        <f>+'Estado Presupuesto'!S6</f>
        <v>27654454315</v>
      </c>
      <c r="M7" s="383">
        <f>+'Estado Presupuesto'!R6</f>
        <v>0.99211220304537406</v>
      </c>
      <c r="N7" s="383">
        <f>+'Estado Presupuesto'!T6</f>
        <v>0.94534402582209032</v>
      </c>
      <c r="O7" s="383">
        <v>0.878</v>
      </c>
    </row>
    <row r="8" spans="2:17" hidden="1">
      <c r="B8" s="381" t="s">
        <v>2936</v>
      </c>
      <c r="C8" s="382">
        <f>+'Estado Presupuesto'!F17</f>
        <v>24589436173</v>
      </c>
      <c r="D8" s="382">
        <f>+'Estado Presupuesto'!G17</f>
        <v>12960189497</v>
      </c>
      <c r="E8" s="383">
        <f>+'Estado Presupuesto'!H17</f>
        <v>0.4729366950174031</v>
      </c>
      <c r="F8" s="382">
        <f>+'Estado Presupuesto'!J17</f>
        <v>328754548703</v>
      </c>
      <c r="G8" s="382">
        <f>+'Estado Presupuesto'!N17</f>
        <v>14100718443</v>
      </c>
      <c r="H8" s="383">
        <f>+'Estado Presupuesto'!M17</f>
        <v>0.95710867424152746</v>
      </c>
      <c r="I8" s="383">
        <v>0.437</v>
      </c>
      <c r="J8" s="382">
        <f>+'Estado Presupuesto'!P17</f>
        <v>1266480095279</v>
      </c>
      <c r="K8" s="382">
        <f>+'Estado Presupuesto'!Q17</f>
        <v>1228769962373</v>
      </c>
      <c r="L8" s="382">
        <f>+'Estado Presupuesto'!S17</f>
        <v>1014322052327</v>
      </c>
      <c r="M8" s="383">
        <f>+'Estado Presupuesto'!R17</f>
        <v>0.97022445670755475</v>
      </c>
      <c r="N8" s="383">
        <f>+'Estado Presupuesto'!T17</f>
        <v>0.82547757789272591</v>
      </c>
      <c r="O8" s="383">
        <v>0.85699999999999998</v>
      </c>
    </row>
    <row r="9" spans="2:17" hidden="1">
      <c r="B9" s="381" t="s">
        <v>2937</v>
      </c>
      <c r="C9" s="382">
        <f>+'Estado Presupuesto'!F43</f>
        <v>24789140604</v>
      </c>
      <c r="D9" s="382">
        <f>+'Estado Presupuesto'!G43</f>
        <v>13115606663</v>
      </c>
      <c r="E9" s="383">
        <f>+'Estado Presupuesto'!H43</f>
        <v>0.4709132166976514</v>
      </c>
      <c r="F9" s="382">
        <f>+'Estado Presupuesto'!J43</f>
        <v>330548597256</v>
      </c>
      <c r="G9" s="382">
        <f>+'Estado Presupuesto'!N43</f>
        <v>14107762280</v>
      </c>
      <c r="H9" s="383">
        <f>+'Estado Presupuesto'!M43</f>
        <v>0.95732015686312544</v>
      </c>
      <c r="I9" s="383">
        <v>0.44800000000000001</v>
      </c>
      <c r="J9" s="382">
        <f>+'Estado Presupuesto'!P43</f>
        <v>1295965997279</v>
      </c>
      <c r="K9" s="382">
        <f>+'Estado Presupuesto'!Q43</f>
        <v>1258023285565</v>
      </c>
      <c r="L9" s="382">
        <f>+'Estado Presupuesto'!S43</f>
        <v>1041976506642</v>
      </c>
      <c r="M9" s="383">
        <f>+'Estado Presupuesto'!R43</f>
        <v>0.97072244812466979</v>
      </c>
      <c r="N9" s="383">
        <f>+'Estado Presupuesto'!T43</f>
        <v>0.8282648807840074</v>
      </c>
      <c r="O9" s="383">
        <v>0.84099999999999997</v>
      </c>
    </row>
    <row r="10" spans="2:17">
      <c r="G10" s="375"/>
    </row>
    <row r="11" spans="2:17">
      <c r="G11" s="108"/>
    </row>
    <row r="12" spans="2:17">
      <c r="B12" s="491" t="s">
        <v>2938</v>
      </c>
      <c r="C12" s="491"/>
      <c r="D12" s="491"/>
      <c r="E12" s="491"/>
      <c r="F12" s="491"/>
      <c r="G12" s="491"/>
      <c r="H12" s="491"/>
      <c r="I12" s="491"/>
      <c r="J12" s="491"/>
      <c r="K12" s="491"/>
      <c r="L12" s="491"/>
      <c r="M12" s="491"/>
      <c r="N12" s="491"/>
      <c r="O12" s="491"/>
      <c r="P12" s="491"/>
      <c r="Q12" s="491"/>
    </row>
    <row r="13" spans="2:17">
      <c r="B13" s="496" t="s">
        <v>68</v>
      </c>
      <c r="C13" s="497" t="s">
        <v>2886</v>
      </c>
      <c r="D13" s="497"/>
      <c r="E13" s="497"/>
      <c r="F13" s="498" t="s">
        <v>2927</v>
      </c>
      <c r="G13" s="499"/>
      <c r="H13" s="499"/>
      <c r="I13" s="499"/>
      <c r="J13" s="500"/>
      <c r="K13" s="501" t="s">
        <v>2928</v>
      </c>
      <c r="L13" s="502"/>
      <c r="M13" s="502"/>
      <c r="N13" s="502"/>
      <c r="O13" s="502"/>
      <c r="P13" s="502"/>
      <c r="Q13" s="503"/>
    </row>
    <row r="14" spans="2:17" s="384" customFormat="1" ht="38.25">
      <c r="B14" s="496"/>
      <c r="C14" s="460" t="s">
        <v>2929</v>
      </c>
      <c r="D14" s="460" t="s">
        <v>2930</v>
      </c>
      <c r="E14" s="461" t="s">
        <v>2939</v>
      </c>
      <c r="F14" s="461" t="s">
        <v>2940</v>
      </c>
      <c r="G14" s="461" t="s">
        <v>2897</v>
      </c>
      <c r="H14" s="461" t="s">
        <v>2932</v>
      </c>
      <c r="I14" s="461" t="s">
        <v>2941</v>
      </c>
      <c r="J14" s="462" t="s">
        <v>2942</v>
      </c>
      <c r="K14" s="461" t="s">
        <v>2913</v>
      </c>
      <c r="L14" s="461" t="s">
        <v>2943</v>
      </c>
      <c r="M14" s="461" t="s">
        <v>2935</v>
      </c>
      <c r="N14" s="461" t="s">
        <v>2932</v>
      </c>
      <c r="O14" s="461" t="s">
        <v>2902</v>
      </c>
      <c r="P14" s="461" t="s">
        <v>2944</v>
      </c>
      <c r="Q14" s="462" t="s">
        <v>2942</v>
      </c>
    </row>
    <row r="15" spans="2:17">
      <c r="B15" s="454" t="s">
        <v>1674</v>
      </c>
      <c r="C15" s="455">
        <f>+C7/1000000</f>
        <v>199.704431</v>
      </c>
      <c r="D15" s="455">
        <f>+D7/1000000</f>
        <v>155.41716600000001</v>
      </c>
      <c r="E15" s="456">
        <f>+E7</f>
        <v>0.22176405790415332</v>
      </c>
      <c r="F15" s="455">
        <f t="shared" ref="F15:G17" si="0">+F7/1000000</f>
        <v>1794.0485530000001</v>
      </c>
      <c r="G15" s="455">
        <f t="shared" si="0"/>
        <v>7.0438369999999999</v>
      </c>
      <c r="H15" s="456">
        <f>+H7</f>
        <v>0.99607377571347144</v>
      </c>
      <c r="I15" s="457">
        <f>100%-H15</f>
        <v>3.9262242865285568E-3</v>
      </c>
      <c r="J15" s="456">
        <v>1.4107432862264628E-3</v>
      </c>
      <c r="K15" s="455">
        <f t="shared" ref="K15:M17" si="1">+J7/1000000</f>
        <v>29485.901999999998</v>
      </c>
      <c r="L15" s="455">
        <f t="shared" si="1"/>
        <v>29253.323192</v>
      </c>
      <c r="M15" s="455">
        <f t="shared" si="1"/>
        <v>27654.454314999999</v>
      </c>
      <c r="N15" s="456">
        <f t="shared" ref="N15:O17" si="2">+M7</f>
        <v>0.99211220304537406</v>
      </c>
      <c r="O15" s="456">
        <f t="shared" si="2"/>
        <v>0.94534402582209032</v>
      </c>
      <c r="P15" s="457">
        <f>100%-O15</f>
        <v>5.4655974177909683E-2</v>
      </c>
      <c r="Q15" s="456">
        <v>0.98816818813980212</v>
      </c>
    </row>
    <row r="16" spans="2:17">
      <c r="B16" s="385" t="s">
        <v>2936</v>
      </c>
      <c r="C16" s="382">
        <f t="shared" ref="C16:D17" si="3">+C8/1000000</f>
        <v>24589.436172999998</v>
      </c>
      <c r="D16" s="382">
        <f t="shared" si="3"/>
        <v>12960.189496999999</v>
      </c>
      <c r="E16" s="383">
        <f t="shared" ref="E16:E17" si="4">+E8</f>
        <v>0.4729366950174031</v>
      </c>
      <c r="F16" s="382">
        <f t="shared" si="0"/>
        <v>328754.54870300001</v>
      </c>
      <c r="G16" s="382">
        <f t="shared" si="0"/>
        <v>14100.718443</v>
      </c>
      <c r="H16" s="383">
        <f t="shared" ref="H16:H17" si="5">+H8</f>
        <v>0.95710867424152746</v>
      </c>
      <c r="I16" s="458">
        <f t="shared" ref="I16:I17" si="6">100%-H16</f>
        <v>4.2891325758472543E-2</v>
      </c>
      <c r="J16" s="383">
        <v>0.35834062047078019</v>
      </c>
      <c r="K16" s="382">
        <f t="shared" si="1"/>
        <v>1266480.095279</v>
      </c>
      <c r="L16" s="382">
        <f t="shared" si="1"/>
        <v>1228769.9623730001</v>
      </c>
      <c r="M16" s="382">
        <f t="shared" si="1"/>
        <v>1014322.052327</v>
      </c>
      <c r="N16" s="383">
        <f t="shared" si="2"/>
        <v>0.97022445670755475</v>
      </c>
      <c r="O16" s="383">
        <f t="shared" si="2"/>
        <v>0.82547757789272591</v>
      </c>
      <c r="P16" s="458">
        <f t="shared" ref="P16:P17" si="7">100%-O16</f>
        <v>0.17452242210727409</v>
      </c>
      <c r="Q16" s="383">
        <v>0.94145391693049085</v>
      </c>
    </row>
    <row r="17" spans="2:17">
      <c r="B17" s="381" t="s">
        <v>2937</v>
      </c>
      <c r="C17" s="386">
        <f t="shared" si="3"/>
        <v>24789.140604</v>
      </c>
      <c r="D17" s="386">
        <f t="shared" si="3"/>
        <v>13115.606663</v>
      </c>
      <c r="E17" s="387">
        <f t="shared" si="4"/>
        <v>0.4709132166976514</v>
      </c>
      <c r="F17" s="386">
        <f t="shared" si="0"/>
        <v>330548.59725599998</v>
      </c>
      <c r="G17" s="386">
        <f t="shared" si="0"/>
        <v>14107.762280000001</v>
      </c>
      <c r="H17" s="387">
        <f t="shared" si="5"/>
        <v>0.95732015686312544</v>
      </c>
      <c r="I17" s="459">
        <f t="shared" si="6"/>
        <v>4.2679843136874562E-2</v>
      </c>
      <c r="J17" s="387">
        <v>0.35697917302437232</v>
      </c>
      <c r="K17" s="386">
        <f t="shared" si="1"/>
        <v>1295965.997279</v>
      </c>
      <c r="L17" s="386">
        <f t="shared" si="1"/>
        <v>1258023.285565</v>
      </c>
      <c r="M17" s="386">
        <f t="shared" si="1"/>
        <v>1041976.5066420001</v>
      </c>
      <c r="N17" s="387">
        <f t="shared" si="2"/>
        <v>0.97072244812466979</v>
      </c>
      <c r="O17" s="387">
        <f t="shared" si="2"/>
        <v>0.8282648807840074</v>
      </c>
      <c r="P17" s="459">
        <f t="shared" si="7"/>
        <v>0.1717351192159926</v>
      </c>
      <c r="Q17" s="387">
        <v>0.94289481317064539</v>
      </c>
    </row>
    <row r="18" spans="2:17">
      <c r="B18" s="388" t="s">
        <v>2945</v>
      </c>
    </row>
    <row r="21" spans="2:17" hidden="1">
      <c r="B21" s="491" t="s">
        <v>2938</v>
      </c>
      <c r="C21" s="491"/>
      <c r="D21" s="491"/>
      <c r="E21" s="491"/>
      <c r="F21" s="491"/>
      <c r="G21" s="491"/>
      <c r="H21" s="491"/>
      <c r="I21" s="491"/>
      <c r="J21" s="491"/>
      <c r="K21" s="491"/>
      <c r="L21" s="491"/>
      <c r="M21" s="491"/>
      <c r="N21" s="491"/>
      <c r="O21" s="491"/>
    </row>
    <row r="22" spans="2:17" hidden="1">
      <c r="B22" s="492" t="s">
        <v>68</v>
      </c>
      <c r="C22" s="493" t="s">
        <v>2886</v>
      </c>
      <c r="D22" s="494"/>
      <c r="E22" s="495"/>
      <c r="F22" s="493" t="s">
        <v>2927</v>
      </c>
      <c r="G22" s="494"/>
      <c r="H22" s="494"/>
      <c r="I22" s="495"/>
      <c r="J22" s="493" t="s">
        <v>2928</v>
      </c>
      <c r="K22" s="494"/>
      <c r="L22" s="494"/>
      <c r="M22" s="494"/>
      <c r="N22" s="494"/>
      <c r="O22" s="495"/>
    </row>
    <row r="23" spans="2:17" ht="42.75" hidden="1">
      <c r="B23" s="492"/>
      <c r="C23" s="377" t="s">
        <v>2929</v>
      </c>
      <c r="D23" s="377" t="s">
        <v>2930</v>
      </c>
      <c r="E23" s="378" t="s">
        <v>2939</v>
      </c>
      <c r="F23" s="378" t="s">
        <v>2893</v>
      </c>
      <c r="G23" s="378" t="s">
        <v>2897</v>
      </c>
      <c r="H23" s="378" t="s">
        <v>2932</v>
      </c>
      <c r="I23" s="380" t="s">
        <v>2933</v>
      </c>
      <c r="J23" s="378" t="s">
        <v>2913</v>
      </c>
      <c r="K23" s="378" t="s">
        <v>2934</v>
      </c>
      <c r="L23" s="378" t="s">
        <v>2935</v>
      </c>
      <c r="M23" s="378" t="s">
        <v>2932</v>
      </c>
      <c r="N23" s="378" t="s">
        <v>2902</v>
      </c>
      <c r="O23" s="380" t="s">
        <v>2933</v>
      </c>
    </row>
    <row r="24" spans="2:17" hidden="1">
      <c r="B24" s="385" t="s">
        <v>1674</v>
      </c>
      <c r="C24" s="382">
        <f t="shared" ref="C24:H24" si="8">+C15</f>
        <v>199.704431</v>
      </c>
      <c r="D24" s="382">
        <f t="shared" si="8"/>
        <v>155.41716600000001</v>
      </c>
      <c r="E24" s="383">
        <f t="shared" si="8"/>
        <v>0.22176405790415332</v>
      </c>
      <c r="F24" s="382">
        <f t="shared" si="8"/>
        <v>1794.0485530000001</v>
      </c>
      <c r="G24" s="382">
        <f t="shared" si="8"/>
        <v>7.0438369999999999</v>
      </c>
      <c r="H24" s="383">
        <f t="shared" si="8"/>
        <v>0.99607377571347144</v>
      </c>
      <c r="I24" s="383">
        <f>+J15</f>
        <v>1.4107432862264628E-3</v>
      </c>
      <c r="J24" s="382">
        <f>+K15</f>
        <v>29485.901999999998</v>
      </c>
      <c r="K24" s="382">
        <f>+L15</f>
        <v>29253.323192</v>
      </c>
      <c r="L24" s="382">
        <f>+M15</f>
        <v>27654.454314999999</v>
      </c>
      <c r="M24" s="383">
        <f>+K24/J24</f>
        <v>0.99211220304537406</v>
      </c>
      <c r="N24" s="383">
        <f>+L24/J24</f>
        <v>0.93788734409413699</v>
      </c>
      <c r="O24" s="387">
        <f>+Q15</f>
        <v>0.98816818813980212</v>
      </c>
    </row>
    <row r="25" spans="2:17" hidden="1">
      <c r="B25" s="385" t="s">
        <v>2936</v>
      </c>
      <c r="C25" s="382">
        <f t="shared" ref="C25:E26" si="9">+C16</f>
        <v>24589.436172999998</v>
      </c>
      <c r="D25" s="382">
        <f t="shared" si="9"/>
        <v>12960.189496999999</v>
      </c>
      <c r="E25" s="383">
        <f t="shared" si="9"/>
        <v>0.4729366950174031</v>
      </c>
      <c r="F25" s="382">
        <f t="shared" ref="F25:H25" si="10">+F16</f>
        <v>328754.54870300001</v>
      </c>
      <c r="G25" s="382">
        <f t="shared" si="10"/>
        <v>14100.718443</v>
      </c>
      <c r="H25" s="383">
        <f t="shared" si="10"/>
        <v>0.95710867424152746</v>
      </c>
      <c r="I25" s="383">
        <f>+J16</f>
        <v>0.35834062047078019</v>
      </c>
      <c r="J25" s="382">
        <v>1293418.8558090001</v>
      </c>
      <c r="K25" s="382">
        <f>+L16</f>
        <v>1228769.9623730001</v>
      </c>
      <c r="L25" s="382">
        <f>+M16</f>
        <v>1014322.052327</v>
      </c>
      <c r="M25" s="383">
        <f t="shared" ref="M25:M26" si="11">+K25/J25</f>
        <v>0.95001704734266934</v>
      </c>
      <c r="N25" s="383">
        <f t="shared" ref="N25:N26" si="12">+L25/J25</f>
        <v>0.7842177711972258</v>
      </c>
      <c r="O25" s="387">
        <f>+Q16</f>
        <v>0.94145391693049085</v>
      </c>
    </row>
    <row r="26" spans="2:17" s="152" customFormat="1" hidden="1">
      <c r="B26" s="381" t="s">
        <v>2937</v>
      </c>
      <c r="C26" s="386">
        <f t="shared" si="9"/>
        <v>24789.140604</v>
      </c>
      <c r="D26" s="386">
        <f t="shared" si="9"/>
        <v>13115.606663</v>
      </c>
      <c r="E26" s="387">
        <f t="shared" si="9"/>
        <v>0.4709132166976514</v>
      </c>
      <c r="F26" s="386">
        <f t="shared" ref="F26:H26" si="13">+F17</f>
        <v>330548.59725599998</v>
      </c>
      <c r="G26" s="386">
        <f t="shared" si="13"/>
        <v>14107.762280000001</v>
      </c>
      <c r="H26" s="387">
        <f t="shared" si="13"/>
        <v>0.95732015686312544</v>
      </c>
      <c r="I26" s="387">
        <f>+J17</f>
        <v>0.35697917302437232</v>
      </c>
      <c r="J26" s="386">
        <f>+J25+J24</f>
        <v>1322904.7578090001</v>
      </c>
      <c r="K26" s="386">
        <f>+L17</f>
        <v>1258023.285565</v>
      </c>
      <c r="L26" s="386">
        <f>+M17</f>
        <v>1041976.5066420001</v>
      </c>
      <c r="M26" s="387">
        <f t="shared" si="11"/>
        <v>0.95095529601733608</v>
      </c>
      <c r="N26" s="387">
        <f t="shared" si="12"/>
        <v>0.78764287488671936</v>
      </c>
      <c r="O26" s="387">
        <f>+Q17</f>
        <v>0.94289481317064539</v>
      </c>
    </row>
    <row r="27" spans="2:17" hidden="1">
      <c r="B27" s="388" t="s">
        <v>2945</v>
      </c>
    </row>
  </sheetData>
  <mergeCells count="15">
    <mergeCell ref="B13:B14"/>
    <mergeCell ref="C13:E13"/>
    <mergeCell ref="B4:O4"/>
    <mergeCell ref="B5:B6"/>
    <mergeCell ref="C5:E5"/>
    <mergeCell ref="F5:I5"/>
    <mergeCell ref="J5:O5"/>
    <mergeCell ref="F13:J13"/>
    <mergeCell ref="B12:Q12"/>
    <mergeCell ref="K13:Q13"/>
    <mergeCell ref="B21:O21"/>
    <mergeCell ref="B22:B23"/>
    <mergeCell ref="C22:E22"/>
    <mergeCell ref="F22:I22"/>
    <mergeCell ref="J22:O22"/>
  </mergeCells>
  <pageMargins left="0.7" right="0.7" top="0.75" bottom="0.75" header="0.3" footer="0.3"/>
  <pageSetup paperSize="9" orientation="portrait" r:id="rId1"/>
  <ignoredErrors>
    <ignoredError sqref="J26 E15:E1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198"/>
  <sheetViews>
    <sheetView showGridLines="0" view="pageBreakPreview" topLeftCell="D1" zoomScale="85" zoomScaleNormal="85" zoomScaleSheetLayoutView="85" workbookViewId="0">
      <pane ySplit="11" topLeftCell="A179" activePane="bottomLeft" state="frozen"/>
      <selection activeCell="AE8" sqref="AE8"/>
      <selection pane="bottomLeft" activeCell="D191" sqref="D191:G191"/>
    </sheetView>
  </sheetViews>
  <sheetFormatPr baseColWidth="10" defaultColWidth="11.5703125" defaultRowHeight="12.75"/>
  <cols>
    <col min="1" max="1" width="8.28515625" style="114" hidden="1" customWidth="1"/>
    <col min="2" max="2" width="10.42578125" style="114" hidden="1" customWidth="1"/>
    <col min="3" max="3" width="29.42578125" style="114" hidden="1" customWidth="1"/>
    <col min="4" max="4" width="31" style="114" customWidth="1"/>
    <col min="5" max="5" width="60.28515625" style="114" customWidth="1"/>
    <col min="6" max="6" width="23.28515625" style="114" bestFit="1" customWidth="1"/>
    <col min="7" max="7" width="20.7109375" style="114" bestFit="1" customWidth="1"/>
    <col min="8" max="8" width="22.140625" style="114" bestFit="1" customWidth="1"/>
    <col min="9" max="9" width="23.28515625" style="114" bestFit="1" customWidth="1"/>
    <col min="10" max="10" width="13" style="114" customWidth="1"/>
    <col min="11" max="11" width="23.28515625" style="114" bestFit="1" customWidth="1"/>
    <col min="12" max="12" width="20.7109375" style="114" bestFit="1" customWidth="1"/>
    <col min="13" max="13" width="23.28515625" style="114" bestFit="1" customWidth="1"/>
    <col min="14" max="14" width="21.140625" style="114" bestFit="1" customWidth="1"/>
    <col min="15" max="15" width="23.28515625" style="114" bestFit="1" customWidth="1"/>
    <col min="16" max="16" width="14.28515625" style="114" customWidth="1"/>
    <col min="17" max="17" width="21.140625" style="114" bestFit="1" customWidth="1"/>
    <col min="18" max="18" width="22.7109375" style="114" customWidth="1"/>
    <col min="19" max="19" width="14.5703125" style="114" bestFit="1" customWidth="1"/>
    <col min="20" max="20" width="24.85546875" style="114" customWidth="1"/>
    <col min="21" max="21" width="11.5703125" style="114"/>
    <col min="22" max="22" width="2" style="114" bestFit="1" customWidth="1"/>
    <col min="23" max="16384" width="11.5703125" style="114"/>
  </cols>
  <sheetData>
    <row r="1" spans="1:20" ht="15">
      <c r="C1" s="506" t="s">
        <v>2946</v>
      </c>
      <c r="D1" s="506"/>
      <c r="E1" s="506"/>
      <c r="F1" s="506"/>
      <c r="G1" s="506"/>
      <c r="H1" s="506"/>
      <c r="I1" s="506"/>
      <c r="J1" s="506"/>
      <c r="K1" s="506"/>
      <c r="L1" s="506"/>
      <c r="M1" s="506"/>
      <c r="N1" s="506"/>
      <c r="O1" s="506"/>
      <c r="P1" s="506"/>
      <c r="Q1" s="506"/>
      <c r="R1" s="506"/>
      <c r="S1" s="506"/>
      <c r="T1" s="506"/>
    </row>
    <row r="2" spans="1:20" ht="15">
      <c r="C2" s="506" t="s">
        <v>2947</v>
      </c>
      <c r="D2" s="506"/>
      <c r="E2" s="506"/>
      <c r="F2" s="506"/>
      <c r="G2" s="506"/>
      <c r="H2" s="506"/>
      <c r="I2" s="506"/>
      <c r="J2" s="506"/>
      <c r="K2" s="506"/>
      <c r="L2" s="506"/>
      <c r="M2" s="506"/>
      <c r="N2" s="506"/>
      <c r="O2" s="506"/>
      <c r="P2" s="506"/>
      <c r="Q2" s="506"/>
      <c r="R2" s="506"/>
      <c r="S2" s="506"/>
      <c r="T2" s="506"/>
    </row>
    <row r="3" spans="1:20" ht="15">
      <c r="C3" s="506" t="s">
        <v>2948</v>
      </c>
      <c r="D3" s="506"/>
      <c r="E3" s="506"/>
      <c r="F3" s="506"/>
      <c r="G3" s="506"/>
      <c r="H3" s="506"/>
      <c r="I3" s="506"/>
      <c r="J3" s="506"/>
      <c r="K3" s="506"/>
      <c r="L3" s="506"/>
      <c r="M3" s="506"/>
      <c r="N3" s="506"/>
      <c r="O3" s="506"/>
      <c r="P3" s="506"/>
      <c r="Q3" s="506"/>
      <c r="R3" s="506"/>
      <c r="S3" s="506"/>
      <c r="T3" s="506"/>
    </row>
    <row r="5" spans="1:20">
      <c r="D5" s="115" t="s">
        <v>2949</v>
      </c>
      <c r="E5" s="114" t="s">
        <v>2950</v>
      </c>
      <c r="O5" s="115" t="s">
        <v>2951</v>
      </c>
      <c r="P5" s="504" t="s">
        <v>3755</v>
      </c>
      <c r="Q5" s="504"/>
      <c r="R5" s="504"/>
    </row>
    <row r="6" spans="1:20">
      <c r="D6" s="115" t="s">
        <v>2952</v>
      </c>
      <c r="G6" s="117"/>
      <c r="O6" s="115" t="s">
        <v>2953</v>
      </c>
      <c r="P6" s="116">
        <v>2022</v>
      </c>
      <c r="R6" s="117"/>
    </row>
    <row r="7" spans="1:20" hidden="1">
      <c r="F7" s="117">
        <f>+F12-'INSUMO VIG'!D3</f>
        <v>0</v>
      </c>
      <c r="G7" s="117">
        <f>+G12-'INSUMO VIG'!E3</f>
        <v>0</v>
      </c>
      <c r="H7" s="117">
        <f>+H12-'INSUMO VIG'!F3</f>
        <v>0</v>
      </c>
      <c r="I7" s="117">
        <f>+I12-'INSUMO VIG'!G3</f>
        <v>0</v>
      </c>
      <c r="J7" s="117">
        <f>+J12-'INSUMO VIG'!H3</f>
        <v>0</v>
      </c>
      <c r="K7" s="117">
        <f>+K12-'INSUMO VIG'!I3</f>
        <v>0</v>
      </c>
      <c r="L7" s="117">
        <f>+L12-'INSUMO VIG'!J3</f>
        <v>0</v>
      </c>
      <c r="M7" s="117">
        <f>+M12-'INSUMO VIG'!K3</f>
        <v>0</v>
      </c>
      <c r="N7" s="117">
        <f>+N12-'INSUMO VIG'!L3</f>
        <v>0</v>
      </c>
      <c r="O7" s="117">
        <f>+O12-'INSUMO VIG'!M3</f>
        <v>0</v>
      </c>
      <c r="P7" s="117">
        <f>+P12-'INSUMO VIG'!N3</f>
        <v>-96.10147755187532</v>
      </c>
      <c r="Q7" s="117">
        <f>+Q12-'INSUMO VIG'!O3</f>
        <v>0</v>
      </c>
      <c r="R7" s="117">
        <f>+R12-'INSUMO VIG'!P3</f>
        <v>0</v>
      </c>
      <c r="S7" s="117">
        <f>+S12-'INSUMO VIG'!Q3</f>
        <v>-79.597484687229652</v>
      </c>
    </row>
    <row r="8" spans="1:20">
      <c r="I8" s="117"/>
      <c r="O8" s="119"/>
      <c r="R8" s="119"/>
    </row>
    <row r="9" spans="1:20" ht="25.5" customHeight="1">
      <c r="C9" s="505" t="s">
        <v>2954</v>
      </c>
      <c r="D9" s="505"/>
      <c r="E9" s="505"/>
      <c r="F9" s="505" t="s">
        <v>2913</v>
      </c>
      <c r="G9" s="505"/>
      <c r="H9" s="505"/>
      <c r="I9" s="505"/>
      <c r="J9" s="505"/>
      <c r="K9" s="505"/>
      <c r="L9" s="505" t="s">
        <v>2955</v>
      </c>
      <c r="M9" s="505"/>
      <c r="N9" s="505" t="s">
        <v>2956</v>
      </c>
      <c r="O9" s="505"/>
      <c r="P9" s="120" t="s">
        <v>2957</v>
      </c>
      <c r="Q9" s="507" t="s">
        <v>2958</v>
      </c>
      <c r="R9" s="507"/>
      <c r="S9" s="120" t="s">
        <v>2959</v>
      </c>
      <c r="T9" s="122" t="s">
        <v>2960</v>
      </c>
    </row>
    <row r="10" spans="1:20">
      <c r="C10" s="508" t="s">
        <v>2961</v>
      </c>
      <c r="D10" s="509"/>
      <c r="E10" s="120" t="s">
        <v>67</v>
      </c>
      <c r="F10" s="120" t="s">
        <v>2962</v>
      </c>
      <c r="G10" s="505" t="s">
        <v>2963</v>
      </c>
      <c r="H10" s="505"/>
      <c r="I10" s="120" t="s">
        <v>2964</v>
      </c>
      <c r="J10" s="120" t="s">
        <v>2965</v>
      </c>
      <c r="K10" s="120" t="s">
        <v>2966</v>
      </c>
      <c r="L10" s="120" t="s">
        <v>2967</v>
      </c>
      <c r="M10" s="120" t="s">
        <v>2968</v>
      </c>
      <c r="N10" s="120" t="s">
        <v>2967</v>
      </c>
      <c r="O10" s="120" t="s">
        <v>2968</v>
      </c>
      <c r="P10" s="120" t="s">
        <v>2969</v>
      </c>
      <c r="Q10" s="120" t="s">
        <v>2967</v>
      </c>
      <c r="R10" s="120" t="s">
        <v>2968</v>
      </c>
      <c r="S10" s="120" t="s">
        <v>2970</v>
      </c>
      <c r="T10" s="120" t="s">
        <v>2968</v>
      </c>
    </row>
    <row r="11" spans="1:20" ht="25.5">
      <c r="A11" s="114" t="s">
        <v>2971</v>
      </c>
      <c r="B11" s="114" t="s">
        <v>2972</v>
      </c>
      <c r="C11" s="120">
        <v>1</v>
      </c>
      <c r="D11" s="121"/>
      <c r="E11" s="120">
        <v>2</v>
      </c>
      <c r="F11" s="120">
        <v>3</v>
      </c>
      <c r="G11" s="122" t="s">
        <v>2973</v>
      </c>
      <c r="H11" s="122" t="s">
        <v>2974</v>
      </c>
      <c r="I11" s="120" t="s">
        <v>2975</v>
      </c>
      <c r="J11" s="120">
        <v>7</v>
      </c>
      <c r="K11" s="120" t="s">
        <v>2976</v>
      </c>
      <c r="L11" s="120">
        <v>9</v>
      </c>
      <c r="M11" s="120">
        <v>10</v>
      </c>
      <c r="N11" s="120">
        <v>11</v>
      </c>
      <c r="O11" s="120">
        <v>12</v>
      </c>
      <c r="P11" s="120" t="s">
        <v>2977</v>
      </c>
      <c r="Q11" s="120">
        <v>14</v>
      </c>
      <c r="R11" s="120">
        <v>15</v>
      </c>
      <c r="S11" s="120" t="s">
        <v>2978</v>
      </c>
      <c r="T11" s="120">
        <v>17</v>
      </c>
    </row>
    <row r="12" spans="1:20" ht="20.25" customHeight="1">
      <c r="A12" s="114">
        <f>LEN(D12)</f>
        <v>2</v>
      </c>
      <c r="B12" s="114" t="s">
        <v>2979</v>
      </c>
      <c r="C12" s="118" t="str">
        <f>LEFT(D12,2)</f>
        <v>O2</v>
      </c>
      <c r="D12" s="398" t="s">
        <v>2980</v>
      </c>
      <c r="E12" s="399" t="s">
        <v>1693</v>
      </c>
      <c r="F12" s="400">
        <f>F13+F149</f>
        <v>1195158940000</v>
      </c>
      <c r="G12" s="400">
        <f>G13+G149</f>
        <v>-26938760530</v>
      </c>
      <c r="H12" s="400">
        <f>H13+H149</f>
        <v>100807057279</v>
      </c>
      <c r="I12" s="400">
        <f t="shared" ref="I12:O12" si="0">I13+I149</f>
        <v>1295965997279</v>
      </c>
      <c r="J12" s="400">
        <f t="shared" si="0"/>
        <v>0</v>
      </c>
      <c r="K12" s="400">
        <f t="shared" si="0"/>
        <v>1295965997279</v>
      </c>
      <c r="L12" s="400">
        <f t="shared" si="0"/>
        <v>-45824892199</v>
      </c>
      <c r="M12" s="400">
        <f t="shared" si="0"/>
        <v>1258023285565</v>
      </c>
      <c r="N12" s="400">
        <f t="shared" si="0"/>
        <v>147279132313</v>
      </c>
      <c r="O12" s="400">
        <f t="shared" si="0"/>
        <v>1258023285565</v>
      </c>
      <c r="P12" s="401">
        <f>IFERROR(O12/K12,"")</f>
        <v>0.97072244812466979</v>
      </c>
      <c r="Q12" s="400">
        <f>Q13+Q149</f>
        <v>211469945728</v>
      </c>
      <c r="R12" s="400">
        <f>R13+R149</f>
        <v>1041976506642</v>
      </c>
      <c r="S12" s="401">
        <f t="shared" ref="S12:S57" si="1">IFERROR(R12/K12,"")</f>
        <v>0.80401531277033944</v>
      </c>
      <c r="T12" s="402">
        <f>T13+T149</f>
        <v>1011091738777</v>
      </c>
    </row>
    <row r="13" spans="1:20" ht="15.75">
      <c r="A13" s="114">
        <f t="shared" ref="A13:A57" si="2">LEN(D13)</f>
        <v>3</v>
      </c>
      <c r="B13" s="114" t="s">
        <v>2979</v>
      </c>
      <c r="C13" s="118" t="str">
        <f>LEFT(D13,2)&amp;"."&amp;MID(D13,3,1)</f>
        <v>O2.1</v>
      </c>
      <c r="D13" s="398" t="s">
        <v>2981</v>
      </c>
      <c r="E13" s="399" t="s">
        <v>1674</v>
      </c>
      <c r="F13" s="400">
        <f>F14+F58</f>
        <v>29485902000</v>
      </c>
      <c r="G13" s="400">
        <f t="shared" ref="G13:O13" si="3">G14+G58</f>
        <v>0</v>
      </c>
      <c r="H13" s="400">
        <f>H14+H58</f>
        <v>0</v>
      </c>
      <c r="I13" s="400">
        <f>I14+I58</f>
        <v>29485902000</v>
      </c>
      <c r="J13" s="400">
        <f t="shared" si="3"/>
        <v>0</v>
      </c>
      <c r="K13" s="400">
        <f t="shared" si="3"/>
        <v>29485902000</v>
      </c>
      <c r="L13" s="400">
        <f t="shared" si="3"/>
        <v>-67311088</v>
      </c>
      <c r="M13" s="400">
        <f t="shared" si="3"/>
        <v>29253323192</v>
      </c>
      <c r="N13" s="400">
        <f t="shared" si="3"/>
        <v>5659197229</v>
      </c>
      <c r="O13" s="400">
        <f t="shared" si="3"/>
        <v>29253323192</v>
      </c>
      <c r="P13" s="401">
        <f t="shared" ref="P13:P57" si="4">IFERROR(O13/K13,"")</f>
        <v>0.99211220304537406</v>
      </c>
      <c r="Q13" s="400">
        <f t="shared" ref="Q13" si="5">Q14+Q58</f>
        <v>6835958320</v>
      </c>
      <c r="R13" s="400">
        <f t="shared" ref="R13" si="6">R14+R58</f>
        <v>27654454315</v>
      </c>
      <c r="S13" s="401">
        <f t="shared" si="1"/>
        <v>0.93788734409413688</v>
      </c>
      <c r="T13" s="402">
        <f t="shared" ref="T13" si="7">T14+T58</f>
        <v>26813967504</v>
      </c>
    </row>
    <row r="14" spans="1:20" ht="15.75">
      <c r="A14" s="114">
        <f t="shared" si="2"/>
        <v>4</v>
      </c>
      <c r="B14" s="114" t="s">
        <v>2979</v>
      </c>
      <c r="C14" s="118" t="str">
        <f>LEFT(D14,2)&amp;"."&amp;MID(D14,3,1)&amp;"."&amp;MID(D14,4,1)</f>
        <v>O2.1.1</v>
      </c>
      <c r="D14" s="398" t="s">
        <v>2907</v>
      </c>
      <c r="E14" s="399" t="s">
        <v>2797</v>
      </c>
      <c r="F14" s="400">
        <f>F15</f>
        <v>9122226000</v>
      </c>
      <c r="G14" s="400">
        <f>G15</f>
        <v>-11619297</v>
      </c>
      <c r="H14" s="400">
        <f>H15</f>
        <v>-464374794</v>
      </c>
      <c r="I14" s="400">
        <f t="shared" ref="I14:O14" si="8">I15</f>
        <v>8657851206</v>
      </c>
      <c r="J14" s="400">
        <f t="shared" si="8"/>
        <v>0</v>
      </c>
      <c r="K14" s="400">
        <f t="shared" si="8"/>
        <v>8657851206</v>
      </c>
      <c r="L14" s="400">
        <f t="shared" si="8"/>
        <v>9876892</v>
      </c>
      <c r="M14" s="400">
        <f t="shared" si="8"/>
        <v>8622760592</v>
      </c>
      <c r="N14" s="400">
        <f t="shared" si="8"/>
        <v>2249442163</v>
      </c>
      <c r="O14" s="400">
        <f t="shared" si="8"/>
        <v>8622760592</v>
      </c>
      <c r="P14" s="401">
        <f t="shared" si="4"/>
        <v>0.99594696037560893</v>
      </c>
      <c r="Q14" s="400">
        <f t="shared" ref="Q14" si="9">Q15</f>
        <v>2411429243</v>
      </c>
      <c r="R14" s="400">
        <f t="shared" ref="R14:T14" si="10">R15</f>
        <v>8602574800</v>
      </c>
      <c r="S14" s="401">
        <f t="shared" si="1"/>
        <v>0.99361545899960801</v>
      </c>
      <c r="T14" s="402">
        <f t="shared" si="10"/>
        <v>8602574802</v>
      </c>
    </row>
    <row r="15" spans="1:20" ht="15.75">
      <c r="A15" s="114">
        <f t="shared" si="2"/>
        <v>6</v>
      </c>
      <c r="B15" s="114" t="s">
        <v>2979</v>
      </c>
      <c r="C15" s="118" t="str">
        <f>LEFT(D15,2)&amp;"."&amp;MID(D15,3,1)&amp;"."&amp;MID(D15,4,1)&amp;"."&amp;MID(D15,5,2)</f>
        <v>O2.1.1.01</v>
      </c>
      <c r="D15" s="398" t="s">
        <v>2982</v>
      </c>
      <c r="E15" s="399" t="s">
        <v>2799</v>
      </c>
      <c r="F15" s="400">
        <f>F16+F32+F50</f>
        <v>9122226000</v>
      </c>
      <c r="G15" s="400">
        <f>G16+G32+G50</f>
        <v>-11619297</v>
      </c>
      <c r="H15" s="400">
        <f>H16+H32+H50</f>
        <v>-464374794</v>
      </c>
      <c r="I15" s="400">
        <f t="shared" ref="I15:O15" si="11">I16+I32+I50</f>
        <v>8657851206</v>
      </c>
      <c r="J15" s="400">
        <f t="shared" si="11"/>
        <v>0</v>
      </c>
      <c r="K15" s="400">
        <f t="shared" si="11"/>
        <v>8657851206</v>
      </c>
      <c r="L15" s="400">
        <f t="shared" si="11"/>
        <v>9876892</v>
      </c>
      <c r="M15" s="400">
        <f t="shared" si="11"/>
        <v>8622760592</v>
      </c>
      <c r="N15" s="400">
        <f t="shared" si="11"/>
        <v>2249442163</v>
      </c>
      <c r="O15" s="400">
        <f t="shared" si="11"/>
        <v>8622760592</v>
      </c>
      <c r="P15" s="401">
        <f t="shared" si="4"/>
        <v>0.99594696037560893</v>
      </c>
      <c r="Q15" s="400">
        <f t="shared" ref="Q15" si="12">Q16+Q32+Q50</f>
        <v>2411429243</v>
      </c>
      <c r="R15" s="400">
        <f t="shared" ref="R15" si="13">R16+R32+R50</f>
        <v>8602574800</v>
      </c>
      <c r="S15" s="401">
        <f t="shared" si="1"/>
        <v>0.99361545899960801</v>
      </c>
      <c r="T15" s="402">
        <f t="shared" ref="T15" si="14">T16+T32+T50</f>
        <v>8602574802</v>
      </c>
    </row>
    <row r="16" spans="1:20" ht="15.75">
      <c r="A16" s="114">
        <f t="shared" si="2"/>
        <v>8</v>
      </c>
      <c r="B16" s="114" t="s">
        <v>2979</v>
      </c>
      <c r="C16" s="118" t="str">
        <f>LEFT(D16,2)&amp;"."&amp;MID(D16,3,1)&amp;"."&amp;MID(D16,4,1)&amp;"."&amp;MID(D16,5,2)</f>
        <v>O2.1.1.01</v>
      </c>
      <c r="D16" s="398" t="s">
        <v>2983</v>
      </c>
      <c r="E16" s="399" t="s">
        <v>2801</v>
      </c>
      <c r="F16" s="400">
        <f>F17+F28</f>
        <v>6696801000</v>
      </c>
      <c r="G16" s="400">
        <f t="shared" ref="G16:O16" si="15">G17+G28</f>
        <v>-586768260</v>
      </c>
      <c r="H16" s="400">
        <f>H17+H28</f>
        <v>-1099894191</v>
      </c>
      <c r="I16" s="400">
        <f t="shared" si="15"/>
        <v>5596906809</v>
      </c>
      <c r="J16" s="400">
        <f t="shared" si="15"/>
        <v>0</v>
      </c>
      <c r="K16" s="400">
        <f t="shared" si="15"/>
        <v>5596906809</v>
      </c>
      <c r="L16" s="400">
        <f t="shared" si="15"/>
        <v>-544181457</v>
      </c>
      <c r="M16" s="400">
        <f t="shared" si="15"/>
        <v>5594906809</v>
      </c>
      <c r="N16" s="400">
        <f t="shared" si="15"/>
        <v>840575910</v>
      </c>
      <c r="O16" s="400">
        <f t="shared" si="15"/>
        <v>5594906809</v>
      </c>
      <c r="P16" s="401">
        <f t="shared" si="4"/>
        <v>0.99964265976399969</v>
      </c>
      <c r="Q16" s="400">
        <f t="shared" ref="Q16" si="16">Q17+Q28</f>
        <v>869026810</v>
      </c>
      <c r="R16" s="400">
        <f t="shared" ref="R16" si="17">R17+R28</f>
        <v>5574721017</v>
      </c>
      <c r="S16" s="401">
        <f t="shared" si="1"/>
        <v>0.9960360619254327</v>
      </c>
      <c r="T16" s="402">
        <f t="shared" ref="T16" si="18">T17+T28</f>
        <v>5574721035</v>
      </c>
    </row>
    <row r="17" spans="1:20" ht="15.75">
      <c r="A17" s="114">
        <f t="shared" si="2"/>
        <v>11</v>
      </c>
      <c r="B17" s="114" t="s">
        <v>2979</v>
      </c>
      <c r="C17" s="118" t="str">
        <f>LEFT(D17,2)&amp;"."&amp;MID(D17,3,1)&amp;"."&amp;MID(D17,4,1)&amp;"."&amp;MID(D17,5,2)&amp;"."&amp;MID(D17,7,2)&amp;"."&amp;MID(D17,9,3)</f>
        <v>O2.1.1.01.01.001</v>
      </c>
      <c r="D17" s="398" t="s">
        <v>2984</v>
      </c>
      <c r="E17" s="399" t="s">
        <v>2803</v>
      </c>
      <c r="F17" s="400">
        <f>F18+F19+F20+F21+F22+F23+F24+F27</f>
        <v>5975778000</v>
      </c>
      <c r="G17" s="400">
        <f t="shared" ref="G17:O17" si="19">G18+G19+G20+G21+G22+G23+G24+G27</f>
        <v>-558069157</v>
      </c>
      <c r="H17" s="400">
        <f t="shared" si="19"/>
        <v>-980043991</v>
      </c>
      <c r="I17" s="400">
        <f t="shared" si="19"/>
        <v>4995734009</v>
      </c>
      <c r="J17" s="400">
        <f t="shared" si="19"/>
        <v>0</v>
      </c>
      <c r="K17" s="400">
        <f t="shared" si="19"/>
        <v>4995734009</v>
      </c>
      <c r="L17" s="400">
        <f t="shared" si="19"/>
        <v>-520069157</v>
      </c>
      <c r="M17" s="400">
        <f t="shared" si="19"/>
        <v>4995734009</v>
      </c>
      <c r="N17" s="400">
        <f t="shared" si="19"/>
        <v>831359287</v>
      </c>
      <c r="O17" s="400">
        <f t="shared" si="19"/>
        <v>4995734009</v>
      </c>
      <c r="P17" s="401">
        <f t="shared" si="4"/>
        <v>1</v>
      </c>
      <c r="Q17" s="400">
        <f t="shared" ref="Q17" si="20">Q18+Q19+Q20+Q21+Q22+Q23+Q24+Q27</f>
        <v>859810187</v>
      </c>
      <c r="R17" s="400">
        <f t="shared" ref="R17" si="21">R18+R19+R20+R21+R22+R23+R24+R27</f>
        <v>4975548217</v>
      </c>
      <c r="S17" s="401">
        <f t="shared" si="1"/>
        <v>0.99595939416237245</v>
      </c>
      <c r="T17" s="402">
        <f t="shared" ref="T17" si="22">T18+T19+T20+T21+T22+T23+T24+T27</f>
        <v>4975548235</v>
      </c>
    </row>
    <row r="18" spans="1:20" ht="21.75" customHeight="1">
      <c r="A18" s="114">
        <f t="shared" si="2"/>
        <v>13</v>
      </c>
      <c r="B18" s="114" t="s">
        <v>2985</v>
      </c>
      <c r="C18" s="123" t="str">
        <f>LEFT(D18,2)&amp;"."&amp;MID(D18,3,1)&amp;"."&amp;MID(D18,4,1)&amp;"."&amp;MID(D18,5,2)&amp;"."&amp;MID(D18,7,2)&amp;"."&amp;MID(D18,9,3)&amp;"."&amp;MID(D18,12,2)</f>
        <v>O2.1.1.01.01.001.01</v>
      </c>
      <c r="D18" s="403" t="s">
        <v>1676</v>
      </c>
      <c r="E18" s="404" t="s">
        <v>2805</v>
      </c>
      <c r="F18" s="405">
        <f>IFERROR(VLOOKUP(D18,'INSUMO VIG'!$B$2:$T$1996,3,0),0)</f>
        <v>3675692000</v>
      </c>
      <c r="G18" s="405">
        <f>IFERROR(VLOOKUP(D18,'INSUMO VIG'!$B$2:$T$1996,4,0),0)</f>
        <v>-294177015</v>
      </c>
      <c r="H18" s="405">
        <f>IFERROR(VLOOKUP(D18,'INSUMO VIG'!$B$2:$T$1996,5,0),0)</f>
        <v>-554177015</v>
      </c>
      <c r="I18" s="405">
        <f>IFERROR(VLOOKUP(D18,'INSUMO VIG'!$B$2:$T$1996,6,0),0)</f>
        <v>3121514985</v>
      </c>
      <c r="J18" s="405">
        <f>IFERROR(VLOOKUP(D18,'INSUMO VIG'!$B$2:$T$1996,7,0),0)</f>
        <v>0</v>
      </c>
      <c r="K18" s="405">
        <f>IFERROR(VLOOKUP(D18,'INSUMO VIG'!$B$2:$T$1996,8,0),0)</f>
        <v>3121514985</v>
      </c>
      <c r="L18" s="405">
        <f>IFERROR(VLOOKUP(D18,'INSUMO VIG'!$B$2:$T$1996,9,0),0)</f>
        <v>-294177015</v>
      </c>
      <c r="M18" s="405">
        <f>IFERROR(VLOOKUP(D18,'INSUMO VIG'!$B$2:$T$1996,10,0),0)</f>
        <v>3121514985</v>
      </c>
      <c r="N18" s="405">
        <f>IFERROR(VLOOKUP(D18,'INSUMO VIG'!$B$2:$T$1996,11,0),0)</f>
        <v>287631133</v>
      </c>
      <c r="O18" s="405">
        <f>IFERROR(VLOOKUP(D18,'INSUMO VIG'!$B$2:$T$1996,12,0),0)</f>
        <v>3121514985</v>
      </c>
      <c r="P18" s="406">
        <f t="shared" si="4"/>
        <v>1</v>
      </c>
      <c r="Q18" s="405">
        <f>IFERROR(VLOOKUP(D18,'INSUMO VIG'!$B$2:$T$1996,14,0),0)</f>
        <v>316082033</v>
      </c>
      <c r="R18" s="405">
        <f>IFERROR(VLOOKUP(D18,'INSUMO VIG'!$B$2:$T$1996,15,0),0)</f>
        <v>3101329193</v>
      </c>
      <c r="S18" s="406">
        <f t="shared" si="1"/>
        <v>0.99353333490404505</v>
      </c>
      <c r="T18" s="407">
        <f>IFERROR(VLOOKUP(D18,'INSUMO VIG'!$B$2:$T$1996,18,0),0)</f>
        <v>3101329190</v>
      </c>
    </row>
    <row r="19" spans="1:20" ht="22.5" customHeight="1">
      <c r="A19" s="114">
        <f t="shared" si="2"/>
        <v>13</v>
      </c>
      <c r="B19" s="114" t="s">
        <v>2985</v>
      </c>
      <c r="C19" s="123" t="str">
        <f t="shared" ref="C19:C24" si="23">LEFT(D19,2)&amp;"."&amp;MID(D19,3,1)&amp;"."&amp;MID(D19,4,1)&amp;"."&amp;MID(D19,5,2)&amp;"."&amp;MID(D19,7,2)&amp;"."&amp;MID(D19,9,3)&amp;"."&amp;MID(D19,12,2)</f>
        <v>O2.1.1.01.01.001.02</v>
      </c>
      <c r="D19" s="403" t="s">
        <v>1683</v>
      </c>
      <c r="E19" s="404" t="s">
        <v>2986</v>
      </c>
      <c r="F19" s="405">
        <f>IFERROR(VLOOKUP(D19,'INSUMO VIG'!$B$2:$T$1996,3,0),0)</f>
        <v>64366000</v>
      </c>
      <c r="G19" s="405">
        <f>IFERROR(VLOOKUP(D19,'INSUMO VIG'!$B$2:$T$1996,4,0),0)</f>
        <v>-21606236</v>
      </c>
      <c r="H19" s="405">
        <f>IFERROR(VLOOKUP(D19,'INSUMO VIG'!$B$2:$T$1996,5,0),0)</f>
        <v>-21606236</v>
      </c>
      <c r="I19" s="405">
        <f>IFERROR(VLOOKUP(D19,'INSUMO VIG'!$B$2:$T$1996,6,0),0)</f>
        <v>42759764</v>
      </c>
      <c r="J19" s="405">
        <f>IFERROR(VLOOKUP(D19,'INSUMO VIG'!$B$2:$T$1996,7,0),0)</f>
        <v>0</v>
      </c>
      <c r="K19" s="405">
        <f>IFERROR(VLOOKUP(D19,'INSUMO VIG'!$B$2:$T$1996,8,0),0)</f>
        <v>42759764</v>
      </c>
      <c r="L19" s="405">
        <f>IFERROR(VLOOKUP(D19,'INSUMO VIG'!$B$2:$T$1996,9,0),0)</f>
        <v>-13606236</v>
      </c>
      <c r="M19" s="405">
        <f>IFERROR(VLOOKUP(D19,'INSUMO VIG'!$B$2:$T$1996,10,0),0)</f>
        <v>42759764</v>
      </c>
      <c r="N19" s="405">
        <f>IFERROR(VLOOKUP(D19,'INSUMO VIG'!$B$2:$T$1996,11,0),0)</f>
        <v>1839705</v>
      </c>
      <c r="O19" s="405">
        <f>IFERROR(VLOOKUP(D19,'INSUMO VIG'!$B$2:$T$1996,12,0),0)</f>
        <v>42759764</v>
      </c>
      <c r="P19" s="406">
        <f t="shared" ref="P19:P23" si="24">IFERROR(O19/K19,"")</f>
        <v>1</v>
      </c>
      <c r="Q19" s="405">
        <f>IFERROR(VLOOKUP(D19,'INSUMO VIG'!$B$2:$T$1996,14,0),0)</f>
        <v>1839705</v>
      </c>
      <c r="R19" s="405">
        <f>IFERROR(VLOOKUP(D19,'INSUMO VIG'!$B$2:$T$1996,15,0),0)</f>
        <v>42759764</v>
      </c>
      <c r="S19" s="406">
        <f t="shared" ref="S19:S23" si="25">IFERROR(R19/K19,"")</f>
        <v>1</v>
      </c>
      <c r="T19" s="407">
        <f>IFERROR(VLOOKUP(D19,'INSUMO VIG'!$B$2:$T$1996,18,0),0)</f>
        <v>42759767</v>
      </c>
    </row>
    <row r="20" spans="1:20" ht="21.75" customHeight="1">
      <c r="A20" s="114">
        <f t="shared" si="2"/>
        <v>13</v>
      </c>
      <c r="B20" s="114" t="s">
        <v>2985</v>
      </c>
      <c r="C20" s="123" t="str">
        <f t="shared" si="23"/>
        <v>O2.1.1.01.01.001.03</v>
      </c>
      <c r="D20" s="403" t="s">
        <v>1691</v>
      </c>
      <c r="E20" s="404" t="s">
        <v>2987</v>
      </c>
      <c r="F20" s="405">
        <f>IFERROR(VLOOKUP(D20,'INSUMO VIG'!$B$2:$T$1996,3,0),0)</f>
        <v>394557000</v>
      </c>
      <c r="G20" s="405">
        <f>IFERROR(VLOOKUP(D20,'INSUMO VIG'!$B$2:$T$1996,4,0),0)</f>
        <v>-30634436</v>
      </c>
      <c r="H20" s="405">
        <f>IFERROR(VLOOKUP(D20,'INSUMO VIG'!$B$2:$T$1996,5,0),0)</f>
        <v>-60634436</v>
      </c>
      <c r="I20" s="405">
        <f>IFERROR(VLOOKUP(D20,'INSUMO VIG'!$B$2:$T$1996,6,0),0)</f>
        <v>333922564</v>
      </c>
      <c r="J20" s="405">
        <f>IFERROR(VLOOKUP(D20,'INSUMO VIG'!$B$2:$T$1996,7,0),0)</f>
        <v>0</v>
      </c>
      <c r="K20" s="405">
        <f>IFERROR(VLOOKUP(D20,'INSUMO VIG'!$B$2:$T$1996,8,0),0)</f>
        <v>333922564</v>
      </c>
      <c r="L20" s="405">
        <f>IFERROR(VLOOKUP(D20,'INSUMO VIG'!$B$2:$T$1996,9,0),0)</f>
        <v>-30634436</v>
      </c>
      <c r="M20" s="405">
        <f>IFERROR(VLOOKUP(D20,'INSUMO VIG'!$B$2:$T$1996,10,0),0)</f>
        <v>333922564</v>
      </c>
      <c r="N20" s="405">
        <f>IFERROR(VLOOKUP(D20,'INSUMO VIG'!$B$2:$T$1996,11,0),0)</f>
        <v>27133880</v>
      </c>
      <c r="O20" s="405">
        <f>IFERROR(VLOOKUP(D20,'INSUMO VIG'!$B$2:$T$1996,12,0),0)</f>
        <v>333922564</v>
      </c>
      <c r="P20" s="406">
        <f t="shared" si="24"/>
        <v>1</v>
      </c>
      <c r="Q20" s="405">
        <f>IFERROR(VLOOKUP(D20,'INSUMO VIG'!$B$2:$T$1996,14,0),0)</f>
        <v>27133880</v>
      </c>
      <c r="R20" s="405">
        <f>IFERROR(VLOOKUP(D20,'INSUMO VIG'!$B$2:$T$1996,15,0),0)</f>
        <v>333922564</v>
      </c>
      <c r="S20" s="406">
        <f t="shared" si="25"/>
        <v>1</v>
      </c>
      <c r="T20" s="407">
        <f>IFERROR(VLOOKUP(D20,'INSUMO VIG'!$B$2:$T$1996,18,0),0)</f>
        <v>333922558</v>
      </c>
    </row>
    <row r="21" spans="1:20" ht="21.75" customHeight="1">
      <c r="A21" s="114">
        <f t="shared" si="2"/>
        <v>13</v>
      </c>
      <c r="B21" s="114" t="s">
        <v>2985</v>
      </c>
      <c r="C21" s="123" t="str">
        <f t="shared" si="23"/>
        <v>O2.1.1.01.01.001.04</v>
      </c>
      <c r="D21" s="403" t="s">
        <v>1696</v>
      </c>
      <c r="E21" s="404" t="s">
        <v>2988</v>
      </c>
      <c r="F21" s="405">
        <f>IFERROR(VLOOKUP(D21,'INSUMO VIG'!$B$2:$T$1996,3,0),0)</f>
        <v>4986000</v>
      </c>
      <c r="G21" s="405">
        <f>IFERROR(VLOOKUP(D21,'INSUMO VIG'!$B$2:$T$1996,4,0),0)</f>
        <v>-2443688</v>
      </c>
      <c r="H21" s="405">
        <f>IFERROR(VLOOKUP(D21,'INSUMO VIG'!$B$2:$T$1996,5,0),0)</f>
        <v>-2443688</v>
      </c>
      <c r="I21" s="405">
        <f>IFERROR(VLOOKUP(D21,'INSUMO VIG'!$B$2:$T$1996,6,0),0)</f>
        <v>2542312</v>
      </c>
      <c r="J21" s="405">
        <f>IFERROR(VLOOKUP(D21,'INSUMO VIG'!$B$2:$T$1996,7,0),0)</f>
        <v>0</v>
      </c>
      <c r="K21" s="405">
        <f>IFERROR(VLOOKUP(D21,'INSUMO VIG'!$B$2:$T$1996,8,0),0)</f>
        <v>2542312</v>
      </c>
      <c r="L21" s="405">
        <f>IFERROR(VLOOKUP(D21,'INSUMO VIG'!$B$2:$T$1996,9,0),0)</f>
        <v>-2443688</v>
      </c>
      <c r="M21" s="405">
        <f>IFERROR(VLOOKUP(D21,'INSUMO VIG'!$B$2:$T$1996,10,0),0)</f>
        <v>2542312</v>
      </c>
      <c r="N21" s="405">
        <f>IFERROR(VLOOKUP(D21,'INSUMO VIG'!$B$2:$T$1996,11,0),0)</f>
        <v>290996</v>
      </c>
      <c r="O21" s="405">
        <f>IFERROR(VLOOKUP(D21,'INSUMO VIG'!$B$2:$T$1996,12,0),0)</f>
        <v>2542312</v>
      </c>
      <c r="P21" s="406">
        <f t="shared" si="24"/>
        <v>1</v>
      </c>
      <c r="Q21" s="405">
        <f>IFERROR(VLOOKUP(D21,'INSUMO VIG'!$B$2:$T$1996,14,0),0)</f>
        <v>290996</v>
      </c>
      <c r="R21" s="405">
        <f>IFERROR(VLOOKUP(D21,'INSUMO VIG'!$B$2:$T$1996,15,0),0)</f>
        <v>2542312</v>
      </c>
      <c r="S21" s="406">
        <f t="shared" si="25"/>
        <v>1</v>
      </c>
      <c r="T21" s="407">
        <f>IFERROR(VLOOKUP(D21,'INSUMO VIG'!$B$2:$T$1996,18,0),0)</f>
        <v>2542340</v>
      </c>
    </row>
    <row r="22" spans="1:20" ht="21" customHeight="1">
      <c r="A22" s="114">
        <f t="shared" si="2"/>
        <v>13</v>
      </c>
      <c r="B22" s="114" t="s">
        <v>2985</v>
      </c>
      <c r="C22" s="123" t="str">
        <f t="shared" si="23"/>
        <v>O2.1.1.01.01.001.05</v>
      </c>
      <c r="D22" s="403" t="s">
        <v>1700</v>
      </c>
      <c r="E22" s="404" t="s">
        <v>2989</v>
      </c>
      <c r="F22" s="405">
        <f>IFERROR(VLOOKUP(D22,'INSUMO VIG'!$B$2:$T$1996,3,0),0)</f>
        <v>8028000</v>
      </c>
      <c r="G22" s="405">
        <f>IFERROR(VLOOKUP(D22,'INSUMO VIG'!$B$2:$T$1996,4,0),0)</f>
        <v>-1930886</v>
      </c>
      <c r="H22" s="405">
        <f>IFERROR(VLOOKUP(D22,'INSUMO VIG'!$B$2:$T$1996,5,0),0)</f>
        <v>-3930886</v>
      </c>
      <c r="I22" s="405">
        <f>IFERROR(VLOOKUP(D22,'INSUMO VIG'!$B$2:$T$1996,6,0),0)</f>
        <v>4097114</v>
      </c>
      <c r="J22" s="405">
        <f>IFERROR(VLOOKUP(D22,'INSUMO VIG'!$B$2:$T$1996,7,0),0)</f>
        <v>0</v>
      </c>
      <c r="K22" s="405">
        <f>IFERROR(VLOOKUP(D22,'INSUMO VIG'!$B$2:$T$1996,8,0),0)</f>
        <v>4097114</v>
      </c>
      <c r="L22" s="405">
        <f>IFERROR(VLOOKUP(D22,'INSUMO VIG'!$B$2:$T$1996,9,0),0)</f>
        <v>-1930886</v>
      </c>
      <c r="M22" s="405">
        <f>IFERROR(VLOOKUP(D22,'INSUMO VIG'!$B$2:$T$1996,10,0),0)</f>
        <v>4097114</v>
      </c>
      <c r="N22" s="405">
        <f>IFERROR(VLOOKUP(D22,'INSUMO VIG'!$B$2:$T$1996,11,0),0)</f>
        <v>468688</v>
      </c>
      <c r="O22" s="405">
        <f>IFERROR(VLOOKUP(D22,'INSUMO VIG'!$B$2:$T$1996,12,0),0)</f>
        <v>4097114</v>
      </c>
      <c r="P22" s="406">
        <f t="shared" si="24"/>
        <v>1</v>
      </c>
      <c r="Q22" s="405">
        <f>IFERROR(VLOOKUP(D22,'INSUMO VIG'!$B$2:$T$1996,14,0),0)</f>
        <v>468688</v>
      </c>
      <c r="R22" s="405">
        <f>IFERROR(VLOOKUP(D22,'INSUMO VIG'!$B$2:$T$1996,15,0),0)</f>
        <v>4097114</v>
      </c>
      <c r="S22" s="406">
        <f t="shared" si="25"/>
        <v>1</v>
      </c>
      <c r="T22" s="407">
        <f>IFERROR(VLOOKUP(D22,'INSUMO VIG'!$B$2:$T$1996,18,0),0)</f>
        <v>4097114</v>
      </c>
    </row>
    <row r="23" spans="1:20" ht="25.5" customHeight="1">
      <c r="A23" s="114">
        <f t="shared" si="2"/>
        <v>13</v>
      </c>
      <c r="B23" s="114" t="s">
        <v>2985</v>
      </c>
      <c r="C23" s="123" t="str">
        <f t="shared" si="23"/>
        <v>O2.1.1.01.01.001.07</v>
      </c>
      <c r="D23" s="403" t="s">
        <v>1703</v>
      </c>
      <c r="E23" s="404" t="s">
        <v>2990</v>
      </c>
      <c r="F23" s="405">
        <f>IFERROR(VLOOKUP(D23,'INSUMO VIG'!$B$2:$T$1996,3,0),0)</f>
        <v>124933000</v>
      </c>
      <c r="G23" s="405">
        <f>IFERROR(VLOOKUP(D23,'INSUMO VIG'!$B$2:$T$1996,4,0),0)</f>
        <v>-27609991</v>
      </c>
      <c r="H23" s="405">
        <f>IFERROR(VLOOKUP(D23,'INSUMO VIG'!$B$2:$T$1996,5,0),0)</f>
        <v>-42609991</v>
      </c>
      <c r="I23" s="405">
        <f>IFERROR(VLOOKUP(D23,'INSUMO VIG'!$B$2:$T$1996,6,0),0)</f>
        <v>82323009</v>
      </c>
      <c r="J23" s="405">
        <f>IFERROR(VLOOKUP(D23,'INSUMO VIG'!$B$2:$T$1996,7,0),0)</f>
        <v>0</v>
      </c>
      <c r="K23" s="405">
        <f>IFERROR(VLOOKUP(D23,'INSUMO VIG'!$B$2:$T$1996,8,0),0)</f>
        <v>82323009</v>
      </c>
      <c r="L23" s="405">
        <f>IFERROR(VLOOKUP(D23,'INSUMO VIG'!$B$2:$T$1996,9,0),0)</f>
        <v>-27609991</v>
      </c>
      <c r="M23" s="405">
        <f>IFERROR(VLOOKUP(D23,'INSUMO VIG'!$B$2:$T$1996,10,0),0)</f>
        <v>82323009</v>
      </c>
      <c r="N23" s="405">
        <f>IFERROR(VLOOKUP(D23,'INSUMO VIG'!$B$2:$T$1996,11,0),0)</f>
        <v>6781226</v>
      </c>
      <c r="O23" s="405">
        <f>IFERROR(VLOOKUP(D23,'INSUMO VIG'!$B$2:$T$1996,12,0),0)</f>
        <v>82323009</v>
      </c>
      <c r="P23" s="406">
        <f t="shared" si="24"/>
        <v>1</v>
      </c>
      <c r="Q23" s="405">
        <f>IFERROR(VLOOKUP(D23,'INSUMO VIG'!$B$2:$T$1996,14,0),0)</f>
        <v>6781226</v>
      </c>
      <c r="R23" s="405">
        <f>IFERROR(VLOOKUP(D23,'INSUMO VIG'!$B$2:$T$1996,15,0),0)</f>
        <v>82323009</v>
      </c>
      <c r="S23" s="406">
        <f t="shared" si="25"/>
        <v>1</v>
      </c>
      <c r="T23" s="407">
        <f>IFERROR(VLOOKUP(D23,'INSUMO VIG'!$B$2:$T$1996,18,0),0)</f>
        <v>82323006</v>
      </c>
    </row>
    <row r="24" spans="1:20" ht="25.5" customHeight="1">
      <c r="A24" s="114">
        <f t="shared" si="2"/>
        <v>13</v>
      </c>
      <c r="B24" s="114" t="s">
        <v>2979</v>
      </c>
      <c r="C24" s="118" t="str">
        <f t="shared" si="23"/>
        <v>O2.1.1.01.01.001.08</v>
      </c>
      <c r="D24" s="398" t="s">
        <v>2991</v>
      </c>
      <c r="E24" s="399" t="s">
        <v>2992</v>
      </c>
      <c r="F24" s="400">
        <f>SUM(F25:F26)</f>
        <v>756095000</v>
      </c>
      <c r="G24" s="400">
        <f t="shared" ref="G24:O24" si="26">SUM(G25:G26)</f>
        <v>-96391250</v>
      </c>
      <c r="H24" s="400">
        <f t="shared" si="26"/>
        <v>-151366084</v>
      </c>
      <c r="I24" s="400">
        <f t="shared" si="26"/>
        <v>604728916</v>
      </c>
      <c r="J24" s="400">
        <f t="shared" si="26"/>
        <v>0</v>
      </c>
      <c r="K24" s="400">
        <f t="shared" si="26"/>
        <v>604728916</v>
      </c>
      <c r="L24" s="400">
        <f t="shared" si="26"/>
        <v>-96391250</v>
      </c>
      <c r="M24" s="400">
        <f t="shared" si="26"/>
        <v>604728916</v>
      </c>
      <c r="N24" s="400">
        <f t="shared" si="26"/>
        <v>437751328</v>
      </c>
      <c r="O24" s="400">
        <f t="shared" si="26"/>
        <v>604728916</v>
      </c>
      <c r="P24" s="401">
        <f t="shared" si="4"/>
        <v>1</v>
      </c>
      <c r="Q24" s="400">
        <f t="shared" ref="Q24" si="27">SUM(Q25:Q26)</f>
        <v>437751328</v>
      </c>
      <c r="R24" s="400">
        <f t="shared" ref="R24" si="28">SUM(R25:R26)</f>
        <v>604728916</v>
      </c>
      <c r="S24" s="401">
        <f t="shared" si="1"/>
        <v>1</v>
      </c>
      <c r="T24" s="402">
        <f t="shared" ref="T24" si="29">SUM(T25:T26)</f>
        <v>604728919</v>
      </c>
    </row>
    <row r="25" spans="1:20" ht="21.75" customHeight="1">
      <c r="A25" s="114">
        <f t="shared" si="2"/>
        <v>15</v>
      </c>
      <c r="B25" s="114" t="s">
        <v>2985</v>
      </c>
      <c r="C25" s="123" t="str">
        <f>LEFT(D25,2)&amp;"."&amp;MID(D25,3,1)&amp;"."&amp;MID(D25,4,1)&amp;"."&amp;MID(D25,5,2)&amp;"."&amp;MID(D25,7,2)&amp;"."&amp;MID(D25,9,3)&amp;"."&amp;MID(D25,12,2)&amp;"."&amp;MID(D25,14,2)</f>
        <v>O2.1.1.01.01.001.08.01</v>
      </c>
      <c r="D25" s="403" t="s">
        <v>1709</v>
      </c>
      <c r="E25" s="404" t="s">
        <v>2993</v>
      </c>
      <c r="F25" s="405">
        <f>IFERROR(VLOOKUP(D25,'INSUMO VIG'!$B$2:$T$1996,3,0),0)</f>
        <v>511245000</v>
      </c>
      <c r="G25" s="405">
        <f>IFERROR(VLOOKUP(D25,'INSUMO VIG'!$B$2:$T$1996,4,0),0)</f>
        <v>-47803503</v>
      </c>
      <c r="H25" s="405">
        <f>IFERROR(VLOOKUP(D25,'INSUMO VIG'!$B$2:$T$1996,5,0),0)</f>
        <v>-102778337</v>
      </c>
      <c r="I25" s="405">
        <f>IFERROR(VLOOKUP(D25,'INSUMO VIG'!$B$2:$T$1996,6,0),0)</f>
        <v>408466663</v>
      </c>
      <c r="J25" s="405">
        <f>IFERROR(VLOOKUP(D25,'INSUMO VIG'!$B$2:$T$1996,7,0),0)</f>
        <v>0</v>
      </c>
      <c r="K25" s="405">
        <f>IFERROR(VLOOKUP(D25,'INSUMO VIG'!$B$2:$T$1996,8,0),0)</f>
        <v>408466663</v>
      </c>
      <c r="L25" s="405">
        <f>IFERROR(VLOOKUP(D25,'INSUMO VIG'!$B$2:$T$1996,9,0),0)</f>
        <v>-47803503</v>
      </c>
      <c r="M25" s="405">
        <f>IFERROR(VLOOKUP(D25,'INSUMO VIG'!$B$2:$T$1996,10,0),0)</f>
        <v>408466663</v>
      </c>
      <c r="N25" s="405">
        <f>IFERROR(VLOOKUP(D25,'INSUMO VIG'!$B$2:$T$1996,11,0),0)</f>
        <v>400749113</v>
      </c>
      <c r="O25" s="405">
        <f>IFERROR(VLOOKUP(D25,'INSUMO VIG'!$B$2:$T$1996,12,0),0)</f>
        <v>408466663</v>
      </c>
      <c r="P25" s="406">
        <f t="shared" si="4"/>
        <v>1</v>
      </c>
      <c r="Q25" s="405">
        <f>IFERROR(VLOOKUP(D25,'INSUMO VIG'!$B$2:$T$1996,14,0),0)</f>
        <v>400749113</v>
      </c>
      <c r="R25" s="405">
        <f>IFERROR(VLOOKUP(D25,'INSUMO VIG'!$B$2:$T$1996,15,0),0)</f>
        <v>408466663</v>
      </c>
      <c r="S25" s="406">
        <f t="shared" si="1"/>
        <v>1</v>
      </c>
      <c r="T25" s="407">
        <f>IFERROR(VLOOKUP(D25,'INSUMO VIG'!$B$2:$T$1996,18,0),0)</f>
        <v>408466669</v>
      </c>
    </row>
    <row r="26" spans="1:20" ht="22.5" customHeight="1">
      <c r="A26" s="114">
        <f t="shared" si="2"/>
        <v>15</v>
      </c>
      <c r="B26" s="114" t="s">
        <v>2985</v>
      </c>
      <c r="C26" s="123" t="str">
        <f>LEFT(D26,2)&amp;"."&amp;MID(D26,3,1)&amp;"."&amp;MID(D26,4,1)&amp;"."&amp;MID(D26,5,2)&amp;"."&amp;MID(D26,7,2)&amp;"."&amp;MID(D26,9,3)&amp;"."&amp;MID(D26,12,2)&amp;"."&amp;MID(D26,14,2)</f>
        <v>O2.1.1.01.01.001.08.02</v>
      </c>
      <c r="D26" s="403" t="s">
        <v>1712</v>
      </c>
      <c r="E26" s="404" t="s">
        <v>2994</v>
      </c>
      <c r="F26" s="405">
        <f>IFERROR(VLOOKUP(D26,'INSUMO VIG'!$B$2:$T$1996,3,0),0)</f>
        <v>244850000</v>
      </c>
      <c r="G26" s="405">
        <f>IFERROR(VLOOKUP(D26,'INSUMO VIG'!$B$2:$T$1996,4,0),0)</f>
        <v>-48587747</v>
      </c>
      <c r="H26" s="405">
        <f>IFERROR(VLOOKUP(D26,'INSUMO VIG'!$B$2:$T$1996,5,0),0)</f>
        <v>-48587747</v>
      </c>
      <c r="I26" s="405">
        <f>IFERROR(VLOOKUP(D26,'INSUMO VIG'!$B$2:$T$1996,6,0),0)</f>
        <v>196262253</v>
      </c>
      <c r="J26" s="405">
        <f>IFERROR(VLOOKUP(D26,'INSUMO VIG'!$B$2:$T$1996,7,0),0)</f>
        <v>0</v>
      </c>
      <c r="K26" s="405">
        <f>IFERROR(VLOOKUP(D26,'INSUMO VIG'!$B$2:$T$1996,8,0),0)</f>
        <v>196262253</v>
      </c>
      <c r="L26" s="405">
        <f>IFERROR(VLOOKUP(D26,'INSUMO VIG'!$B$2:$T$1996,9,0),0)</f>
        <v>-48587747</v>
      </c>
      <c r="M26" s="405">
        <f>IFERROR(VLOOKUP(D26,'INSUMO VIG'!$B$2:$T$1996,10,0),0)</f>
        <v>196262253</v>
      </c>
      <c r="N26" s="405">
        <f>IFERROR(VLOOKUP(D26,'INSUMO VIG'!$B$2:$T$1996,11,0),0)</f>
        <v>37002215</v>
      </c>
      <c r="O26" s="405">
        <f>IFERROR(VLOOKUP(D26,'INSUMO VIG'!$B$2:$T$1996,12,0),0)</f>
        <v>196262253</v>
      </c>
      <c r="P26" s="406">
        <f t="shared" si="4"/>
        <v>1</v>
      </c>
      <c r="Q26" s="405">
        <f>IFERROR(VLOOKUP(D26,'INSUMO VIG'!$B$2:$T$1996,14,0),0)</f>
        <v>37002215</v>
      </c>
      <c r="R26" s="405">
        <f>IFERROR(VLOOKUP(D26,'INSUMO VIG'!$B$2:$T$1996,15,0),0)</f>
        <v>196262253</v>
      </c>
      <c r="S26" s="406">
        <f t="shared" si="1"/>
        <v>1</v>
      </c>
      <c r="T26" s="407">
        <f>IFERROR(VLOOKUP(D26,'INSUMO VIG'!$B$2:$T$1996,18,0),0)</f>
        <v>196262250</v>
      </c>
    </row>
    <row r="27" spans="1:20" ht="27" customHeight="1">
      <c r="A27" s="114">
        <f t="shared" si="2"/>
        <v>13</v>
      </c>
      <c r="B27" s="114" t="s">
        <v>2985</v>
      </c>
      <c r="C27" s="123" t="str">
        <f>LEFT(D27,2)&amp;"."&amp;MID(D27,3,1)&amp;"."&amp;MID(D27,4,1)&amp;"."&amp;MID(D27,5,2)&amp;"."&amp;MID(D27,7,2)&amp;"."&amp;MID(D27,9,3)&amp;"."&amp;MID(D27,12,2)</f>
        <v>O2.1.1.01.01.001.09</v>
      </c>
      <c r="D27" s="403" t="s">
        <v>1714</v>
      </c>
      <c r="E27" s="404" t="s">
        <v>2995</v>
      </c>
      <c r="F27" s="405">
        <f>IFERROR(VLOOKUP(D27,'INSUMO VIG'!$B$2:$T$1996,3,0),0)</f>
        <v>947121000</v>
      </c>
      <c r="G27" s="405">
        <f>IFERROR(VLOOKUP(D27,'INSUMO VIG'!$B$2:$T$1996,4,0),0)</f>
        <v>-83275655</v>
      </c>
      <c r="H27" s="405">
        <f>IFERROR(VLOOKUP(D27,'INSUMO VIG'!$B$2:$T$1996,5,0),0)</f>
        <v>-143275655</v>
      </c>
      <c r="I27" s="405">
        <f>IFERROR(VLOOKUP(D27,'INSUMO VIG'!$B$2:$T$1996,6,0),0)</f>
        <v>803845345</v>
      </c>
      <c r="J27" s="405">
        <f>IFERROR(VLOOKUP(D27,'INSUMO VIG'!$B$2:$T$1996,7,0),0)</f>
        <v>0</v>
      </c>
      <c r="K27" s="405">
        <f>IFERROR(VLOOKUP(D27,'INSUMO VIG'!$B$2:$T$1996,8,0),0)</f>
        <v>803845345</v>
      </c>
      <c r="L27" s="405">
        <f>IFERROR(VLOOKUP(D27,'INSUMO VIG'!$B$2:$T$1996,9,0),0)</f>
        <v>-53275655</v>
      </c>
      <c r="M27" s="405">
        <f>IFERROR(VLOOKUP(D27,'INSUMO VIG'!$B$2:$T$1996,10,0),0)</f>
        <v>803845345</v>
      </c>
      <c r="N27" s="405">
        <f>IFERROR(VLOOKUP(D27,'INSUMO VIG'!$B$2:$T$1996,11,0),0)</f>
        <v>69462331</v>
      </c>
      <c r="O27" s="405">
        <f>IFERROR(VLOOKUP(D27,'INSUMO VIG'!$B$2:$T$1996,12,0),0)</f>
        <v>803845345</v>
      </c>
      <c r="P27" s="406">
        <f t="shared" si="4"/>
        <v>1</v>
      </c>
      <c r="Q27" s="405">
        <f>IFERROR(VLOOKUP(D27,'INSUMO VIG'!$B$2:$T$1996,14,0),0)</f>
        <v>69462331</v>
      </c>
      <c r="R27" s="405">
        <f>IFERROR(VLOOKUP(D27,'INSUMO VIG'!$B$2:$T$1996,15,0),0)</f>
        <v>803845345</v>
      </c>
      <c r="S27" s="406">
        <f t="shared" si="1"/>
        <v>1</v>
      </c>
      <c r="T27" s="407">
        <f>IFERROR(VLOOKUP(D27,'INSUMO VIG'!$B$2:$T$1996,18,0),0)</f>
        <v>803845341</v>
      </c>
    </row>
    <row r="28" spans="1:20" ht="15.75">
      <c r="A28" s="114">
        <f t="shared" si="2"/>
        <v>11</v>
      </c>
      <c r="B28" s="114" t="s">
        <v>2979</v>
      </c>
      <c r="C28" s="118" t="str">
        <f>LEFT(D28,2)&amp;"."&amp;MID(D28,3,1)&amp;"."&amp;MID(D28,4,1)&amp;"."&amp;MID(D28,5,2)&amp;"."&amp;MID(D28,7,2)&amp;"."&amp;MID(D28,9,3)</f>
        <v>O2.1.1.01.01.002</v>
      </c>
      <c r="D28" s="398" t="s">
        <v>2996</v>
      </c>
      <c r="E28" s="399" t="s">
        <v>2997</v>
      </c>
      <c r="F28" s="400">
        <f>F29+F30</f>
        <v>721023000</v>
      </c>
      <c r="G28" s="400">
        <f t="shared" ref="G28:O28" si="30">G29+G30</f>
        <v>-28699103</v>
      </c>
      <c r="H28" s="400">
        <f t="shared" si="30"/>
        <v>-119850200</v>
      </c>
      <c r="I28" s="400">
        <f t="shared" si="30"/>
        <v>601172800</v>
      </c>
      <c r="J28" s="400">
        <f t="shared" si="30"/>
        <v>0</v>
      </c>
      <c r="K28" s="400">
        <f t="shared" si="30"/>
        <v>601172800</v>
      </c>
      <c r="L28" s="400">
        <f t="shared" si="30"/>
        <v>-24112300</v>
      </c>
      <c r="M28" s="400">
        <f t="shared" si="30"/>
        <v>599172800</v>
      </c>
      <c r="N28" s="400">
        <f t="shared" si="30"/>
        <v>9216623</v>
      </c>
      <c r="O28" s="400">
        <f t="shared" si="30"/>
        <v>599172800</v>
      </c>
      <c r="P28" s="401">
        <f t="shared" si="4"/>
        <v>0.99667316951132856</v>
      </c>
      <c r="Q28" s="400">
        <f t="shared" ref="Q28" si="31">Q29+Q30</f>
        <v>9216623</v>
      </c>
      <c r="R28" s="400">
        <f t="shared" ref="R28" si="32">R29+R30</f>
        <v>599172800</v>
      </c>
      <c r="S28" s="401">
        <f t="shared" si="1"/>
        <v>0.99667316951132856</v>
      </c>
      <c r="T28" s="402">
        <f t="shared" ref="T28" si="33">T29+T30</f>
        <v>599172800</v>
      </c>
    </row>
    <row r="29" spans="1:20" ht="24.75" customHeight="1">
      <c r="A29" s="114">
        <f t="shared" si="2"/>
        <v>13</v>
      </c>
      <c r="B29" s="114" t="s">
        <v>2985</v>
      </c>
      <c r="C29" s="123" t="str">
        <f t="shared" ref="C29:C30" si="34">LEFT(D29,2)&amp;"."&amp;MID(D29,3,1)&amp;"."&amp;MID(D29,4,1)&amp;"."&amp;MID(D29,5,2)&amp;"."&amp;MID(D29,7,2)&amp;"."&amp;MID(D29,9,3)&amp;"."&amp;MID(D29,12,2)</f>
        <v>O2.1.1.01.01.002.04</v>
      </c>
      <c r="D29" s="403" t="s">
        <v>1718</v>
      </c>
      <c r="E29" s="404" t="s">
        <v>2998</v>
      </c>
      <c r="F29" s="405">
        <f>IFERROR(VLOOKUP(D29,'INSUMO VIG'!$B$2:$T$1996,3,0),0)</f>
        <v>567323000</v>
      </c>
      <c r="G29" s="405">
        <f>IFERROR(VLOOKUP(D29,'INSUMO VIG'!$B$2:$T$1996,4,0),0)</f>
        <v>0</v>
      </c>
      <c r="H29" s="405">
        <f>IFERROR(VLOOKUP(D29,'INSUMO VIG'!$B$2:$T$1996,5,0),0)</f>
        <v>-75737900</v>
      </c>
      <c r="I29" s="405">
        <f>IFERROR(VLOOKUP(D29,'INSUMO VIG'!$B$2:$T$1996,6,0),0)</f>
        <v>491585100</v>
      </c>
      <c r="J29" s="405">
        <f>IFERROR(VLOOKUP(D29,'INSUMO VIG'!$B$2:$T$1996,7,0),0)</f>
        <v>0</v>
      </c>
      <c r="K29" s="405">
        <f>IFERROR(VLOOKUP(D29,'INSUMO VIG'!$B$2:$T$1996,8,0),0)</f>
        <v>491585100</v>
      </c>
      <c r="L29" s="405">
        <f>IFERROR(VLOOKUP(D29,'INSUMO VIG'!$B$2:$T$1996,9,0),0)</f>
        <v>-2000000</v>
      </c>
      <c r="M29" s="405">
        <f>IFERROR(VLOOKUP(D29,'INSUMO VIG'!$B$2:$T$1996,10,0),0)</f>
        <v>489585100</v>
      </c>
      <c r="N29" s="405">
        <f>IFERROR(VLOOKUP(D29,'INSUMO VIG'!$B$2:$T$1996,11,0),0)</f>
        <v>0</v>
      </c>
      <c r="O29" s="405">
        <f>IFERROR(VLOOKUP(D29,'INSUMO VIG'!$B$2:$T$1996,12,0),0)</f>
        <v>489585100</v>
      </c>
      <c r="P29" s="406">
        <f t="shared" si="4"/>
        <v>0.99593152843729393</v>
      </c>
      <c r="Q29" s="405">
        <f>IFERROR(VLOOKUP(D29,'INSUMO VIG'!$B$2:$T$1996,14,0),0)</f>
        <v>0</v>
      </c>
      <c r="R29" s="405">
        <f>IFERROR(VLOOKUP(D29,'INSUMO VIG'!$B$2:$T$1996,15,0),0)</f>
        <v>489585100</v>
      </c>
      <c r="S29" s="406">
        <f t="shared" si="1"/>
        <v>0.99593152843729393</v>
      </c>
      <c r="T29" s="407">
        <f>IFERROR(VLOOKUP(D29,'INSUMO VIG'!$B$2:$T$1996,18,0),0)</f>
        <v>489585100</v>
      </c>
    </row>
    <row r="30" spans="1:20" ht="29.25" customHeight="1">
      <c r="A30" s="114">
        <f t="shared" si="2"/>
        <v>13</v>
      </c>
      <c r="B30" s="114" t="s">
        <v>2979</v>
      </c>
      <c r="C30" s="118" t="str">
        <f t="shared" si="34"/>
        <v>O2.1.1.01.01.002.12</v>
      </c>
      <c r="D30" s="398" t="s">
        <v>2999</v>
      </c>
      <c r="E30" s="399" t="s">
        <v>3000</v>
      </c>
      <c r="F30" s="400">
        <f>F31</f>
        <v>153700000</v>
      </c>
      <c r="G30" s="400">
        <f t="shared" ref="G30:T30" si="35">G31</f>
        <v>-28699103</v>
      </c>
      <c r="H30" s="400">
        <f t="shared" si="35"/>
        <v>-44112300</v>
      </c>
      <c r="I30" s="400">
        <f t="shared" si="35"/>
        <v>109587700</v>
      </c>
      <c r="J30" s="400">
        <f t="shared" si="35"/>
        <v>0</v>
      </c>
      <c r="K30" s="400">
        <f t="shared" si="35"/>
        <v>109587700</v>
      </c>
      <c r="L30" s="400">
        <f t="shared" si="35"/>
        <v>-22112300</v>
      </c>
      <c r="M30" s="400">
        <f t="shared" si="35"/>
        <v>109587700</v>
      </c>
      <c r="N30" s="400">
        <f t="shared" si="35"/>
        <v>9216623</v>
      </c>
      <c r="O30" s="400">
        <f t="shared" si="35"/>
        <v>109587700</v>
      </c>
      <c r="P30" s="401">
        <f t="shared" si="4"/>
        <v>1</v>
      </c>
      <c r="Q30" s="400">
        <f t="shared" si="35"/>
        <v>9216623</v>
      </c>
      <c r="R30" s="400">
        <f t="shared" si="35"/>
        <v>109587700</v>
      </c>
      <c r="S30" s="401">
        <f t="shared" si="1"/>
        <v>1</v>
      </c>
      <c r="T30" s="402">
        <f t="shared" si="35"/>
        <v>109587700</v>
      </c>
    </row>
    <row r="31" spans="1:20" ht="27" customHeight="1">
      <c r="A31" s="114">
        <f t="shared" si="2"/>
        <v>15</v>
      </c>
      <c r="B31" s="114" t="s">
        <v>2985</v>
      </c>
      <c r="C31" s="123" t="str">
        <f>LEFT(D31,2)&amp;"."&amp;MID(D31,3,1)&amp;"."&amp;MID(D31,4,1)&amp;"."&amp;MID(D31,5,2)&amp;"."&amp;MID(D31,7,2)&amp;"."&amp;MID(D31,9,3)&amp;"."&amp;MID(D31,12,2)&amp;"."&amp;MID(D31,14,2)</f>
        <v>O2.1.1.01.01.002.12.01</v>
      </c>
      <c r="D31" s="403" t="s">
        <v>1720</v>
      </c>
      <c r="E31" s="404" t="s">
        <v>3001</v>
      </c>
      <c r="F31" s="405">
        <f>IFERROR(VLOOKUP(D31,'INSUMO VIG'!$B$2:$T$1996,3,0),0)</f>
        <v>153700000</v>
      </c>
      <c r="G31" s="405">
        <f>IFERROR(VLOOKUP(D31,'INSUMO VIG'!$B$2:$T$1996,4,0),0)</f>
        <v>-28699103</v>
      </c>
      <c r="H31" s="405">
        <f>IFERROR(VLOOKUP(D31,'INSUMO VIG'!$B$2:$T$1996,5,0),0)</f>
        <v>-44112300</v>
      </c>
      <c r="I31" s="405">
        <f>IFERROR(VLOOKUP(D31,'INSUMO VIG'!$B$2:$T$1996,6,0),0)</f>
        <v>109587700</v>
      </c>
      <c r="J31" s="405">
        <f>IFERROR(VLOOKUP(D31,'INSUMO VIG'!$B$2:$T$1996,7,0),0)</f>
        <v>0</v>
      </c>
      <c r="K31" s="405">
        <f>IFERROR(VLOOKUP(D31,'INSUMO VIG'!$B$2:$T$1996,8,0),0)</f>
        <v>109587700</v>
      </c>
      <c r="L31" s="405">
        <f>IFERROR(VLOOKUP(D31,'INSUMO VIG'!$B$2:$T$1996,9,0),0)</f>
        <v>-22112300</v>
      </c>
      <c r="M31" s="405">
        <f>IFERROR(VLOOKUP(D31,'INSUMO VIG'!$B$2:$T$1996,10,0),0)</f>
        <v>109587700</v>
      </c>
      <c r="N31" s="405">
        <f>IFERROR(VLOOKUP(D31,'INSUMO VIG'!$B$2:$T$1996,11,0),0)</f>
        <v>9216623</v>
      </c>
      <c r="O31" s="405">
        <f>IFERROR(VLOOKUP(D31,'INSUMO VIG'!$B$2:$T$1996,12,0),0)</f>
        <v>109587700</v>
      </c>
      <c r="P31" s="406">
        <f t="shared" si="4"/>
        <v>1</v>
      </c>
      <c r="Q31" s="405">
        <f>IFERROR(VLOOKUP(D31,'INSUMO VIG'!$B$2:$T$1996,14,0),0)</f>
        <v>9216623</v>
      </c>
      <c r="R31" s="405">
        <f>IFERROR(VLOOKUP(D31,'INSUMO VIG'!$B$2:$T$1996,15,0),0)</f>
        <v>109587700</v>
      </c>
      <c r="S31" s="406">
        <f t="shared" si="1"/>
        <v>1</v>
      </c>
      <c r="T31" s="407">
        <f>IFERROR(VLOOKUP(D31,'INSUMO VIG'!$B$2:$T$1996,18,0),0)</f>
        <v>109587700</v>
      </c>
    </row>
    <row r="32" spans="1:20" ht="26.25" customHeight="1">
      <c r="A32" s="114">
        <f t="shared" si="2"/>
        <v>8</v>
      </c>
      <c r="B32" s="114" t="s">
        <v>2979</v>
      </c>
      <c r="C32" s="118" t="str">
        <f>LEFT(D32,2)&amp;"."&amp;MID(D32,3,1)&amp;"."&amp;MID(D32,4,1)&amp;"."&amp;MID(D32,5,2)&amp;"."&amp;MID(D32,7,2)</f>
        <v>O2.1.1.01.02</v>
      </c>
      <c r="D32" s="398" t="s">
        <v>3002</v>
      </c>
      <c r="E32" s="399" t="s">
        <v>3003</v>
      </c>
      <c r="F32" s="400">
        <f>F33+F36+F39+F42+F44+F46+F47+F48+F49</f>
        <v>2306845000</v>
      </c>
      <c r="G32" s="400">
        <f t="shared" ref="G32:O32" si="36">G33+G36+G39+G42+G44+G46+G47+G48+G49</f>
        <v>580964857</v>
      </c>
      <c r="H32" s="400">
        <f t="shared" si="36"/>
        <v>529360457</v>
      </c>
      <c r="I32" s="400">
        <f t="shared" si="36"/>
        <v>2836205457</v>
      </c>
      <c r="J32" s="400">
        <f t="shared" si="36"/>
        <v>0</v>
      </c>
      <c r="K32" s="400">
        <f t="shared" si="36"/>
        <v>2836205457</v>
      </c>
      <c r="L32" s="400">
        <f t="shared" si="36"/>
        <v>559874243</v>
      </c>
      <c r="M32" s="400">
        <f t="shared" si="36"/>
        <v>2803114843</v>
      </c>
      <c r="N32" s="400">
        <f t="shared" si="36"/>
        <v>1404780612</v>
      </c>
      <c r="O32" s="400">
        <f t="shared" si="36"/>
        <v>2803114843</v>
      </c>
      <c r="P32" s="401">
        <f t="shared" si="4"/>
        <v>0.98833278671038116</v>
      </c>
      <c r="Q32" s="400">
        <f t="shared" ref="Q32" si="37">Q33+Q36+Q39+Q42+Q44+Q46+Q47+Q48+Q49</f>
        <v>1538316792</v>
      </c>
      <c r="R32" s="400">
        <f t="shared" ref="R32" si="38">R33+R36+R39+R42+R44+R46+R47+R48+R49</f>
        <v>2803114843</v>
      </c>
      <c r="S32" s="401">
        <f t="shared" si="1"/>
        <v>0.98833278671038116</v>
      </c>
      <c r="T32" s="402">
        <f t="shared" ref="T32" si="39">T33+T36+T39+T42+T44+T46+T47+T48+T49</f>
        <v>2803114839</v>
      </c>
    </row>
    <row r="33" spans="1:20" ht="26.25" customHeight="1">
      <c r="A33" s="114">
        <f t="shared" si="2"/>
        <v>11</v>
      </c>
      <c r="B33" s="114" t="s">
        <v>2979</v>
      </c>
      <c r="C33" s="118" t="str">
        <f>LEFT(D33,2)&amp;"."&amp;MID(D33,3,1)&amp;"."&amp;MID(D33,4,1)&amp;"."&amp;MID(D33,5,2)&amp;"."&amp;MID(D33,7,2)&amp;"."&amp;MID(D33,9,3)</f>
        <v>O2.1.1.01.02.001</v>
      </c>
      <c r="D33" s="398" t="s">
        <v>3004</v>
      </c>
      <c r="E33" s="399" t="s">
        <v>3005</v>
      </c>
      <c r="F33" s="400">
        <f>SUM(F34:F35)</f>
        <v>644834000</v>
      </c>
      <c r="G33" s="400">
        <f t="shared" ref="G33:O33" si="40">SUM(G34:G35)</f>
        <v>-51076430</v>
      </c>
      <c r="H33" s="400">
        <f t="shared" si="40"/>
        <v>-89076430</v>
      </c>
      <c r="I33" s="400">
        <f t="shared" si="40"/>
        <v>555757570</v>
      </c>
      <c r="J33" s="400">
        <f t="shared" si="40"/>
        <v>0</v>
      </c>
      <c r="K33" s="400">
        <f t="shared" si="40"/>
        <v>555757570</v>
      </c>
      <c r="L33" s="400">
        <f t="shared" si="40"/>
        <v>-51076430</v>
      </c>
      <c r="M33" s="400">
        <f t="shared" si="40"/>
        <v>543757570</v>
      </c>
      <c r="N33" s="400">
        <f t="shared" si="40"/>
        <v>43517000</v>
      </c>
      <c r="O33" s="400">
        <f t="shared" si="40"/>
        <v>543757570</v>
      </c>
      <c r="P33" s="401">
        <f t="shared" si="4"/>
        <v>0.97840785146660258</v>
      </c>
      <c r="Q33" s="400">
        <f t="shared" ref="Q33" si="41">SUM(Q34:Q35)</f>
        <v>87425200</v>
      </c>
      <c r="R33" s="400">
        <f t="shared" ref="R33" si="42">SUM(R34:R35)</f>
        <v>543757570</v>
      </c>
      <c r="S33" s="401">
        <f t="shared" si="1"/>
        <v>0.97840785146660258</v>
      </c>
      <c r="T33" s="402">
        <f t="shared" ref="T33" si="43">SUM(T34:T35)</f>
        <v>543757570</v>
      </c>
    </row>
    <row r="34" spans="1:20" ht="25.5" customHeight="1">
      <c r="A34" s="114">
        <f t="shared" si="2"/>
        <v>13</v>
      </c>
      <c r="B34" s="114" t="s">
        <v>2985</v>
      </c>
      <c r="C34" s="123" t="str">
        <f t="shared" ref="C34:C45" si="44">LEFT(D34,2)&amp;"."&amp;MID(D34,3,1)&amp;"."&amp;MID(D34,4,1)&amp;"."&amp;MID(D34,5,2)&amp;"."&amp;MID(D34,7,2)&amp;"."&amp;MID(D34,9,3)&amp;"."&amp;MID(D34,12,2)</f>
        <v>O2.1.1.01.02.001.01</v>
      </c>
      <c r="D34" s="403" t="s">
        <v>1728</v>
      </c>
      <c r="E34" s="404" t="s">
        <v>3006</v>
      </c>
      <c r="F34" s="405">
        <f>IFERROR(VLOOKUP(D34,'INSUMO VIG'!$B$2:$T$1996,3,0),0)</f>
        <v>403221000</v>
      </c>
      <c r="G34" s="405">
        <f>IFERROR(VLOOKUP(D34,'INSUMO VIG'!$B$2:$T$1996,4,0),0)</f>
        <v>-13761918</v>
      </c>
      <c r="H34" s="405">
        <f>IFERROR(VLOOKUP(D34,'INSUMO VIG'!$B$2:$T$1996,5,0),0)</f>
        <v>-3761918</v>
      </c>
      <c r="I34" s="405">
        <f>IFERROR(VLOOKUP(D34,'INSUMO VIG'!$B$2:$T$1996,6,0),0)</f>
        <v>399459082</v>
      </c>
      <c r="J34" s="405">
        <f>IFERROR(VLOOKUP(D34,'INSUMO VIG'!$B$2:$T$1996,7,0),0)</f>
        <v>0</v>
      </c>
      <c r="K34" s="405">
        <f>IFERROR(VLOOKUP(D34,'INSUMO VIG'!$B$2:$T$1996,8,0),0)</f>
        <v>399459082</v>
      </c>
      <c r="L34" s="405">
        <f>IFERROR(VLOOKUP(D34,'INSUMO VIG'!$B$2:$T$1996,9,0),0)</f>
        <v>-13761918</v>
      </c>
      <c r="M34" s="405">
        <f>IFERROR(VLOOKUP(D34,'INSUMO VIG'!$B$2:$T$1996,10,0),0)</f>
        <v>399459082</v>
      </c>
      <c r="N34" s="405">
        <f>IFERROR(VLOOKUP(D34,'INSUMO VIG'!$B$2:$T$1996,11,0),0)</f>
        <v>33038500</v>
      </c>
      <c r="O34" s="405">
        <f>IFERROR(VLOOKUP(D34,'INSUMO VIG'!$B$2:$T$1996,12,0),0)</f>
        <v>399459082</v>
      </c>
      <c r="P34" s="406">
        <f t="shared" si="4"/>
        <v>1</v>
      </c>
      <c r="Q34" s="405">
        <f>IFERROR(VLOOKUP(D34,'INSUMO VIG'!$B$2:$T$1996,14,0),0)</f>
        <v>66460200</v>
      </c>
      <c r="R34" s="405">
        <f>IFERROR(VLOOKUP(D34,'INSUMO VIG'!$B$2:$T$1996,15,0),0)</f>
        <v>399459082</v>
      </c>
      <c r="S34" s="406">
        <f t="shared" si="1"/>
        <v>1</v>
      </c>
      <c r="T34" s="407">
        <f>IFERROR(VLOOKUP(D34,'INSUMO VIG'!$B$2:$T$1996,18,0),0)</f>
        <v>399459082</v>
      </c>
    </row>
    <row r="35" spans="1:20" ht="27.75" customHeight="1">
      <c r="A35" s="114">
        <f t="shared" si="2"/>
        <v>13</v>
      </c>
      <c r="B35" s="114" t="s">
        <v>2985</v>
      </c>
      <c r="C35" s="123" t="str">
        <f t="shared" si="44"/>
        <v>O2.1.1.01.02.001.02</v>
      </c>
      <c r="D35" s="403" t="s">
        <v>1736</v>
      </c>
      <c r="E35" s="404" t="s">
        <v>3007</v>
      </c>
      <c r="F35" s="405">
        <f>IFERROR(VLOOKUP(D35,'INSUMO VIG'!$B$2:$T$1996,3,0),0)</f>
        <v>241613000</v>
      </c>
      <c r="G35" s="405">
        <f>IFERROR(VLOOKUP(D35,'INSUMO VIG'!$B$2:$T$1996,4,0),0)</f>
        <v>-37314512</v>
      </c>
      <c r="H35" s="405">
        <f>IFERROR(VLOOKUP(D35,'INSUMO VIG'!$B$2:$T$1996,5,0),0)</f>
        <v>-85314512</v>
      </c>
      <c r="I35" s="405">
        <f>IFERROR(VLOOKUP(D35,'INSUMO VIG'!$B$2:$T$1996,6,0),0)</f>
        <v>156298488</v>
      </c>
      <c r="J35" s="405">
        <f>IFERROR(VLOOKUP(D35,'INSUMO VIG'!$B$2:$T$1996,7,0),0)</f>
        <v>0</v>
      </c>
      <c r="K35" s="405">
        <f>IFERROR(VLOOKUP(D35,'INSUMO VIG'!$B$2:$T$1996,8,0),0)</f>
        <v>156298488</v>
      </c>
      <c r="L35" s="405">
        <f>IFERROR(VLOOKUP(D35,'INSUMO VIG'!$B$2:$T$1996,9,0),0)</f>
        <v>-37314512</v>
      </c>
      <c r="M35" s="405">
        <f>IFERROR(VLOOKUP(D35,'INSUMO VIG'!$B$2:$T$1996,10,0),0)</f>
        <v>144298488</v>
      </c>
      <c r="N35" s="405">
        <f>IFERROR(VLOOKUP(D35,'INSUMO VIG'!$B$2:$T$1996,11,0),0)</f>
        <v>10478500</v>
      </c>
      <c r="O35" s="405">
        <f>IFERROR(VLOOKUP(D35,'INSUMO VIG'!$B$2:$T$1996,12,0),0)</f>
        <v>144298488</v>
      </c>
      <c r="P35" s="406">
        <f t="shared" si="4"/>
        <v>0.92322382542817694</v>
      </c>
      <c r="Q35" s="405">
        <f>IFERROR(VLOOKUP(D35,'INSUMO VIG'!$B$2:$T$1996,14,0),0)</f>
        <v>20965000</v>
      </c>
      <c r="R35" s="405">
        <f>IFERROR(VLOOKUP(D35,'INSUMO VIG'!$B$2:$T$1996,15,0),0)</f>
        <v>144298488</v>
      </c>
      <c r="S35" s="406">
        <f t="shared" si="1"/>
        <v>0.92322382542817694</v>
      </c>
      <c r="T35" s="407">
        <f>IFERROR(VLOOKUP(D35,'INSUMO VIG'!$B$2:$T$1996,18,0),0)</f>
        <v>144298488</v>
      </c>
    </row>
    <row r="36" spans="1:20" ht="27.75" customHeight="1">
      <c r="A36" s="114">
        <f t="shared" si="2"/>
        <v>11</v>
      </c>
      <c r="B36" s="114" t="s">
        <v>2979</v>
      </c>
      <c r="C36" s="118" t="str">
        <f>LEFT(D36,2)&amp;"."&amp;MID(D36,3,1)&amp;"."&amp;MID(D36,4,1)&amp;"."&amp;MID(D36,5,2)&amp;"."&amp;MID(D36,7,2)&amp;"."&amp;MID(D36,9,3)</f>
        <v>O2.1.1.01.02.002</v>
      </c>
      <c r="D36" s="398" t="s">
        <v>3008</v>
      </c>
      <c r="E36" s="399" t="s">
        <v>3009</v>
      </c>
      <c r="F36" s="400">
        <f>SUM(F37:F38)</f>
        <v>456749000</v>
      </c>
      <c r="G36" s="400">
        <f t="shared" ref="G36:M36" si="45">SUM(G37:G38)</f>
        <v>-43398630</v>
      </c>
      <c r="H36" s="400">
        <f t="shared" si="45"/>
        <v>-69898630</v>
      </c>
      <c r="I36" s="400">
        <f t="shared" si="45"/>
        <v>386850370</v>
      </c>
      <c r="J36" s="400">
        <f t="shared" si="45"/>
        <v>0</v>
      </c>
      <c r="K36" s="400">
        <f t="shared" si="45"/>
        <v>386850370</v>
      </c>
      <c r="L36" s="400">
        <f t="shared" si="45"/>
        <v>-43398630</v>
      </c>
      <c r="M36" s="400">
        <f t="shared" si="45"/>
        <v>386850370</v>
      </c>
      <c r="N36" s="400">
        <f t="shared" ref="N36" si="46">SUM(N37:N38)</f>
        <v>30824300</v>
      </c>
      <c r="O36" s="400">
        <f t="shared" ref="O36" si="47">SUM(O37:O38)</f>
        <v>386850370</v>
      </c>
      <c r="P36" s="401">
        <f t="shared" si="4"/>
        <v>1</v>
      </c>
      <c r="Q36" s="400">
        <f t="shared" ref="Q36" si="48">SUM(Q37:Q38)</f>
        <v>61926200</v>
      </c>
      <c r="R36" s="400">
        <f t="shared" ref="R36" si="49">SUM(R37:R38)</f>
        <v>386850370</v>
      </c>
      <c r="S36" s="401">
        <f t="shared" si="1"/>
        <v>1</v>
      </c>
      <c r="T36" s="402">
        <f t="shared" ref="T36" si="50">SUM(T37:T38)</f>
        <v>386850373</v>
      </c>
    </row>
    <row r="37" spans="1:20" ht="25.5" customHeight="1">
      <c r="A37" s="114">
        <f t="shared" si="2"/>
        <v>13</v>
      </c>
      <c r="B37" s="114" t="s">
        <v>2985</v>
      </c>
      <c r="C37" s="123" t="str">
        <f t="shared" si="44"/>
        <v>O2.1.1.01.02.002.01</v>
      </c>
      <c r="D37" s="403" t="s">
        <v>1739</v>
      </c>
      <c r="E37" s="404" t="s">
        <v>3010</v>
      </c>
      <c r="F37" s="405">
        <f>IFERROR(VLOOKUP(D37,'INSUMO VIG'!$B$2:$T$1996,3,0),0)</f>
        <v>6279000</v>
      </c>
      <c r="G37" s="405">
        <f>IFERROR(VLOOKUP(D37,'INSUMO VIG'!$B$2:$T$1996,4,0),0)</f>
        <v>-3224832</v>
      </c>
      <c r="H37" s="405">
        <f>IFERROR(VLOOKUP(D37,'INSUMO VIG'!$B$2:$T$1996,5,0),0)</f>
        <v>275168</v>
      </c>
      <c r="I37" s="405">
        <f>IFERROR(VLOOKUP(D37,'INSUMO VIG'!$B$2:$T$1996,6,0),0)</f>
        <v>6554168</v>
      </c>
      <c r="J37" s="405">
        <f>IFERROR(VLOOKUP(D37,'INSUMO VIG'!$B$2:$T$1996,7,0),0)</f>
        <v>0</v>
      </c>
      <c r="K37" s="405">
        <f>IFERROR(VLOOKUP(D37,'INSUMO VIG'!$B$2:$T$1996,8,0),0)</f>
        <v>6554168</v>
      </c>
      <c r="L37" s="405">
        <f>IFERROR(VLOOKUP(D37,'INSUMO VIG'!$B$2:$T$1996,9,0),0)</f>
        <v>-3224832</v>
      </c>
      <c r="M37" s="405">
        <f>IFERROR(VLOOKUP(D37,'INSUMO VIG'!$B$2:$T$1996,10,0),0)</f>
        <v>6554168</v>
      </c>
      <c r="N37" s="405">
        <f>IFERROR(VLOOKUP(D37,'INSUMO VIG'!$B$2:$T$1996,11,0),0)</f>
        <v>515700</v>
      </c>
      <c r="O37" s="405">
        <f>IFERROR(VLOOKUP(D37,'INSUMO VIG'!$B$2:$T$1996,12,0),0)</f>
        <v>6554168</v>
      </c>
      <c r="P37" s="406">
        <f t="shared" ref="P37:P38" si="51">IFERROR(O37/K37,"")</f>
        <v>1</v>
      </c>
      <c r="Q37" s="405">
        <f>IFERROR(VLOOKUP(D37,'INSUMO VIG'!$B$2:$T$1996,14,0),0)</f>
        <v>1031500</v>
      </c>
      <c r="R37" s="405">
        <f>IFERROR(VLOOKUP(D37,'INSUMO VIG'!$B$2:$T$1996,15,0),0)</f>
        <v>6554168</v>
      </c>
      <c r="S37" s="406">
        <f t="shared" ref="S37:S38" si="52">IFERROR(R37/K37,"")</f>
        <v>1</v>
      </c>
      <c r="T37" s="407">
        <f>IFERROR(VLOOKUP(D37,'INSUMO VIG'!$B$2:$T$1996,18,0),0)</f>
        <v>6554173</v>
      </c>
    </row>
    <row r="38" spans="1:20" ht="25.5" customHeight="1">
      <c r="A38" s="114">
        <f t="shared" si="2"/>
        <v>13</v>
      </c>
      <c r="B38" s="114" t="s">
        <v>2985</v>
      </c>
      <c r="C38" s="123" t="str">
        <f t="shared" si="44"/>
        <v>O2.1.1.01.02.002.02</v>
      </c>
      <c r="D38" s="403" t="s">
        <v>1742</v>
      </c>
      <c r="E38" s="404" t="s">
        <v>3011</v>
      </c>
      <c r="F38" s="405">
        <f>IFERROR(VLOOKUP(D38,'INSUMO VIG'!$B$2:$T$1996,3,0),0)</f>
        <v>450470000</v>
      </c>
      <c r="G38" s="405">
        <f>IFERROR(VLOOKUP(D38,'INSUMO VIG'!$B$2:$T$1996,4,0),0)</f>
        <v>-40173798</v>
      </c>
      <c r="H38" s="405">
        <f>IFERROR(VLOOKUP(D38,'INSUMO VIG'!$B$2:$T$1996,5,0),0)</f>
        <v>-70173798</v>
      </c>
      <c r="I38" s="405">
        <f>IFERROR(VLOOKUP(D38,'INSUMO VIG'!$B$2:$T$1996,6,0),0)</f>
        <v>380296202</v>
      </c>
      <c r="J38" s="405">
        <f>IFERROR(VLOOKUP(D38,'INSUMO VIG'!$B$2:$T$1996,7,0),0)</f>
        <v>0</v>
      </c>
      <c r="K38" s="405">
        <f>IFERROR(VLOOKUP(D38,'INSUMO VIG'!$B$2:$T$1996,8,0),0)</f>
        <v>380296202</v>
      </c>
      <c r="L38" s="405">
        <f>IFERROR(VLOOKUP(D38,'INSUMO VIG'!$B$2:$T$1996,9,0),0)</f>
        <v>-40173798</v>
      </c>
      <c r="M38" s="405">
        <f>IFERROR(VLOOKUP(D38,'INSUMO VIG'!$B$2:$T$1996,10,0),0)</f>
        <v>380296202</v>
      </c>
      <c r="N38" s="405">
        <f>IFERROR(VLOOKUP(D38,'INSUMO VIG'!$B$2:$T$1996,11,0),0)</f>
        <v>30308600</v>
      </c>
      <c r="O38" s="405">
        <f>IFERROR(VLOOKUP(D38,'INSUMO VIG'!$B$2:$T$1996,12,0),0)</f>
        <v>380296202</v>
      </c>
      <c r="P38" s="406">
        <f t="shared" si="51"/>
        <v>1</v>
      </c>
      <c r="Q38" s="405">
        <f>IFERROR(VLOOKUP(D38,'INSUMO VIG'!$B$2:$T$1996,14,0),0)</f>
        <v>60894700</v>
      </c>
      <c r="R38" s="405">
        <f>IFERROR(VLOOKUP(D38,'INSUMO VIG'!$B$2:$T$1996,15,0),0)</f>
        <v>380296202</v>
      </c>
      <c r="S38" s="406">
        <f t="shared" si="52"/>
        <v>1</v>
      </c>
      <c r="T38" s="407">
        <f>IFERROR(VLOOKUP(D38,'INSUMO VIG'!$B$2:$T$1996,18,0),0)</f>
        <v>380296200</v>
      </c>
    </row>
    <row r="39" spans="1:20" ht="15.75">
      <c r="A39" s="114">
        <f t="shared" si="2"/>
        <v>11</v>
      </c>
      <c r="B39" s="114" t="s">
        <v>2979</v>
      </c>
      <c r="C39" s="118" t="str">
        <f>LEFT(D39,2)&amp;"."&amp;MID(D39,3,1)&amp;"."&amp;MID(D39,4,1)&amp;"."&amp;MID(D39,5,2)&amp;"."&amp;MID(D39,7,2)&amp;"."&amp;MID(D39,9,3)</f>
        <v>O2.1.1.01.02.003</v>
      </c>
      <c r="D39" s="398" t="s">
        <v>3012</v>
      </c>
      <c r="E39" s="399" t="s">
        <v>2881</v>
      </c>
      <c r="F39" s="400">
        <f>SUM(F40:F41)</f>
        <v>622496000</v>
      </c>
      <c r="G39" s="400">
        <f t="shared" ref="G39:O39" si="53">SUM(G40:G41)</f>
        <v>769736775</v>
      </c>
      <c r="H39" s="400">
        <f t="shared" si="53"/>
        <v>754736775</v>
      </c>
      <c r="I39" s="400">
        <f t="shared" si="53"/>
        <v>1377232775</v>
      </c>
      <c r="J39" s="400">
        <f t="shared" si="53"/>
        <v>0</v>
      </c>
      <c r="K39" s="400">
        <f t="shared" si="53"/>
        <v>1377232775</v>
      </c>
      <c r="L39" s="400">
        <f t="shared" si="53"/>
        <v>760649203</v>
      </c>
      <c r="M39" s="400">
        <f t="shared" si="53"/>
        <v>1368145203</v>
      </c>
      <c r="N39" s="400">
        <f t="shared" si="53"/>
        <v>1298147954</v>
      </c>
      <c r="O39" s="400">
        <f t="shared" si="53"/>
        <v>1368145203</v>
      </c>
      <c r="P39" s="401">
        <f t="shared" si="4"/>
        <v>0.9934015714954213</v>
      </c>
      <c r="Q39" s="400">
        <f t="shared" ref="Q39" si="54">SUM(Q40:Q41)</f>
        <v>1304731492</v>
      </c>
      <c r="R39" s="400">
        <f t="shared" ref="R39" si="55">SUM(R40:R41)</f>
        <v>1368145203</v>
      </c>
      <c r="S39" s="401">
        <f t="shared" si="1"/>
        <v>0.9934015714954213</v>
      </c>
      <c r="T39" s="402">
        <f t="shared" ref="T39" si="56">SUM(T40:T41)</f>
        <v>1368145197</v>
      </c>
    </row>
    <row r="40" spans="1:20" ht="15.75">
      <c r="A40" s="114">
        <f t="shared" si="2"/>
        <v>13</v>
      </c>
      <c r="B40" s="114" t="s">
        <v>2985</v>
      </c>
      <c r="C40" s="123" t="str">
        <f t="shared" si="44"/>
        <v>O2.1.1.01.02.003.01</v>
      </c>
      <c r="D40" s="403" t="s">
        <v>1744</v>
      </c>
      <c r="E40" s="404" t="s">
        <v>3013</v>
      </c>
      <c r="F40" s="405">
        <f>IFERROR(VLOOKUP(D40,'INSUMO VIG'!$B$2:$T$1996,3,0),0)</f>
        <v>429120000</v>
      </c>
      <c r="G40" s="405">
        <f>IFERROR(VLOOKUP(D40,'INSUMO VIG'!$B$2:$T$1996,4,0),0)</f>
        <v>835926719</v>
      </c>
      <c r="H40" s="405">
        <f>IFERROR(VLOOKUP(D40,'INSUMO VIG'!$B$2:$T$1996,5,0),0)</f>
        <v>835926719</v>
      </c>
      <c r="I40" s="405">
        <f>IFERROR(VLOOKUP(D40,'INSUMO VIG'!$B$2:$T$1996,6,0),0)</f>
        <v>1265046719</v>
      </c>
      <c r="J40" s="405">
        <f>IFERROR(VLOOKUP(D40,'INSUMO VIG'!$B$2:$T$1996,7,0),0)</f>
        <v>0</v>
      </c>
      <c r="K40" s="405">
        <f>IFERROR(VLOOKUP(D40,'INSUMO VIG'!$B$2:$T$1996,8,0),0)</f>
        <v>1265046719</v>
      </c>
      <c r="L40" s="405">
        <f>IFERROR(VLOOKUP(D40,'INSUMO VIG'!$B$2:$T$1996,9,0),0)</f>
        <v>826839147</v>
      </c>
      <c r="M40" s="405">
        <f>IFERROR(VLOOKUP(D40,'INSUMO VIG'!$B$2:$T$1996,10,0),0)</f>
        <v>1255959147</v>
      </c>
      <c r="N40" s="405">
        <f>IFERROR(VLOOKUP(D40,'INSUMO VIG'!$B$2:$T$1996,11,0),0)</f>
        <v>1185980256</v>
      </c>
      <c r="O40" s="405">
        <f>IFERROR(VLOOKUP(D40,'INSUMO VIG'!$B$2:$T$1996,12,0),0)</f>
        <v>1255959147</v>
      </c>
      <c r="P40" s="406">
        <f t="shared" ref="P40:P41" si="57">IFERROR(O40/K40,"")</f>
        <v>0.99281641392091546</v>
      </c>
      <c r="Q40" s="405">
        <f>IFERROR(VLOOKUP(D40,'INSUMO VIG'!$B$2:$T$1996,14,0),0)</f>
        <v>1192563794</v>
      </c>
      <c r="R40" s="405">
        <f>IFERROR(VLOOKUP(D40,'INSUMO VIG'!$B$2:$T$1996,15,0),0)</f>
        <v>1255959147</v>
      </c>
      <c r="S40" s="406">
        <f t="shared" ref="S40:S41" si="58">IFERROR(R40/K40,"")</f>
        <v>0.99281641392091546</v>
      </c>
      <c r="T40" s="407">
        <f>IFERROR(VLOOKUP(D40,'INSUMO VIG'!$B$2:$T$1996,18,0),0)</f>
        <v>1255959141</v>
      </c>
    </row>
    <row r="41" spans="1:20" ht="15.75">
      <c r="A41" s="114">
        <f t="shared" si="2"/>
        <v>13</v>
      </c>
      <c r="B41" s="114" t="s">
        <v>2985</v>
      </c>
      <c r="C41" s="123" t="str">
        <f t="shared" si="44"/>
        <v>O2.1.1.01.02.003.02</v>
      </c>
      <c r="D41" s="403" t="s">
        <v>1749</v>
      </c>
      <c r="E41" s="404" t="s">
        <v>3014</v>
      </c>
      <c r="F41" s="405">
        <f>IFERROR(VLOOKUP(D41,'INSUMO VIG'!$B$2:$T$1996,3,0),0)</f>
        <v>193376000</v>
      </c>
      <c r="G41" s="405">
        <f>IFERROR(VLOOKUP(D41,'INSUMO VIG'!$B$2:$T$1996,4,0),0)</f>
        <v>-66189944</v>
      </c>
      <c r="H41" s="405">
        <f>IFERROR(VLOOKUP(D41,'INSUMO VIG'!$B$2:$T$1996,5,0),0)</f>
        <v>-81189944</v>
      </c>
      <c r="I41" s="405">
        <f>IFERROR(VLOOKUP(D41,'INSUMO VIG'!$B$2:$T$1996,6,0),0)</f>
        <v>112186056</v>
      </c>
      <c r="J41" s="405">
        <f>IFERROR(VLOOKUP(D41,'INSUMO VIG'!$B$2:$T$1996,7,0),0)</f>
        <v>0</v>
      </c>
      <c r="K41" s="405">
        <f>IFERROR(VLOOKUP(D41,'INSUMO VIG'!$B$2:$T$1996,8,0),0)</f>
        <v>112186056</v>
      </c>
      <c r="L41" s="405">
        <f>IFERROR(VLOOKUP(D41,'INSUMO VIG'!$B$2:$T$1996,9,0),0)</f>
        <v>-66189944</v>
      </c>
      <c r="M41" s="405">
        <f>IFERROR(VLOOKUP(D41,'INSUMO VIG'!$B$2:$T$1996,10,0),0)</f>
        <v>112186056</v>
      </c>
      <c r="N41" s="405">
        <f>IFERROR(VLOOKUP(D41,'INSUMO VIG'!$B$2:$T$1996,11,0),0)</f>
        <v>112167698</v>
      </c>
      <c r="O41" s="405">
        <f>IFERROR(VLOOKUP(D41,'INSUMO VIG'!$B$2:$T$1996,12,0),0)</f>
        <v>112186056</v>
      </c>
      <c r="P41" s="406">
        <f t="shared" si="57"/>
        <v>1</v>
      </c>
      <c r="Q41" s="405">
        <f>IFERROR(VLOOKUP(D41,'INSUMO VIG'!$B$2:$T$1996,14,0),0)</f>
        <v>112167698</v>
      </c>
      <c r="R41" s="405">
        <f>IFERROR(VLOOKUP(D41,'INSUMO VIG'!$B$2:$T$1996,15,0),0)</f>
        <v>112186056</v>
      </c>
      <c r="S41" s="406">
        <f t="shared" si="58"/>
        <v>1</v>
      </c>
      <c r="T41" s="407">
        <f>IFERROR(VLOOKUP(D41,'INSUMO VIG'!$B$2:$T$1996,18,0),0)</f>
        <v>112186056</v>
      </c>
    </row>
    <row r="42" spans="1:20" ht="15.75">
      <c r="A42" s="114">
        <f t="shared" si="2"/>
        <v>11</v>
      </c>
      <c r="B42" s="114" t="s">
        <v>2979</v>
      </c>
      <c r="C42" s="118" t="str">
        <f>LEFT(D42,2)&amp;"."&amp;MID(D42,3,1)&amp;"."&amp;MID(D42,4,1)&amp;"."&amp;MID(D42,5,2)&amp;"."&amp;MID(D42,7,2)&amp;"."&amp;MID(D42,9,3)</f>
        <v>O2.1.1.01.02.004</v>
      </c>
      <c r="D42" s="398" t="s">
        <v>3015</v>
      </c>
      <c r="E42" s="399" t="s">
        <v>3016</v>
      </c>
      <c r="F42" s="400">
        <f>F43</f>
        <v>247648000</v>
      </c>
      <c r="G42" s="400">
        <f t="shared" ref="G42:I42" si="59">G43</f>
        <v>-32973000</v>
      </c>
      <c r="H42" s="400">
        <f t="shared" si="59"/>
        <v>-42973000</v>
      </c>
      <c r="I42" s="400">
        <f t="shared" si="59"/>
        <v>204675000</v>
      </c>
      <c r="J42" s="400">
        <f t="shared" ref="J42" si="60">J43</f>
        <v>0</v>
      </c>
      <c r="K42" s="400">
        <f t="shared" ref="K42:L42" si="61">K43</f>
        <v>204675000</v>
      </c>
      <c r="L42" s="400">
        <f t="shared" si="61"/>
        <v>-32973000</v>
      </c>
      <c r="M42" s="400">
        <f t="shared" ref="M42" si="62">M43</f>
        <v>204675000</v>
      </c>
      <c r="N42" s="400">
        <f t="shared" ref="N42:O42" si="63">N43</f>
        <v>17568900</v>
      </c>
      <c r="O42" s="400">
        <f t="shared" si="63"/>
        <v>204675000</v>
      </c>
      <c r="P42" s="401">
        <f t="shared" si="4"/>
        <v>1</v>
      </c>
      <c r="Q42" s="400">
        <f t="shared" ref="Q42" si="64">Q43</f>
        <v>33154200</v>
      </c>
      <c r="R42" s="400">
        <f t="shared" ref="R42:T42" si="65">R43</f>
        <v>204675000</v>
      </c>
      <c r="S42" s="401">
        <f t="shared" si="1"/>
        <v>1</v>
      </c>
      <c r="T42" s="402">
        <f t="shared" si="65"/>
        <v>204675000</v>
      </c>
    </row>
    <row r="43" spans="1:20" ht="24.75" customHeight="1">
      <c r="A43" s="114">
        <f t="shared" si="2"/>
        <v>13</v>
      </c>
      <c r="B43" s="114" t="s">
        <v>2985</v>
      </c>
      <c r="C43" s="123" t="str">
        <f t="shared" si="44"/>
        <v>O2.1.1.01.02.004.01</v>
      </c>
      <c r="D43" s="403" t="s">
        <v>1752</v>
      </c>
      <c r="E43" s="404" t="s">
        <v>1753</v>
      </c>
      <c r="F43" s="405">
        <f>IFERROR(VLOOKUP(D43,'INSUMO VIG'!$B$2:$T$1996,3,0),0)</f>
        <v>247648000</v>
      </c>
      <c r="G43" s="405">
        <f>IFERROR(VLOOKUP(D43,'INSUMO VIG'!$B$2:$T$1996,4,0),0)</f>
        <v>-32973000</v>
      </c>
      <c r="H43" s="405">
        <f>IFERROR(VLOOKUP(D43,'INSUMO VIG'!$B$2:$T$1996,5,0),0)</f>
        <v>-42973000</v>
      </c>
      <c r="I43" s="405">
        <f>IFERROR(VLOOKUP(D43,'INSUMO VIG'!$B$2:$T$1996,6,0),0)</f>
        <v>204675000</v>
      </c>
      <c r="J43" s="405">
        <f>IFERROR(VLOOKUP(D43,'INSUMO VIG'!$B$2:$T$1996,7,0),0)</f>
        <v>0</v>
      </c>
      <c r="K43" s="405">
        <f>IFERROR(VLOOKUP(D43,'INSUMO VIG'!$B$2:$T$1996,8,0),0)</f>
        <v>204675000</v>
      </c>
      <c r="L43" s="405">
        <f>IFERROR(VLOOKUP(D43,'INSUMO VIG'!$B$2:$T$1996,9,0),0)</f>
        <v>-32973000</v>
      </c>
      <c r="M43" s="405">
        <f>IFERROR(VLOOKUP(D43,'INSUMO VIG'!$B$2:$T$1996,10,0),0)</f>
        <v>204675000</v>
      </c>
      <c r="N43" s="405">
        <f>IFERROR(VLOOKUP(D43,'INSUMO VIG'!$B$2:$T$1996,11,0),0)</f>
        <v>17568900</v>
      </c>
      <c r="O43" s="405">
        <f>IFERROR(VLOOKUP(D43,'INSUMO VIG'!$B$2:$T$1996,12,0),0)</f>
        <v>204675000</v>
      </c>
      <c r="P43" s="406">
        <f t="shared" si="4"/>
        <v>1</v>
      </c>
      <c r="Q43" s="405">
        <f>IFERROR(VLOOKUP(D43,'INSUMO VIG'!$B$2:$T$1996,14,0),0)</f>
        <v>33154200</v>
      </c>
      <c r="R43" s="405">
        <f>IFERROR(VLOOKUP(D43,'INSUMO VIG'!$B$2:$T$1996,15,0),0)</f>
        <v>204675000</v>
      </c>
      <c r="S43" s="406">
        <f t="shared" si="1"/>
        <v>1</v>
      </c>
      <c r="T43" s="407">
        <f>IFERROR(VLOOKUP(D43,'INSUMO VIG'!$B$2:$T$1996,18,0),0)</f>
        <v>204675000</v>
      </c>
    </row>
    <row r="44" spans="1:20" ht="15.75">
      <c r="A44" s="114">
        <f t="shared" si="2"/>
        <v>11</v>
      </c>
      <c r="B44" s="114" t="s">
        <v>2979</v>
      </c>
      <c r="C44" s="118" t="str">
        <f>LEFT(D44,2)&amp;"."&amp;MID(D44,3,1)&amp;"."&amp;MID(D44,4,1)&amp;"."&amp;MID(D44,5,2)&amp;"."&amp;MID(D44,7,2)&amp;"."&amp;MID(D44,9,3)</f>
        <v>O2.1.1.01.02.005</v>
      </c>
      <c r="D44" s="398" t="s">
        <v>3017</v>
      </c>
      <c r="E44" s="399" t="s">
        <v>3018</v>
      </c>
      <c r="F44" s="400">
        <f>F45</f>
        <v>28046000</v>
      </c>
      <c r="G44" s="400">
        <f t="shared" ref="G44:O44" si="66">G45</f>
        <v>-4208700</v>
      </c>
      <c r="H44" s="400">
        <f t="shared" si="66"/>
        <v>15686900</v>
      </c>
      <c r="I44" s="400">
        <f t="shared" si="66"/>
        <v>43732900</v>
      </c>
      <c r="J44" s="400">
        <f t="shared" si="66"/>
        <v>0</v>
      </c>
      <c r="K44" s="400">
        <f t="shared" si="66"/>
        <v>43732900</v>
      </c>
      <c r="L44" s="400">
        <f t="shared" si="66"/>
        <v>-4208700</v>
      </c>
      <c r="M44" s="400">
        <f t="shared" si="66"/>
        <v>43732900</v>
      </c>
      <c r="N44" s="400">
        <f t="shared" si="66"/>
        <v>4755800</v>
      </c>
      <c r="O44" s="400">
        <f t="shared" si="66"/>
        <v>43732900</v>
      </c>
      <c r="P44" s="401">
        <f t="shared" si="4"/>
        <v>1</v>
      </c>
      <c r="Q44" s="400">
        <f t="shared" ref="Q44" si="67">Q45</f>
        <v>9618300</v>
      </c>
      <c r="R44" s="400">
        <f t="shared" ref="R44:T44" si="68">R45</f>
        <v>43732900</v>
      </c>
      <c r="S44" s="401">
        <f t="shared" si="1"/>
        <v>1</v>
      </c>
      <c r="T44" s="402">
        <f t="shared" si="68"/>
        <v>43732901</v>
      </c>
    </row>
    <row r="45" spans="1:20" ht="30">
      <c r="A45" s="114">
        <f t="shared" si="2"/>
        <v>13</v>
      </c>
      <c r="B45" s="114" t="s">
        <v>2985</v>
      </c>
      <c r="C45" s="123" t="str">
        <f t="shared" si="44"/>
        <v>O2.1.1.01.02.005.01</v>
      </c>
      <c r="D45" s="403" t="s">
        <v>1754</v>
      </c>
      <c r="E45" s="404" t="s">
        <v>3019</v>
      </c>
      <c r="F45" s="405">
        <f>IFERROR(VLOOKUP(D45,'INSUMO VIG'!$B$2:$T$1996,3,0),0)</f>
        <v>28046000</v>
      </c>
      <c r="G45" s="405">
        <f>IFERROR(VLOOKUP(D45,'INSUMO VIG'!$B$2:$T$1996,4,0),0)</f>
        <v>-4208700</v>
      </c>
      <c r="H45" s="405">
        <f>IFERROR(VLOOKUP(D45,'INSUMO VIG'!$B$2:$T$1996,5,0),0)</f>
        <v>15686900</v>
      </c>
      <c r="I45" s="405">
        <f>IFERROR(VLOOKUP(D45,'INSUMO VIG'!$B$2:$T$1996,6,0),0)</f>
        <v>43732900</v>
      </c>
      <c r="J45" s="405">
        <f>IFERROR(VLOOKUP(D45,'INSUMO VIG'!$B$2:$T$1996,7,0),0)</f>
        <v>0</v>
      </c>
      <c r="K45" s="405">
        <f>IFERROR(VLOOKUP(D45,'INSUMO VIG'!$B$2:$T$1996,8,0),0)</f>
        <v>43732900</v>
      </c>
      <c r="L45" s="405">
        <f>IFERROR(VLOOKUP(D45,'INSUMO VIG'!$B$2:$T$1996,9,0),0)</f>
        <v>-4208700</v>
      </c>
      <c r="M45" s="405">
        <f>IFERROR(VLOOKUP(D45,'INSUMO VIG'!$B$2:$T$1996,10,0),0)</f>
        <v>43732900</v>
      </c>
      <c r="N45" s="405">
        <f>IFERROR(VLOOKUP(D45,'INSUMO VIG'!$B$2:$T$1996,11,0),0)</f>
        <v>4755800</v>
      </c>
      <c r="O45" s="405">
        <f>IFERROR(VLOOKUP(D45,'INSUMO VIG'!$B$2:$T$1996,12,0),0)</f>
        <v>43732900</v>
      </c>
      <c r="P45" s="406">
        <f t="shared" ref="P45:P49" si="69">IFERROR(O45/K45,"")</f>
        <v>1</v>
      </c>
      <c r="Q45" s="405">
        <f>IFERROR(VLOOKUP(D45,'INSUMO VIG'!$B$2:$T$1996,14,0),0)</f>
        <v>9618300</v>
      </c>
      <c r="R45" s="405">
        <f>IFERROR(VLOOKUP(D45,'INSUMO VIG'!$B$2:$T$1996,15,0),0)</f>
        <v>43732900</v>
      </c>
      <c r="S45" s="406">
        <f t="shared" ref="S45:S49" si="70">IFERROR(R45/K45,"")</f>
        <v>1</v>
      </c>
      <c r="T45" s="407">
        <f>IFERROR(VLOOKUP(D45,'INSUMO VIG'!$B$2:$T$1996,18,0),0)</f>
        <v>43732901</v>
      </c>
    </row>
    <row r="46" spans="1:20" ht="15.75">
      <c r="A46" s="114">
        <f t="shared" si="2"/>
        <v>11</v>
      </c>
      <c r="B46" s="114" t="s">
        <v>2985</v>
      </c>
      <c r="C46" s="123" t="str">
        <f t="shared" ref="C46:C51" si="71">LEFT(D46,2)&amp;"."&amp;MID(D46,3,1)&amp;"."&amp;MID(D46,4,1)&amp;"."&amp;MID(D46,5,2)&amp;"."&amp;MID(D46,7,2)&amp;"."&amp;MID(D46,9,3)</f>
        <v>O2.1.1.01.02.006</v>
      </c>
      <c r="D46" s="403" t="s">
        <v>1761</v>
      </c>
      <c r="E46" s="404" t="s">
        <v>3020</v>
      </c>
      <c r="F46" s="405">
        <f>IFERROR(VLOOKUP(D46,'INSUMO VIG'!$B$2:$T$1996,3,0),0)</f>
        <v>185741000</v>
      </c>
      <c r="G46" s="405">
        <f>IFERROR(VLOOKUP(D46,'INSUMO VIG'!$B$2:$T$1996,4,0),0)</f>
        <v>-42224600</v>
      </c>
      <c r="H46" s="405">
        <f>IFERROR(VLOOKUP(D46,'INSUMO VIG'!$B$2:$T$1996,5,0),0)</f>
        <v>-32224600</v>
      </c>
      <c r="I46" s="405">
        <f>IFERROR(VLOOKUP(D46,'INSUMO VIG'!$B$2:$T$1996,6,0),0)</f>
        <v>153516400</v>
      </c>
      <c r="J46" s="405">
        <f>IFERROR(VLOOKUP(D46,'INSUMO VIG'!$B$2:$T$1996,7,0),0)</f>
        <v>0</v>
      </c>
      <c r="K46" s="405">
        <f>IFERROR(VLOOKUP(D46,'INSUMO VIG'!$B$2:$T$1996,8,0),0)</f>
        <v>153516400</v>
      </c>
      <c r="L46" s="405">
        <f>IFERROR(VLOOKUP(D46,'INSUMO VIG'!$B$2:$T$1996,9,0),0)</f>
        <v>-42224600</v>
      </c>
      <c r="M46" s="405">
        <f>IFERROR(VLOOKUP(D46,'INSUMO VIG'!$B$2:$T$1996,10,0),0)</f>
        <v>153516400</v>
      </c>
      <c r="N46" s="405">
        <f>IFERROR(VLOOKUP(D46,'INSUMO VIG'!$B$2:$T$1996,11,0),0)</f>
        <v>13177400</v>
      </c>
      <c r="O46" s="405">
        <f>IFERROR(VLOOKUP(D46,'INSUMO VIG'!$B$2:$T$1996,12,0),0)</f>
        <v>153516400</v>
      </c>
      <c r="P46" s="406">
        <f t="shared" si="69"/>
        <v>1</v>
      </c>
      <c r="Q46" s="405">
        <f>IFERROR(VLOOKUP(D46,'INSUMO VIG'!$B$2:$T$1996,14,0),0)</f>
        <v>24867800</v>
      </c>
      <c r="R46" s="405">
        <f>IFERROR(VLOOKUP(D46,'INSUMO VIG'!$B$2:$T$1996,15,0),0)</f>
        <v>153516400</v>
      </c>
      <c r="S46" s="406">
        <f t="shared" si="70"/>
        <v>1</v>
      </c>
      <c r="T46" s="407">
        <f>IFERROR(VLOOKUP(D46,'INSUMO VIG'!$B$2:$T$1996,18,0),0)</f>
        <v>153516400</v>
      </c>
    </row>
    <row r="47" spans="1:20" ht="15.75">
      <c r="A47" s="114">
        <f t="shared" si="2"/>
        <v>11</v>
      </c>
      <c r="B47" s="114" t="s">
        <v>2985</v>
      </c>
      <c r="C47" s="123" t="str">
        <f t="shared" si="71"/>
        <v>O2.1.1.01.02.007</v>
      </c>
      <c r="D47" s="403" t="s">
        <v>1763</v>
      </c>
      <c r="E47" s="404" t="s">
        <v>3021</v>
      </c>
      <c r="F47" s="405">
        <f>IFERROR(VLOOKUP(D47,'INSUMO VIG'!$B$2:$T$1996,3,0),0)</f>
        <v>30961000</v>
      </c>
      <c r="G47" s="405">
        <f>IFERROR(VLOOKUP(D47,'INSUMO VIG'!$B$2:$T$1996,4,0),0)</f>
        <v>-5342500</v>
      </c>
      <c r="H47" s="405">
        <f>IFERROR(VLOOKUP(D47,'INSUMO VIG'!$B$2:$T$1996,5,0),0)</f>
        <v>-5342500</v>
      </c>
      <c r="I47" s="405">
        <f>IFERROR(VLOOKUP(D47,'INSUMO VIG'!$B$2:$T$1996,6,0),0)</f>
        <v>25618500</v>
      </c>
      <c r="J47" s="405">
        <f>IFERROR(VLOOKUP(D47,'INSUMO VIG'!$B$2:$T$1996,7,0),0)</f>
        <v>0</v>
      </c>
      <c r="K47" s="405">
        <f>IFERROR(VLOOKUP(D47,'INSUMO VIG'!$B$2:$T$1996,8,0),0)</f>
        <v>25618500</v>
      </c>
      <c r="L47" s="405">
        <f>IFERROR(VLOOKUP(D47,'INSUMO VIG'!$B$2:$T$1996,9,0),0)</f>
        <v>-5342500</v>
      </c>
      <c r="M47" s="405">
        <f>IFERROR(VLOOKUP(D47,'INSUMO VIG'!$B$2:$T$1996,10,0),0)</f>
        <v>25618500</v>
      </c>
      <c r="N47" s="405">
        <f>IFERROR(VLOOKUP(D47,'INSUMO VIG'!$B$2:$T$1996,11,0),0)</f>
        <v>2198700</v>
      </c>
      <c r="O47" s="405">
        <f>IFERROR(VLOOKUP(D47,'INSUMO VIG'!$B$2:$T$1996,12,0),0)</f>
        <v>25618500</v>
      </c>
      <c r="P47" s="406">
        <f t="shared" si="69"/>
        <v>1</v>
      </c>
      <c r="Q47" s="405">
        <f>IFERROR(VLOOKUP(D47,'INSUMO VIG'!$B$2:$T$1996,14,0),0)</f>
        <v>4149700</v>
      </c>
      <c r="R47" s="405">
        <f>IFERROR(VLOOKUP(D47,'INSUMO VIG'!$B$2:$T$1996,15,0),0)</f>
        <v>25618500</v>
      </c>
      <c r="S47" s="406">
        <f t="shared" si="70"/>
        <v>1</v>
      </c>
      <c r="T47" s="407">
        <f>IFERROR(VLOOKUP(D47,'INSUMO VIG'!$B$2:$T$1996,18,0),0)</f>
        <v>25618499</v>
      </c>
    </row>
    <row r="48" spans="1:20" ht="15.75">
      <c r="A48" s="114">
        <f t="shared" si="2"/>
        <v>11</v>
      </c>
      <c r="B48" s="114" t="s">
        <v>2985</v>
      </c>
      <c r="C48" s="123" t="str">
        <f t="shared" si="71"/>
        <v>O2.1.1.01.02.008</v>
      </c>
      <c r="D48" s="403" t="s">
        <v>1765</v>
      </c>
      <c r="E48" s="404" t="s">
        <v>3022</v>
      </c>
      <c r="F48" s="405">
        <f>IFERROR(VLOOKUP(D48,'INSUMO VIG'!$B$2:$T$1996,3,0),0)</f>
        <v>30961000</v>
      </c>
      <c r="G48" s="405">
        <f>IFERROR(VLOOKUP(D48,'INSUMO VIG'!$B$2:$T$1996,4,0),0)</f>
        <v>-5342500</v>
      </c>
      <c r="H48" s="405">
        <f>IFERROR(VLOOKUP(D48,'INSUMO VIG'!$B$2:$T$1996,5,0),0)</f>
        <v>-5342500</v>
      </c>
      <c r="I48" s="405">
        <f>IFERROR(VLOOKUP(D48,'INSUMO VIG'!$B$2:$T$1996,6,0),0)</f>
        <v>25618500</v>
      </c>
      <c r="J48" s="405">
        <f>IFERROR(VLOOKUP(D48,'INSUMO VIG'!$B$2:$T$1996,7,0),0)</f>
        <v>0</v>
      </c>
      <c r="K48" s="405">
        <f>IFERROR(VLOOKUP(D48,'INSUMO VIG'!$B$2:$T$1996,8,0),0)</f>
        <v>25618500</v>
      </c>
      <c r="L48" s="405">
        <f>IFERROR(VLOOKUP(D48,'INSUMO VIG'!$B$2:$T$1996,9,0),0)</f>
        <v>-5342500</v>
      </c>
      <c r="M48" s="405">
        <f>IFERROR(VLOOKUP(D48,'INSUMO VIG'!$B$2:$T$1996,10,0),0)</f>
        <v>25618500</v>
      </c>
      <c r="N48" s="405">
        <f>IFERROR(VLOOKUP(D48,'INSUMO VIG'!$B$2:$T$1996,11,0),0)</f>
        <v>2198700</v>
      </c>
      <c r="O48" s="405">
        <f>IFERROR(VLOOKUP(D48,'INSUMO VIG'!$B$2:$T$1996,12,0),0)</f>
        <v>25618500</v>
      </c>
      <c r="P48" s="406">
        <f t="shared" si="69"/>
        <v>1</v>
      </c>
      <c r="Q48" s="405">
        <f>IFERROR(VLOOKUP(D48,'INSUMO VIG'!$B$2:$T$1996,14,0),0)</f>
        <v>4149700</v>
      </c>
      <c r="R48" s="405">
        <f>IFERROR(VLOOKUP(D48,'INSUMO VIG'!$B$2:$T$1996,15,0),0)</f>
        <v>25618500</v>
      </c>
      <c r="S48" s="406">
        <f t="shared" si="70"/>
        <v>1</v>
      </c>
      <c r="T48" s="407">
        <f>IFERROR(VLOOKUP(D48,'INSUMO VIG'!$B$2:$T$1996,18,0),0)</f>
        <v>25618499</v>
      </c>
    </row>
    <row r="49" spans="1:20" ht="21" customHeight="1">
      <c r="A49" s="114">
        <f t="shared" si="2"/>
        <v>11</v>
      </c>
      <c r="B49" s="114" t="s">
        <v>2985</v>
      </c>
      <c r="C49" s="123" t="str">
        <f t="shared" si="71"/>
        <v>O2.1.1.01.02.009</v>
      </c>
      <c r="D49" s="403" t="s">
        <v>1767</v>
      </c>
      <c r="E49" s="404" t="s">
        <v>3023</v>
      </c>
      <c r="F49" s="405">
        <f>IFERROR(VLOOKUP(D49,'INSUMO VIG'!$B$2:$T$1996,3,0),0)</f>
        <v>59409000</v>
      </c>
      <c r="G49" s="405">
        <f>IFERROR(VLOOKUP(D49,'INSUMO VIG'!$B$2:$T$1996,4,0),0)</f>
        <v>-4205558</v>
      </c>
      <c r="H49" s="405">
        <f>IFERROR(VLOOKUP(D49,'INSUMO VIG'!$B$2:$T$1996,5,0),0)</f>
        <v>3794442</v>
      </c>
      <c r="I49" s="405">
        <f>IFERROR(VLOOKUP(D49,'INSUMO VIG'!$B$2:$T$1996,6,0),0)</f>
        <v>63203442</v>
      </c>
      <c r="J49" s="405">
        <f>IFERROR(VLOOKUP(D49,'INSUMO VIG'!$B$2:$T$1996,7,0),0)</f>
        <v>0</v>
      </c>
      <c r="K49" s="405">
        <f>IFERROR(VLOOKUP(D49,'INSUMO VIG'!$B$2:$T$1996,8,0),0)</f>
        <v>63203442</v>
      </c>
      <c r="L49" s="405">
        <f>IFERROR(VLOOKUP(D49,'INSUMO VIG'!$B$2:$T$1996,9,0),0)</f>
        <v>-16208600</v>
      </c>
      <c r="M49" s="405">
        <f>IFERROR(VLOOKUP(D49,'INSUMO VIG'!$B$2:$T$1996,10,0),0)</f>
        <v>51200400</v>
      </c>
      <c r="N49" s="405">
        <f>IFERROR(VLOOKUP(D49,'INSUMO VIG'!$B$2:$T$1996,11,0),0)</f>
        <v>-7608142</v>
      </c>
      <c r="O49" s="405">
        <f>IFERROR(VLOOKUP(D49,'INSUMO VIG'!$B$2:$T$1996,12,0),0)</f>
        <v>51200400</v>
      </c>
      <c r="P49" s="406">
        <f t="shared" si="69"/>
        <v>0.81008879231608932</v>
      </c>
      <c r="Q49" s="405">
        <f>IFERROR(VLOOKUP(D49,'INSUMO VIG'!$B$2:$T$1996,14,0),0)</f>
        <v>8294200</v>
      </c>
      <c r="R49" s="405">
        <f>IFERROR(VLOOKUP(D49,'INSUMO VIG'!$B$2:$T$1996,15,0),0)</f>
        <v>51200400</v>
      </c>
      <c r="S49" s="406">
        <f t="shared" si="70"/>
        <v>0.81008879231608932</v>
      </c>
      <c r="T49" s="407">
        <f>IFERROR(VLOOKUP(D49,'INSUMO VIG'!$B$2:$T$1996,18,0),0)</f>
        <v>51200400</v>
      </c>
    </row>
    <row r="50" spans="1:20" ht="15.75">
      <c r="A50" s="114">
        <f t="shared" si="2"/>
        <v>8</v>
      </c>
      <c r="B50" s="114" t="s">
        <v>2979</v>
      </c>
      <c r="C50" s="118" t="str">
        <f>LEFT(D50,2)&amp;"."&amp;MID(D50,3,1)&amp;"."&amp;MID(D50,4,1)&amp;"."&amp;MID(D50,5,2)&amp;"."&amp;MID(D50,7,2)</f>
        <v>O2.1.1.01.03</v>
      </c>
      <c r="D50" s="398" t="s">
        <v>3024</v>
      </c>
      <c r="E50" s="399" t="s">
        <v>3025</v>
      </c>
      <c r="F50" s="400">
        <f>F51+F54+F55+F56+F57</f>
        <v>118580000</v>
      </c>
      <c r="G50" s="400">
        <f t="shared" ref="G50" si="72">G51+G54+G55+G56+G57</f>
        <v>-5815894</v>
      </c>
      <c r="H50" s="400">
        <f t="shared" ref="H50" si="73">H51+H54+H55+H56+H57</f>
        <v>106158940</v>
      </c>
      <c r="I50" s="400">
        <f t="shared" ref="I50" si="74">I51+I54+I55+I56+I57</f>
        <v>224738940</v>
      </c>
      <c r="J50" s="400">
        <f t="shared" ref="J50" si="75">J51+J54+J55+J56+J57</f>
        <v>0</v>
      </c>
      <c r="K50" s="400">
        <f t="shared" ref="K50" si="76">K51+K54+K55+K56+K57</f>
        <v>224738940</v>
      </c>
      <c r="L50" s="400">
        <f t="shared" ref="L50" si="77">L51+L54+L55+L56+L57</f>
        <v>-5815894</v>
      </c>
      <c r="M50" s="400">
        <f t="shared" ref="M50" si="78">M51+M54+M55+M56+M57</f>
        <v>224738940</v>
      </c>
      <c r="N50" s="400">
        <f t="shared" ref="N50" si="79">N51+N54+N55+N56+N57</f>
        <v>4085641</v>
      </c>
      <c r="O50" s="400">
        <f t="shared" ref="O50" si="80">O51+O54+O55+O56+O57</f>
        <v>224738940</v>
      </c>
      <c r="P50" s="401">
        <f t="shared" si="4"/>
        <v>1</v>
      </c>
      <c r="Q50" s="400">
        <f t="shared" ref="Q50" si="81">Q51+Q54+Q55+Q56+Q57</f>
        <v>4085641</v>
      </c>
      <c r="R50" s="400">
        <f t="shared" ref="R50" si="82">R51+R54+R55+R56+R57</f>
        <v>224738940</v>
      </c>
      <c r="S50" s="401">
        <f t="shared" si="1"/>
        <v>1</v>
      </c>
      <c r="T50" s="402">
        <f t="shared" ref="T50" si="83">T51+T54+T55+T56+T57</f>
        <v>224738928</v>
      </c>
    </row>
    <row r="51" spans="1:20" ht="15.75">
      <c r="A51" s="114">
        <f t="shared" si="2"/>
        <v>11</v>
      </c>
      <c r="B51" s="114" t="s">
        <v>2979</v>
      </c>
      <c r="C51" s="118" t="str">
        <f t="shared" si="71"/>
        <v>O2.1.1.01.03.001</v>
      </c>
      <c r="D51" s="398" t="s">
        <v>3026</v>
      </c>
      <c r="E51" s="399" t="s">
        <v>2992</v>
      </c>
      <c r="F51" s="400">
        <f>SUM(F52:F53)</f>
        <v>20424000</v>
      </c>
      <c r="G51" s="400">
        <f t="shared" ref="G51:O51" si="84">SUM(G52:G53)</f>
        <v>-3623118</v>
      </c>
      <c r="H51" s="400">
        <f t="shared" si="84"/>
        <v>89895879</v>
      </c>
      <c r="I51" s="400">
        <f t="shared" si="84"/>
        <v>110319879</v>
      </c>
      <c r="J51" s="400">
        <f t="shared" si="84"/>
        <v>0</v>
      </c>
      <c r="K51" s="400">
        <f t="shared" si="84"/>
        <v>110319879</v>
      </c>
      <c r="L51" s="400">
        <f t="shared" si="84"/>
        <v>-3623118</v>
      </c>
      <c r="M51" s="400">
        <f t="shared" si="84"/>
        <v>110319879</v>
      </c>
      <c r="N51" s="400">
        <f t="shared" si="84"/>
        <v>3403817</v>
      </c>
      <c r="O51" s="400">
        <f t="shared" si="84"/>
        <v>110319879</v>
      </c>
      <c r="P51" s="401">
        <f t="shared" si="4"/>
        <v>1</v>
      </c>
      <c r="Q51" s="400">
        <f t="shared" ref="Q51" si="85">SUM(Q52:Q53)</f>
        <v>3403817</v>
      </c>
      <c r="R51" s="400">
        <f t="shared" ref="R51" si="86">SUM(R52:R53)</f>
        <v>110319879</v>
      </c>
      <c r="S51" s="401">
        <f t="shared" si="1"/>
        <v>1</v>
      </c>
      <c r="T51" s="402">
        <f t="shared" ref="T51" si="87">SUM(T52:T53)</f>
        <v>110319873</v>
      </c>
    </row>
    <row r="52" spans="1:20" ht="20.25" customHeight="1">
      <c r="A52" s="114">
        <f t="shared" si="2"/>
        <v>13</v>
      </c>
      <c r="B52" s="114" t="s">
        <v>2985</v>
      </c>
      <c r="C52" s="123" t="str">
        <f t="shared" ref="C52:C53" si="88">LEFT(D52,2)&amp;"."&amp;MID(D52,3,1)&amp;"."&amp;MID(D52,4,1)&amp;"."&amp;MID(D52,5,2)&amp;"."&amp;MID(D52,7,2)&amp;"."&amp;MID(D52,9,3)&amp;"."&amp;MID(D52,12,2)</f>
        <v>O2.1.1.01.03.001.02</v>
      </c>
      <c r="D52" s="403" t="s">
        <v>1774</v>
      </c>
      <c r="E52" s="404" t="s">
        <v>3027</v>
      </c>
      <c r="F52" s="405">
        <f>IFERROR(VLOOKUP(D52,'INSUMO VIG'!$B$2:$T$1996,3,0),0)</f>
        <v>0</v>
      </c>
      <c r="G52" s="405">
        <f>IFERROR(VLOOKUP(D52,'INSUMO VIG'!$B$2:$T$1996,4,0),0)</f>
        <v>0</v>
      </c>
      <c r="H52" s="405">
        <f>IFERROR(VLOOKUP(D52,'INSUMO VIG'!$B$2:$T$1996,5,0),0)</f>
        <v>93518997</v>
      </c>
      <c r="I52" s="405">
        <f>IFERROR(VLOOKUP(D52,'INSUMO VIG'!$B$2:$T$1996,6,0),0)</f>
        <v>93518997</v>
      </c>
      <c r="J52" s="405">
        <f>IFERROR(VLOOKUP(D52,'INSUMO VIG'!$B$2:$T$1996,7,0),0)</f>
        <v>0</v>
      </c>
      <c r="K52" s="405">
        <f>IFERROR(VLOOKUP(D52,'INSUMO VIG'!$B$2:$T$1996,8,0),0)</f>
        <v>93518997</v>
      </c>
      <c r="L52" s="405">
        <f>IFERROR(VLOOKUP(D52,'INSUMO VIG'!$B$2:$T$1996,9,0),0)</f>
        <v>0</v>
      </c>
      <c r="M52" s="405">
        <f>IFERROR(VLOOKUP(D52,'INSUMO VIG'!$B$2:$T$1996,10,0),0)</f>
        <v>93518997</v>
      </c>
      <c r="N52" s="405">
        <f>IFERROR(VLOOKUP(D52,'INSUMO VIG'!$B$2:$T$1996,11,0),0)</f>
        <v>0</v>
      </c>
      <c r="O52" s="405">
        <f>IFERROR(VLOOKUP(D52,'INSUMO VIG'!$B$2:$T$1996,12,0),0)</f>
        <v>93518997</v>
      </c>
      <c r="P52" s="406">
        <f t="shared" si="4"/>
        <v>1</v>
      </c>
      <c r="Q52" s="405">
        <f>IFERROR(VLOOKUP(D52,'INSUMO VIG'!$B$2:$T$1996,14,0),0)</f>
        <v>0</v>
      </c>
      <c r="R52" s="405">
        <f>IFERROR(VLOOKUP(D52,'INSUMO VIG'!$B$2:$T$1996,15,0),0)</f>
        <v>93518997</v>
      </c>
      <c r="S52" s="406">
        <f t="shared" si="1"/>
        <v>1</v>
      </c>
      <c r="T52" s="407">
        <f>IFERROR(VLOOKUP(D52,'INSUMO VIG'!$B$2:$T$1996,18,0),0)</f>
        <v>93518997</v>
      </c>
    </row>
    <row r="53" spans="1:20" ht="15.75">
      <c r="A53" s="114">
        <f t="shared" si="2"/>
        <v>13</v>
      </c>
      <c r="B53" s="114" t="s">
        <v>2985</v>
      </c>
      <c r="C53" s="123" t="str">
        <f t="shared" si="88"/>
        <v>O2.1.1.01.03.001.03</v>
      </c>
      <c r="D53" s="403" t="s">
        <v>1777</v>
      </c>
      <c r="E53" s="404" t="s">
        <v>3028</v>
      </c>
      <c r="F53" s="405">
        <f>IFERROR(VLOOKUP(D53,'INSUMO VIG'!$B$2:$T$1996,3,0),0)</f>
        <v>20424000</v>
      </c>
      <c r="G53" s="405">
        <f>IFERROR(VLOOKUP(D53,'INSUMO VIG'!$B$2:$T$1996,4,0),0)</f>
        <v>-3623118</v>
      </c>
      <c r="H53" s="405">
        <f>IFERROR(VLOOKUP(D53,'INSUMO VIG'!$B$2:$T$1996,5,0),0)</f>
        <v>-3623118</v>
      </c>
      <c r="I53" s="405">
        <f>IFERROR(VLOOKUP(D53,'INSUMO VIG'!$B$2:$T$1996,6,0),0)</f>
        <v>16800882</v>
      </c>
      <c r="J53" s="405">
        <f>IFERROR(VLOOKUP(D53,'INSUMO VIG'!$B$2:$T$1996,7,0),0)</f>
        <v>0</v>
      </c>
      <c r="K53" s="405">
        <f>IFERROR(VLOOKUP(D53,'INSUMO VIG'!$B$2:$T$1996,8,0),0)</f>
        <v>16800882</v>
      </c>
      <c r="L53" s="405">
        <f>IFERROR(VLOOKUP(D53,'INSUMO VIG'!$B$2:$T$1996,9,0),0)</f>
        <v>-3623118</v>
      </c>
      <c r="M53" s="405">
        <f>IFERROR(VLOOKUP(D53,'INSUMO VIG'!$B$2:$T$1996,10,0),0)</f>
        <v>16800882</v>
      </c>
      <c r="N53" s="405">
        <f>IFERROR(VLOOKUP(D53,'INSUMO VIG'!$B$2:$T$1996,11,0),0)</f>
        <v>3403817</v>
      </c>
      <c r="O53" s="405">
        <f>IFERROR(VLOOKUP(D53,'INSUMO VIG'!$B$2:$T$1996,12,0),0)</f>
        <v>16800882</v>
      </c>
      <c r="P53" s="406">
        <f t="shared" si="4"/>
        <v>1</v>
      </c>
      <c r="Q53" s="405">
        <f>IFERROR(VLOOKUP(D53,'INSUMO VIG'!$B$2:$T$1996,14,0),0)</f>
        <v>3403817</v>
      </c>
      <c r="R53" s="405">
        <f>IFERROR(VLOOKUP(D53,'INSUMO VIG'!$B$2:$T$1996,15,0),0)</f>
        <v>16800882</v>
      </c>
      <c r="S53" s="406">
        <f t="shared" si="1"/>
        <v>1</v>
      </c>
      <c r="T53" s="407">
        <f>IFERROR(VLOOKUP(D53,'INSUMO VIG'!$B$2:$T$1996,18,0),0)</f>
        <v>16800876</v>
      </c>
    </row>
    <row r="54" spans="1:20" ht="15.75">
      <c r="A54" s="114">
        <f t="shared" si="2"/>
        <v>11</v>
      </c>
      <c r="B54" s="114" t="s">
        <v>2985</v>
      </c>
      <c r="C54" s="123" t="str">
        <f t="shared" ref="C54:C57" si="89">LEFT(D54,2)&amp;"."&amp;MID(D54,3,1)&amp;"."&amp;MID(D54,4,1)&amp;"."&amp;MID(D54,5,2)&amp;"."&amp;MID(D54,7,2)&amp;"."&amp;MID(D54,9,3)</f>
        <v>O2.1.1.01.03.002</v>
      </c>
      <c r="D54" s="403" t="s">
        <v>3029</v>
      </c>
      <c r="E54" s="404" t="s">
        <v>3030</v>
      </c>
      <c r="F54" s="405">
        <f>IFERROR(VLOOKUP(D54,'INSUMO VIG'!$B$2:$T$1996,3,0),0)</f>
        <v>0</v>
      </c>
      <c r="G54" s="405">
        <f>IFERROR(VLOOKUP(D54,'INSUMO VIG'!$B$2:$T$1996,4,0),0)</f>
        <v>0</v>
      </c>
      <c r="H54" s="405">
        <f>IFERROR(VLOOKUP(D54,'INSUMO VIG'!$B$2:$T$1996,5,0),0)</f>
        <v>0</v>
      </c>
      <c r="I54" s="405">
        <f>IFERROR(VLOOKUP(D54,'INSUMO VIG'!$B$2:$T$1996,6,0),0)</f>
        <v>0</v>
      </c>
      <c r="J54" s="405">
        <f>IFERROR(VLOOKUP(D54,'INSUMO VIG'!$B$2:$T$1996,7,0),0)</f>
        <v>0</v>
      </c>
      <c r="K54" s="405">
        <f>IFERROR(VLOOKUP(D54,'INSUMO VIG'!$B$2:$T$1996,8,0),0)</f>
        <v>0</v>
      </c>
      <c r="L54" s="405">
        <f>IFERROR(VLOOKUP(D54,'INSUMO VIG'!$B$2:$T$1996,9,0),0)</f>
        <v>0</v>
      </c>
      <c r="M54" s="405">
        <f>IFERROR(VLOOKUP(D54,'INSUMO VIG'!$B$2:$T$1996,10,0),0)</f>
        <v>0</v>
      </c>
      <c r="N54" s="405">
        <f>IFERROR(VLOOKUP(D54,'INSUMO VIG'!$B$2:$T$1996,11,0),0)</f>
        <v>0</v>
      </c>
      <c r="O54" s="405">
        <f>IFERROR(VLOOKUP(D54,'INSUMO VIG'!$B$2:$T$1996,12,0),0)</f>
        <v>0</v>
      </c>
      <c r="P54" s="406" t="str">
        <f t="shared" si="4"/>
        <v/>
      </c>
      <c r="Q54" s="405">
        <f>IFERROR(VLOOKUP(D54,'INSUMO VIG'!$B$2:$T$1996,14,0),0)</f>
        <v>0</v>
      </c>
      <c r="R54" s="405">
        <f>IFERROR(VLOOKUP(D54,'INSUMO VIG'!$B$2:$T$1996,15,0),0)</f>
        <v>0</v>
      </c>
      <c r="S54" s="406" t="str">
        <f t="shared" si="1"/>
        <v/>
      </c>
      <c r="T54" s="407">
        <f>IFERROR(VLOOKUP(D54,'INSUMO VIG'!$B$2:$T$1996,18,0),0)</f>
        <v>0</v>
      </c>
    </row>
    <row r="55" spans="1:20" ht="39" customHeight="1">
      <c r="A55" s="114">
        <f t="shared" si="2"/>
        <v>11</v>
      </c>
      <c r="B55" s="114" t="s">
        <v>2985</v>
      </c>
      <c r="C55" s="123" t="str">
        <f t="shared" si="89"/>
        <v>O2.1.1.01.03.005</v>
      </c>
      <c r="D55" s="403" t="s">
        <v>1781</v>
      </c>
      <c r="E55" s="404" t="s">
        <v>3031</v>
      </c>
      <c r="F55" s="405">
        <f>IFERROR(VLOOKUP(D55,'INSUMO VIG'!$B$2:$T$1996,3,0),0)</f>
        <v>84960000</v>
      </c>
      <c r="G55" s="405">
        <f>IFERROR(VLOOKUP(D55,'INSUMO VIG'!$B$2:$T$1996,4,0),0)</f>
        <v>0</v>
      </c>
      <c r="H55" s="405">
        <f>IFERROR(VLOOKUP(D55,'INSUMO VIG'!$B$2:$T$1996,5,0),0)</f>
        <v>21455837</v>
      </c>
      <c r="I55" s="405">
        <f>IFERROR(VLOOKUP(D55,'INSUMO VIG'!$B$2:$T$1996,6,0),0)</f>
        <v>106415837</v>
      </c>
      <c r="J55" s="405">
        <f>IFERROR(VLOOKUP(D55,'INSUMO VIG'!$B$2:$T$1996,7,0),0)</f>
        <v>0</v>
      </c>
      <c r="K55" s="405">
        <f>IFERROR(VLOOKUP(D55,'INSUMO VIG'!$B$2:$T$1996,8,0),0)</f>
        <v>106415837</v>
      </c>
      <c r="L55" s="405">
        <f>IFERROR(VLOOKUP(D55,'INSUMO VIG'!$B$2:$T$1996,9,0),0)</f>
        <v>0</v>
      </c>
      <c r="M55" s="405">
        <f>IFERROR(VLOOKUP(D55,'INSUMO VIG'!$B$2:$T$1996,10,0),0)</f>
        <v>106415837</v>
      </c>
      <c r="N55" s="405">
        <f>IFERROR(VLOOKUP(D55,'INSUMO VIG'!$B$2:$T$1996,11,0),0)</f>
        <v>0</v>
      </c>
      <c r="O55" s="405">
        <f>IFERROR(VLOOKUP(D55,'INSUMO VIG'!$B$2:$T$1996,12,0),0)</f>
        <v>106415837</v>
      </c>
      <c r="P55" s="406">
        <f t="shared" si="4"/>
        <v>1</v>
      </c>
      <c r="Q55" s="405">
        <f>IFERROR(VLOOKUP(D55,'INSUMO VIG'!$B$2:$T$1996,14,0),0)</f>
        <v>0</v>
      </c>
      <c r="R55" s="405">
        <f>IFERROR(VLOOKUP(D55,'INSUMO VIG'!$B$2:$T$1996,15,0),0)</f>
        <v>106415837</v>
      </c>
      <c r="S55" s="406">
        <f t="shared" si="1"/>
        <v>1</v>
      </c>
      <c r="T55" s="407">
        <f>IFERROR(VLOOKUP(D55,'INSUMO VIG'!$B$2:$T$1996,18,0),0)</f>
        <v>106415832</v>
      </c>
    </row>
    <row r="56" spans="1:20" ht="21" customHeight="1">
      <c r="A56" s="114">
        <f t="shared" si="2"/>
        <v>11</v>
      </c>
      <c r="B56" s="114" t="s">
        <v>2985</v>
      </c>
      <c r="C56" s="123" t="str">
        <f t="shared" si="89"/>
        <v>O2.1.1.01.03.012</v>
      </c>
      <c r="D56" s="403" t="s">
        <v>3032</v>
      </c>
      <c r="E56" s="404" t="s">
        <v>3033</v>
      </c>
      <c r="F56" s="405">
        <f>IFERROR(VLOOKUP(D56,'INSUMO VIG'!$B$2:$T$1996,3,0),0)</f>
        <v>0</v>
      </c>
      <c r="G56" s="405">
        <f>IFERROR(VLOOKUP(D56,'INSUMO VIG'!$B$2:$T$1996,4,0),0)</f>
        <v>0</v>
      </c>
      <c r="H56" s="405">
        <f>IFERROR(VLOOKUP(D56,'INSUMO VIG'!$B$2:$T$1996,5,0),0)</f>
        <v>0</v>
      </c>
      <c r="I56" s="405">
        <f>IFERROR(VLOOKUP(D56,'INSUMO VIG'!$B$2:$T$1996,6,0),0)</f>
        <v>0</v>
      </c>
      <c r="J56" s="405">
        <f>IFERROR(VLOOKUP(D56,'INSUMO VIG'!$B$2:$T$1996,7,0),0)</f>
        <v>0</v>
      </c>
      <c r="K56" s="405">
        <f>IFERROR(VLOOKUP(D56,'INSUMO VIG'!$B$2:$T$1996,8,0),0)</f>
        <v>0</v>
      </c>
      <c r="L56" s="405">
        <f>IFERROR(VLOOKUP(D56,'INSUMO VIG'!$B$2:$T$1996,9,0),0)</f>
        <v>0</v>
      </c>
      <c r="M56" s="405">
        <f>IFERROR(VLOOKUP(D56,'INSUMO VIG'!$B$2:$T$1996,10,0),0)</f>
        <v>0</v>
      </c>
      <c r="N56" s="405">
        <f>IFERROR(VLOOKUP(D56,'INSUMO VIG'!$B$2:$T$1996,11,0),0)</f>
        <v>0</v>
      </c>
      <c r="O56" s="405">
        <f>IFERROR(VLOOKUP(D56,'INSUMO VIG'!$B$2:$T$1996,12,0),0)</f>
        <v>0</v>
      </c>
      <c r="P56" s="406" t="str">
        <f t="shared" si="4"/>
        <v/>
      </c>
      <c r="Q56" s="405">
        <f>IFERROR(VLOOKUP(D56,'INSUMO VIG'!$B$2:$T$1996,14,0),0)</f>
        <v>0</v>
      </c>
      <c r="R56" s="405">
        <f>IFERROR(VLOOKUP(D56,'INSUMO VIG'!$B$2:$T$1996,15,0),0)</f>
        <v>0</v>
      </c>
      <c r="S56" s="406" t="str">
        <f t="shared" si="1"/>
        <v/>
      </c>
      <c r="T56" s="407">
        <f>IFERROR(VLOOKUP(D56,'INSUMO VIG'!$B$2:$T$1996,18,0),0)</f>
        <v>0</v>
      </c>
    </row>
    <row r="57" spans="1:20" ht="21.75" customHeight="1">
      <c r="A57" s="114">
        <f t="shared" si="2"/>
        <v>11</v>
      </c>
      <c r="B57" s="114" t="s">
        <v>2985</v>
      </c>
      <c r="C57" s="123" t="str">
        <f t="shared" si="89"/>
        <v>O2.1.1.01.03.068</v>
      </c>
      <c r="D57" s="403" t="s">
        <v>1788</v>
      </c>
      <c r="E57" s="404" t="s">
        <v>3034</v>
      </c>
      <c r="F57" s="405">
        <f>IFERROR(VLOOKUP(D57,'INSUMO VIG'!$B$2:$T$1996,3,0),0)</f>
        <v>13196000</v>
      </c>
      <c r="G57" s="405">
        <f>IFERROR(VLOOKUP(D57,'INSUMO VIG'!$B$2:$T$1996,4,0),0)</f>
        <v>-2192776</v>
      </c>
      <c r="H57" s="405">
        <f>IFERROR(VLOOKUP(D57,'INSUMO VIG'!$B$2:$T$1996,5,0),0)</f>
        <v>-5192776</v>
      </c>
      <c r="I57" s="405">
        <f>IFERROR(VLOOKUP(D57,'INSUMO VIG'!$B$2:$T$1996,6,0),0)</f>
        <v>8003224</v>
      </c>
      <c r="J57" s="405">
        <f>IFERROR(VLOOKUP(D57,'INSUMO VIG'!$B$2:$T$1996,7,0),0)</f>
        <v>0</v>
      </c>
      <c r="K57" s="405">
        <f>IFERROR(VLOOKUP(D57,'INSUMO VIG'!$B$2:$T$1996,8,0),0)</f>
        <v>8003224</v>
      </c>
      <c r="L57" s="405">
        <f>IFERROR(VLOOKUP(D57,'INSUMO VIG'!$B$2:$T$1996,9,0),0)</f>
        <v>-2192776</v>
      </c>
      <c r="M57" s="405">
        <f>IFERROR(VLOOKUP(D57,'INSUMO VIG'!$B$2:$T$1996,10,0),0)</f>
        <v>8003224</v>
      </c>
      <c r="N57" s="405">
        <f>IFERROR(VLOOKUP(D57,'INSUMO VIG'!$B$2:$T$1996,11,0),0)</f>
        <v>681824</v>
      </c>
      <c r="O57" s="405">
        <f>IFERROR(VLOOKUP(D57,'INSUMO VIG'!$B$2:$T$1996,12,0),0)</f>
        <v>8003224</v>
      </c>
      <c r="P57" s="406">
        <f t="shared" si="4"/>
        <v>1</v>
      </c>
      <c r="Q57" s="405">
        <f>IFERROR(VLOOKUP(D57,'INSUMO VIG'!$B$2:$T$1996,14,0),0)</f>
        <v>681824</v>
      </c>
      <c r="R57" s="405">
        <f>IFERROR(VLOOKUP(D57,'INSUMO VIG'!$B$2:$T$1996,15,0),0)</f>
        <v>8003224</v>
      </c>
      <c r="S57" s="406">
        <f t="shared" si="1"/>
        <v>1</v>
      </c>
      <c r="T57" s="407">
        <f>IFERROR(VLOOKUP(D57,'INSUMO VIG'!$B$2:$T$1996,18,0),0)</f>
        <v>8003223</v>
      </c>
    </row>
    <row r="58" spans="1:20" ht="15.75">
      <c r="A58" s="114">
        <f t="shared" ref="A58:A75" si="90">LEN(D58)</f>
        <v>4</v>
      </c>
      <c r="B58" s="114" t="s">
        <v>2979</v>
      </c>
      <c r="C58" s="118" t="str">
        <f>LEFT(D58,2)&amp;"."&amp;MID(D58,3,1)&amp;"."&amp;MID(D58,4,1)</f>
        <v>O2.1.2</v>
      </c>
      <c r="D58" s="398" t="s">
        <v>2908</v>
      </c>
      <c r="E58" s="399" t="s">
        <v>2807</v>
      </c>
      <c r="F58" s="400">
        <f t="shared" ref="F58:O58" si="91">F59+F71</f>
        <v>20363676000</v>
      </c>
      <c r="G58" s="400">
        <f t="shared" si="91"/>
        <v>11619297</v>
      </c>
      <c r="H58" s="400">
        <f t="shared" si="91"/>
        <v>464374794</v>
      </c>
      <c r="I58" s="400">
        <f t="shared" si="91"/>
        <v>20828050794</v>
      </c>
      <c r="J58" s="400">
        <f t="shared" si="91"/>
        <v>0</v>
      </c>
      <c r="K58" s="400">
        <f t="shared" si="91"/>
        <v>20828050794</v>
      </c>
      <c r="L58" s="400">
        <f t="shared" si="91"/>
        <v>-77187980</v>
      </c>
      <c r="M58" s="400">
        <f t="shared" si="91"/>
        <v>20630562600</v>
      </c>
      <c r="N58" s="400">
        <f t="shared" si="91"/>
        <v>3409755066</v>
      </c>
      <c r="O58" s="400">
        <f t="shared" si="91"/>
        <v>20630562600</v>
      </c>
      <c r="P58" s="401">
        <f t="shared" ref="P58:P75" si="92">IFERROR(O58/K58,"")</f>
        <v>0.9905181624553705</v>
      </c>
      <c r="Q58" s="400">
        <f>Q59+Q71</f>
        <v>4424529077</v>
      </c>
      <c r="R58" s="400">
        <f>R59+R71</f>
        <v>19051879515</v>
      </c>
      <c r="S58" s="401">
        <f t="shared" ref="S58:S75" si="93">IFERROR(R58/K58,"")</f>
        <v>0.91472215539671786</v>
      </c>
      <c r="T58" s="402">
        <f>T59+T71</f>
        <v>18211392702</v>
      </c>
    </row>
    <row r="59" spans="1:20" ht="18.75" customHeight="1">
      <c r="A59" s="114">
        <f t="shared" si="90"/>
        <v>6</v>
      </c>
      <c r="B59" s="114" t="s">
        <v>2979</v>
      </c>
      <c r="C59" s="118" t="str">
        <f>LEFT(D59,2)&amp;"."&amp;MID(D59,3,1)&amp;"."&amp;MID(D59,4,1)&amp;"."&amp;MID(D59,5,2)</f>
        <v>O2.1.2.01</v>
      </c>
      <c r="D59" s="398" t="s">
        <v>2909</v>
      </c>
      <c r="E59" s="399" t="s">
        <v>2809</v>
      </c>
      <c r="F59" s="400">
        <f>F60</f>
        <v>222915000</v>
      </c>
      <c r="G59" s="400">
        <f t="shared" ref="G59:O59" si="94">G60</f>
        <v>0</v>
      </c>
      <c r="H59" s="400">
        <f t="shared" si="94"/>
        <v>1300254000</v>
      </c>
      <c r="I59" s="400">
        <f t="shared" si="94"/>
        <v>1523169000</v>
      </c>
      <c r="J59" s="400">
        <f t="shared" si="94"/>
        <v>0</v>
      </c>
      <c r="K59" s="400">
        <f t="shared" si="94"/>
        <v>1523169000</v>
      </c>
      <c r="L59" s="400">
        <f t="shared" si="94"/>
        <v>-44705882</v>
      </c>
      <c r="M59" s="400">
        <f t="shared" si="94"/>
        <v>1478463118</v>
      </c>
      <c r="N59" s="400">
        <f t="shared" si="94"/>
        <v>235294118</v>
      </c>
      <c r="O59" s="400">
        <f t="shared" si="94"/>
        <v>1478463118</v>
      </c>
      <c r="P59" s="401">
        <f t="shared" si="92"/>
        <v>0.97064942760783601</v>
      </c>
      <c r="Q59" s="400">
        <f t="shared" ref="Q59" si="95">Q60</f>
        <v>235294118</v>
      </c>
      <c r="R59" s="400">
        <f t="shared" ref="R59:T59" si="96">R60</f>
        <v>1478463118</v>
      </c>
      <c r="S59" s="401">
        <f t="shared" si="93"/>
        <v>0.97064942760783601</v>
      </c>
      <c r="T59" s="402">
        <f t="shared" si="96"/>
        <v>1243169000</v>
      </c>
    </row>
    <row r="60" spans="1:20" ht="21.75" customHeight="1">
      <c r="A60" s="114">
        <f t="shared" si="90"/>
        <v>8</v>
      </c>
      <c r="B60" s="114" t="s">
        <v>2979</v>
      </c>
      <c r="C60" s="118" t="str">
        <f>LEFT(D60,2)&amp;"."&amp;MID(D60,3,1)&amp;"."&amp;MID(D60,4,1)&amp;"."&amp;MID(D60,5,2)&amp;"."&amp;MID(D60,7,2)</f>
        <v>O2.1.2.01.01</v>
      </c>
      <c r="D60" s="398" t="s">
        <v>3035</v>
      </c>
      <c r="E60" s="399" t="s">
        <v>2811</v>
      </c>
      <c r="F60" s="400">
        <f>F61+F66</f>
        <v>222915000</v>
      </c>
      <c r="G60" s="400">
        <f>G61+G66</f>
        <v>0</v>
      </c>
      <c r="H60" s="400">
        <f>H61+H66</f>
        <v>1300254000</v>
      </c>
      <c r="I60" s="400">
        <f t="shared" ref="I60:O60" si="97">I61+I66</f>
        <v>1523169000</v>
      </c>
      <c r="J60" s="400">
        <f t="shared" si="97"/>
        <v>0</v>
      </c>
      <c r="K60" s="400">
        <f t="shared" si="97"/>
        <v>1523169000</v>
      </c>
      <c r="L60" s="400">
        <f t="shared" si="97"/>
        <v>-44705882</v>
      </c>
      <c r="M60" s="400">
        <f t="shared" si="97"/>
        <v>1478463118</v>
      </c>
      <c r="N60" s="400">
        <f t="shared" si="97"/>
        <v>235294118</v>
      </c>
      <c r="O60" s="400">
        <f t="shared" si="97"/>
        <v>1478463118</v>
      </c>
      <c r="P60" s="401">
        <f t="shared" si="92"/>
        <v>0.97064942760783601</v>
      </c>
      <c r="Q60" s="400">
        <f t="shared" ref="Q60" si="98">Q61+Q66</f>
        <v>235294118</v>
      </c>
      <c r="R60" s="400">
        <f t="shared" ref="R60:T60" si="99">R61+R66</f>
        <v>1478463118</v>
      </c>
      <c r="S60" s="401">
        <f t="shared" si="93"/>
        <v>0.97064942760783601</v>
      </c>
      <c r="T60" s="402">
        <f t="shared" si="99"/>
        <v>1243169000</v>
      </c>
    </row>
    <row r="61" spans="1:20" ht="15.75">
      <c r="A61" s="114">
        <f t="shared" si="90"/>
        <v>11</v>
      </c>
      <c r="B61" s="114" t="s">
        <v>2979</v>
      </c>
      <c r="C61" s="118" t="str">
        <f t="shared" ref="C61" si="100">LEFT(D61,2)&amp;"."&amp;MID(D61,3,1)&amp;"."&amp;MID(D61,4,1)&amp;"."&amp;MID(D61,5,2)&amp;"."&amp;MID(D61,7,2)&amp;"."&amp;MID(D61,9,3)</f>
        <v>O2.1.2.01.01.003</v>
      </c>
      <c r="D61" s="398" t="s">
        <v>3036</v>
      </c>
      <c r="E61" s="399" t="s">
        <v>2813</v>
      </c>
      <c r="F61" s="400">
        <f>+F62+F64</f>
        <v>222915000</v>
      </c>
      <c r="G61" s="400">
        <f t="shared" ref="G61:O61" si="101">+G62+G64</f>
        <v>0</v>
      </c>
      <c r="H61" s="400">
        <f t="shared" si="101"/>
        <v>-222915000</v>
      </c>
      <c r="I61" s="400">
        <f t="shared" si="101"/>
        <v>0</v>
      </c>
      <c r="J61" s="400">
        <f t="shared" si="101"/>
        <v>0</v>
      </c>
      <c r="K61" s="400">
        <f t="shared" si="101"/>
        <v>0</v>
      </c>
      <c r="L61" s="400">
        <f t="shared" si="101"/>
        <v>0</v>
      </c>
      <c r="M61" s="400">
        <f t="shared" si="101"/>
        <v>0</v>
      </c>
      <c r="N61" s="400">
        <f t="shared" si="101"/>
        <v>0</v>
      </c>
      <c r="O61" s="400">
        <f t="shared" si="101"/>
        <v>0</v>
      </c>
      <c r="P61" s="401" t="str">
        <f t="shared" si="92"/>
        <v/>
      </c>
      <c r="Q61" s="400">
        <f t="shared" ref="Q61" si="102">+Q62+Q64</f>
        <v>0</v>
      </c>
      <c r="R61" s="400">
        <f t="shared" ref="R61" si="103">+R62+R64</f>
        <v>0</v>
      </c>
      <c r="S61" s="401" t="str">
        <f t="shared" si="93"/>
        <v/>
      </c>
      <c r="T61" s="402">
        <f t="shared" ref="T61" si="104">+T62+T64</f>
        <v>0</v>
      </c>
    </row>
    <row r="62" spans="1:20" ht="15.75">
      <c r="A62" s="114">
        <f t="shared" si="90"/>
        <v>13</v>
      </c>
      <c r="B62" s="114" t="s">
        <v>2979</v>
      </c>
      <c r="C62" s="118" t="str">
        <f t="shared" ref="C62" si="105">LEFT(D62,2)&amp;"."&amp;MID(D62,3,1)&amp;"."&amp;MID(D62,4,1)&amp;"."&amp;MID(D62,5,2)&amp;"."&amp;MID(D62,7,2)&amp;"."&amp;MID(D62,9,3)&amp;"."&amp;MID(D62,12,2)</f>
        <v>O2.1.2.01.01.003.03</v>
      </c>
      <c r="D62" s="398" t="s">
        <v>3037</v>
      </c>
      <c r="E62" s="399" t="s">
        <v>3038</v>
      </c>
      <c r="F62" s="400">
        <f t="shared" ref="F62:T62" si="106">SUM(F63:F63)</f>
        <v>200000000</v>
      </c>
      <c r="G62" s="400">
        <f t="shared" si="106"/>
        <v>0</v>
      </c>
      <c r="H62" s="400">
        <f t="shared" si="106"/>
        <v>-200000000</v>
      </c>
      <c r="I62" s="400">
        <f t="shared" si="106"/>
        <v>0</v>
      </c>
      <c r="J62" s="400">
        <f t="shared" si="106"/>
        <v>0</v>
      </c>
      <c r="K62" s="400">
        <f t="shared" si="106"/>
        <v>0</v>
      </c>
      <c r="L62" s="400">
        <f t="shared" si="106"/>
        <v>0</v>
      </c>
      <c r="M62" s="400">
        <f t="shared" si="106"/>
        <v>0</v>
      </c>
      <c r="N62" s="400">
        <f t="shared" si="106"/>
        <v>0</v>
      </c>
      <c r="O62" s="400">
        <f t="shared" si="106"/>
        <v>0</v>
      </c>
      <c r="P62" s="401" t="str">
        <f t="shared" si="92"/>
        <v/>
      </c>
      <c r="Q62" s="400">
        <f t="shared" si="106"/>
        <v>0</v>
      </c>
      <c r="R62" s="400">
        <f t="shared" si="106"/>
        <v>0</v>
      </c>
      <c r="S62" s="401" t="str">
        <f t="shared" si="93"/>
        <v/>
      </c>
      <c r="T62" s="402">
        <f t="shared" si="106"/>
        <v>0</v>
      </c>
    </row>
    <row r="63" spans="1:20" ht="38.25" customHeight="1">
      <c r="A63" s="114">
        <f t="shared" si="90"/>
        <v>15</v>
      </c>
      <c r="B63" s="114" t="s">
        <v>2985</v>
      </c>
      <c r="C63" s="123" t="str">
        <f>LEFT(D63,2)&amp;"."&amp;MID(D63,3,1)&amp;"."&amp;MID(D63,4,1)&amp;"."&amp;MID(D63,5,2)&amp;"."&amp;MID(D63,7,2)&amp;"."&amp;MID(D63,9,3)&amp;"."&amp;MID(D63,12,2)&amp;"."&amp;MID(D63,14,2)</f>
        <v>O2.1.2.01.01.003.03.02</v>
      </c>
      <c r="D63" s="463" t="s">
        <v>1790</v>
      </c>
      <c r="E63" s="464" t="s">
        <v>3758</v>
      </c>
      <c r="F63" s="405">
        <f>IFERROR(VLOOKUP(D63,'INSUMO VIG'!$B$2:$T$1996,3,0),0)</f>
        <v>200000000</v>
      </c>
      <c r="G63" s="405">
        <f>IFERROR(VLOOKUP(D63,'INSUMO VIG'!$B$2:$T$1996,4,0),0)</f>
        <v>0</v>
      </c>
      <c r="H63" s="405">
        <f>IFERROR(VLOOKUP(D63,'INSUMO VIG'!$B$2:$T$1996,5,0),0)</f>
        <v>-200000000</v>
      </c>
      <c r="I63" s="405">
        <f>IFERROR(VLOOKUP(D63,'INSUMO VIG'!$B$2:$T$1996,6,0),0)</f>
        <v>0</v>
      </c>
      <c r="J63" s="405">
        <f>IFERROR(VLOOKUP(D63,'INSUMO VIG'!$B$2:$T$1996,7,0),0)</f>
        <v>0</v>
      </c>
      <c r="K63" s="405">
        <f>IFERROR(VLOOKUP(D63,'INSUMO VIG'!$B$2:$T$1996,8,0),0)</f>
        <v>0</v>
      </c>
      <c r="L63" s="405">
        <f>IFERROR(VLOOKUP(D63,'INSUMO VIG'!$B$2:$T$1996,9,0),0)</f>
        <v>0</v>
      </c>
      <c r="M63" s="405">
        <f>IFERROR(VLOOKUP(D63,'INSUMO VIG'!$B$2:$T$1996,10,0),0)</f>
        <v>0</v>
      </c>
      <c r="N63" s="405">
        <f>IFERROR(VLOOKUP(D63,'INSUMO VIG'!$B$2:$T$1996,11,0),0)</f>
        <v>0</v>
      </c>
      <c r="O63" s="405">
        <f>IFERROR(VLOOKUP(D63,'INSUMO VIG'!$B$2:$T$1996,12,0),0)</f>
        <v>0</v>
      </c>
      <c r="P63" s="406" t="str">
        <f t="shared" si="92"/>
        <v/>
      </c>
      <c r="Q63" s="405">
        <f>IFERROR(VLOOKUP(D63,'INSUMO VIG'!$B$2:$T$1996,14,0),0)</f>
        <v>0</v>
      </c>
      <c r="R63" s="405">
        <f>IFERROR(VLOOKUP(D63,'INSUMO VIG'!$B$2:$T$1996,15,0),0)</f>
        <v>0</v>
      </c>
      <c r="S63" s="406" t="str">
        <f t="shared" si="93"/>
        <v/>
      </c>
      <c r="T63" s="407">
        <f>IFERROR(VLOOKUP(D63,'INSUMO VIG'!$B$2:$T$1996,18,0),0)</f>
        <v>0</v>
      </c>
    </row>
    <row r="64" spans="1:20" ht="31.5">
      <c r="A64" s="114">
        <f t="shared" si="90"/>
        <v>13</v>
      </c>
      <c r="B64" s="114" t="s">
        <v>2979</v>
      </c>
      <c r="C64" s="118" t="str">
        <f t="shared" ref="C64" si="107">LEFT(D64,2)&amp;"."&amp;MID(D64,3,1)&amp;"."&amp;MID(D64,4,1)&amp;"."&amp;MID(D64,5,2)&amp;"."&amp;MID(D64,7,2)&amp;"."&amp;MID(D64,9,3)&amp;"."&amp;MID(D64,12,2)</f>
        <v>O2.1.2.01.01.003.05</v>
      </c>
      <c r="D64" s="398" t="s">
        <v>3039</v>
      </c>
      <c r="E64" s="399" t="s">
        <v>3040</v>
      </c>
      <c r="F64" s="400">
        <f>SUM(F65:F65)</f>
        <v>22915000</v>
      </c>
      <c r="G64" s="400">
        <f t="shared" ref="G64:O64" si="108">SUM(G65:G65)</f>
        <v>0</v>
      </c>
      <c r="H64" s="400">
        <f t="shared" si="108"/>
        <v>-22915000</v>
      </c>
      <c r="I64" s="400">
        <f t="shared" si="108"/>
        <v>0</v>
      </c>
      <c r="J64" s="400">
        <f t="shared" si="108"/>
        <v>0</v>
      </c>
      <c r="K64" s="400">
        <f t="shared" si="108"/>
        <v>0</v>
      </c>
      <c r="L64" s="400">
        <f t="shared" si="108"/>
        <v>0</v>
      </c>
      <c r="M64" s="400">
        <f t="shared" si="108"/>
        <v>0</v>
      </c>
      <c r="N64" s="400">
        <f t="shared" si="108"/>
        <v>0</v>
      </c>
      <c r="O64" s="400">
        <f t="shared" si="108"/>
        <v>0</v>
      </c>
      <c r="P64" s="401" t="str">
        <f t="shared" si="92"/>
        <v/>
      </c>
      <c r="Q64" s="400">
        <f t="shared" ref="Q64" si="109">SUM(Q65:Q65)</f>
        <v>0</v>
      </c>
      <c r="R64" s="400">
        <f t="shared" ref="R64:T64" si="110">SUM(R65:R65)</f>
        <v>0</v>
      </c>
      <c r="S64" s="401" t="str">
        <f t="shared" si="93"/>
        <v/>
      </c>
      <c r="T64" s="402">
        <f t="shared" si="110"/>
        <v>0</v>
      </c>
    </row>
    <row r="65" spans="1:20" ht="26.25" customHeight="1">
      <c r="A65" s="114">
        <f t="shared" si="90"/>
        <v>15</v>
      </c>
      <c r="B65" s="114" t="s">
        <v>2985</v>
      </c>
      <c r="C65" s="123" t="str">
        <f t="shared" ref="C65:C70" si="111">LEFT(D65,2)&amp;"."&amp;MID(D65,3,1)&amp;"."&amp;MID(D65,4,1)&amp;"."&amp;MID(D65,5,2)&amp;"."&amp;MID(D65,7,2)&amp;"."&amp;MID(D65,9,3)&amp;"."&amp;MID(D65,12,2)&amp;"."&amp;MID(D65,14,2)</f>
        <v>O2.1.2.01.01.003.05.03</v>
      </c>
      <c r="D65" s="403" t="s">
        <v>1797</v>
      </c>
      <c r="E65" s="404" t="s">
        <v>3041</v>
      </c>
      <c r="F65" s="405">
        <f>IFERROR(VLOOKUP(D65,'INSUMO VIG'!$B$2:$T$1996,3,0),0)</f>
        <v>22915000</v>
      </c>
      <c r="G65" s="405">
        <f>IFERROR(VLOOKUP(D65,'INSUMO VIG'!$B$2:$T$1996,4,0),0)</f>
        <v>0</v>
      </c>
      <c r="H65" s="405">
        <f>IFERROR(VLOOKUP(D65,'INSUMO VIG'!$B$2:$T$1996,5,0),0)</f>
        <v>-22915000</v>
      </c>
      <c r="I65" s="405">
        <f>IFERROR(VLOOKUP(D65,'INSUMO VIG'!$B$2:$T$1996,6,0),0)</f>
        <v>0</v>
      </c>
      <c r="J65" s="405">
        <f>IFERROR(VLOOKUP(D65,'INSUMO VIG'!$B$2:$T$1996,7,0),0)</f>
        <v>0</v>
      </c>
      <c r="K65" s="405">
        <f>IFERROR(VLOOKUP(D65,'INSUMO VIG'!$B$2:$T$1996,8,0),0)</f>
        <v>0</v>
      </c>
      <c r="L65" s="405">
        <f>IFERROR(VLOOKUP(D65,'INSUMO VIG'!$B$2:$T$1996,9,0),0)</f>
        <v>0</v>
      </c>
      <c r="M65" s="405">
        <f>IFERROR(VLOOKUP(D65,'INSUMO VIG'!$B$2:$T$1996,10,0),0)</f>
        <v>0</v>
      </c>
      <c r="N65" s="405">
        <f>IFERROR(VLOOKUP(D65,'INSUMO VIG'!$B$2:$T$1996,11,0),0)</f>
        <v>0</v>
      </c>
      <c r="O65" s="405">
        <f>IFERROR(VLOOKUP(D65,'INSUMO VIG'!$B$2:$T$1996,12,0),0)</f>
        <v>0</v>
      </c>
      <c r="P65" s="406" t="str">
        <f t="shared" ref="P65" si="112">IFERROR(O65/K65,"")</f>
        <v/>
      </c>
      <c r="Q65" s="405">
        <f>IFERROR(VLOOKUP(D65,'INSUMO VIG'!$B$2:$T$1996,14,0),0)</f>
        <v>0</v>
      </c>
      <c r="R65" s="405">
        <f>IFERROR(VLOOKUP(D65,'INSUMO VIG'!$B$2:$T$1996,15,0),0)</f>
        <v>0</v>
      </c>
      <c r="S65" s="406" t="str">
        <f t="shared" ref="S65" si="113">IFERROR(R65/K65,"")</f>
        <v/>
      </c>
      <c r="T65" s="407">
        <f>IFERROR(VLOOKUP(D65,'INSUMO VIG'!$B$2:$T$1996,18,0),0)</f>
        <v>0</v>
      </c>
    </row>
    <row r="66" spans="1:20" ht="15.75">
      <c r="B66" s="114" t="s">
        <v>2979</v>
      </c>
      <c r="C66" s="118" t="str">
        <f t="shared" si="111"/>
        <v>O2.1.2.01.01.005..</v>
      </c>
      <c r="D66" s="398" t="s">
        <v>3042</v>
      </c>
      <c r="E66" s="399" t="s">
        <v>2849</v>
      </c>
      <c r="F66" s="400">
        <f>+F67</f>
        <v>0</v>
      </c>
      <c r="G66" s="400">
        <f t="shared" ref="G66:O67" si="114">+G67</f>
        <v>0</v>
      </c>
      <c r="H66" s="400">
        <f t="shared" si="114"/>
        <v>1523169000</v>
      </c>
      <c r="I66" s="400">
        <f t="shared" si="114"/>
        <v>1523169000</v>
      </c>
      <c r="J66" s="400">
        <f t="shared" si="114"/>
        <v>0</v>
      </c>
      <c r="K66" s="400">
        <f t="shared" si="114"/>
        <v>1523169000</v>
      </c>
      <c r="L66" s="400">
        <f t="shared" si="114"/>
        <v>-44705882</v>
      </c>
      <c r="M66" s="400">
        <f t="shared" si="114"/>
        <v>1478463118</v>
      </c>
      <c r="N66" s="400">
        <f t="shared" si="114"/>
        <v>235294118</v>
      </c>
      <c r="O66" s="400">
        <f t="shared" si="114"/>
        <v>1478463118</v>
      </c>
      <c r="P66" s="401">
        <f t="shared" ref="P66:P70" si="115">IFERROR(O66/K66,"")</f>
        <v>0.97064942760783601</v>
      </c>
      <c r="Q66" s="400">
        <f t="shared" ref="Q66:Q67" si="116">+Q67</f>
        <v>235294118</v>
      </c>
      <c r="R66" s="400">
        <f t="shared" ref="R66:T67" si="117">+R67</f>
        <v>1478463118</v>
      </c>
      <c r="S66" s="401">
        <f t="shared" si="93"/>
        <v>0.97064942760783601</v>
      </c>
      <c r="T66" s="402">
        <f t="shared" ref="T66" si="118">+T67</f>
        <v>1243169000</v>
      </c>
    </row>
    <row r="67" spans="1:20" ht="22.5" customHeight="1">
      <c r="B67" s="114" t="s">
        <v>2985</v>
      </c>
      <c r="C67" s="123" t="str">
        <f t="shared" si="111"/>
        <v>O2.1.2.01.01.005.02.</v>
      </c>
      <c r="D67" s="403" t="s">
        <v>3043</v>
      </c>
      <c r="E67" s="404" t="s">
        <v>3044</v>
      </c>
      <c r="F67" s="405">
        <f>+F68</f>
        <v>0</v>
      </c>
      <c r="G67" s="405">
        <f t="shared" si="114"/>
        <v>0</v>
      </c>
      <c r="H67" s="405">
        <f t="shared" si="114"/>
        <v>1523169000</v>
      </c>
      <c r="I67" s="405">
        <f t="shared" si="114"/>
        <v>1523169000</v>
      </c>
      <c r="J67" s="405">
        <f t="shared" si="114"/>
        <v>0</v>
      </c>
      <c r="K67" s="405">
        <f t="shared" si="114"/>
        <v>1523169000</v>
      </c>
      <c r="L67" s="405">
        <f t="shared" si="114"/>
        <v>-44705882</v>
      </c>
      <c r="M67" s="405">
        <f t="shared" si="114"/>
        <v>1478463118</v>
      </c>
      <c r="N67" s="405">
        <f t="shared" si="114"/>
        <v>235294118</v>
      </c>
      <c r="O67" s="405">
        <f t="shared" si="114"/>
        <v>1478463118</v>
      </c>
      <c r="P67" s="406">
        <f t="shared" si="115"/>
        <v>0.97064942760783601</v>
      </c>
      <c r="Q67" s="405">
        <f t="shared" si="116"/>
        <v>235294118</v>
      </c>
      <c r="R67" s="405">
        <f t="shared" si="117"/>
        <v>1478463118</v>
      </c>
      <c r="S67" s="406">
        <f t="shared" si="93"/>
        <v>0.97064942760783601</v>
      </c>
      <c r="T67" s="407">
        <f t="shared" si="117"/>
        <v>1243169000</v>
      </c>
    </row>
    <row r="68" spans="1:20" ht="22.5" customHeight="1">
      <c r="B68" s="114" t="s">
        <v>2985</v>
      </c>
      <c r="C68" s="123" t="str">
        <f t="shared" si="111"/>
        <v>O2.1.2.01.01.005.02.03</v>
      </c>
      <c r="D68" s="403" t="s">
        <v>3045</v>
      </c>
      <c r="E68" s="404" t="s">
        <v>3046</v>
      </c>
      <c r="F68" s="405">
        <f>+F69</f>
        <v>0</v>
      </c>
      <c r="G68" s="405">
        <f t="shared" ref="G68:O68" si="119">+G69</f>
        <v>0</v>
      </c>
      <c r="H68" s="405">
        <f t="shared" si="119"/>
        <v>1523169000</v>
      </c>
      <c r="I68" s="405">
        <f t="shared" si="119"/>
        <v>1523169000</v>
      </c>
      <c r="J68" s="405">
        <f t="shared" si="119"/>
        <v>0</v>
      </c>
      <c r="K68" s="405">
        <f t="shared" si="119"/>
        <v>1523169000</v>
      </c>
      <c r="L68" s="405">
        <f t="shared" si="119"/>
        <v>-44705882</v>
      </c>
      <c r="M68" s="405">
        <f t="shared" si="119"/>
        <v>1478463118</v>
      </c>
      <c r="N68" s="405">
        <f t="shared" si="119"/>
        <v>235294118</v>
      </c>
      <c r="O68" s="405">
        <f t="shared" si="119"/>
        <v>1478463118</v>
      </c>
      <c r="P68" s="406">
        <f t="shared" si="115"/>
        <v>0.97064942760783601</v>
      </c>
      <c r="Q68" s="405">
        <f t="shared" ref="Q68" si="120">+Q69</f>
        <v>235294118</v>
      </c>
      <c r="R68" s="405">
        <f t="shared" ref="R68:T68" si="121">+R69</f>
        <v>1478463118</v>
      </c>
      <c r="S68" s="406">
        <f t="shared" si="93"/>
        <v>0.97064942760783601</v>
      </c>
      <c r="T68" s="407">
        <f t="shared" si="121"/>
        <v>1243169000</v>
      </c>
    </row>
    <row r="69" spans="1:20" ht="26.25" customHeight="1">
      <c r="B69" s="114" t="s">
        <v>2985</v>
      </c>
      <c r="C69" s="123" t="str">
        <f t="shared" si="111"/>
        <v>O2.1.2.01.01.005.02.03</v>
      </c>
      <c r="D69" s="403" t="s">
        <v>3047</v>
      </c>
      <c r="E69" s="404" t="s">
        <v>3048</v>
      </c>
      <c r="F69" s="405">
        <f>+F70</f>
        <v>0</v>
      </c>
      <c r="G69" s="405">
        <f t="shared" ref="G69:O69" si="122">+G70</f>
        <v>0</v>
      </c>
      <c r="H69" s="405">
        <f t="shared" si="122"/>
        <v>1523169000</v>
      </c>
      <c r="I69" s="405">
        <f t="shared" si="122"/>
        <v>1523169000</v>
      </c>
      <c r="J69" s="405">
        <f t="shared" si="122"/>
        <v>0</v>
      </c>
      <c r="K69" s="405">
        <f t="shared" si="122"/>
        <v>1523169000</v>
      </c>
      <c r="L69" s="405">
        <f t="shared" si="122"/>
        <v>-44705882</v>
      </c>
      <c r="M69" s="405">
        <f t="shared" si="122"/>
        <v>1478463118</v>
      </c>
      <c r="N69" s="405">
        <f t="shared" si="122"/>
        <v>235294118</v>
      </c>
      <c r="O69" s="405">
        <f t="shared" si="122"/>
        <v>1478463118</v>
      </c>
      <c r="P69" s="406">
        <f t="shared" si="115"/>
        <v>0.97064942760783601</v>
      </c>
      <c r="Q69" s="405">
        <f t="shared" ref="Q69" si="123">+Q70</f>
        <v>235294118</v>
      </c>
      <c r="R69" s="405">
        <f t="shared" ref="R69:T69" si="124">+R70</f>
        <v>1478463118</v>
      </c>
      <c r="S69" s="406">
        <f t="shared" si="93"/>
        <v>0.97064942760783601</v>
      </c>
      <c r="T69" s="407">
        <f t="shared" si="124"/>
        <v>1243169000</v>
      </c>
    </row>
    <row r="70" spans="1:20" ht="21" customHeight="1">
      <c r="B70" s="114" t="s">
        <v>2985</v>
      </c>
      <c r="C70" s="123" t="str">
        <f t="shared" si="111"/>
        <v>O2.1.2.01.01.005.02.03</v>
      </c>
      <c r="D70" s="403" t="s">
        <v>1803</v>
      </c>
      <c r="E70" s="404" t="s">
        <v>3049</v>
      </c>
      <c r="F70" s="405">
        <f>IFERROR(VLOOKUP(D70,'INSUMO VIG'!$B$2:$T$1996,3,0),0)</f>
        <v>0</v>
      </c>
      <c r="G70" s="405">
        <f>IFERROR(VLOOKUP(D70,'INSUMO VIG'!$B$2:$T$1996,4,0),0)</f>
        <v>0</v>
      </c>
      <c r="H70" s="405">
        <f>IFERROR(VLOOKUP(D70,'INSUMO VIG'!$B$2:$T$1996,5,0),0)</f>
        <v>1523169000</v>
      </c>
      <c r="I70" s="405">
        <f>IFERROR(VLOOKUP(D70,'INSUMO VIG'!$B$2:$T$1996,6,0),0)</f>
        <v>1523169000</v>
      </c>
      <c r="J70" s="405">
        <f>IFERROR(VLOOKUP(D70,'INSUMO VIG'!$B$2:$T$1996,7,0),0)</f>
        <v>0</v>
      </c>
      <c r="K70" s="405">
        <f>IFERROR(VLOOKUP(D70,'INSUMO VIG'!$B$2:$T$1996,8,0),0)</f>
        <v>1523169000</v>
      </c>
      <c r="L70" s="405">
        <f>IFERROR(VLOOKUP(D70,'INSUMO VIG'!$B$2:$T$1996,9,0),0)</f>
        <v>-44705882</v>
      </c>
      <c r="M70" s="405">
        <f>IFERROR(VLOOKUP(D70,'INSUMO VIG'!$B$2:$T$1996,10,0),0)</f>
        <v>1478463118</v>
      </c>
      <c r="N70" s="405">
        <f>IFERROR(VLOOKUP(D70,'INSUMO VIG'!$B$2:$T$1996,11,0),0)</f>
        <v>235294118</v>
      </c>
      <c r="O70" s="405">
        <f>IFERROR(VLOOKUP(D70,'INSUMO VIG'!$B$2:$T$1996,12,0),0)</f>
        <v>1478463118</v>
      </c>
      <c r="P70" s="406">
        <f t="shared" si="115"/>
        <v>0.97064942760783601</v>
      </c>
      <c r="Q70" s="405">
        <f>IFERROR(VLOOKUP(D70,'INSUMO VIG'!$B$2:$T$1996,14,0),0)</f>
        <v>235294118</v>
      </c>
      <c r="R70" s="405">
        <f>IFERROR(VLOOKUP(D70,'INSUMO VIG'!$B$2:$T$1996,15,0),0)</f>
        <v>1478463118</v>
      </c>
      <c r="S70" s="406">
        <f t="shared" si="93"/>
        <v>0.97064942760783601</v>
      </c>
      <c r="T70" s="407">
        <f>IFERROR(VLOOKUP(D70,'INSUMO VIG'!$B$2:$T$1996,18,0),0)</f>
        <v>1243169000</v>
      </c>
    </row>
    <row r="71" spans="1:20" ht="15.75">
      <c r="A71" s="114">
        <f t="shared" si="90"/>
        <v>6</v>
      </c>
      <c r="B71" s="114" t="s">
        <v>2979</v>
      </c>
      <c r="C71" s="118" t="str">
        <f>LEFT(D71,2)&amp;"."&amp;MID(D71,3,1)&amp;"."&amp;MID(D71,4,1)&amp;"."&amp;MID(D71,5,2)</f>
        <v>O2.1.2.02</v>
      </c>
      <c r="D71" s="398" t="s">
        <v>2910</v>
      </c>
      <c r="E71" s="399" t="s">
        <v>3050</v>
      </c>
      <c r="F71" s="400">
        <f>F72+F86</f>
        <v>20140761000</v>
      </c>
      <c r="G71" s="400">
        <f>G72+G86</f>
        <v>11619297</v>
      </c>
      <c r="H71" s="400">
        <f t="shared" ref="H71:O71" si="125">H72+H86</f>
        <v>-835879206</v>
      </c>
      <c r="I71" s="400">
        <f>I72+I86</f>
        <v>19304881794</v>
      </c>
      <c r="J71" s="400">
        <f t="shared" si="125"/>
        <v>0</v>
      </c>
      <c r="K71" s="400">
        <f t="shared" si="125"/>
        <v>19304881794</v>
      </c>
      <c r="L71" s="400">
        <f t="shared" si="125"/>
        <v>-32482098</v>
      </c>
      <c r="M71" s="400">
        <f t="shared" si="125"/>
        <v>19152099482</v>
      </c>
      <c r="N71" s="400">
        <f t="shared" si="125"/>
        <v>3174460948</v>
      </c>
      <c r="O71" s="400">
        <f t="shared" si="125"/>
        <v>19152099482</v>
      </c>
      <c r="P71" s="401">
        <f t="shared" si="92"/>
        <v>0.99208581986513455</v>
      </c>
      <c r="Q71" s="400">
        <f t="shared" ref="Q71" si="126">Q72+Q86</f>
        <v>4189234959</v>
      </c>
      <c r="R71" s="400">
        <f t="shared" ref="R71" si="127">R72+R86</f>
        <v>17573416397</v>
      </c>
      <c r="S71" s="401">
        <f t="shared" si="93"/>
        <v>0.91030945356328763</v>
      </c>
      <c r="T71" s="402">
        <f t="shared" ref="T71" si="128">T72+T86</f>
        <v>16968223702</v>
      </c>
    </row>
    <row r="72" spans="1:20" ht="15.75">
      <c r="A72" s="114">
        <f t="shared" si="90"/>
        <v>8</v>
      </c>
      <c r="B72" s="114" t="s">
        <v>2979</v>
      </c>
      <c r="C72" s="118" t="str">
        <f>LEFT(D72,2)&amp;"."&amp;MID(D72,3,1)&amp;"."&amp;MID(D72,4,1)&amp;"."&amp;MID(D72,5,2)&amp;"."&amp;MID(D72,7,2)</f>
        <v>O2.1.2.02.01</v>
      </c>
      <c r="D72" s="398" t="s">
        <v>292</v>
      </c>
      <c r="E72" s="399" t="s">
        <v>2819</v>
      </c>
      <c r="F72" s="400">
        <f>F73+F76+F81+F83</f>
        <v>454409000</v>
      </c>
      <c r="G72" s="400">
        <f t="shared" ref="G72:O72" si="129">G73+G76+G81+G83</f>
        <v>0</v>
      </c>
      <c r="H72" s="400">
        <f t="shared" si="129"/>
        <v>594106945</v>
      </c>
      <c r="I72" s="400">
        <f t="shared" si="129"/>
        <v>1048515945</v>
      </c>
      <c r="J72" s="400">
        <f t="shared" si="129"/>
        <v>0</v>
      </c>
      <c r="K72" s="400">
        <f t="shared" si="129"/>
        <v>1048515945</v>
      </c>
      <c r="L72" s="400">
        <f t="shared" si="129"/>
        <v>12685391</v>
      </c>
      <c r="M72" s="400">
        <f t="shared" si="129"/>
        <v>1047155565</v>
      </c>
      <c r="N72" s="400">
        <f t="shared" si="129"/>
        <v>430507625</v>
      </c>
      <c r="O72" s="400">
        <f t="shared" si="129"/>
        <v>1047155565</v>
      </c>
      <c r="P72" s="401">
        <f t="shared" si="92"/>
        <v>0.99870256622563813</v>
      </c>
      <c r="Q72" s="400">
        <f t="shared" ref="Q72" si="130">Q73+Q76+Q81+Q83</f>
        <v>412905529</v>
      </c>
      <c r="R72" s="400">
        <f t="shared" ref="R72:T72" si="131">R73+R76+R81+R83</f>
        <v>577708771</v>
      </c>
      <c r="S72" s="401">
        <f t="shared" si="93"/>
        <v>0.55097757335488107</v>
      </c>
      <c r="T72" s="402">
        <f t="shared" si="131"/>
        <v>528476896</v>
      </c>
    </row>
    <row r="73" spans="1:20" ht="31.5">
      <c r="A73" s="114">
        <f t="shared" si="90"/>
        <v>11</v>
      </c>
      <c r="B73" s="114" t="s">
        <v>2979</v>
      </c>
      <c r="C73" s="118" t="str">
        <f t="shared" ref="C73" si="132">LEFT(D73,2)&amp;"."&amp;MID(D73,3,1)&amp;"."&amp;MID(D73,4,1)&amp;"."&amp;MID(D73,5,2)&amp;"."&amp;MID(D73,7,2)&amp;"."&amp;MID(D73,9,3)</f>
        <v>O2.1.2.02.01.002</v>
      </c>
      <c r="D73" s="398" t="s">
        <v>3051</v>
      </c>
      <c r="E73" s="399" t="s">
        <v>2821</v>
      </c>
      <c r="F73" s="400">
        <f>+F74</f>
        <v>423237000</v>
      </c>
      <c r="G73" s="400">
        <f t="shared" ref="G73:O73" si="133">+G74</f>
        <v>0</v>
      </c>
      <c r="H73" s="400">
        <f t="shared" si="133"/>
        <v>-112723055</v>
      </c>
      <c r="I73" s="400">
        <f t="shared" si="133"/>
        <v>310513945</v>
      </c>
      <c r="J73" s="400">
        <f t="shared" si="133"/>
        <v>0</v>
      </c>
      <c r="K73" s="400">
        <f t="shared" si="133"/>
        <v>310513945</v>
      </c>
      <c r="L73" s="400">
        <f t="shared" si="133"/>
        <v>12685391</v>
      </c>
      <c r="M73" s="400">
        <f t="shared" si="133"/>
        <v>309153565</v>
      </c>
      <c r="N73" s="400">
        <f t="shared" si="133"/>
        <v>13007625</v>
      </c>
      <c r="O73" s="400">
        <f t="shared" si="133"/>
        <v>309153565</v>
      </c>
      <c r="P73" s="401">
        <f t="shared" si="92"/>
        <v>0.99561894072100365</v>
      </c>
      <c r="Q73" s="400">
        <f t="shared" ref="Q73" si="134">+Q74</f>
        <v>113847203</v>
      </c>
      <c r="R73" s="400">
        <f t="shared" ref="R73:T73" si="135">+R74</f>
        <v>278650445</v>
      </c>
      <c r="S73" s="401">
        <f t="shared" si="93"/>
        <v>0.89738464080896596</v>
      </c>
      <c r="T73" s="402">
        <f t="shared" si="135"/>
        <v>262802880</v>
      </c>
    </row>
    <row r="74" spans="1:20" ht="30.75" customHeight="1">
      <c r="A74" s="114">
        <f t="shared" si="90"/>
        <v>13</v>
      </c>
      <c r="B74" s="114" t="s">
        <v>2979</v>
      </c>
      <c r="C74" s="118" t="str">
        <f t="shared" ref="C74" si="136">LEFT(D74,2)&amp;"."&amp;MID(D74,3,1)&amp;"."&amp;MID(D74,4,1)&amp;"."&amp;MID(D74,5,2)&amp;"."&amp;MID(D74,7,2)&amp;"."&amp;MID(D74,9,3)&amp;"."&amp;MID(D74,12,2)</f>
        <v>O2.1.2.02.01.002.08</v>
      </c>
      <c r="D74" s="398" t="s">
        <v>3052</v>
      </c>
      <c r="E74" s="399" t="s">
        <v>3053</v>
      </c>
      <c r="F74" s="400">
        <f>SUM(F75:F75)</f>
        <v>423237000</v>
      </c>
      <c r="G74" s="400">
        <f t="shared" ref="G74:O74" si="137">SUM(G75:G75)</f>
        <v>0</v>
      </c>
      <c r="H74" s="400">
        <f t="shared" si="137"/>
        <v>-112723055</v>
      </c>
      <c r="I74" s="400">
        <f t="shared" si="137"/>
        <v>310513945</v>
      </c>
      <c r="J74" s="400">
        <f t="shared" si="137"/>
        <v>0</v>
      </c>
      <c r="K74" s="400">
        <f t="shared" si="137"/>
        <v>310513945</v>
      </c>
      <c r="L74" s="400">
        <f t="shared" si="137"/>
        <v>12685391</v>
      </c>
      <c r="M74" s="400">
        <f t="shared" si="137"/>
        <v>309153565</v>
      </c>
      <c r="N74" s="400">
        <f t="shared" si="137"/>
        <v>13007625</v>
      </c>
      <c r="O74" s="400">
        <f t="shared" si="137"/>
        <v>309153565</v>
      </c>
      <c r="P74" s="401">
        <f t="shared" si="92"/>
        <v>0.99561894072100365</v>
      </c>
      <c r="Q74" s="400">
        <f t="shared" ref="Q74" si="138">SUM(Q75:Q75)</f>
        <v>113847203</v>
      </c>
      <c r="R74" s="400">
        <f t="shared" ref="R74:T74" si="139">SUM(R75:R75)</f>
        <v>278650445</v>
      </c>
      <c r="S74" s="401">
        <f t="shared" si="93"/>
        <v>0.89738464080896596</v>
      </c>
      <c r="T74" s="402">
        <f t="shared" si="139"/>
        <v>262802880</v>
      </c>
    </row>
    <row r="75" spans="1:20" ht="27" customHeight="1">
      <c r="A75" s="114">
        <f t="shared" si="90"/>
        <v>20</v>
      </c>
      <c r="B75" s="114" t="s">
        <v>2985</v>
      </c>
      <c r="C75" s="123" t="str">
        <f t="shared" ref="C75" si="140">LEFT(D75,2)&amp;"."&amp;MID(D75,3,1)&amp;"."&amp;MID(D75,4,1)&amp;"."&amp;MID(D75,5,2)&amp;"."&amp;MID(D75,7,2)&amp;"."&amp;MID(D75,9,3)&amp;"."&amp;MID(D75,12,2)&amp;"."&amp;MID(D75,14,50)</f>
        <v>O2.1.2.02.01.002.08.2823609</v>
      </c>
      <c r="D75" s="403" t="s">
        <v>1806</v>
      </c>
      <c r="E75" s="404" t="s">
        <v>3054</v>
      </c>
      <c r="F75" s="405">
        <f>IFERROR(VLOOKUP(D75,'INSUMO VIG'!$B$2:$T$1996,3,0),0)</f>
        <v>423237000</v>
      </c>
      <c r="G75" s="405">
        <f>IFERROR(VLOOKUP(D75,'INSUMO VIG'!$B$2:$T$1996,4,0),0)</f>
        <v>0</v>
      </c>
      <c r="H75" s="405">
        <f>IFERROR(VLOOKUP(D75,'INSUMO VIG'!$B$2:$T$1996,5,0),0)</f>
        <v>-112723055</v>
      </c>
      <c r="I75" s="405">
        <f>IFERROR(VLOOKUP(D75,'INSUMO VIG'!$B$2:$T$1996,6,0),0)</f>
        <v>310513945</v>
      </c>
      <c r="J75" s="405">
        <f>IFERROR(VLOOKUP(D75,'INSUMO VIG'!$B$2:$T$1996,7,0),0)</f>
        <v>0</v>
      </c>
      <c r="K75" s="405">
        <f>IFERROR(VLOOKUP(D75,'INSUMO VIG'!$B$2:$T$1996,8,0),0)</f>
        <v>310513945</v>
      </c>
      <c r="L75" s="405">
        <f>IFERROR(VLOOKUP(D75,'INSUMO VIG'!$B$2:$T$1996,9,0),0)</f>
        <v>12685391</v>
      </c>
      <c r="M75" s="405">
        <f>IFERROR(VLOOKUP(D75,'INSUMO VIG'!$B$2:$T$1996,10,0),0)</f>
        <v>309153565</v>
      </c>
      <c r="N75" s="405">
        <f>IFERROR(VLOOKUP(D75,'INSUMO VIG'!$B$2:$T$1996,11,0),0)</f>
        <v>13007625</v>
      </c>
      <c r="O75" s="405">
        <f>IFERROR(VLOOKUP(D75,'INSUMO VIG'!$B$2:$T$1996,12,0),0)</f>
        <v>309153565</v>
      </c>
      <c r="P75" s="406">
        <f t="shared" si="92"/>
        <v>0.99561894072100365</v>
      </c>
      <c r="Q75" s="405">
        <f>IFERROR(VLOOKUP(D75,'INSUMO VIG'!$B$2:$T$1996,14,0),0)</f>
        <v>113847203</v>
      </c>
      <c r="R75" s="405">
        <f>IFERROR(VLOOKUP(D75,'INSUMO VIG'!$B$2:$T$1996,15,0),0)</f>
        <v>278650445</v>
      </c>
      <c r="S75" s="406">
        <f t="shared" si="93"/>
        <v>0.89738464080896596</v>
      </c>
      <c r="T75" s="407">
        <f>IFERROR(VLOOKUP(D75,'INSUMO VIG'!$B$2:$T$1996,18,0),0)</f>
        <v>262802880</v>
      </c>
    </row>
    <row r="76" spans="1:20" ht="41.25" customHeight="1">
      <c r="A76" s="114">
        <f t="shared" ref="A76:A80" si="141">LEN(D76)</f>
        <v>11</v>
      </c>
      <c r="B76" s="114" t="s">
        <v>2979</v>
      </c>
      <c r="C76" s="118" t="str">
        <f t="shared" ref="C76" si="142">LEFT(D76,2)&amp;"."&amp;MID(D76,3,1)&amp;"."&amp;MID(D76,4,1)&amp;"."&amp;MID(D76,5,2)&amp;"."&amp;MID(D76,7,2)&amp;"."&amp;MID(D76,9,3)</f>
        <v>O2.1.2.02.01.003</v>
      </c>
      <c r="D76" s="398" t="s">
        <v>3055</v>
      </c>
      <c r="E76" s="399" t="s">
        <v>3056</v>
      </c>
      <c r="F76" s="400">
        <f>+F77</f>
        <v>31172000</v>
      </c>
      <c r="G76" s="400">
        <f t="shared" ref="G76:O76" si="143">+G77</f>
        <v>0</v>
      </c>
      <c r="H76" s="400">
        <f t="shared" si="143"/>
        <v>599580000</v>
      </c>
      <c r="I76" s="400">
        <f t="shared" si="143"/>
        <v>630752000</v>
      </c>
      <c r="J76" s="400">
        <f t="shared" si="143"/>
        <v>0</v>
      </c>
      <c r="K76" s="400">
        <f t="shared" si="143"/>
        <v>630752000</v>
      </c>
      <c r="L76" s="400">
        <f t="shared" si="143"/>
        <v>0</v>
      </c>
      <c r="M76" s="400">
        <f t="shared" si="143"/>
        <v>630752000</v>
      </c>
      <c r="N76" s="400">
        <f t="shared" si="143"/>
        <v>357750000</v>
      </c>
      <c r="O76" s="400">
        <f t="shared" si="143"/>
        <v>630752000</v>
      </c>
      <c r="P76" s="401">
        <f t="shared" ref="P76:P81" si="144">IFERROR(O76/K76,"")</f>
        <v>1</v>
      </c>
      <c r="Q76" s="400">
        <f t="shared" ref="Q76" si="145">+Q77</f>
        <v>251559286</v>
      </c>
      <c r="R76" s="400">
        <f t="shared" ref="R76:T76" si="146">+R77</f>
        <v>251559286</v>
      </c>
      <c r="S76" s="401">
        <f t="shared" ref="S76:S81" si="147">IFERROR(R76/K76,"")</f>
        <v>0.39882439691035465</v>
      </c>
      <c r="T76" s="402">
        <f t="shared" si="146"/>
        <v>218174976</v>
      </c>
    </row>
    <row r="77" spans="1:20" ht="40.5" customHeight="1">
      <c r="A77" s="114">
        <f t="shared" si="141"/>
        <v>13</v>
      </c>
      <c r="B77" s="114" t="s">
        <v>2979</v>
      </c>
      <c r="C77" s="118" t="str">
        <f t="shared" ref="C77" si="148">LEFT(D77,2)&amp;"."&amp;MID(D77,3,1)&amp;"."&amp;MID(D77,4,1)&amp;"."&amp;MID(D77,5,2)&amp;"."&amp;MID(D77,7,2)&amp;"."&amp;MID(D77,9,3)&amp;"."&amp;MID(D77,12,2)</f>
        <v>O2.1.2.02.01.003.02</v>
      </c>
      <c r="D77" s="398" t="s">
        <v>3057</v>
      </c>
      <c r="E77" s="399" t="s">
        <v>3058</v>
      </c>
      <c r="F77" s="400">
        <f>SUM(F78:F80)</f>
        <v>31172000</v>
      </c>
      <c r="G77" s="400">
        <f t="shared" ref="G77:O77" si="149">SUM(G78:G80)</f>
        <v>0</v>
      </c>
      <c r="H77" s="400">
        <f t="shared" si="149"/>
        <v>599580000</v>
      </c>
      <c r="I77" s="400">
        <f t="shared" si="149"/>
        <v>630752000</v>
      </c>
      <c r="J77" s="400">
        <f t="shared" si="149"/>
        <v>0</v>
      </c>
      <c r="K77" s="400">
        <f t="shared" si="149"/>
        <v>630752000</v>
      </c>
      <c r="L77" s="400">
        <f t="shared" si="149"/>
        <v>0</v>
      </c>
      <c r="M77" s="400">
        <f t="shared" si="149"/>
        <v>630752000</v>
      </c>
      <c r="N77" s="400">
        <f t="shared" si="149"/>
        <v>357750000</v>
      </c>
      <c r="O77" s="400">
        <f t="shared" si="149"/>
        <v>630752000</v>
      </c>
      <c r="P77" s="401">
        <f t="shared" si="144"/>
        <v>1</v>
      </c>
      <c r="Q77" s="400">
        <f t="shared" ref="Q77" si="150">SUM(Q78:Q80)</f>
        <v>251559286</v>
      </c>
      <c r="R77" s="400">
        <f t="shared" ref="R77:T77" si="151">SUM(R78:R80)</f>
        <v>251559286</v>
      </c>
      <c r="S77" s="401">
        <f t="shared" si="147"/>
        <v>0.39882439691035465</v>
      </c>
      <c r="T77" s="400">
        <f t="shared" si="151"/>
        <v>218174976</v>
      </c>
    </row>
    <row r="78" spans="1:20" ht="30.75" customHeight="1">
      <c r="A78" s="114">
        <f t="shared" si="141"/>
        <v>20</v>
      </c>
      <c r="B78" s="114" t="s">
        <v>2985</v>
      </c>
      <c r="C78" s="123" t="str">
        <f t="shared" ref="C78:C85" si="152">LEFT(D78,2)&amp;"."&amp;MID(D78,3,1)&amp;"."&amp;MID(D78,4,1)&amp;"."&amp;MID(D78,5,2)&amp;"."&amp;MID(D78,7,2)&amp;"."&amp;MID(D78,9,3)&amp;"."&amp;MID(D78,12,2)&amp;"."&amp;MID(D78,14,50)</f>
        <v>O2.1.2.02.01.003.02.3212905</v>
      </c>
      <c r="D78" s="403" t="s">
        <v>1812</v>
      </c>
      <c r="E78" s="404" t="s">
        <v>3059</v>
      </c>
      <c r="F78" s="405">
        <f>IFERROR(VLOOKUP(D78,'INSUMO VIG'!$B$2:$T$1996,3,0),0)</f>
        <v>31172000</v>
      </c>
      <c r="G78" s="405">
        <f>IFERROR(VLOOKUP(D78,'INSUMO VIG'!$B$2:$T$1996,4,0),0)</f>
        <v>0</v>
      </c>
      <c r="H78" s="405">
        <f>IFERROR(VLOOKUP(D78,'INSUMO VIG'!$B$2:$T$1996,5,0),0)</f>
        <v>241830000</v>
      </c>
      <c r="I78" s="405">
        <f>IFERROR(VLOOKUP(D78,'INSUMO VIG'!$B$2:$T$1996,6,0),0)</f>
        <v>273002000</v>
      </c>
      <c r="J78" s="405">
        <f>IFERROR(VLOOKUP(D78,'INSUMO VIG'!$B$2:$T$1996,7,0),0)</f>
        <v>0</v>
      </c>
      <c r="K78" s="405">
        <f>IFERROR(VLOOKUP(D78,'INSUMO VIG'!$B$2:$T$1996,8,0),0)</f>
        <v>273002000</v>
      </c>
      <c r="L78" s="405">
        <f>IFERROR(VLOOKUP(D78,'INSUMO VIG'!$B$2:$T$1996,9,0),0)</f>
        <v>0</v>
      </c>
      <c r="M78" s="405">
        <f>IFERROR(VLOOKUP(D78,'INSUMO VIG'!$B$2:$T$1996,10,0),0)</f>
        <v>273002000</v>
      </c>
      <c r="N78" s="405">
        <f>IFERROR(VLOOKUP(D78,'INSUMO VIG'!$B$2:$T$1996,11,0),0)</f>
        <v>0</v>
      </c>
      <c r="O78" s="405">
        <f>IFERROR(VLOOKUP(D78,'INSUMO VIG'!$B$2:$T$1996,12,0),0)</f>
        <v>273002000</v>
      </c>
      <c r="P78" s="406">
        <f t="shared" si="144"/>
        <v>1</v>
      </c>
      <c r="Q78" s="405">
        <f>IFERROR(VLOOKUP(D78,'INSUMO VIG'!$B$2:$T$1996,14,0),0)</f>
        <v>251559286</v>
      </c>
      <c r="R78" s="405">
        <f>IFERROR(VLOOKUP(D78,'INSUMO VIG'!$B$2:$T$1996,15,0),0)</f>
        <v>251559286</v>
      </c>
      <c r="S78" s="406">
        <f t="shared" si="147"/>
        <v>0.92145583548838472</v>
      </c>
      <c r="T78" s="407">
        <f>IFERROR(VLOOKUP(D78,'INSUMO VIG'!$B$2:$T$1996,18,0),0)</f>
        <v>218174976</v>
      </c>
    </row>
    <row r="79" spans="1:20" ht="24" customHeight="1">
      <c r="A79" s="114">
        <f t="shared" si="141"/>
        <v>20</v>
      </c>
      <c r="C79" s="123"/>
      <c r="D79" s="403" t="s">
        <v>1819</v>
      </c>
      <c r="E79" s="404" t="s">
        <v>3060</v>
      </c>
      <c r="F79" s="405">
        <f>IFERROR(VLOOKUP(D79,'INSUMO VIG'!$B$2:$T$1996,3,0),0)</f>
        <v>0</v>
      </c>
      <c r="G79" s="405">
        <f>IFERROR(VLOOKUP(D79,'INSUMO VIG'!$B$2:$T$1996,4,0),0)</f>
        <v>0</v>
      </c>
      <c r="H79" s="405">
        <f>IFERROR(VLOOKUP(D79,'INSUMO VIG'!$B$2:$T$1996,5,0),0)</f>
        <v>118750000</v>
      </c>
      <c r="I79" s="405">
        <f>IFERROR(VLOOKUP(D79,'INSUMO VIG'!$B$2:$T$1996,6,0),0)</f>
        <v>118750000</v>
      </c>
      <c r="J79" s="405">
        <f>IFERROR(VLOOKUP(D79,'INSUMO VIG'!$B$2:$T$1996,7,0),0)</f>
        <v>0</v>
      </c>
      <c r="K79" s="405">
        <f>IFERROR(VLOOKUP(D79,'INSUMO VIG'!$B$2:$T$1996,8,0),0)</f>
        <v>118750000</v>
      </c>
      <c r="L79" s="405">
        <f>IFERROR(VLOOKUP(D79,'INSUMO VIG'!$B$2:$T$1996,9,0),0)</f>
        <v>0</v>
      </c>
      <c r="M79" s="405">
        <f>IFERROR(VLOOKUP(D79,'INSUMO VIG'!$B$2:$T$1996,10,0),0)</f>
        <v>118750000</v>
      </c>
      <c r="N79" s="405">
        <f>IFERROR(VLOOKUP(D79,'INSUMO VIG'!$B$2:$T$1996,11,0),0)</f>
        <v>118750000</v>
      </c>
      <c r="O79" s="405">
        <f>IFERROR(VLOOKUP(D79,'INSUMO VIG'!$B$2:$T$1996,12,0),0)</f>
        <v>118750000</v>
      </c>
      <c r="P79" s="406">
        <f t="shared" ref="P79" si="153">IFERROR(O79/K79,"")</f>
        <v>1</v>
      </c>
      <c r="Q79" s="405">
        <f>IFERROR(VLOOKUP(D79,'INSUMO VIG'!$B$2:$T$1996,14,0),0)</f>
        <v>0</v>
      </c>
      <c r="R79" s="405">
        <f>IFERROR(VLOOKUP(D79,'INSUMO VIG'!$B$2:$T$1996,15,0),0)</f>
        <v>0</v>
      </c>
      <c r="S79" s="406">
        <f t="shared" ref="S79" si="154">IFERROR(R79/K79,"")</f>
        <v>0</v>
      </c>
      <c r="T79" s="407">
        <f>IFERROR(VLOOKUP(D79,'INSUMO VIG'!$B$2:$T$1996,18,0),0)</f>
        <v>0</v>
      </c>
    </row>
    <row r="80" spans="1:20" ht="24" customHeight="1">
      <c r="A80" s="114">
        <f t="shared" si="141"/>
        <v>20</v>
      </c>
      <c r="B80" s="114" t="s">
        <v>2985</v>
      </c>
      <c r="C80" s="123" t="str">
        <f t="shared" si="152"/>
        <v>O2.1.2.02.01.003.02.3219997</v>
      </c>
      <c r="D80" s="403" t="s">
        <v>1824</v>
      </c>
      <c r="E80" s="404" t="s">
        <v>3061</v>
      </c>
      <c r="F80" s="405">
        <f>IFERROR(VLOOKUP(D80,'INSUMO VIG'!$B$2:$T$1996,3,0),0)</f>
        <v>0</v>
      </c>
      <c r="G80" s="405">
        <f>IFERROR(VLOOKUP(D80,'INSUMO VIG'!$B$2:$T$1996,4,0),0)</f>
        <v>0</v>
      </c>
      <c r="H80" s="405">
        <f>IFERROR(VLOOKUP(D80,'INSUMO VIG'!$B$2:$T$1996,5,0),0)</f>
        <v>239000000</v>
      </c>
      <c r="I80" s="405">
        <f>IFERROR(VLOOKUP(D80,'INSUMO VIG'!$B$2:$T$1996,6,0),0)</f>
        <v>239000000</v>
      </c>
      <c r="J80" s="405">
        <f>IFERROR(VLOOKUP(D80,'INSUMO VIG'!$B$2:$T$1996,7,0),0)</f>
        <v>0</v>
      </c>
      <c r="K80" s="405">
        <f>IFERROR(VLOOKUP(D80,'INSUMO VIG'!$B$2:$T$1996,8,0),0)</f>
        <v>239000000</v>
      </c>
      <c r="L80" s="405">
        <f>IFERROR(VLOOKUP(D80,'INSUMO VIG'!$B$2:$T$1996,9,0),0)</f>
        <v>0</v>
      </c>
      <c r="M80" s="405">
        <f>IFERROR(VLOOKUP(D80,'INSUMO VIG'!$B$2:$T$1996,10,0),0)</f>
        <v>239000000</v>
      </c>
      <c r="N80" s="405">
        <f>IFERROR(VLOOKUP(D80,'INSUMO VIG'!$B$2:$T$1996,11,0),0)</f>
        <v>239000000</v>
      </c>
      <c r="O80" s="405">
        <f>IFERROR(VLOOKUP(D80,'INSUMO VIG'!$B$2:$T$1996,12,0),0)</f>
        <v>239000000</v>
      </c>
      <c r="P80" s="406">
        <f t="shared" ref="P80" si="155">IFERROR(O80/K80,"")</f>
        <v>1</v>
      </c>
      <c r="Q80" s="405">
        <f>IFERROR(VLOOKUP(D80,'INSUMO VIG'!$B$2:$T$1996,14,0),0)</f>
        <v>0</v>
      </c>
      <c r="R80" s="405">
        <f>IFERROR(VLOOKUP(D80,'INSUMO VIG'!$B$2:$T$1996,15,0),0)</f>
        <v>0</v>
      </c>
      <c r="S80" s="406">
        <f t="shared" ref="S80" si="156">IFERROR(R80/K80,"")</f>
        <v>0</v>
      </c>
      <c r="T80" s="407">
        <f>IFERROR(VLOOKUP(D80,'INSUMO VIG'!$B$2:$T$1996,18,0),0)</f>
        <v>0</v>
      </c>
    </row>
    <row r="81" spans="1:20" ht="38.25" customHeight="1">
      <c r="C81" s="118" t="str">
        <f t="shared" si="152"/>
        <v>O2.1.2.02.01.003.05.</v>
      </c>
      <c r="D81" s="398" t="s">
        <v>3062</v>
      </c>
      <c r="E81" s="399" t="s">
        <v>3063</v>
      </c>
      <c r="F81" s="400">
        <f>+F82</f>
        <v>0</v>
      </c>
      <c r="G81" s="400">
        <f t="shared" ref="G81:O81" si="157">+G82</f>
        <v>0</v>
      </c>
      <c r="H81" s="400">
        <f t="shared" si="157"/>
        <v>0</v>
      </c>
      <c r="I81" s="400">
        <f t="shared" si="157"/>
        <v>0</v>
      </c>
      <c r="J81" s="400">
        <f t="shared" si="157"/>
        <v>0</v>
      </c>
      <c r="K81" s="400">
        <f t="shared" si="157"/>
        <v>0</v>
      </c>
      <c r="L81" s="400">
        <f t="shared" si="157"/>
        <v>0</v>
      </c>
      <c r="M81" s="400">
        <f t="shared" si="157"/>
        <v>0</v>
      </c>
      <c r="N81" s="400">
        <f t="shared" si="157"/>
        <v>0</v>
      </c>
      <c r="O81" s="400">
        <f t="shared" si="157"/>
        <v>0</v>
      </c>
      <c r="P81" s="401" t="str">
        <f t="shared" si="144"/>
        <v/>
      </c>
      <c r="Q81" s="400">
        <f t="shared" ref="Q81" si="158">+Q82</f>
        <v>0</v>
      </c>
      <c r="R81" s="400">
        <f t="shared" ref="R81:T81" si="159">+R82</f>
        <v>0</v>
      </c>
      <c r="S81" s="401" t="str">
        <f t="shared" si="147"/>
        <v/>
      </c>
      <c r="T81" s="400">
        <f t="shared" si="159"/>
        <v>0</v>
      </c>
    </row>
    <row r="82" spans="1:20" ht="42" customHeight="1">
      <c r="C82" s="123" t="str">
        <f t="shared" si="152"/>
        <v>O2.1.2.02.01.003.05.3543003</v>
      </c>
      <c r="D82" s="403" t="s">
        <v>1829</v>
      </c>
      <c r="E82" s="404" t="s">
        <v>3064</v>
      </c>
      <c r="F82" s="405">
        <f>IFERROR(VLOOKUP(D82,'INSUMO VIG'!$B$2:$T$1996,3,0),0)</f>
        <v>0</v>
      </c>
      <c r="G82" s="405">
        <f>IFERROR(VLOOKUP(D82,'INSUMO VIG'!$B$2:$T$1996,4,0),0)</f>
        <v>0</v>
      </c>
      <c r="H82" s="405">
        <f>IFERROR(VLOOKUP(D82,'INSUMO VIG'!$B$2:$T$1996,5,0),0)</f>
        <v>0</v>
      </c>
      <c r="I82" s="405">
        <f>IFERROR(VLOOKUP(D82,'INSUMO VIG'!$B$2:$T$1996,6,0),0)</f>
        <v>0</v>
      </c>
      <c r="J82" s="405">
        <f>IFERROR(VLOOKUP(D82,'INSUMO VIG'!$B$2:$T$1996,7,0),0)</f>
        <v>0</v>
      </c>
      <c r="K82" s="405">
        <f>IFERROR(VLOOKUP(D82,'INSUMO VIG'!$B$2:$T$1996,8,0),0)</f>
        <v>0</v>
      </c>
      <c r="L82" s="405">
        <f>IFERROR(VLOOKUP(D82,'INSUMO VIG'!$B$2:$T$1996,9,0),0)</f>
        <v>0</v>
      </c>
      <c r="M82" s="405">
        <f>IFERROR(VLOOKUP(D82,'INSUMO VIG'!$B$2:$T$1996,10,0),0)</f>
        <v>0</v>
      </c>
      <c r="N82" s="405">
        <f>IFERROR(VLOOKUP(D82,'INSUMO VIG'!$B$2:$T$1996,11,0),0)</f>
        <v>0</v>
      </c>
      <c r="O82" s="405">
        <f>IFERROR(VLOOKUP(D82,'INSUMO VIG'!$B$2:$T$1996,12,0),0)</f>
        <v>0</v>
      </c>
      <c r="P82" s="406" t="str">
        <f t="shared" ref="P82:P83" si="160">IFERROR(O82/K82,"")</f>
        <v/>
      </c>
      <c r="Q82" s="405">
        <f>IFERROR(VLOOKUP(D82,'INSUMO VIG'!$B$2:$T$1996,14,0),0)</f>
        <v>0</v>
      </c>
      <c r="R82" s="405">
        <f>IFERROR(VLOOKUP(D82,'INSUMO VIG'!$B$2:$T$1996,15,0),0)</f>
        <v>0</v>
      </c>
      <c r="S82" s="406" t="str">
        <f t="shared" ref="S82:S83" si="161">IFERROR(R82/K82,"")</f>
        <v/>
      </c>
      <c r="T82" s="407">
        <f>IFERROR(VLOOKUP(D82,'INSUMO VIG'!$B$2:$T$1996,18,0),0)</f>
        <v>0</v>
      </c>
    </row>
    <row r="83" spans="1:20" ht="25.5" customHeight="1">
      <c r="C83" s="118" t="str">
        <f t="shared" si="152"/>
        <v>O2.1.2.02.01.003.06.</v>
      </c>
      <c r="D83" s="398" t="s">
        <v>3065</v>
      </c>
      <c r="E83" s="399" t="s">
        <v>3066</v>
      </c>
      <c r="F83" s="400">
        <f>+F84+F85</f>
        <v>0</v>
      </c>
      <c r="G83" s="400">
        <f t="shared" ref="G83:O83" si="162">+G84+G85</f>
        <v>0</v>
      </c>
      <c r="H83" s="400">
        <f t="shared" si="162"/>
        <v>107250000</v>
      </c>
      <c r="I83" s="400">
        <f t="shared" si="162"/>
        <v>107250000</v>
      </c>
      <c r="J83" s="400">
        <f t="shared" si="162"/>
        <v>0</v>
      </c>
      <c r="K83" s="400">
        <f t="shared" si="162"/>
        <v>107250000</v>
      </c>
      <c r="L83" s="400">
        <f t="shared" si="162"/>
        <v>0</v>
      </c>
      <c r="M83" s="400">
        <f t="shared" si="162"/>
        <v>107250000</v>
      </c>
      <c r="N83" s="400">
        <f t="shared" si="162"/>
        <v>59750000</v>
      </c>
      <c r="O83" s="400">
        <f t="shared" si="162"/>
        <v>107250000</v>
      </c>
      <c r="P83" s="401">
        <f t="shared" si="160"/>
        <v>1</v>
      </c>
      <c r="Q83" s="400">
        <f t="shared" ref="Q83" si="163">+Q84+Q85</f>
        <v>47499040</v>
      </c>
      <c r="R83" s="400">
        <f t="shared" ref="R83:T83" si="164">+R84+R85</f>
        <v>47499040</v>
      </c>
      <c r="S83" s="401">
        <f t="shared" si="161"/>
        <v>0.44288149184149184</v>
      </c>
      <c r="T83" s="400">
        <f t="shared" si="164"/>
        <v>47499040</v>
      </c>
    </row>
    <row r="84" spans="1:20" ht="36.75" customHeight="1">
      <c r="C84" s="123" t="str">
        <f t="shared" si="152"/>
        <v>O2.1.2.02.01.003.06.3694012</v>
      </c>
      <c r="D84" s="403" t="s">
        <v>1836</v>
      </c>
      <c r="E84" s="404" t="s">
        <v>3067</v>
      </c>
      <c r="F84" s="405">
        <f>IFERROR(VLOOKUP(D84,'INSUMO VIG'!$B$2:$T$1996,3,0),0)</f>
        <v>0</v>
      </c>
      <c r="G84" s="405">
        <f>IFERROR(VLOOKUP(D84,'INSUMO VIG'!$B$2:$T$1996,4,0),0)</f>
        <v>0</v>
      </c>
      <c r="H84" s="405">
        <f>IFERROR(VLOOKUP(D84,'INSUMO VIG'!$B$2:$T$1996,5,0),0)</f>
        <v>47500000</v>
      </c>
      <c r="I84" s="405">
        <f>IFERROR(VLOOKUP(D84,'INSUMO VIG'!$B$2:$T$1996,6,0),0)</f>
        <v>47500000</v>
      </c>
      <c r="J84" s="405">
        <f>IFERROR(VLOOKUP(D84,'INSUMO VIG'!$B$2:$T$1996,7,0),0)</f>
        <v>0</v>
      </c>
      <c r="K84" s="405">
        <f>IFERROR(VLOOKUP(D84,'INSUMO VIG'!$B$2:$T$1996,8,0),0)</f>
        <v>47500000</v>
      </c>
      <c r="L84" s="405">
        <f>IFERROR(VLOOKUP(D84,'INSUMO VIG'!$B$2:$T$1996,9,0),0)</f>
        <v>0</v>
      </c>
      <c r="M84" s="405">
        <f>IFERROR(VLOOKUP(D84,'INSUMO VIG'!$B$2:$T$1996,10,0),0)</f>
        <v>47500000</v>
      </c>
      <c r="N84" s="405">
        <f>IFERROR(VLOOKUP(D84,'INSUMO VIG'!$B$2:$T$1996,11,0),0)</f>
        <v>0</v>
      </c>
      <c r="O84" s="405">
        <f>IFERROR(VLOOKUP(D84,'INSUMO VIG'!$B$2:$T$1996,12,0),0)</f>
        <v>47500000</v>
      </c>
      <c r="P84" s="406">
        <f t="shared" ref="P84" si="165">IFERROR(O84/K84,"")</f>
        <v>1</v>
      </c>
      <c r="Q84" s="405">
        <f>IFERROR(VLOOKUP(D84,'INSUMO VIG'!$B$2:$T$1996,14,0),0)</f>
        <v>47499040</v>
      </c>
      <c r="R84" s="405">
        <f>IFERROR(VLOOKUP(D84,'INSUMO VIG'!$B$2:$T$1996,15,0),0)</f>
        <v>47499040</v>
      </c>
      <c r="S84" s="406">
        <f t="shared" ref="S84" si="166">IFERROR(R84/K84,"")</f>
        <v>0.99997978947368416</v>
      </c>
      <c r="T84" s="407">
        <f>IFERROR(VLOOKUP(D84,'INSUMO VIG'!$B$2:$T$1996,18,0),0)</f>
        <v>47499040</v>
      </c>
    </row>
    <row r="85" spans="1:20" ht="25.5" customHeight="1">
      <c r="C85" s="123" t="str">
        <f t="shared" si="152"/>
        <v>O2.1.2.02.01.003.06.3699006</v>
      </c>
      <c r="D85" s="403" t="s">
        <v>1842</v>
      </c>
      <c r="E85" s="404" t="s">
        <v>3068</v>
      </c>
      <c r="F85" s="405">
        <f>IFERROR(VLOOKUP(D85,'INSUMO VIG'!$B$2:$T$1996,3,0),0)</f>
        <v>0</v>
      </c>
      <c r="G85" s="405">
        <f>IFERROR(VLOOKUP(D85,'INSUMO VIG'!$B$2:$T$1996,4,0),0)</f>
        <v>0</v>
      </c>
      <c r="H85" s="405">
        <f>IFERROR(VLOOKUP(D85,'INSUMO VIG'!$B$2:$T$1996,5,0),0)</f>
        <v>59750000</v>
      </c>
      <c r="I85" s="405">
        <f>IFERROR(VLOOKUP(D85,'INSUMO VIG'!$B$2:$T$1996,6,0),0)</f>
        <v>59750000</v>
      </c>
      <c r="J85" s="405">
        <f>IFERROR(VLOOKUP(D85,'INSUMO VIG'!$B$2:$T$1996,7,0),0)</f>
        <v>0</v>
      </c>
      <c r="K85" s="405">
        <f>IFERROR(VLOOKUP(D85,'INSUMO VIG'!$B$2:$T$1996,8,0),0)</f>
        <v>59750000</v>
      </c>
      <c r="L85" s="405">
        <f>IFERROR(VLOOKUP(D85,'INSUMO VIG'!$B$2:$T$1996,9,0),0)</f>
        <v>0</v>
      </c>
      <c r="M85" s="405">
        <f>IFERROR(VLOOKUP(D85,'INSUMO VIG'!$B$2:$T$1996,10,0),0)</f>
        <v>59750000</v>
      </c>
      <c r="N85" s="405">
        <f>IFERROR(VLOOKUP(D85,'INSUMO VIG'!$B$2:$T$1996,11,0),0)</f>
        <v>59750000</v>
      </c>
      <c r="O85" s="405">
        <f>IFERROR(VLOOKUP(D85,'INSUMO VIG'!$B$2:$T$1996,12,0),0)</f>
        <v>59750000</v>
      </c>
      <c r="P85" s="406">
        <f t="shared" ref="P85" si="167">IFERROR(O85/K85,"")</f>
        <v>1</v>
      </c>
      <c r="Q85" s="405">
        <f>IFERROR(VLOOKUP(D85,'INSUMO VIG'!$B$2:$T$1996,14,0),0)</f>
        <v>0</v>
      </c>
      <c r="R85" s="405">
        <f>IFERROR(VLOOKUP(D85,'INSUMO VIG'!$B$2:$T$1996,15,0),0)</f>
        <v>0</v>
      </c>
      <c r="S85" s="406">
        <f t="shared" ref="S85" si="168">IFERROR(R85/K85,"")</f>
        <v>0</v>
      </c>
      <c r="T85" s="407">
        <f>IFERROR(VLOOKUP(D85,'INSUMO VIG'!$B$2:$T$1996,18,0),0)</f>
        <v>0</v>
      </c>
    </row>
    <row r="86" spans="1:20" ht="27.75" customHeight="1">
      <c r="A86" s="114">
        <f t="shared" ref="A86:A112" si="169">LEN(D86)</f>
        <v>8</v>
      </c>
      <c r="B86" s="114" t="s">
        <v>2979</v>
      </c>
      <c r="C86" s="118" t="str">
        <f>LEFT(D86,2)&amp;"."&amp;MID(D86,3,1)&amp;"."&amp;MID(D86,4,1)&amp;"."&amp;MID(D86,5,2)&amp;"."&amp;MID(D86,7,2)</f>
        <v>O2.1.2.02.02</v>
      </c>
      <c r="D86" s="398" t="s">
        <v>262</v>
      </c>
      <c r="E86" s="399" t="s">
        <v>2823</v>
      </c>
      <c r="F86" s="400">
        <f>+F87+F97+F112+F139+F146</f>
        <v>19686352000</v>
      </c>
      <c r="G86" s="400">
        <f t="shared" ref="G86:O86" si="170">+G87+G97+G112+G139+G146</f>
        <v>11619297</v>
      </c>
      <c r="H86" s="400">
        <f t="shared" si="170"/>
        <v>-1429986151</v>
      </c>
      <c r="I86" s="400">
        <f t="shared" si="170"/>
        <v>18256365849</v>
      </c>
      <c r="J86" s="400">
        <f t="shared" si="170"/>
        <v>0</v>
      </c>
      <c r="K86" s="400">
        <f t="shared" si="170"/>
        <v>18256365849</v>
      </c>
      <c r="L86" s="400">
        <f t="shared" si="170"/>
        <v>-45167489</v>
      </c>
      <c r="M86" s="400">
        <f t="shared" si="170"/>
        <v>18104943917</v>
      </c>
      <c r="N86" s="400">
        <f t="shared" si="170"/>
        <v>2743953323</v>
      </c>
      <c r="O86" s="400">
        <f t="shared" si="170"/>
        <v>18104943917</v>
      </c>
      <c r="P86" s="401">
        <f t="shared" ref="P86:P116" si="171">IFERROR(O86/K86,"")</f>
        <v>0.99170580096540439</v>
      </c>
      <c r="Q86" s="400">
        <f t="shared" ref="Q86" si="172">+Q87+Q97+Q112+Q139+Q146</f>
        <v>3776329430</v>
      </c>
      <c r="R86" s="400">
        <f t="shared" ref="R86:T86" si="173">+R87+R97+R112+R139+R146</f>
        <v>16995707626</v>
      </c>
      <c r="S86" s="401">
        <f t="shared" ref="S86:S116" si="174">IFERROR(R86/K86,"")</f>
        <v>0.93094692375103483</v>
      </c>
      <c r="T86" s="400">
        <f t="shared" si="173"/>
        <v>16439746806</v>
      </c>
    </row>
    <row r="87" spans="1:20" ht="69" customHeight="1">
      <c r="A87" s="114">
        <f t="shared" si="169"/>
        <v>11</v>
      </c>
      <c r="B87" s="114" t="s">
        <v>2979</v>
      </c>
      <c r="C87" s="118" t="str">
        <f t="shared" ref="C87" si="175">LEFT(D87,2)&amp;"."&amp;MID(D87,3,1)&amp;"."&amp;MID(D87,4,1)&amp;"."&amp;MID(D87,5,2)&amp;"."&amp;MID(D87,7,2)&amp;"."&amp;MID(D87,9,3)</f>
        <v>O2.1.2.02.02.006</v>
      </c>
      <c r="D87" s="398" t="s">
        <v>3069</v>
      </c>
      <c r="E87" s="399" t="s">
        <v>2879</v>
      </c>
      <c r="F87" s="400">
        <f>F88+F93+F95+F90</f>
        <v>803897000</v>
      </c>
      <c r="G87" s="400">
        <f t="shared" ref="G87:O87" si="176">G88+G93+G95+G90</f>
        <v>-1254900</v>
      </c>
      <c r="H87" s="400">
        <f t="shared" si="176"/>
        <v>-203871684</v>
      </c>
      <c r="I87" s="400">
        <f t="shared" si="176"/>
        <v>600025316</v>
      </c>
      <c r="J87" s="400">
        <f t="shared" si="176"/>
        <v>0</v>
      </c>
      <c r="K87" s="400">
        <f t="shared" si="176"/>
        <v>600025316</v>
      </c>
      <c r="L87" s="400">
        <f t="shared" si="176"/>
        <v>-1254900</v>
      </c>
      <c r="M87" s="400">
        <f t="shared" si="176"/>
        <v>600025316</v>
      </c>
      <c r="N87" s="400">
        <f t="shared" si="176"/>
        <v>0</v>
      </c>
      <c r="O87" s="400">
        <f t="shared" si="176"/>
        <v>600025316</v>
      </c>
      <c r="P87" s="401">
        <f t="shared" si="171"/>
        <v>1</v>
      </c>
      <c r="Q87" s="400">
        <f t="shared" ref="Q87" si="177">Q88+Q93+Q95+Q90</f>
        <v>253383849</v>
      </c>
      <c r="R87" s="400">
        <f t="shared" ref="R87:T87" si="178">R88+R93+R95+R90</f>
        <v>574804864</v>
      </c>
      <c r="S87" s="401">
        <f t="shared" si="174"/>
        <v>0.95796768681673428</v>
      </c>
      <c r="T87" s="400">
        <f t="shared" si="178"/>
        <v>422827293</v>
      </c>
    </row>
    <row r="88" spans="1:20" ht="39" customHeight="1">
      <c r="A88" s="114">
        <f t="shared" si="169"/>
        <v>13</v>
      </c>
      <c r="B88" s="114" t="s">
        <v>2979</v>
      </c>
      <c r="C88" s="118" t="str">
        <f t="shared" ref="C88" si="179">LEFT(D88,2)&amp;"."&amp;MID(D88,3,1)&amp;"."&amp;MID(D88,4,1)&amp;"."&amp;MID(D88,5,2)&amp;"."&amp;MID(D88,7,2)&amp;"."&amp;MID(D88,9,3)&amp;"."&amp;MID(D88,12,2)</f>
        <v>O2.1.2.02.02.006.03</v>
      </c>
      <c r="D88" s="398" t="s">
        <v>3070</v>
      </c>
      <c r="E88" s="399" t="s">
        <v>766</v>
      </c>
      <c r="F88" s="400">
        <f>SUM(F89:F89)</f>
        <v>107151000</v>
      </c>
      <c r="G88" s="400">
        <f t="shared" ref="G88:O88" si="180">SUM(G89:G89)</f>
        <v>0</v>
      </c>
      <c r="H88" s="400">
        <f t="shared" si="180"/>
        <v>-107151000</v>
      </c>
      <c r="I88" s="400">
        <f t="shared" si="180"/>
        <v>0</v>
      </c>
      <c r="J88" s="400">
        <f t="shared" si="180"/>
        <v>0</v>
      </c>
      <c r="K88" s="400">
        <f t="shared" si="180"/>
        <v>0</v>
      </c>
      <c r="L88" s="400">
        <f t="shared" si="180"/>
        <v>0</v>
      </c>
      <c r="M88" s="400">
        <f t="shared" si="180"/>
        <v>0</v>
      </c>
      <c r="N88" s="400">
        <f t="shared" si="180"/>
        <v>0</v>
      </c>
      <c r="O88" s="400">
        <f t="shared" si="180"/>
        <v>0</v>
      </c>
      <c r="P88" s="401" t="str">
        <f t="shared" si="171"/>
        <v/>
      </c>
      <c r="Q88" s="400">
        <f t="shared" ref="Q88" si="181">SUM(Q89:Q89)</f>
        <v>0</v>
      </c>
      <c r="R88" s="400">
        <f t="shared" ref="R88:T88" si="182">SUM(R89:R89)</f>
        <v>0</v>
      </c>
      <c r="S88" s="401" t="str">
        <f t="shared" si="174"/>
        <v/>
      </c>
      <c r="T88" s="402">
        <f t="shared" si="182"/>
        <v>0</v>
      </c>
    </row>
    <row r="89" spans="1:20" ht="27.75" customHeight="1">
      <c r="A89" s="114">
        <f t="shared" si="169"/>
        <v>18</v>
      </c>
      <c r="B89" s="114" t="s">
        <v>2985</v>
      </c>
      <c r="C89" s="123" t="str">
        <f>LEFT(D89,2)&amp;"."&amp;MID(D89,3,1)&amp;"."&amp;MID(D89,4,1)&amp;"."&amp;MID(D89,5,2)&amp;"."&amp;MID(D89,7,2)&amp;"."&amp;MID(D89,9,3)&amp;"."&amp;MID(D89,12,2)&amp;"."&amp;MID(D89,14,50)</f>
        <v>O2.1.2.02.02.006.03.63391</v>
      </c>
      <c r="D89" s="403" t="s">
        <v>1847</v>
      </c>
      <c r="E89" s="404" t="s">
        <v>3071</v>
      </c>
      <c r="F89" s="405">
        <f>IFERROR(VLOOKUP(D89,'INSUMO VIG'!$B$2:$T$1996,3,0),0)</f>
        <v>107151000</v>
      </c>
      <c r="G89" s="405">
        <f>IFERROR(VLOOKUP(D89,'INSUMO VIG'!$B$2:$T$1996,4,0),0)</f>
        <v>0</v>
      </c>
      <c r="H89" s="405">
        <f>IFERROR(VLOOKUP(D89,'INSUMO VIG'!$B$2:$T$1996,5,0),0)</f>
        <v>-107151000</v>
      </c>
      <c r="I89" s="405">
        <f>IFERROR(VLOOKUP(D89,'INSUMO VIG'!$B$2:$T$1996,6,0),0)</f>
        <v>0</v>
      </c>
      <c r="J89" s="405">
        <f>IFERROR(VLOOKUP(D89,'INSUMO VIG'!$B$2:$T$1996,7,0),0)</f>
        <v>0</v>
      </c>
      <c r="K89" s="405">
        <f>IFERROR(VLOOKUP(D89,'INSUMO VIG'!$B$2:$T$1996,8,0),0)</f>
        <v>0</v>
      </c>
      <c r="L89" s="405">
        <f>IFERROR(VLOOKUP(D89,'INSUMO VIG'!$B$2:$T$1996,9,0),0)</f>
        <v>0</v>
      </c>
      <c r="M89" s="405">
        <f>IFERROR(VLOOKUP(D89,'INSUMO VIG'!$B$2:$T$1996,10,0),0)</f>
        <v>0</v>
      </c>
      <c r="N89" s="405">
        <f>IFERROR(VLOOKUP(D89,'INSUMO VIG'!$B$2:$T$1996,11,0),0)</f>
        <v>0</v>
      </c>
      <c r="O89" s="405">
        <f>IFERROR(VLOOKUP(D89,'INSUMO VIG'!$B$2:$T$1996,12,0),0)</f>
        <v>0</v>
      </c>
      <c r="P89" s="406" t="str">
        <f t="shared" si="171"/>
        <v/>
      </c>
      <c r="Q89" s="405">
        <f>IFERROR(VLOOKUP(D89,'INSUMO VIG'!$B$2:$T$1996,14,0),0)</f>
        <v>0</v>
      </c>
      <c r="R89" s="405">
        <f>IFERROR(VLOOKUP(D89,'INSUMO VIG'!$B$2:$T$1996,15,0),0)</f>
        <v>0</v>
      </c>
      <c r="S89" s="406" t="str">
        <f t="shared" si="174"/>
        <v/>
      </c>
      <c r="T89" s="407">
        <f>IFERROR(VLOOKUP(D89,'INSUMO VIG'!$B$2:$T$1996,18,0),0)</f>
        <v>0</v>
      </c>
    </row>
    <row r="90" spans="1:20" ht="27.75" customHeight="1">
      <c r="A90" s="114">
        <f t="shared" ref="A90:A92" si="183">LEN(D90)</f>
        <v>13</v>
      </c>
      <c r="B90" s="114" t="s">
        <v>2979</v>
      </c>
      <c r="C90" s="118" t="str">
        <f t="shared" ref="C90" si="184">LEFT(D90,2)&amp;"."&amp;MID(D90,3,1)&amp;"."&amp;MID(D90,4,1)&amp;"."&amp;MID(D90,5,2)&amp;"."&amp;MID(D90,7,2)&amp;"."&amp;MID(D90,9,3)&amp;"."&amp;MID(D90,12,2)</f>
        <v>O2.1.2.02.02.006.04</v>
      </c>
      <c r="D90" s="398" t="s">
        <v>3072</v>
      </c>
      <c r="E90" s="399" t="s">
        <v>3073</v>
      </c>
      <c r="F90" s="400">
        <f>SUM(F91:F92)</f>
        <v>0</v>
      </c>
      <c r="G90" s="400">
        <f>SUM(G91:G92)</f>
        <v>-1254900</v>
      </c>
      <c r="H90" s="400">
        <f t="shared" ref="H90:O90" si="185">SUM(H91:H92)</f>
        <v>2245100</v>
      </c>
      <c r="I90" s="400">
        <f t="shared" si="185"/>
        <v>2245100</v>
      </c>
      <c r="J90" s="400">
        <f t="shared" si="185"/>
        <v>0</v>
      </c>
      <c r="K90" s="400">
        <f t="shared" si="185"/>
        <v>2245100</v>
      </c>
      <c r="L90" s="400">
        <f t="shared" si="185"/>
        <v>-1254900</v>
      </c>
      <c r="M90" s="400">
        <f t="shared" si="185"/>
        <v>2245100</v>
      </c>
      <c r="N90" s="400">
        <f t="shared" si="185"/>
        <v>0</v>
      </c>
      <c r="O90" s="400">
        <f t="shared" si="185"/>
        <v>2245100</v>
      </c>
      <c r="P90" s="401">
        <f t="shared" ref="P90:P91" si="186">IFERROR(O90/K90,"")</f>
        <v>1</v>
      </c>
      <c r="Q90" s="400">
        <f t="shared" ref="Q90:T90" si="187">SUM(Q91:Q92)</f>
        <v>0</v>
      </c>
      <c r="R90" s="400">
        <f t="shared" si="187"/>
        <v>2245100</v>
      </c>
      <c r="S90" s="401">
        <f t="shared" ref="S90:S91" si="188">IFERROR(R90/K90,"")</f>
        <v>1</v>
      </c>
      <c r="T90" s="400">
        <f t="shared" si="187"/>
        <v>2245100</v>
      </c>
    </row>
    <row r="91" spans="1:20" ht="42.75" customHeight="1">
      <c r="A91" s="114">
        <f t="shared" si="183"/>
        <v>18</v>
      </c>
      <c r="B91" s="114" t="s">
        <v>2985</v>
      </c>
      <c r="C91" s="123" t="str">
        <f>LEFT(D91,2)&amp;"."&amp;MID(D91,3,1)&amp;"."&amp;MID(D91,4,1)&amp;"."&amp;MID(D91,5,2)&amp;"."&amp;MID(D91,7,2)&amp;"."&amp;MID(D91,9,3)&amp;"."&amp;MID(D91,12,2)&amp;"."&amp;MID(D91,14,50)</f>
        <v>O2.1.2.02.02.006.04.64241</v>
      </c>
      <c r="D91" s="403" t="s">
        <v>1857</v>
      </c>
      <c r="E91" s="404" t="s">
        <v>3074</v>
      </c>
      <c r="F91" s="405">
        <f>IFERROR(VLOOKUP(D91,'INSUMO VIG'!$B$2:$T$1996,3,0),0)</f>
        <v>0</v>
      </c>
      <c r="G91" s="405">
        <f>IFERROR(VLOOKUP(D91,'INSUMO VIG'!$B$2:$T$1996,4,0),0)</f>
        <v>-784900</v>
      </c>
      <c r="H91" s="405">
        <f>IFERROR(VLOOKUP(D91,'INSUMO VIG'!$B$2:$T$1996,5,0),0)</f>
        <v>2215100</v>
      </c>
      <c r="I91" s="405">
        <f>IFERROR(VLOOKUP(D91,'INSUMO VIG'!$B$2:$T$1996,6,0),0)</f>
        <v>2215100</v>
      </c>
      <c r="J91" s="405">
        <f>IFERROR(VLOOKUP(D91,'INSUMO VIG'!$B$2:$T$1996,7,0),0)</f>
        <v>0</v>
      </c>
      <c r="K91" s="405">
        <f>IFERROR(VLOOKUP(D91,'INSUMO VIG'!$B$2:$T$1996,8,0),0)</f>
        <v>2215100</v>
      </c>
      <c r="L91" s="405">
        <f>IFERROR(VLOOKUP(D91,'INSUMO VIG'!$B$2:$T$1996,9,0),0)</f>
        <v>-784900</v>
      </c>
      <c r="M91" s="405">
        <f>IFERROR(VLOOKUP(D91,'INSUMO VIG'!$B$2:$T$1996,10,0),0)</f>
        <v>2215100</v>
      </c>
      <c r="N91" s="405">
        <f>IFERROR(VLOOKUP(D91,'INSUMO VIG'!$B$2:$T$1996,11,0),0)</f>
        <v>0</v>
      </c>
      <c r="O91" s="405">
        <f>IFERROR(VLOOKUP(D91,'INSUMO VIG'!$B$2:$T$1996,12,0),0)</f>
        <v>2215100</v>
      </c>
      <c r="P91" s="406">
        <f t="shared" si="186"/>
        <v>1</v>
      </c>
      <c r="Q91" s="405">
        <f>IFERROR(VLOOKUP(D91,'INSUMO VIG'!$B$2:$T$1996,14,0),0)</f>
        <v>0</v>
      </c>
      <c r="R91" s="405">
        <f>IFERROR(VLOOKUP(D91,'INSUMO VIG'!$B$2:$T$1996,15,0),0)</f>
        <v>2215100</v>
      </c>
      <c r="S91" s="406">
        <f t="shared" si="188"/>
        <v>1</v>
      </c>
      <c r="T91" s="407">
        <f>IFERROR(VLOOKUP(D91,'INSUMO VIG'!$B$2:$T$1996,18,0),0)</f>
        <v>2215100</v>
      </c>
    </row>
    <row r="92" spans="1:20" ht="40.5" customHeight="1">
      <c r="A92" s="114">
        <f t="shared" si="183"/>
        <v>18</v>
      </c>
      <c r="C92" s="123"/>
      <c r="D92" s="403" t="s">
        <v>1852</v>
      </c>
      <c r="E92" s="404" t="s">
        <v>3756</v>
      </c>
      <c r="F92" s="405">
        <f>IFERROR(VLOOKUP(D92,'INSUMO VIG'!$B$2:$T$1996,3,0),0)</f>
        <v>0</v>
      </c>
      <c r="G92" s="405">
        <f>IFERROR(VLOOKUP(D92,'INSUMO VIG'!$B$2:$T$1996,4,0),0)</f>
        <v>-470000</v>
      </c>
      <c r="H92" s="405">
        <f>IFERROR(VLOOKUP(D92,'INSUMO VIG'!$B$2:$T$1996,5,0),0)</f>
        <v>30000</v>
      </c>
      <c r="I92" s="405">
        <f>IFERROR(VLOOKUP(D92,'INSUMO VIG'!$B$2:$T$1996,6,0),0)</f>
        <v>30000</v>
      </c>
      <c r="J92" s="405">
        <f>IFERROR(VLOOKUP(D92,'INSUMO VIG'!$B$2:$T$1996,7,0),0)</f>
        <v>0</v>
      </c>
      <c r="K92" s="405">
        <f>IFERROR(VLOOKUP(D92,'INSUMO VIG'!$B$2:$T$1996,8,0),0)</f>
        <v>30000</v>
      </c>
      <c r="L92" s="405">
        <f>IFERROR(VLOOKUP(D92,'INSUMO VIG'!$B$2:$T$1996,9,0),0)</f>
        <v>-470000</v>
      </c>
      <c r="M92" s="405">
        <f>IFERROR(VLOOKUP(D92,'INSUMO VIG'!$B$2:$T$1996,10,0),0)</f>
        <v>30000</v>
      </c>
      <c r="N92" s="405">
        <f>IFERROR(VLOOKUP(D92,'INSUMO VIG'!$B$2:$T$1996,11,0),0)</f>
        <v>0</v>
      </c>
      <c r="O92" s="405">
        <f>IFERROR(VLOOKUP(D92,'INSUMO VIG'!$B$2:$T$1996,12,0),0)</f>
        <v>30000</v>
      </c>
      <c r="P92" s="406">
        <f t="shared" ref="P92" si="189">IFERROR(O92/K92,"")</f>
        <v>1</v>
      </c>
      <c r="Q92" s="405">
        <f>IFERROR(VLOOKUP(D92,'INSUMO VIG'!$B$2:$T$1996,14,0),0)</f>
        <v>0</v>
      </c>
      <c r="R92" s="405">
        <f>IFERROR(VLOOKUP(D92,'INSUMO VIG'!$B$2:$T$1996,15,0),0)</f>
        <v>30000</v>
      </c>
      <c r="S92" s="406">
        <f t="shared" ref="S92" si="190">IFERROR(R92/K92,"")</f>
        <v>1</v>
      </c>
      <c r="T92" s="407">
        <f>IFERROR(VLOOKUP(D92,'INSUMO VIG'!$B$2:$T$1996,18,0),0)</f>
        <v>30000</v>
      </c>
    </row>
    <row r="93" spans="1:20" ht="27.75" customHeight="1">
      <c r="A93" s="114">
        <f t="shared" si="169"/>
        <v>13</v>
      </c>
      <c r="B93" s="114" t="s">
        <v>2979</v>
      </c>
      <c r="C93" s="118" t="str">
        <f t="shared" ref="C93" si="191">LEFT(D93,2)&amp;"."&amp;MID(D93,3,1)&amp;"."&amp;MID(D93,4,1)&amp;"."&amp;MID(D93,5,2)&amp;"."&amp;MID(D93,7,2)&amp;"."&amp;MID(D93,9,3)&amp;"."&amp;MID(D93,12,2)</f>
        <v>O2.1.2.02.02.006.05</v>
      </c>
      <c r="D93" s="398" t="s">
        <v>3075</v>
      </c>
      <c r="E93" s="399" t="s">
        <v>740</v>
      </c>
      <c r="F93" s="400">
        <f>SUM(F94:F94)</f>
        <v>166502000</v>
      </c>
      <c r="G93" s="400">
        <f t="shared" ref="G93:O93" si="192">SUM(G94:G94)</f>
        <v>0</v>
      </c>
      <c r="H93" s="400">
        <f t="shared" si="192"/>
        <v>81278216</v>
      </c>
      <c r="I93" s="400">
        <f t="shared" si="192"/>
        <v>247780216</v>
      </c>
      <c r="J93" s="400">
        <f t="shared" si="192"/>
        <v>0</v>
      </c>
      <c r="K93" s="400">
        <f t="shared" si="192"/>
        <v>247780216</v>
      </c>
      <c r="L93" s="400">
        <f t="shared" si="192"/>
        <v>0</v>
      </c>
      <c r="M93" s="400">
        <f t="shared" si="192"/>
        <v>247780216</v>
      </c>
      <c r="N93" s="400">
        <f t="shared" si="192"/>
        <v>0</v>
      </c>
      <c r="O93" s="400">
        <f t="shared" si="192"/>
        <v>247780216</v>
      </c>
      <c r="P93" s="401">
        <f t="shared" si="171"/>
        <v>1</v>
      </c>
      <c r="Q93" s="400">
        <f t="shared" ref="Q93" si="193">SUM(Q94:Q94)</f>
        <v>100248494</v>
      </c>
      <c r="R93" s="400">
        <f t="shared" ref="R93:T93" si="194">SUM(R94:R94)</f>
        <v>246560576</v>
      </c>
      <c r="S93" s="401">
        <f t="shared" si="174"/>
        <v>0.99507773453551274</v>
      </c>
      <c r="T93" s="402">
        <f t="shared" si="194"/>
        <v>169410566</v>
      </c>
    </row>
    <row r="94" spans="1:20" ht="42.75" customHeight="1">
      <c r="A94" s="114">
        <f t="shared" si="169"/>
        <v>18</v>
      </c>
      <c r="B94" s="114" t="s">
        <v>2985</v>
      </c>
      <c r="C94" s="123" t="str">
        <f t="shared" ref="C94" si="195">LEFT(D94,2)&amp;"."&amp;MID(D94,3,1)&amp;"."&amp;MID(D94,4,1)&amp;"."&amp;MID(D94,5,2)&amp;"."&amp;MID(D94,7,2)&amp;"."&amp;MID(D94,9,3)&amp;"."&amp;MID(D94,12,2)&amp;"."&amp;MID(D94,14,50)</f>
        <v>O2.1.2.02.02.006.05.65115</v>
      </c>
      <c r="D94" s="403" t="s">
        <v>1861</v>
      </c>
      <c r="E94" s="404" t="s">
        <v>3076</v>
      </c>
      <c r="F94" s="405">
        <f>IFERROR(VLOOKUP(D94,'INSUMO VIG'!$B$2:$T$1996,3,0),0)</f>
        <v>166502000</v>
      </c>
      <c r="G94" s="405">
        <f>IFERROR(VLOOKUP(D94,'INSUMO VIG'!$B$2:$T$1996,4,0),0)</f>
        <v>0</v>
      </c>
      <c r="H94" s="405">
        <f>IFERROR(VLOOKUP(D94,'INSUMO VIG'!$B$2:$T$1996,5,0),0)</f>
        <v>81278216</v>
      </c>
      <c r="I94" s="405">
        <f>IFERROR(VLOOKUP(D94,'INSUMO VIG'!$B$2:$T$1996,6,0),0)</f>
        <v>247780216</v>
      </c>
      <c r="J94" s="405">
        <f>IFERROR(VLOOKUP(D94,'INSUMO VIG'!$B$2:$T$1996,7,0),0)</f>
        <v>0</v>
      </c>
      <c r="K94" s="405">
        <f>IFERROR(VLOOKUP(D94,'INSUMO VIG'!$B$2:$T$1996,8,0),0)</f>
        <v>247780216</v>
      </c>
      <c r="L94" s="405">
        <f>IFERROR(VLOOKUP(D94,'INSUMO VIG'!$B$2:$T$1996,9,0),0)</f>
        <v>0</v>
      </c>
      <c r="M94" s="405">
        <f>IFERROR(VLOOKUP(D94,'INSUMO VIG'!$B$2:$T$1996,10,0),0)</f>
        <v>247780216</v>
      </c>
      <c r="N94" s="405">
        <f>IFERROR(VLOOKUP(D94,'INSUMO VIG'!$B$2:$T$1996,11,0),0)</f>
        <v>0</v>
      </c>
      <c r="O94" s="405">
        <f>IFERROR(VLOOKUP(D94,'INSUMO VIG'!$B$2:$T$1996,12,0),0)</f>
        <v>247780216</v>
      </c>
      <c r="P94" s="406">
        <f t="shared" si="171"/>
        <v>1</v>
      </c>
      <c r="Q94" s="405">
        <f>IFERROR(VLOOKUP(D94,'INSUMO VIG'!$B$2:$T$1996,14,0),0)</f>
        <v>100248494</v>
      </c>
      <c r="R94" s="405">
        <f>IFERROR(VLOOKUP(D94,'INSUMO VIG'!$B$2:$T$1996,15,0),0)</f>
        <v>246560576</v>
      </c>
      <c r="S94" s="406">
        <f t="shared" si="174"/>
        <v>0.99507773453551274</v>
      </c>
      <c r="T94" s="407">
        <f>IFERROR(VLOOKUP(D94,'INSUMO VIG'!$B$2:$T$1996,18,0),0)</f>
        <v>169410566</v>
      </c>
    </row>
    <row r="95" spans="1:20" ht="42.95" customHeight="1">
      <c r="A95" s="114">
        <f t="shared" si="169"/>
        <v>13</v>
      </c>
      <c r="B95" s="114" t="s">
        <v>2979</v>
      </c>
      <c r="C95" s="118" t="str">
        <f t="shared" ref="C95" si="196">LEFT(D95,2)&amp;"."&amp;MID(D95,3,1)&amp;"."&amp;MID(D95,4,1)&amp;"."&amp;MID(D95,5,2)&amp;"."&amp;MID(D95,7,2)&amp;"."&amp;MID(D95,9,3)&amp;"."&amp;MID(D95,12,2)</f>
        <v>O2.1.2.02.02.006.08</v>
      </c>
      <c r="D95" s="398" t="s">
        <v>3077</v>
      </c>
      <c r="E95" s="399" t="s">
        <v>2828</v>
      </c>
      <c r="F95" s="400">
        <f>F96</f>
        <v>530244000</v>
      </c>
      <c r="G95" s="400">
        <f t="shared" ref="G95:O95" si="197">G96</f>
        <v>0</v>
      </c>
      <c r="H95" s="400">
        <f t="shared" si="197"/>
        <v>-180244000</v>
      </c>
      <c r="I95" s="400">
        <f t="shared" si="197"/>
        <v>350000000</v>
      </c>
      <c r="J95" s="400">
        <f t="shared" si="197"/>
        <v>0</v>
      </c>
      <c r="K95" s="400">
        <f t="shared" si="197"/>
        <v>350000000</v>
      </c>
      <c r="L95" s="400">
        <f t="shared" si="197"/>
        <v>0</v>
      </c>
      <c r="M95" s="400">
        <f t="shared" si="197"/>
        <v>350000000</v>
      </c>
      <c r="N95" s="400">
        <f t="shared" si="197"/>
        <v>0</v>
      </c>
      <c r="O95" s="400">
        <f t="shared" si="197"/>
        <v>350000000</v>
      </c>
      <c r="P95" s="401">
        <f t="shared" si="171"/>
        <v>1</v>
      </c>
      <c r="Q95" s="400">
        <f t="shared" ref="Q95" si="198">Q96</f>
        <v>153135355</v>
      </c>
      <c r="R95" s="400">
        <f t="shared" ref="R95:T95" si="199">R96</f>
        <v>325999188</v>
      </c>
      <c r="S95" s="401">
        <f t="shared" si="174"/>
        <v>0.93142625142857138</v>
      </c>
      <c r="T95" s="402">
        <f t="shared" si="199"/>
        <v>251171627</v>
      </c>
    </row>
    <row r="96" spans="1:20" ht="42.95" customHeight="1">
      <c r="A96" s="114">
        <f t="shared" si="169"/>
        <v>18</v>
      </c>
      <c r="B96" s="114" t="s">
        <v>2985</v>
      </c>
      <c r="C96" s="123" t="str">
        <f>LEFT(D96,2)&amp;"."&amp;MID(D96,3,1)&amp;"."&amp;MID(D96,4,1)&amp;"."&amp;MID(D96,5,2)&amp;"."&amp;MID(D96,7,2)&amp;"."&amp;MID(D96,9,3)&amp;"."&amp;MID(D96,12,2)&amp;"."&amp;MID(D96,14,50)</f>
        <v>O2.1.2.02.02.006.08.68021</v>
      </c>
      <c r="D96" s="403" t="s">
        <v>1867</v>
      </c>
      <c r="E96" s="404" t="s">
        <v>3078</v>
      </c>
      <c r="F96" s="405">
        <f>IFERROR(VLOOKUP(D96,'INSUMO VIG'!$B$2:$T$1996,3,0),0)</f>
        <v>530244000</v>
      </c>
      <c r="G96" s="405">
        <f>IFERROR(VLOOKUP(D96,'INSUMO VIG'!$B$2:$T$1996,4,0),0)</f>
        <v>0</v>
      </c>
      <c r="H96" s="405">
        <f>IFERROR(VLOOKUP(D96,'INSUMO VIG'!$B$2:$T$1996,5,0),0)</f>
        <v>-180244000</v>
      </c>
      <c r="I96" s="405">
        <f>IFERROR(VLOOKUP(D96,'INSUMO VIG'!$B$2:$T$1996,6,0),0)</f>
        <v>350000000</v>
      </c>
      <c r="J96" s="405">
        <f>IFERROR(VLOOKUP(D96,'INSUMO VIG'!$B$2:$T$1996,7,0),0)</f>
        <v>0</v>
      </c>
      <c r="K96" s="405">
        <f>IFERROR(VLOOKUP(D96,'INSUMO VIG'!$B$2:$T$1996,8,0),0)</f>
        <v>350000000</v>
      </c>
      <c r="L96" s="405">
        <f>IFERROR(VLOOKUP(D96,'INSUMO VIG'!$B$2:$T$1996,9,0),0)</f>
        <v>0</v>
      </c>
      <c r="M96" s="405">
        <f>IFERROR(VLOOKUP(D96,'INSUMO VIG'!$B$2:$T$1996,10,0),0)</f>
        <v>350000000</v>
      </c>
      <c r="N96" s="405">
        <f>IFERROR(VLOOKUP(D96,'INSUMO VIG'!$B$2:$T$1996,11,0),0)</f>
        <v>0</v>
      </c>
      <c r="O96" s="405">
        <f>IFERROR(VLOOKUP(D96,'INSUMO VIG'!$B$2:$T$1996,12,0),0)</f>
        <v>350000000</v>
      </c>
      <c r="P96" s="406">
        <f t="shared" si="171"/>
        <v>1</v>
      </c>
      <c r="Q96" s="405">
        <f>IFERROR(VLOOKUP(D96,'INSUMO VIG'!$B$2:$T$1996,14,0),0)</f>
        <v>153135355</v>
      </c>
      <c r="R96" s="405">
        <f>IFERROR(VLOOKUP(D96,'INSUMO VIG'!$B$2:$T$1996,15,0),0)</f>
        <v>325999188</v>
      </c>
      <c r="S96" s="406">
        <f t="shared" si="174"/>
        <v>0.93142625142857138</v>
      </c>
      <c r="T96" s="407">
        <f>IFERROR(VLOOKUP(D96,'INSUMO VIG'!$B$2:$T$1996,18,0),0)</f>
        <v>251171627</v>
      </c>
    </row>
    <row r="97" spans="1:20" ht="42.95" customHeight="1">
      <c r="A97" s="114">
        <f t="shared" si="169"/>
        <v>11</v>
      </c>
      <c r="B97" s="114" t="s">
        <v>2979</v>
      </c>
      <c r="C97" s="118" t="str">
        <f t="shared" ref="C97" si="200">LEFT(D97,2)&amp;"."&amp;MID(D97,3,1)&amp;"."&amp;MID(D97,4,1)&amp;"."&amp;MID(D97,5,2)&amp;"."&amp;MID(D97,7,2)&amp;"."&amp;MID(D97,9,3)</f>
        <v>O2.1.2.02.02.007</v>
      </c>
      <c r="D97" s="398" t="s">
        <v>3079</v>
      </c>
      <c r="E97" s="399" t="s">
        <v>2861</v>
      </c>
      <c r="F97" s="400">
        <f>F98+F109</f>
        <v>3030033000</v>
      </c>
      <c r="G97" s="400">
        <f t="shared" ref="G97:O97" si="201">G98+G109</f>
        <v>88505727</v>
      </c>
      <c r="H97" s="400">
        <f t="shared" si="201"/>
        <v>-836229570</v>
      </c>
      <c r="I97" s="400">
        <f t="shared" si="201"/>
        <v>2193803430</v>
      </c>
      <c r="J97" s="400">
        <f t="shared" si="201"/>
        <v>0</v>
      </c>
      <c r="K97" s="400">
        <f t="shared" si="201"/>
        <v>2193803430</v>
      </c>
      <c r="L97" s="400">
        <f t="shared" si="201"/>
        <v>77283512</v>
      </c>
      <c r="M97" s="400">
        <f t="shared" si="201"/>
        <v>2182581215</v>
      </c>
      <c r="N97" s="400">
        <f t="shared" si="201"/>
        <v>1180912186</v>
      </c>
      <c r="O97" s="400">
        <f t="shared" si="201"/>
        <v>2182581215</v>
      </c>
      <c r="P97" s="401">
        <f t="shared" si="171"/>
        <v>0.99488458498763488</v>
      </c>
      <c r="Q97" s="400">
        <f t="shared" ref="Q97" si="202">Q98+Q109</f>
        <v>1366113399</v>
      </c>
      <c r="R97" s="400">
        <f t="shared" ref="R97" si="203">R98+R109</f>
        <v>1866646127</v>
      </c>
      <c r="S97" s="401">
        <f t="shared" si="174"/>
        <v>0.85087209796184882</v>
      </c>
      <c r="T97" s="402">
        <f>T98+T109</f>
        <v>1850038127</v>
      </c>
    </row>
    <row r="98" spans="1:20" ht="42.95" customHeight="1">
      <c r="A98" s="114">
        <f t="shared" si="169"/>
        <v>13</v>
      </c>
      <c r="B98" s="114" t="s">
        <v>2979</v>
      </c>
      <c r="C98" s="118" t="str">
        <f t="shared" ref="C98" si="204">LEFT(D98,2)&amp;"."&amp;MID(D98,3,1)&amp;"."&amp;MID(D98,4,1)&amp;"."&amp;MID(D98,5,2)&amp;"."&amp;MID(D98,7,2)&amp;"."&amp;MID(D98,9,3)&amp;"."&amp;MID(D98,12,2)</f>
        <v>O2.1.2.02.02.007.01</v>
      </c>
      <c r="D98" s="398" t="s">
        <v>3080</v>
      </c>
      <c r="E98" s="399" t="s">
        <v>3081</v>
      </c>
      <c r="F98" s="400">
        <f>F99+F107+F105</f>
        <v>3030033000</v>
      </c>
      <c r="G98" s="400">
        <f t="shared" ref="G98:J98" si="205">G99+G107+G105</f>
        <v>90331519</v>
      </c>
      <c r="H98" s="400">
        <f t="shared" si="205"/>
        <v>-1311403771</v>
      </c>
      <c r="I98" s="400">
        <f t="shared" si="205"/>
        <v>1718629229</v>
      </c>
      <c r="J98" s="400">
        <f t="shared" si="205"/>
        <v>0</v>
      </c>
      <c r="K98" s="400">
        <f t="shared" ref="K98" si="206">K99+K107+K105</f>
        <v>1718629229</v>
      </c>
      <c r="L98" s="400">
        <f t="shared" ref="L98" si="207">L99+L107+L105</f>
        <v>79509450</v>
      </c>
      <c r="M98" s="400">
        <f t="shared" ref="M98:N98" si="208">M99+M107+M105</f>
        <v>1707807160</v>
      </c>
      <c r="N98" s="400">
        <f t="shared" si="208"/>
        <v>1181312332</v>
      </c>
      <c r="O98" s="400">
        <f t="shared" ref="O98" si="209">O99+O107+O105</f>
        <v>1707807160</v>
      </c>
      <c r="P98" s="401">
        <f t="shared" si="171"/>
        <v>0.99370308102679195</v>
      </c>
      <c r="Q98" s="400">
        <f t="shared" ref="Q98" si="210">Q99+Q107+Q105</f>
        <v>1315971213</v>
      </c>
      <c r="R98" s="400">
        <f t="shared" ref="R98" si="211">R99+R107+R105</f>
        <v>1584356501</v>
      </c>
      <c r="S98" s="401">
        <f t="shared" si="174"/>
        <v>0.92187219573931733</v>
      </c>
      <c r="T98" s="402">
        <f>T99+T107+T105</f>
        <v>1567748501</v>
      </c>
    </row>
    <row r="99" spans="1:20" ht="57" customHeight="1">
      <c r="A99" s="114">
        <f t="shared" si="169"/>
        <v>15</v>
      </c>
      <c r="B99" s="114" t="s">
        <v>2979</v>
      </c>
      <c r="C99" s="118" t="str">
        <f>LEFT(D99,2)&amp;"."&amp;MID(D99,3,1)&amp;"."&amp;MID(D99,4,1)&amp;"."&amp;MID(D99,5,2)&amp;"."&amp;MID(D99,7,2)&amp;"."&amp;MID(D99,9,3)&amp;"."&amp;MID(D99,12,2)&amp;"."&amp;MID(D99,14,2)</f>
        <v>O2.1.2.02.02.007.01.03</v>
      </c>
      <c r="D99" s="398" t="s">
        <v>3082</v>
      </c>
      <c r="E99" s="399" t="s">
        <v>3083</v>
      </c>
      <c r="F99" s="400">
        <f>F102+F100</f>
        <v>3027507000</v>
      </c>
      <c r="G99" s="400">
        <f>G102+G100</f>
        <v>78712222</v>
      </c>
      <c r="H99" s="400">
        <f t="shared" ref="H99:O99" si="212">H102+H100</f>
        <v>-1323573068</v>
      </c>
      <c r="I99" s="400">
        <f t="shared" si="212"/>
        <v>1703933932</v>
      </c>
      <c r="J99" s="400">
        <f t="shared" si="212"/>
        <v>0</v>
      </c>
      <c r="K99" s="400">
        <f t="shared" si="212"/>
        <v>1703933932</v>
      </c>
      <c r="L99" s="400">
        <f t="shared" si="212"/>
        <v>68079358</v>
      </c>
      <c r="M99" s="400">
        <f t="shared" si="212"/>
        <v>1693301068</v>
      </c>
      <c r="N99" s="400">
        <f t="shared" si="212"/>
        <v>1168426916</v>
      </c>
      <c r="O99" s="400">
        <f t="shared" si="212"/>
        <v>1693301068</v>
      </c>
      <c r="P99" s="401">
        <f t="shared" si="171"/>
        <v>0.99375981439167682</v>
      </c>
      <c r="Q99" s="400">
        <f t="shared" ref="Q99" si="213">Q102+Q100</f>
        <v>1302954126</v>
      </c>
      <c r="R99" s="400">
        <f t="shared" ref="R99" si="214">R102+R100</f>
        <v>1569850409</v>
      </c>
      <c r="S99" s="401">
        <f t="shared" si="174"/>
        <v>0.92130943548813604</v>
      </c>
      <c r="T99" s="402">
        <f t="shared" ref="T99" si="215">T102+T100</f>
        <v>1553242409</v>
      </c>
    </row>
    <row r="100" spans="1:20" ht="48.75" customHeight="1">
      <c r="B100" s="114" t="s">
        <v>2979</v>
      </c>
      <c r="C100" s="118" t="str">
        <f t="shared" ref="C100:C158" si="216">LEFT(D100,2)&amp;"."&amp;MID(D100,3,1)&amp;"."&amp;MID(D100,4,1)&amp;"."&amp;MID(D100,5,2)&amp;"."&amp;MID(D100,7,2)&amp;"."&amp;MID(D100,9,3)&amp;"."&amp;MID(D100,12,2)&amp;"."&amp;MID(D100,14,2)</f>
        <v>O2.1.2.02.02.007.01.03</v>
      </c>
      <c r="D100" s="398" t="s">
        <v>3084</v>
      </c>
      <c r="E100" s="399" t="s">
        <v>3085</v>
      </c>
      <c r="F100" s="400">
        <f>SUM(F101:F101)</f>
        <v>480155000</v>
      </c>
      <c r="G100" s="400">
        <f t="shared" ref="G100:O100" si="217">SUM(G101:G101)</f>
        <v>0</v>
      </c>
      <c r="H100" s="400">
        <f t="shared" si="217"/>
        <v>-98010008</v>
      </c>
      <c r="I100" s="400">
        <f t="shared" si="217"/>
        <v>382144992</v>
      </c>
      <c r="J100" s="400">
        <f t="shared" si="217"/>
        <v>0</v>
      </c>
      <c r="K100" s="400">
        <f t="shared" si="217"/>
        <v>382144992</v>
      </c>
      <c r="L100" s="400">
        <f t="shared" si="217"/>
        <v>-10632864</v>
      </c>
      <c r="M100" s="400">
        <f t="shared" si="217"/>
        <v>371512128</v>
      </c>
      <c r="N100" s="400">
        <f t="shared" si="217"/>
        <v>39367136</v>
      </c>
      <c r="O100" s="400">
        <f t="shared" si="217"/>
        <v>371512128</v>
      </c>
      <c r="P100" s="401">
        <f t="shared" ref="P100:P101" si="218">IFERROR(O100/K100,"")</f>
        <v>0.97217583843150301</v>
      </c>
      <c r="Q100" s="400">
        <f t="shared" ref="Q100" si="219">SUM(Q101:Q101)</f>
        <v>173894346</v>
      </c>
      <c r="R100" s="400">
        <f t="shared" ref="R100:T100" si="220">SUM(R101:R101)</f>
        <v>248061470</v>
      </c>
      <c r="S100" s="401">
        <f t="shared" ref="S100:S101" si="221">IFERROR(R100/K100,"")</f>
        <v>0.64912919230405619</v>
      </c>
      <c r="T100" s="402">
        <f t="shared" si="220"/>
        <v>231453470</v>
      </c>
    </row>
    <row r="101" spans="1:20" ht="42.95" customHeight="1">
      <c r="B101" s="114" t="s">
        <v>2985</v>
      </c>
      <c r="C101" s="118" t="str">
        <f t="shared" si="216"/>
        <v>O2.1.2.02.02.007.01.03</v>
      </c>
      <c r="D101" s="403" t="s">
        <v>1872</v>
      </c>
      <c r="E101" s="404" t="s">
        <v>3086</v>
      </c>
      <c r="F101" s="405">
        <f>IFERROR(VLOOKUP(D101,'INSUMO VIG'!$B$2:$T$1996,3,0),0)</f>
        <v>480155000</v>
      </c>
      <c r="G101" s="405">
        <f>IFERROR(VLOOKUP(D101,'INSUMO VIG'!$B$2:$T$1996,4,0),0)</f>
        <v>0</v>
      </c>
      <c r="H101" s="405">
        <f>IFERROR(VLOOKUP(D101,'INSUMO VIG'!$B$2:$T$1996,5,0),0)</f>
        <v>-98010008</v>
      </c>
      <c r="I101" s="405">
        <f>IFERROR(VLOOKUP(D101,'INSUMO VIG'!$B$2:$T$1996,6,0),0)</f>
        <v>382144992</v>
      </c>
      <c r="J101" s="405">
        <f>IFERROR(VLOOKUP(D101,'INSUMO VIG'!$B$2:$T$1996,7,0),0)</f>
        <v>0</v>
      </c>
      <c r="K101" s="405">
        <f>IFERROR(VLOOKUP(D101,'INSUMO VIG'!$B$2:$T$1996,8,0),0)</f>
        <v>382144992</v>
      </c>
      <c r="L101" s="405">
        <f>IFERROR(VLOOKUP(D101,'INSUMO VIG'!$B$2:$T$1996,9,0),0)</f>
        <v>-10632864</v>
      </c>
      <c r="M101" s="405">
        <f>IFERROR(VLOOKUP(D101,'INSUMO VIG'!$B$2:$T$1996,10,0),0)</f>
        <v>371512128</v>
      </c>
      <c r="N101" s="405">
        <f>IFERROR(VLOOKUP(D101,'INSUMO VIG'!$B$2:$T$1996,11,0),0)</f>
        <v>39367136</v>
      </c>
      <c r="O101" s="405">
        <f>IFERROR(VLOOKUP(D101,'INSUMO VIG'!$B$2:$T$1996,12,0),0)</f>
        <v>371512128</v>
      </c>
      <c r="P101" s="406">
        <f t="shared" si="218"/>
        <v>0.97217583843150301</v>
      </c>
      <c r="Q101" s="405">
        <f>IFERROR(VLOOKUP(D101,'INSUMO VIG'!$B$2:$T$1996,14,0),0)</f>
        <v>173894346</v>
      </c>
      <c r="R101" s="405">
        <f>IFERROR(VLOOKUP(D101,'INSUMO VIG'!$B$2:$T$1996,15,0),0)</f>
        <v>248061470</v>
      </c>
      <c r="S101" s="406">
        <f t="shared" si="221"/>
        <v>0.64912919230405619</v>
      </c>
      <c r="T101" s="407">
        <f>IFERROR(VLOOKUP(D101,'INSUMO VIG'!$B$2:$T$1996,18,0),0)</f>
        <v>231453470</v>
      </c>
    </row>
    <row r="102" spans="1:20" ht="49.5" customHeight="1">
      <c r="A102" s="114">
        <f t="shared" si="169"/>
        <v>17</v>
      </c>
      <c r="B102" s="114" t="s">
        <v>2979</v>
      </c>
      <c r="C102" s="118" t="str">
        <f t="shared" si="216"/>
        <v>O2.1.2.02.02.007.01.03</v>
      </c>
      <c r="D102" s="398" t="s">
        <v>3087</v>
      </c>
      <c r="E102" s="399" t="s">
        <v>3088</v>
      </c>
      <c r="F102" s="400">
        <f>SUM(F103:F104)</f>
        <v>2547352000</v>
      </c>
      <c r="G102" s="400">
        <f t="shared" ref="G102:O102" si="222">SUM(G103:G104)</f>
        <v>78712222</v>
      </c>
      <c r="H102" s="400">
        <f t="shared" si="222"/>
        <v>-1225563060</v>
      </c>
      <c r="I102" s="400">
        <f t="shared" si="222"/>
        <v>1321788940</v>
      </c>
      <c r="J102" s="400">
        <f t="shared" si="222"/>
        <v>0</v>
      </c>
      <c r="K102" s="400">
        <f t="shared" si="222"/>
        <v>1321788940</v>
      </c>
      <c r="L102" s="400">
        <f t="shared" si="222"/>
        <v>78712222</v>
      </c>
      <c r="M102" s="400">
        <f t="shared" si="222"/>
        <v>1321788940</v>
      </c>
      <c r="N102" s="400">
        <f t="shared" si="222"/>
        <v>1129059780</v>
      </c>
      <c r="O102" s="400">
        <f t="shared" si="222"/>
        <v>1321788940</v>
      </c>
      <c r="P102" s="401">
        <f t="shared" si="171"/>
        <v>1</v>
      </c>
      <c r="Q102" s="400">
        <f t="shared" ref="Q102" si="223">SUM(Q103:Q104)</f>
        <v>1129059780</v>
      </c>
      <c r="R102" s="400">
        <f t="shared" ref="R102" si="224">SUM(R103:R104)</f>
        <v>1321788939</v>
      </c>
      <c r="S102" s="401">
        <f t="shared" si="174"/>
        <v>0.99999999924344951</v>
      </c>
      <c r="T102" s="402">
        <f>SUM(T103:T104)</f>
        <v>1321788939</v>
      </c>
    </row>
    <row r="103" spans="1:20" ht="42.95" customHeight="1">
      <c r="A103" s="114">
        <f t="shared" si="169"/>
        <v>22</v>
      </c>
      <c r="B103" s="114" t="s">
        <v>2985</v>
      </c>
      <c r="C103" s="123" t="str">
        <f t="shared" si="216"/>
        <v>O2.1.2.02.02.007.01.03</v>
      </c>
      <c r="D103" s="403" t="s">
        <v>1876</v>
      </c>
      <c r="E103" s="404" t="s">
        <v>842</v>
      </c>
      <c r="F103" s="405">
        <f>IFERROR(VLOOKUP(D103,'INSUMO VIG'!$B$2:$T$1996,3,0),0)</f>
        <v>1906513000</v>
      </c>
      <c r="G103" s="405">
        <f>IFERROR(VLOOKUP(D103,'INSUMO VIG'!$B$2:$T$1996,4,0),0)</f>
        <v>-1397859</v>
      </c>
      <c r="H103" s="405">
        <f>IFERROR(VLOOKUP(D103,'INSUMO VIG'!$B$2:$T$1996,5,0),0)</f>
        <v>-914834141</v>
      </c>
      <c r="I103" s="405">
        <f>IFERROR(VLOOKUP(D103,'INSUMO VIG'!$B$2:$T$1996,6,0),0)</f>
        <v>991678859</v>
      </c>
      <c r="J103" s="405">
        <f>IFERROR(VLOOKUP(D103,'INSUMO VIG'!$B$2:$T$1996,7,0),0)</f>
        <v>0</v>
      </c>
      <c r="K103" s="405">
        <f>IFERROR(VLOOKUP(D103,'INSUMO VIG'!$B$2:$T$1996,8,0),0)</f>
        <v>991678859</v>
      </c>
      <c r="L103" s="405">
        <f>IFERROR(VLOOKUP(D103,'INSUMO VIG'!$B$2:$T$1996,9,0),0)</f>
        <v>-1397859</v>
      </c>
      <c r="M103" s="405">
        <f>IFERROR(VLOOKUP(D103,'INSUMO VIG'!$B$2:$T$1996,10,0),0)</f>
        <v>991678859</v>
      </c>
      <c r="N103" s="405">
        <f>IFERROR(VLOOKUP(D103,'INSUMO VIG'!$B$2:$T$1996,11,0),0)</f>
        <v>798949699</v>
      </c>
      <c r="O103" s="405">
        <f>IFERROR(VLOOKUP(D103,'INSUMO VIG'!$B$2:$T$1996,12,0),0)</f>
        <v>991678859</v>
      </c>
      <c r="P103" s="406">
        <f t="shared" si="171"/>
        <v>1</v>
      </c>
      <c r="Q103" s="405">
        <f>IFERROR(VLOOKUP(D103,'INSUMO VIG'!$B$2:$T$1996,14,0),0)</f>
        <v>798949699</v>
      </c>
      <c r="R103" s="405">
        <f>IFERROR(VLOOKUP(D103,'INSUMO VIG'!$B$2:$T$1996,15,0),0)</f>
        <v>991678858</v>
      </c>
      <c r="S103" s="406">
        <f t="shared" si="174"/>
        <v>0.99999999899160907</v>
      </c>
      <c r="T103" s="407">
        <f>IFERROR(VLOOKUP(D103,'INSUMO VIG'!$B$2:$T$1996,18,0),0)</f>
        <v>991678858</v>
      </c>
    </row>
    <row r="104" spans="1:20" ht="42.95" customHeight="1">
      <c r="A104" s="114">
        <f t="shared" si="169"/>
        <v>22</v>
      </c>
      <c r="B104" s="114" t="s">
        <v>2985</v>
      </c>
      <c r="C104" s="123" t="str">
        <f t="shared" si="216"/>
        <v>O2.1.2.02.02.007.01.03</v>
      </c>
      <c r="D104" s="403" t="s">
        <v>1882</v>
      </c>
      <c r="E104" s="404" t="s">
        <v>3089</v>
      </c>
      <c r="F104" s="405">
        <f>IFERROR(VLOOKUP(D104,'INSUMO VIG'!$B$2:$T$1996,3,0),0)</f>
        <v>640839000</v>
      </c>
      <c r="G104" s="405">
        <f>IFERROR(VLOOKUP(D104,'INSUMO VIG'!$B$2:$T$1996,4,0),0)</f>
        <v>80110081</v>
      </c>
      <c r="H104" s="405">
        <f>IFERROR(VLOOKUP(D104,'INSUMO VIG'!$B$2:$T$1996,5,0),0)</f>
        <v>-310728919</v>
      </c>
      <c r="I104" s="405">
        <f>IFERROR(VLOOKUP(D104,'INSUMO VIG'!$B$2:$T$1996,6,0),0)</f>
        <v>330110081</v>
      </c>
      <c r="J104" s="405">
        <f>IFERROR(VLOOKUP(D104,'INSUMO VIG'!$B$2:$T$1996,7,0),0)</f>
        <v>0</v>
      </c>
      <c r="K104" s="405">
        <f>IFERROR(VLOOKUP(D104,'INSUMO VIG'!$B$2:$T$1996,8,0),0)</f>
        <v>330110081</v>
      </c>
      <c r="L104" s="405">
        <f>IFERROR(VLOOKUP(D104,'INSUMO VIG'!$B$2:$T$1996,9,0),0)</f>
        <v>80110081</v>
      </c>
      <c r="M104" s="405">
        <f>IFERROR(VLOOKUP(D104,'INSUMO VIG'!$B$2:$T$1996,10,0),0)</f>
        <v>330110081</v>
      </c>
      <c r="N104" s="405">
        <f>IFERROR(VLOOKUP(D104,'INSUMO VIG'!$B$2:$T$1996,11,0),0)</f>
        <v>330110081</v>
      </c>
      <c r="O104" s="405">
        <f>IFERROR(VLOOKUP(D104,'INSUMO VIG'!$B$2:$T$1996,12,0),0)</f>
        <v>330110081</v>
      </c>
      <c r="P104" s="406">
        <f t="shared" si="171"/>
        <v>1</v>
      </c>
      <c r="Q104" s="405">
        <f>IFERROR(VLOOKUP(D104,'INSUMO VIG'!$B$2:$T$1996,14,0),0)</f>
        <v>330110081</v>
      </c>
      <c r="R104" s="405">
        <f>IFERROR(VLOOKUP(D104,'INSUMO VIG'!$B$2:$T$1996,15,0),0)</f>
        <v>330110081</v>
      </c>
      <c r="S104" s="406">
        <f t="shared" si="174"/>
        <v>1</v>
      </c>
      <c r="T104" s="407">
        <f>IFERROR(VLOOKUP(D104,'INSUMO VIG'!$B$2:$T$1996,18,0),0)</f>
        <v>330110081</v>
      </c>
    </row>
    <row r="105" spans="1:20" ht="42.95" customHeight="1">
      <c r="C105" s="118" t="str">
        <f t="shared" si="216"/>
        <v>O2.1.2.02.02.007.01.05</v>
      </c>
      <c r="D105" s="398" t="s">
        <v>3090</v>
      </c>
      <c r="E105" s="399" t="s">
        <v>3091</v>
      </c>
      <c r="F105" s="400">
        <f>+F106</f>
        <v>0</v>
      </c>
      <c r="G105" s="400">
        <f t="shared" ref="G105:O105" si="225">+G106</f>
        <v>0</v>
      </c>
      <c r="H105" s="400">
        <f t="shared" si="225"/>
        <v>550000</v>
      </c>
      <c r="I105" s="400">
        <f t="shared" si="225"/>
        <v>550000</v>
      </c>
      <c r="J105" s="400">
        <f t="shared" si="225"/>
        <v>0</v>
      </c>
      <c r="K105" s="400">
        <f t="shared" si="225"/>
        <v>550000</v>
      </c>
      <c r="L105" s="400">
        <f t="shared" si="225"/>
        <v>-189205</v>
      </c>
      <c r="M105" s="400">
        <f t="shared" si="225"/>
        <v>360795</v>
      </c>
      <c r="N105" s="400">
        <f t="shared" si="225"/>
        <v>19832</v>
      </c>
      <c r="O105" s="400">
        <f t="shared" si="225"/>
        <v>360795</v>
      </c>
      <c r="P105" s="401">
        <f t="shared" si="171"/>
        <v>0.65599090909090907</v>
      </c>
      <c r="Q105" s="400">
        <f t="shared" ref="Q105" si="226">+Q106</f>
        <v>19832</v>
      </c>
      <c r="R105" s="400">
        <f t="shared" ref="R105" si="227">+R106</f>
        <v>360795</v>
      </c>
      <c r="S105" s="401">
        <f t="shared" si="174"/>
        <v>0.65599090909090907</v>
      </c>
      <c r="T105" s="408">
        <f>+T106</f>
        <v>360795</v>
      </c>
    </row>
    <row r="106" spans="1:20" ht="42.95" customHeight="1">
      <c r="C106" s="123" t="str">
        <f t="shared" si="216"/>
        <v>O2.1.2.02.02.007.01.05</v>
      </c>
      <c r="D106" s="403" t="s">
        <v>1885</v>
      </c>
      <c r="E106" s="404" t="s">
        <v>3092</v>
      </c>
      <c r="F106" s="405">
        <f>IFERROR(VLOOKUP(D106,'INSUMO VIG'!$B$2:$T$1996,3,0),0)</f>
        <v>0</v>
      </c>
      <c r="G106" s="405">
        <f>IFERROR(VLOOKUP(D106,'INSUMO VIG'!$B$2:$T$1996,4,0),0)</f>
        <v>0</v>
      </c>
      <c r="H106" s="405">
        <f>IFERROR(VLOOKUP(D106,'INSUMO VIG'!$B$2:$T$1996,5,0),0)</f>
        <v>550000</v>
      </c>
      <c r="I106" s="405">
        <f>IFERROR(VLOOKUP(D106,'INSUMO VIG'!$B$2:$T$1996,6,0),0)</f>
        <v>550000</v>
      </c>
      <c r="J106" s="405">
        <f>IFERROR(VLOOKUP(D106,'INSUMO VIG'!$B$2:$T$1996,7,0),0)</f>
        <v>0</v>
      </c>
      <c r="K106" s="405">
        <f>IFERROR(VLOOKUP(D106,'INSUMO VIG'!$B$2:$T$1996,8,0),0)</f>
        <v>550000</v>
      </c>
      <c r="L106" s="405">
        <f>IFERROR(VLOOKUP(D106,'INSUMO VIG'!$B$2:$T$1996,9,0),0)</f>
        <v>-189205</v>
      </c>
      <c r="M106" s="405">
        <f>IFERROR(VLOOKUP(D106,'INSUMO VIG'!$B$2:$T$1996,10,0),0)</f>
        <v>360795</v>
      </c>
      <c r="N106" s="405">
        <f>IFERROR(VLOOKUP(D106,'INSUMO VIG'!$B$2:$T$1996,11,0),0)</f>
        <v>19832</v>
      </c>
      <c r="O106" s="405">
        <f>IFERROR(VLOOKUP(D106,'INSUMO VIG'!$B$2:$T$1996,12,0),0)</f>
        <v>360795</v>
      </c>
      <c r="P106" s="406">
        <f t="shared" ref="P106" si="228">IFERROR(O106/K106,"")</f>
        <v>0.65599090909090907</v>
      </c>
      <c r="Q106" s="405">
        <f>IFERROR(VLOOKUP(D106,'INSUMO VIG'!$B$2:$T$1996,14,0),0)</f>
        <v>19832</v>
      </c>
      <c r="R106" s="405">
        <f>IFERROR(VLOOKUP(D106,'INSUMO VIG'!$B$2:$T$1996,15,0),0)</f>
        <v>360795</v>
      </c>
      <c r="S106" s="406">
        <f t="shared" ref="S106" si="229">IFERROR(R106/K106,"")</f>
        <v>0.65599090909090907</v>
      </c>
      <c r="T106" s="407">
        <f>IFERROR(VLOOKUP(D106,'INSUMO VIG'!$B$2:$T$1996,18,0),0)</f>
        <v>360795</v>
      </c>
    </row>
    <row r="107" spans="1:20" ht="42.95" customHeight="1">
      <c r="A107" s="114">
        <f t="shared" si="169"/>
        <v>15</v>
      </c>
      <c r="B107" s="114" t="s">
        <v>2979</v>
      </c>
      <c r="C107" s="118" t="str">
        <f t="shared" si="216"/>
        <v>O2.1.2.02.02.007.01.06</v>
      </c>
      <c r="D107" s="398" t="s">
        <v>3093</v>
      </c>
      <c r="E107" s="399" t="s">
        <v>3094</v>
      </c>
      <c r="F107" s="400">
        <f>F108</f>
        <v>2526000</v>
      </c>
      <c r="G107" s="400">
        <f t="shared" ref="G107:O107" si="230">G108</f>
        <v>11619297</v>
      </c>
      <c r="H107" s="400">
        <f t="shared" si="230"/>
        <v>11619297</v>
      </c>
      <c r="I107" s="400">
        <f t="shared" si="230"/>
        <v>14145297</v>
      </c>
      <c r="J107" s="400">
        <f t="shared" si="230"/>
        <v>0</v>
      </c>
      <c r="K107" s="400">
        <f t="shared" si="230"/>
        <v>14145297</v>
      </c>
      <c r="L107" s="400">
        <f t="shared" si="230"/>
        <v>11619297</v>
      </c>
      <c r="M107" s="400">
        <f t="shared" si="230"/>
        <v>14145297</v>
      </c>
      <c r="N107" s="400">
        <f t="shared" si="230"/>
        <v>12865584</v>
      </c>
      <c r="O107" s="400">
        <f t="shared" si="230"/>
        <v>14145297</v>
      </c>
      <c r="P107" s="401">
        <f t="shared" si="171"/>
        <v>1</v>
      </c>
      <c r="Q107" s="400">
        <f t="shared" ref="Q107" si="231">Q108</f>
        <v>12997255</v>
      </c>
      <c r="R107" s="400">
        <f t="shared" ref="R107:T107" si="232">R108</f>
        <v>14145297</v>
      </c>
      <c r="S107" s="401">
        <f t="shared" si="174"/>
        <v>1</v>
      </c>
      <c r="T107" s="402">
        <f t="shared" si="232"/>
        <v>14145297</v>
      </c>
    </row>
    <row r="108" spans="1:20" ht="42.95" customHeight="1">
      <c r="A108" s="114">
        <f t="shared" si="169"/>
        <v>20</v>
      </c>
      <c r="B108" s="114" t="s">
        <v>2985</v>
      </c>
      <c r="C108" s="123" t="str">
        <f t="shared" si="216"/>
        <v>O2.1.2.02.02.007.01.06</v>
      </c>
      <c r="D108" s="403" t="s">
        <v>1890</v>
      </c>
      <c r="E108" s="404" t="s">
        <v>3095</v>
      </c>
      <c r="F108" s="405">
        <f>IFERROR(VLOOKUP(D108,'INSUMO VIG'!$B$2:$T$1996,3,0),0)</f>
        <v>2526000</v>
      </c>
      <c r="G108" s="405">
        <f>IFERROR(VLOOKUP(D108,'INSUMO VIG'!$B$2:$T$1996,4,0),0)</f>
        <v>11619297</v>
      </c>
      <c r="H108" s="405">
        <f>IFERROR(VLOOKUP(D108,'INSUMO VIG'!$B$2:$T$1996,5,0),0)</f>
        <v>11619297</v>
      </c>
      <c r="I108" s="405">
        <f>IFERROR(VLOOKUP(D108,'INSUMO VIG'!$B$2:$T$1996,6,0),0)</f>
        <v>14145297</v>
      </c>
      <c r="J108" s="405">
        <f>IFERROR(VLOOKUP(D108,'INSUMO VIG'!$B$2:$T$1996,7,0),0)</f>
        <v>0</v>
      </c>
      <c r="K108" s="405">
        <f>IFERROR(VLOOKUP(D108,'INSUMO VIG'!$B$2:$T$1996,8,0),0)</f>
        <v>14145297</v>
      </c>
      <c r="L108" s="405">
        <f>IFERROR(VLOOKUP(D108,'INSUMO VIG'!$B$2:$T$1996,9,0),0)</f>
        <v>11619297</v>
      </c>
      <c r="M108" s="405">
        <f>IFERROR(VLOOKUP(D108,'INSUMO VIG'!$B$2:$T$1996,10,0),0)</f>
        <v>14145297</v>
      </c>
      <c r="N108" s="405">
        <f>IFERROR(VLOOKUP(D108,'INSUMO VIG'!$B$2:$T$1996,11,0),0)</f>
        <v>12865584</v>
      </c>
      <c r="O108" s="405">
        <f>IFERROR(VLOOKUP(D108,'INSUMO VIG'!$B$2:$T$1996,12,0),0)</f>
        <v>14145297</v>
      </c>
      <c r="P108" s="406">
        <f t="shared" si="171"/>
        <v>1</v>
      </c>
      <c r="Q108" s="405">
        <f>IFERROR(VLOOKUP(D108,'INSUMO VIG'!$B$2:$T$1996,14,0),0)</f>
        <v>12997255</v>
      </c>
      <c r="R108" s="405">
        <f>IFERROR(VLOOKUP(D108,'INSUMO VIG'!$B$2:$T$1996,15,0),0)</f>
        <v>14145297</v>
      </c>
      <c r="S108" s="406">
        <f t="shared" si="174"/>
        <v>1</v>
      </c>
      <c r="T108" s="407">
        <f>IFERROR(VLOOKUP(D108,'INSUMO VIG'!$B$2:$T$1996,18,0),0)</f>
        <v>14145297</v>
      </c>
    </row>
    <row r="109" spans="1:20" ht="42.95" customHeight="1">
      <c r="C109" s="123" t="str">
        <f t="shared" si="216"/>
        <v>O2.1.2.02.02.007.03.</v>
      </c>
      <c r="D109" s="398" t="s">
        <v>3096</v>
      </c>
      <c r="E109" s="399" t="s">
        <v>3097</v>
      </c>
      <c r="F109" s="400">
        <f>F110+F111</f>
        <v>0</v>
      </c>
      <c r="G109" s="400">
        <f t="shared" ref="G109:O109" si="233">G110+G111</f>
        <v>-1825792</v>
      </c>
      <c r="H109" s="400">
        <f t="shared" si="233"/>
        <v>475174201</v>
      </c>
      <c r="I109" s="400">
        <f t="shared" si="233"/>
        <v>475174201</v>
      </c>
      <c r="J109" s="400">
        <f t="shared" si="233"/>
        <v>0</v>
      </c>
      <c r="K109" s="400">
        <f t="shared" si="233"/>
        <v>475174201</v>
      </c>
      <c r="L109" s="400">
        <f t="shared" si="233"/>
        <v>-2225938</v>
      </c>
      <c r="M109" s="400">
        <f t="shared" si="233"/>
        <v>474774055</v>
      </c>
      <c r="N109" s="400">
        <f t="shared" si="233"/>
        <v>-400146</v>
      </c>
      <c r="O109" s="400">
        <f t="shared" si="233"/>
        <v>474774055</v>
      </c>
      <c r="P109" s="401">
        <f t="shared" ref="P109:P110" si="234">IFERROR(O109/K109,"")</f>
        <v>0.99915789620068196</v>
      </c>
      <c r="Q109" s="400">
        <f t="shared" ref="Q109" si="235">Q110+Q111</f>
        <v>50142186</v>
      </c>
      <c r="R109" s="400">
        <f t="shared" ref="R109" si="236">R110+R111</f>
        <v>282289626</v>
      </c>
      <c r="S109" s="401">
        <f t="shared" ref="S109:S110" si="237">IFERROR(R109/K109,"")</f>
        <v>0.59407607863794776</v>
      </c>
      <c r="T109" s="409">
        <f>T110+T111</f>
        <v>282289626</v>
      </c>
    </row>
    <row r="110" spans="1:20" ht="42.95" customHeight="1">
      <c r="C110" s="123" t="str">
        <f t="shared" si="216"/>
        <v>O2.1.2.02.02.007.03.73</v>
      </c>
      <c r="D110" s="403" t="s">
        <v>1897</v>
      </c>
      <c r="E110" s="404" t="s">
        <v>3098</v>
      </c>
      <c r="F110" s="405">
        <f>IFERROR(VLOOKUP(D110,'INSUMO VIG'!$B$2:$T$1996,3,0),0)</f>
        <v>0</v>
      </c>
      <c r="G110" s="405">
        <f>IFERROR(VLOOKUP(D110,'INSUMO VIG'!$B$2:$T$1996,4,0),0)</f>
        <v>0</v>
      </c>
      <c r="H110" s="405">
        <f>IFERROR(VLOOKUP(D110,'INSUMO VIG'!$B$2:$T$1996,5,0),0)</f>
        <v>21091101</v>
      </c>
      <c r="I110" s="405">
        <f>IFERROR(VLOOKUP(D110,'INSUMO VIG'!$B$2:$T$1996,6,0),0)</f>
        <v>21091101</v>
      </c>
      <c r="J110" s="405">
        <f>IFERROR(VLOOKUP(D110,'INSUMO VIG'!$B$2:$T$1996,7,0),0)</f>
        <v>0</v>
      </c>
      <c r="K110" s="405">
        <f>IFERROR(VLOOKUP(D110,'INSUMO VIG'!$B$2:$T$1996,8,0),0)</f>
        <v>21091101</v>
      </c>
      <c r="L110" s="405">
        <f>IFERROR(VLOOKUP(D110,'INSUMO VIG'!$B$2:$T$1996,9,0),0)</f>
        <v>-400146</v>
      </c>
      <c r="M110" s="405">
        <f>IFERROR(VLOOKUP(D110,'INSUMO VIG'!$B$2:$T$1996,10,0),0)</f>
        <v>20690955</v>
      </c>
      <c r="N110" s="405">
        <f>IFERROR(VLOOKUP(D110,'INSUMO VIG'!$B$2:$T$1996,11,0),0)</f>
        <v>-400146</v>
      </c>
      <c r="O110" s="405">
        <f>IFERROR(VLOOKUP(D110,'INSUMO VIG'!$B$2:$T$1996,12,0),0)</f>
        <v>20690955</v>
      </c>
      <c r="P110" s="406">
        <f t="shared" si="234"/>
        <v>0.98102773297610213</v>
      </c>
      <c r="Q110" s="405">
        <f>IFERROR(VLOOKUP(D110,'INSUMO VIG'!$B$2:$T$1996,14,0),0)</f>
        <v>0</v>
      </c>
      <c r="R110" s="405">
        <f>IFERROR(VLOOKUP(D110,'INSUMO VIG'!$B$2:$T$1996,15,0),0)</f>
        <v>20690955</v>
      </c>
      <c r="S110" s="406">
        <f t="shared" si="237"/>
        <v>0.98102773297610213</v>
      </c>
      <c r="T110" s="407">
        <f>IFERROR(VLOOKUP(D110,'INSUMO VIG'!$B$2:$T$1996,18,0),0)</f>
        <v>20690955</v>
      </c>
    </row>
    <row r="111" spans="1:20" ht="52.5" customHeight="1">
      <c r="C111" s="123" t="str">
        <f t="shared" si="216"/>
        <v>O2.1.2.02.02.007.03.73</v>
      </c>
      <c r="D111" s="403" t="s">
        <v>1892</v>
      </c>
      <c r="E111" s="404" t="s">
        <v>3099</v>
      </c>
      <c r="F111" s="405">
        <f>IFERROR(VLOOKUP(D111,'INSUMO VIG'!$B$2:$T$1996,3,0),0)</f>
        <v>0</v>
      </c>
      <c r="G111" s="405">
        <f>IFERROR(VLOOKUP(D111,'INSUMO VIG'!$B$2:$T$1996,4,0),0)</f>
        <v>-1825792</v>
      </c>
      <c r="H111" s="405">
        <f>IFERROR(VLOOKUP(D111,'INSUMO VIG'!$B$2:$T$1996,5,0),0)</f>
        <v>454083100</v>
      </c>
      <c r="I111" s="405">
        <f>IFERROR(VLOOKUP(D111,'INSUMO VIG'!$B$2:$T$1996,6,0),0)</f>
        <v>454083100</v>
      </c>
      <c r="J111" s="405">
        <f>IFERROR(VLOOKUP(D111,'INSUMO VIG'!$B$2:$T$1996,7,0),0)</f>
        <v>0</v>
      </c>
      <c r="K111" s="405">
        <f>IFERROR(VLOOKUP(D111,'INSUMO VIG'!$B$2:$T$1996,8,0),0)</f>
        <v>454083100</v>
      </c>
      <c r="L111" s="405">
        <f>IFERROR(VLOOKUP(D111,'INSUMO VIG'!$B$2:$T$1996,9,0),0)</f>
        <v>-1825792</v>
      </c>
      <c r="M111" s="405">
        <f>IFERROR(VLOOKUP(D111,'INSUMO VIG'!$B$2:$T$1996,10,0),0)</f>
        <v>454083100</v>
      </c>
      <c r="N111" s="405">
        <f>IFERROR(VLOOKUP(D111,'INSUMO VIG'!$B$2:$T$1996,11,0),0)</f>
        <v>0</v>
      </c>
      <c r="O111" s="405">
        <f>IFERROR(VLOOKUP(D111,'INSUMO VIG'!$B$2:$T$1996,12,0),0)</f>
        <v>454083100</v>
      </c>
      <c r="P111" s="406">
        <f t="shared" ref="P111" si="238">IFERROR(O111/K111,"")</f>
        <v>1</v>
      </c>
      <c r="Q111" s="405">
        <f>IFERROR(VLOOKUP(D111,'INSUMO VIG'!$B$2:$T$1996,14,0),0)</f>
        <v>50142186</v>
      </c>
      <c r="R111" s="405">
        <f>IFERROR(VLOOKUP(D111,'INSUMO VIG'!$B$2:$T$1996,15,0),0)</f>
        <v>261598671</v>
      </c>
      <c r="S111" s="406">
        <f t="shared" ref="S111" si="239">IFERROR(R111/K111,"")</f>
        <v>0.57610307672758576</v>
      </c>
      <c r="T111" s="407">
        <f>IFERROR(VLOOKUP(D111,'INSUMO VIG'!$B$2:$T$1996,18,0),0)</f>
        <v>261598671</v>
      </c>
    </row>
    <row r="112" spans="1:20" ht="42.95" customHeight="1">
      <c r="A112" s="114">
        <f t="shared" si="169"/>
        <v>11</v>
      </c>
      <c r="B112" s="114" t="s">
        <v>2979</v>
      </c>
      <c r="C112" s="118" t="str">
        <f t="shared" si="216"/>
        <v>O2.1.2.02.02.008..</v>
      </c>
      <c r="D112" s="398" t="s">
        <v>3100</v>
      </c>
      <c r="E112" s="399" t="s">
        <v>2843</v>
      </c>
      <c r="F112" s="400">
        <f>+F117+F123+F131+F135+F113+F128</f>
        <v>11884220000</v>
      </c>
      <c r="G112" s="400">
        <f t="shared" ref="G112:O112" si="240">+G117+G123+G131+G135+G113+G128</f>
        <v>-72245931</v>
      </c>
      <c r="H112" s="400">
        <f t="shared" si="240"/>
        <v>430685328</v>
      </c>
      <c r="I112" s="400">
        <f t="shared" si="240"/>
        <v>12314905328</v>
      </c>
      <c r="J112" s="400">
        <f t="shared" si="240"/>
        <v>0</v>
      </c>
      <c r="K112" s="400">
        <f t="shared" si="240"/>
        <v>12314905328</v>
      </c>
      <c r="L112" s="400">
        <f t="shared" si="240"/>
        <v>-154106156</v>
      </c>
      <c r="M112" s="400">
        <f t="shared" si="240"/>
        <v>12177692664</v>
      </c>
      <c r="N112" s="400">
        <f t="shared" si="240"/>
        <v>1108748868</v>
      </c>
      <c r="O112" s="400">
        <f t="shared" si="240"/>
        <v>12177692664</v>
      </c>
      <c r="P112" s="401">
        <f t="shared" si="171"/>
        <v>0.98885800090659048</v>
      </c>
      <c r="Q112" s="400">
        <f t="shared" ref="Q112" si="241">+Q117+Q123+Q131+Q135+Q113+Q128</f>
        <v>1437997767</v>
      </c>
      <c r="R112" s="400">
        <f t="shared" ref="R112:T112" si="242">+R117+R123+R131+R135+R113+R128</f>
        <v>11644716267</v>
      </c>
      <c r="S112" s="401">
        <f t="shared" si="174"/>
        <v>0.94557903263160192</v>
      </c>
      <c r="T112" s="400">
        <f t="shared" si="242"/>
        <v>11333709100</v>
      </c>
    </row>
    <row r="113" spans="1:20" ht="42.95" customHeight="1">
      <c r="C113" s="118" t="str">
        <f t="shared" si="216"/>
        <v>O2.1.2.02.02.008.02.</v>
      </c>
      <c r="D113" s="398" t="s">
        <v>3101</v>
      </c>
      <c r="E113" s="399" t="s">
        <v>3102</v>
      </c>
      <c r="F113" s="400">
        <f>+F114+F116</f>
        <v>0</v>
      </c>
      <c r="G113" s="400">
        <f>SUM(G114:G116)</f>
        <v>-17915284</v>
      </c>
      <c r="H113" s="400">
        <f t="shared" ref="H113:O113" si="243">SUM(H114:H116)</f>
        <v>687519416</v>
      </c>
      <c r="I113" s="400">
        <f t="shared" si="243"/>
        <v>687519416</v>
      </c>
      <c r="J113" s="400">
        <f t="shared" si="243"/>
        <v>0</v>
      </c>
      <c r="K113" s="400">
        <f t="shared" si="243"/>
        <v>687519416</v>
      </c>
      <c r="L113" s="400">
        <f t="shared" si="243"/>
        <v>-18348</v>
      </c>
      <c r="M113" s="400">
        <f t="shared" si="243"/>
        <v>667801184</v>
      </c>
      <c r="N113" s="400">
        <f t="shared" si="243"/>
        <v>121592151</v>
      </c>
      <c r="O113" s="400">
        <f t="shared" si="243"/>
        <v>667801184</v>
      </c>
      <c r="P113" s="401">
        <f t="shared" si="171"/>
        <v>0.97131974524483833</v>
      </c>
      <c r="Q113" s="400">
        <f t="shared" ref="Q113" si="244">SUM(Q114:Q116)</f>
        <v>171413050</v>
      </c>
      <c r="R113" s="400">
        <f t="shared" ref="R113:T113" si="245">SUM(R114:R116)</f>
        <v>536297517</v>
      </c>
      <c r="S113" s="401">
        <f t="shared" si="174"/>
        <v>0.78004708597204186</v>
      </c>
      <c r="T113" s="400">
        <f t="shared" si="245"/>
        <v>455998351</v>
      </c>
    </row>
    <row r="114" spans="1:20" ht="42.95" customHeight="1">
      <c r="C114" s="123" t="str">
        <f t="shared" si="216"/>
        <v>O2.1.2.02.02.008.02.82</v>
      </c>
      <c r="D114" s="403" t="s">
        <v>1907</v>
      </c>
      <c r="E114" s="404" t="s">
        <v>3103</v>
      </c>
      <c r="F114" s="405">
        <f>IFERROR(VLOOKUP(D114,'INSUMO VIG'!$B$2:$T$1996,3,0),0)</f>
        <v>0</v>
      </c>
      <c r="G114" s="405">
        <f>IFERROR(VLOOKUP(D114,'INSUMO VIG'!$B$2:$T$1996,4,0),0)</f>
        <v>-10889167</v>
      </c>
      <c r="H114" s="405">
        <f>IFERROR(VLOOKUP(D114,'INSUMO VIG'!$B$2:$T$1996,5,0),0)</f>
        <v>209010033</v>
      </c>
      <c r="I114" s="405">
        <f>IFERROR(VLOOKUP(D114,'INSUMO VIG'!$B$2:$T$1996,6,0),0)</f>
        <v>209010033</v>
      </c>
      <c r="J114" s="405">
        <f>IFERROR(VLOOKUP(D114,'INSUMO VIG'!$B$2:$T$1996,7,0),0)</f>
        <v>0</v>
      </c>
      <c r="K114" s="405">
        <f>IFERROR(VLOOKUP(D114,'INSUMO VIG'!$B$2:$T$1996,8,0),0)</f>
        <v>209010033</v>
      </c>
      <c r="L114" s="405">
        <f>IFERROR(VLOOKUP(D114,'INSUMO VIG'!$B$2:$T$1996,9,0),0)</f>
        <v>0</v>
      </c>
      <c r="M114" s="405">
        <f>IFERROR(VLOOKUP(D114,'INSUMO VIG'!$B$2:$T$1996,10,0),0)</f>
        <v>189456033</v>
      </c>
      <c r="N114" s="405">
        <f>IFERROR(VLOOKUP(D114,'INSUMO VIG'!$B$2:$T$1996,11,0),0)</f>
        <v>0</v>
      </c>
      <c r="O114" s="405">
        <f>IFERROR(VLOOKUP(D114,'INSUMO VIG'!$B$2:$T$1996,12,0),0)</f>
        <v>189456033</v>
      </c>
      <c r="P114" s="406">
        <f t="shared" si="171"/>
        <v>0.90644468249043342</v>
      </c>
      <c r="Q114" s="405">
        <f>IFERROR(VLOOKUP(D114,'INSUMO VIG'!$B$2:$T$1996,14,0),0)</f>
        <v>52573033</v>
      </c>
      <c r="R114" s="405">
        <f>IFERROR(VLOOKUP(D114,'INSUMO VIG'!$B$2:$T$1996,15,0),0)</f>
        <v>189456033</v>
      </c>
      <c r="S114" s="406">
        <f t="shared" si="174"/>
        <v>0.90644468249043342</v>
      </c>
      <c r="T114" s="407">
        <f>IFERROR(VLOOKUP(D114,'INSUMO VIG'!$B$2:$T$1996,18,0),0)</f>
        <v>165562000</v>
      </c>
    </row>
    <row r="115" spans="1:20" ht="42.95" customHeight="1">
      <c r="C115" s="123"/>
      <c r="D115" s="403" t="s">
        <v>1902</v>
      </c>
      <c r="E115" s="404" t="s">
        <v>3104</v>
      </c>
      <c r="F115" s="405">
        <f>IFERROR(VLOOKUP(D115,'INSUMO VIG'!$B$2:$T$1996,3,0),0)</f>
        <v>0</v>
      </c>
      <c r="G115" s="405">
        <f>IFERROR(VLOOKUP(D115,'INSUMO VIG'!$B$2:$T$1996,4,0),0)</f>
        <v>145884</v>
      </c>
      <c r="H115" s="405">
        <f>IFERROR(VLOOKUP(D115,'INSUMO VIG'!$B$2:$T$1996,5,0),0)</f>
        <v>145884</v>
      </c>
      <c r="I115" s="405">
        <f>IFERROR(VLOOKUP(D115,'INSUMO VIG'!$B$2:$T$1996,6,0),0)</f>
        <v>145884</v>
      </c>
      <c r="J115" s="405">
        <f>IFERROR(VLOOKUP(D115,'INSUMO VIG'!$B$2:$T$1996,7,0),0)</f>
        <v>0</v>
      </c>
      <c r="K115" s="405">
        <f>IFERROR(VLOOKUP(D115,'INSUMO VIG'!$B$2:$T$1996,8,0),0)</f>
        <v>145884</v>
      </c>
      <c r="L115" s="405">
        <f>IFERROR(VLOOKUP(D115,'INSUMO VIG'!$B$2:$T$1996,9,0),0)</f>
        <v>145884</v>
      </c>
      <c r="M115" s="405">
        <f>IFERROR(VLOOKUP(D115,'INSUMO VIG'!$B$2:$T$1996,10,0),0)</f>
        <v>145884</v>
      </c>
      <c r="N115" s="405">
        <f>IFERROR(VLOOKUP(D115,'INSUMO VIG'!$B$2:$T$1996,11,0),0)</f>
        <v>145884</v>
      </c>
      <c r="O115" s="405">
        <f>IFERROR(VLOOKUP(D115,'INSUMO VIG'!$B$2:$T$1996,12,0),0)</f>
        <v>145884</v>
      </c>
      <c r="P115" s="406">
        <f t="shared" ref="P115" si="246">IFERROR(O115/K115,"")</f>
        <v>1</v>
      </c>
      <c r="Q115" s="405">
        <f>IFERROR(VLOOKUP(D115,'INSUMO VIG'!$B$2:$T$1996,14,0),0)</f>
        <v>145884</v>
      </c>
      <c r="R115" s="405">
        <f>IFERROR(VLOOKUP(D115,'INSUMO VIG'!$B$2:$T$1996,15,0),0)</f>
        <v>145884</v>
      </c>
      <c r="S115" s="406">
        <f t="shared" ref="S115" si="247">IFERROR(R115/K115,"")</f>
        <v>1</v>
      </c>
      <c r="T115" s="407">
        <f>IFERROR(VLOOKUP(D115,'INSUMO VIG'!$B$2:$T$1996,18,0),0)</f>
        <v>145884</v>
      </c>
    </row>
    <row r="116" spans="1:20" ht="42.95" customHeight="1">
      <c r="C116" s="123" t="str">
        <f t="shared" si="216"/>
        <v>O2.1.2.02.02.008.02.82</v>
      </c>
      <c r="D116" s="403" t="s">
        <v>1910</v>
      </c>
      <c r="E116" s="404" t="s">
        <v>3105</v>
      </c>
      <c r="F116" s="405">
        <f>IFERROR(VLOOKUP(D116,'INSUMO VIG'!$B$2:$T$1996,3,0),0)</f>
        <v>0</v>
      </c>
      <c r="G116" s="405">
        <f>IFERROR(VLOOKUP(D116,'INSUMO VIG'!$B$2:$T$1996,4,0),0)</f>
        <v>-7172001</v>
      </c>
      <c r="H116" s="405">
        <f>IFERROR(VLOOKUP(D116,'INSUMO VIG'!$B$2:$T$1996,5,0),0)</f>
        <v>478363499</v>
      </c>
      <c r="I116" s="405">
        <f>IFERROR(VLOOKUP(D116,'INSUMO VIG'!$B$2:$T$1996,6,0),0)</f>
        <v>478363499</v>
      </c>
      <c r="J116" s="405">
        <f>IFERROR(VLOOKUP(D116,'INSUMO VIG'!$B$2:$T$1996,7,0),0)</f>
        <v>0</v>
      </c>
      <c r="K116" s="405">
        <f>IFERROR(VLOOKUP(D116,'INSUMO VIG'!$B$2:$T$1996,8,0),0)</f>
        <v>478363499</v>
      </c>
      <c r="L116" s="405">
        <f>IFERROR(VLOOKUP(D116,'INSUMO VIG'!$B$2:$T$1996,9,0),0)</f>
        <v>-164232</v>
      </c>
      <c r="M116" s="405">
        <f>IFERROR(VLOOKUP(D116,'INSUMO VIG'!$B$2:$T$1996,10,0),0)</f>
        <v>478199267</v>
      </c>
      <c r="N116" s="405">
        <f>IFERROR(VLOOKUP(D116,'INSUMO VIG'!$B$2:$T$1996,11,0),0)</f>
        <v>121446267</v>
      </c>
      <c r="O116" s="405">
        <f>IFERROR(VLOOKUP(D116,'INSUMO VIG'!$B$2:$T$1996,12,0),0)</f>
        <v>478199267</v>
      </c>
      <c r="P116" s="406">
        <f t="shared" si="171"/>
        <v>0.99965667949092407</v>
      </c>
      <c r="Q116" s="405">
        <f>IFERROR(VLOOKUP(D116,'INSUMO VIG'!$B$2:$T$1996,14,0),0)</f>
        <v>118694133</v>
      </c>
      <c r="R116" s="405">
        <f>IFERROR(VLOOKUP(D116,'INSUMO VIG'!$B$2:$T$1996,15,0),0)</f>
        <v>346695600</v>
      </c>
      <c r="S116" s="406">
        <f t="shared" si="174"/>
        <v>0.72475345783019285</v>
      </c>
      <c r="T116" s="407">
        <f>IFERROR(VLOOKUP(D116,'INSUMO VIG'!$B$2:$T$1996,18,0),0)</f>
        <v>290290467</v>
      </c>
    </row>
    <row r="117" spans="1:20" ht="54" customHeight="1">
      <c r="A117" s="114">
        <f t="shared" ref="A117:A145" si="248">LEN(D117)</f>
        <v>13</v>
      </c>
      <c r="B117" s="114" t="s">
        <v>2979</v>
      </c>
      <c r="C117" s="118" t="str">
        <f t="shared" si="216"/>
        <v>O2.1.2.02.02.008.03.</v>
      </c>
      <c r="D117" s="398" t="s">
        <v>3106</v>
      </c>
      <c r="E117" s="399" t="s">
        <v>3107</v>
      </c>
      <c r="F117" s="400">
        <f>SUM(F118:F122)</f>
        <v>1846585000</v>
      </c>
      <c r="G117" s="400">
        <f t="shared" ref="G117:O117" si="249">SUM(G118:G122)</f>
        <v>-457271</v>
      </c>
      <c r="H117" s="400">
        <f t="shared" si="249"/>
        <v>-1136978100</v>
      </c>
      <c r="I117" s="400">
        <f t="shared" si="249"/>
        <v>709606900</v>
      </c>
      <c r="J117" s="400">
        <f t="shared" si="249"/>
        <v>0</v>
      </c>
      <c r="K117" s="400">
        <f t="shared" si="249"/>
        <v>709606900</v>
      </c>
      <c r="L117" s="400">
        <f t="shared" si="249"/>
        <v>0</v>
      </c>
      <c r="M117" s="400">
        <f t="shared" si="249"/>
        <v>692326900</v>
      </c>
      <c r="N117" s="400">
        <f t="shared" si="249"/>
        <v>21600000</v>
      </c>
      <c r="O117" s="400">
        <f t="shared" si="249"/>
        <v>692326900</v>
      </c>
      <c r="P117" s="401">
        <f t="shared" ref="P117:P144" si="250">IFERROR(O117/K117,"")</f>
        <v>0.9756484893255688</v>
      </c>
      <c r="Q117" s="400">
        <f t="shared" ref="Q117" si="251">SUM(Q118:Q122)</f>
        <v>117520000</v>
      </c>
      <c r="R117" s="400">
        <f t="shared" ref="R117:T117" si="252">SUM(R118:R122)</f>
        <v>636364469</v>
      </c>
      <c r="S117" s="401">
        <f t="shared" ref="S117:S143" si="253">IFERROR(R117/K117,"")</f>
        <v>0.89678449998160958</v>
      </c>
      <c r="T117" s="400">
        <f t="shared" si="252"/>
        <v>605164469</v>
      </c>
    </row>
    <row r="118" spans="1:20" ht="42.95" customHeight="1">
      <c r="A118" s="114">
        <f t="shared" si="248"/>
        <v>18</v>
      </c>
      <c r="B118" s="114" t="s">
        <v>2985</v>
      </c>
      <c r="C118" s="123" t="str">
        <f t="shared" si="216"/>
        <v>O2.1.2.02.02.008.03.83</v>
      </c>
      <c r="D118" s="403" t="s">
        <v>1923</v>
      </c>
      <c r="E118" s="404" t="s">
        <v>3108</v>
      </c>
      <c r="F118" s="405">
        <f>IFERROR(VLOOKUP(D118,'INSUMO VIG'!$B$2:$T$1996,3,0),0)</f>
        <v>1817928000</v>
      </c>
      <c r="G118" s="405">
        <f>IFERROR(VLOOKUP(D118,'INSUMO VIG'!$B$2:$T$1996,4,0),0)</f>
        <v>0</v>
      </c>
      <c r="H118" s="405">
        <f>IFERROR(VLOOKUP(D118,'INSUMO VIG'!$B$2:$T$1996,5,0),0)</f>
        <v>-1817928000</v>
      </c>
      <c r="I118" s="405">
        <f>IFERROR(VLOOKUP(D118,'INSUMO VIG'!$B$2:$T$1996,6,0),0)</f>
        <v>0</v>
      </c>
      <c r="J118" s="405">
        <f>IFERROR(VLOOKUP(D118,'INSUMO VIG'!$B$2:$T$1996,7,0),0)</f>
        <v>0</v>
      </c>
      <c r="K118" s="405">
        <f>IFERROR(VLOOKUP(D118,'INSUMO VIG'!$B$2:$T$1996,8,0),0)</f>
        <v>0</v>
      </c>
      <c r="L118" s="405">
        <f>IFERROR(VLOOKUP(D118,'INSUMO VIG'!$B$2:$T$1996,9,0),0)</f>
        <v>0</v>
      </c>
      <c r="M118" s="405">
        <f>IFERROR(VLOOKUP(D118,'INSUMO VIG'!$B$2:$T$1996,10,0),0)</f>
        <v>0</v>
      </c>
      <c r="N118" s="405">
        <f>IFERROR(VLOOKUP(D118,'INSUMO VIG'!$B$2:$T$1996,11,0),0)</f>
        <v>0</v>
      </c>
      <c r="O118" s="405">
        <f>IFERROR(VLOOKUP(D118,'INSUMO VIG'!$B$2:$T$1996,12,0),0)</f>
        <v>0</v>
      </c>
      <c r="P118" s="406" t="str">
        <f t="shared" si="250"/>
        <v/>
      </c>
      <c r="Q118" s="405">
        <f>IFERROR(VLOOKUP(D118,'INSUMO VIG'!$B$2:$T$1996,14,0),0)</f>
        <v>0</v>
      </c>
      <c r="R118" s="405">
        <f>IFERROR(VLOOKUP(D118,'INSUMO VIG'!$B$2:$T$1996,15,0),0)</f>
        <v>0</v>
      </c>
      <c r="S118" s="406" t="str">
        <f t="shared" si="253"/>
        <v/>
      </c>
      <c r="T118" s="407">
        <f>IFERROR(VLOOKUP(D118,'INSUMO VIG'!$B$2:$T$1996,18,0),0)</f>
        <v>0</v>
      </c>
    </row>
    <row r="119" spans="1:20" ht="42.95" customHeight="1">
      <c r="A119" s="114">
        <f t="shared" si="248"/>
        <v>18</v>
      </c>
      <c r="B119" s="114" t="s">
        <v>2985</v>
      </c>
      <c r="C119" s="123" t="str">
        <f t="shared" si="216"/>
        <v>O2.1.2.02.02.008.03.83</v>
      </c>
      <c r="D119" s="403" t="s">
        <v>1933</v>
      </c>
      <c r="E119" s="404" t="s">
        <v>3109</v>
      </c>
      <c r="F119" s="405">
        <f>IFERROR(VLOOKUP(D119,'INSUMO VIG'!$B$2:$T$1996,3,0),0)</f>
        <v>27435000</v>
      </c>
      <c r="G119" s="405">
        <f>IFERROR(VLOOKUP(D119,'INSUMO VIG'!$B$2:$T$1996,4,0),0)</f>
        <v>0</v>
      </c>
      <c r="H119" s="405">
        <f>IFERROR(VLOOKUP(D119,'INSUMO VIG'!$B$2:$T$1996,5,0),0)</f>
        <v>-26667100</v>
      </c>
      <c r="I119" s="405">
        <f>IFERROR(VLOOKUP(D119,'INSUMO VIG'!$B$2:$T$1996,6,0),0)</f>
        <v>767900</v>
      </c>
      <c r="J119" s="405">
        <f>IFERROR(VLOOKUP(D119,'INSUMO VIG'!$B$2:$T$1996,7,0),0)</f>
        <v>0</v>
      </c>
      <c r="K119" s="405">
        <f>IFERROR(VLOOKUP(D119,'INSUMO VIG'!$B$2:$T$1996,8,0),0)</f>
        <v>767900</v>
      </c>
      <c r="L119" s="405">
        <f>IFERROR(VLOOKUP(D119,'INSUMO VIG'!$B$2:$T$1996,9,0),0)</f>
        <v>0</v>
      </c>
      <c r="M119" s="405">
        <f>IFERROR(VLOOKUP(D119,'INSUMO VIG'!$B$2:$T$1996,10,0),0)</f>
        <v>767900</v>
      </c>
      <c r="N119" s="405">
        <f>IFERROR(VLOOKUP(D119,'INSUMO VIG'!$B$2:$T$1996,11,0),0)</f>
        <v>0</v>
      </c>
      <c r="O119" s="405">
        <f>IFERROR(VLOOKUP(D119,'INSUMO VIG'!$B$2:$T$1996,12,0),0)</f>
        <v>767900</v>
      </c>
      <c r="P119" s="406">
        <f t="shared" si="250"/>
        <v>1</v>
      </c>
      <c r="Q119" s="405">
        <f>IFERROR(VLOOKUP(D119,'INSUMO VIG'!$B$2:$T$1996,14,0),0)</f>
        <v>0</v>
      </c>
      <c r="R119" s="405">
        <f>IFERROR(VLOOKUP(D119,'INSUMO VIG'!$B$2:$T$1996,15,0),0)</f>
        <v>767900</v>
      </c>
      <c r="S119" s="406">
        <f t="shared" si="253"/>
        <v>1</v>
      </c>
      <c r="T119" s="407">
        <f>IFERROR(VLOOKUP(D119,'INSUMO VIG'!$B$2:$T$1996,18,0),0)</f>
        <v>767900</v>
      </c>
    </row>
    <row r="120" spans="1:20" ht="42.95" customHeight="1">
      <c r="A120" s="114">
        <f t="shared" si="248"/>
        <v>18</v>
      </c>
      <c r="B120" s="114" t="s">
        <v>2985</v>
      </c>
      <c r="C120" s="123" t="str">
        <f t="shared" si="216"/>
        <v>O2.1.2.02.02.008.03.83</v>
      </c>
      <c r="D120" s="403" t="s">
        <v>1928</v>
      </c>
      <c r="E120" s="404" t="s">
        <v>3110</v>
      </c>
      <c r="F120" s="405">
        <f>IFERROR(VLOOKUP(D120,'INSUMO VIG'!$B$2:$T$1996,3,0),0)</f>
        <v>1222000</v>
      </c>
      <c r="G120" s="405">
        <f>IFERROR(VLOOKUP(D120,'INSUMO VIG'!$B$2:$T$1996,4,0),0)</f>
        <v>0</v>
      </c>
      <c r="H120" s="405">
        <f>IFERROR(VLOOKUP(D120,'INSUMO VIG'!$B$2:$T$1996,5,0),0)</f>
        <v>-1222000</v>
      </c>
      <c r="I120" s="405">
        <f>IFERROR(VLOOKUP(D120,'INSUMO VIG'!$B$2:$T$1996,6,0),0)</f>
        <v>0</v>
      </c>
      <c r="J120" s="405">
        <f>IFERROR(VLOOKUP(D120,'INSUMO VIG'!$B$2:$T$1996,7,0),0)</f>
        <v>0</v>
      </c>
      <c r="K120" s="405">
        <f>IFERROR(VLOOKUP(D120,'INSUMO VIG'!$B$2:$T$1996,8,0),0)</f>
        <v>0</v>
      </c>
      <c r="L120" s="405">
        <f>IFERROR(VLOOKUP(D120,'INSUMO VIG'!$B$2:$T$1996,9,0),0)</f>
        <v>0</v>
      </c>
      <c r="M120" s="405">
        <f>IFERROR(VLOOKUP(D120,'INSUMO VIG'!$B$2:$T$1996,10,0),0)</f>
        <v>0</v>
      </c>
      <c r="N120" s="405">
        <f>IFERROR(VLOOKUP(D120,'INSUMO VIG'!$B$2:$T$1996,11,0),0)</f>
        <v>0</v>
      </c>
      <c r="O120" s="405">
        <f>IFERROR(VLOOKUP(D120,'INSUMO VIG'!$B$2:$T$1996,12,0),0)</f>
        <v>0</v>
      </c>
      <c r="P120" s="406" t="str">
        <f t="shared" si="250"/>
        <v/>
      </c>
      <c r="Q120" s="405">
        <f>IFERROR(VLOOKUP(D120,'INSUMO VIG'!$B$2:$T$1996,14,0),0)</f>
        <v>0</v>
      </c>
      <c r="R120" s="405">
        <f>IFERROR(VLOOKUP(D120,'INSUMO VIG'!$B$2:$T$1996,15,0),0)</f>
        <v>0</v>
      </c>
      <c r="S120" s="406" t="str">
        <f t="shared" si="253"/>
        <v/>
      </c>
      <c r="T120" s="407">
        <f>IFERROR(VLOOKUP(D120,'INSUMO VIG'!$B$2:$T$1996,18,0),0)</f>
        <v>0</v>
      </c>
    </row>
    <row r="121" spans="1:20" ht="42.95" customHeight="1">
      <c r="C121" s="123" t="str">
        <f t="shared" si="216"/>
        <v>O2.1.2.02.02.008.03.83</v>
      </c>
      <c r="D121" s="403" t="s">
        <v>1918</v>
      </c>
      <c r="E121" s="404" t="s">
        <v>3111</v>
      </c>
      <c r="F121" s="405">
        <f>IFERROR(VLOOKUP(D121,'INSUMO VIG'!$B$2:$T$1996,3,0),0)</f>
        <v>0</v>
      </c>
      <c r="G121" s="405">
        <f>IFERROR(VLOOKUP(D121,'INSUMO VIG'!$B$2:$T$1996,4,0),0)</f>
        <v>0</v>
      </c>
      <c r="H121" s="405">
        <f>IFERROR(VLOOKUP(D121,'INSUMO VIG'!$B$2:$T$1996,5,0),0)</f>
        <v>482759000</v>
      </c>
      <c r="I121" s="405">
        <f>IFERROR(VLOOKUP(D121,'INSUMO VIG'!$B$2:$T$1996,6,0),0)</f>
        <v>482759000</v>
      </c>
      <c r="J121" s="405">
        <f>IFERROR(VLOOKUP(D121,'INSUMO VIG'!$B$2:$T$1996,7,0),0)</f>
        <v>0</v>
      </c>
      <c r="K121" s="405">
        <f>IFERROR(VLOOKUP(D121,'INSUMO VIG'!$B$2:$T$1996,8,0),0)</f>
        <v>482759000</v>
      </c>
      <c r="L121" s="405">
        <f>IFERROR(VLOOKUP(D121,'INSUMO VIG'!$B$2:$T$1996,9,0),0)</f>
        <v>0</v>
      </c>
      <c r="M121" s="405">
        <f>IFERROR(VLOOKUP(D121,'INSUMO VIG'!$B$2:$T$1996,10,0),0)</f>
        <v>482759000</v>
      </c>
      <c r="N121" s="405">
        <f>IFERROR(VLOOKUP(D121,'INSUMO VIG'!$B$2:$T$1996,11,0),0)</f>
        <v>0</v>
      </c>
      <c r="O121" s="405">
        <f>IFERROR(VLOOKUP(D121,'INSUMO VIG'!$B$2:$T$1996,12,0),0)</f>
        <v>482759000</v>
      </c>
      <c r="P121" s="406">
        <f t="shared" ref="P121" si="254">IFERROR(O121/K121,"")</f>
        <v>1</v>
      </c>
      <c r="Q121" s="405">
        <f>IFERROR(VLOOKUP(D121,'INSUMO VIG'!$B$2:$T$1996,14,0),0)</f>
        <v>55120000</v>
      </c>
      <c r="R121" s="405">
        <f>IFERROR(VLOOKUP(D121,'INSUMO VIG'!$B$2:$T$1996,15,0),0)</f>
        <v>478876569</v>
      </c>
      <c r="S121" s="406">
        <f t="shared" ref="S121" si="255">IFERROR(R121/K121,"")</f>
        <v>0.99195782781884956</v>
      </c>
      <c r="T121" s="407">
        <f>IFERROR(VLOOKUP(D121,'INSUMO VIG'!$B$2:$T$1996,18,0),0)</f>
        <v>478876569</v>
      </c>
    </row>
    <row r="122" spans="1:20" ht="42.95" customHeight="1">
      <c r="C122" s="123" t="str">
        <f t="shared" si="216"/>
        <v>O2.1.2.02.02.008.03.83</v>
      </c>
      <c r="D122" s="403" t="s">
        <v>1913</v>
      </c>
      <c r="E122" s="404" t="s">
        <v>3112</v>
      </c>
      <c r="F122" s="405">
        <f>IFERROR(VLOOKUP(D122,'INSUMO VIG'!$B$2:$T$1996,3,0),0)</f>
        <v>0</v>
      </c>
      <c r="G122" s="405">
        <f>IFERROR(VLOOKUP(D122,'INSUMO VIG'!$B$2:$T$1996,4,0),0)</f>
        <v>-457271</v>
      </c>
      <c r="H122" s="405">
        <f>IFERROR(VLOOKUP(D122,'INSUMO VIG'!$B$2:$T$1996,5,0),0)</f>
        <v>226080000</v>
      </c>
      <c r="I122" s="405">
        <f>IFERROR(VLOOKUP(D122,'INSUMO VIG'!$B$2:$T$1996,6,0),0)</f>
        <v>226080000</v>
      </c>
      <c r="J122" s="405">
        <f>IFERROR(VLOOKUP(D122,'INSUMO VIG'!$B$2:$T$1996,7,0),0)</f>
        <v>0</v>
      </c>
      <c r="K122" s="405">
        <f>IFERROR(VLOOKUP(D122,'INSUMO VIG'!$B$2:$T$1996,8,0),0)</f>
        <v>226080000</v>
      </c>
      <c r="L122" s="405">
        <f>IFERROR(VLOOKUP(D122,'INSUMO VIG'!$B$2:$T$1996,9,0),0)</f>
        <v>0</v>
      </c>
      <c r="M122" s="405">
        <f>IFERROR(VLOOKUP(D122,'INSUMO VIG'!$B$2:$T$1996,10,0),0)</f>
        <v>208800000</v>
      </c>
      <c r="N122" s="405">
        <f>IFERROR(VLOOKUP(D122,'INSUMO VIG'!$B$2:$T$1996,11,0),0)</f>
        <v>21600000</v>
      </c>
      <c r="O122" s="405">
        <f>IFERROR(VLOOKUP(D122,'INSUMO VIG'!$B$2:$T$1996,12,0),0)</f>
        <v>208800000</v>
      </c>
      <c r="P122" s="406">
        <f t="shared" ref="P122" si="256">IFERROR(O122/K122,"")</f>
        <v>0.92356687898089174</v>
      </c>
      <c r="Q122" s="405">
        <f>IFERROR(VLOOKUP(D122,'INSUMO VIG'!$B$2:$T$1996,14,0),0)</f>
        <v>62400000</v>
      </c>
      <c r="R122" s="405">
        <f>IFERROR(VLOOKUP(D122,'INSUMO VIG'!$B$2:$T$1996,15,0),0)</f>
        <v>156720000</v>
      </c>
      <c r="S122" s="406">
        <f t="shared" ref="S122" si="257">IFERROR(R122/K122,"")</f>
        <v>0.69320594479830144</v>
      </c>
      <c r="T122" s="407">
        <f>IFERROR(VLOOKUP(D122,'INSUMO VIG'!$B$2:$T$1996,18,0),0)</f>
        <v>125520000</v>
      </c>
    </row>
    <row r="123" spans="1:20" ht="42.95" customHeight="1">
      <c r="A123" s="114">
        <f t="shared" si="248"/>
        <v>13</v>
      </c>
      <c r="B123" s="114" t="s">
        <v>2979</v>
      </c>
      <c r="C123" s="118" t="str">
        <f t="shared" si="216"/>
        <v>O2.1.2.02.02.008.04.</v>
      </c>
      <c r="D123" s="398" t="s">
        <v>3113</v>
      </c>
      <c r="E123" s="399" t="s">
        <v>3114</v>
      </c>
      <c r="F123" s="400">
        <f>SUM(F124:F127)</f>
        <v>1502129000</v>
      </c>
      <c r="G123" s="400">
        <f t="shared" ref="G123:O123" si="258">SUM(G124:G127)</f>
        <v>-72739107</v>
      </c>
      <c r="H123" s="400">
        <f t="shared" si="258"/>
        <v>-474853297</v>
      </c>
      <c r="I123" s="400">
        <f t="shared" si="258"/>
        <v>1027275703</v>
      </c>
      <c r="J123" s="400">
        <f t="shared" si="258"/>
        <v>0</v>
      </c>
      <c r="K123" s="400">
        <f t="shared" si="258"/>
        <v>1027275703</v>
      </c>
      <c r="L123" s="400">
        <f t="shared" si="258"/>
        <v>-75207691</v>
      </c>
      <c r="M123" s="400">
        <f t="shared" si="258"/>
        <v>1024807119</v>
      </c>
      <c r="N123" s="400">
        <f t="shared" si="258"/>
        <v>81953612</v>
      </c>
      <c r="O123" s="400">
        <f t="shared" si="258"/>
        <v>1024807119</v>
      </c>
      <c r="P123" s="401">
        <f t="shared" si="250"/>
        <v>0.9975969605892645</v>
      </c>
      <c r="Q123" s="400">
        <f t="shared" ref="Q123" si="259">SUM(Q124:Q127)</f>
        <v>81953612</v>
      </c>
      <c r="R123" s="400">
        <f t="shared" ref="R123" si="260">SUM(R124:R127)</f>
        <v>1024807119</v>
      </c>
      <c r="S123" s="401">
        <f t="shared" si="253"/>
        <v>0.9975969605892645</v>
      </c>
      <c r="T123" s="402">
        <f t="shared" ref="T123" si="261">SUM(T124:T127)</f>
        <v>1024807119</v>
      </c>
    </row>
    <row r="124" spans="1:20" ht="42.95" customHeight="1">
      <c r="A124" s="114">
        <f t="shared" si="248"/>
        <v>18</v>
      </c>
      <c r="B124" s="114" t="s">
        <v>2985</v>
      </c>
      <c r="C124" s="123" t="str">
        <f t="shared" si="216"/>
        <v>O2.1.2.02.02.008.04.84</v>
      </c>
      <c r="D124" s="403" t="s">
        <v>1937</v>
      </c>
      <c r="E124" s="404" t="s">
        <v>3115</v>
      </c>
      <c r="F124" s="405">
        <f>IFERROR(VLOOKUP(D124,'INSUMO VIG'!$B$2:$T$1996,3,0),0)</f>
        <v>1124760000</v>
      </c>
      <c r="G124" s="405">
        <f>IFERROR(VLOOKUP(D124,'INSUMO VIG'!$B$2:$T$1996,4,0),0)</f>
        <v>-17389650</v>
      </c>
      <c r="H124" s="405">
        <f>IFERROR(VLOOKUP(D124,'INSUMO VIG'!$B$2:$T$1996,5,0),0)</f>
        <v>-307110840</v>
      </c>
      <c r="I124" s="405">
        <f>IFERROR(VLOOKUP(D124,'INSUMO VIG'!$B$2:$T$1996,6,0),0)</f>
        <v>817649160</v>
      </c>
      <c r="J124" s="405">
        <f>IFERROR(VLOOKUP(D124,'INSUMO VIG'!$B$2:$T$1996,7,0),0)</f>
        <v>0</v>
      </c>
      <c r="K124" s="405">
        <f>IFERROR(VLOOKUP(D124,'INSUMO VIG'!$B$2:$T$1996,8,0),0)</f>
        <v>817649160</v>
      </c>
      <c r="L124" s="405">
        <f>IFERROR(VLOOKUP(D124,'INSUMO VIG'!$B$2:$T$1996,9,0),0)</f>
        <v>-19852977</v>
      </c>
      <c r="M124" s="405">
        <f>IFERROR(VLOOKUP(D124,'INSUMO VIG'!$B$2:$T$1996,10,0),0)</f>
        <v>815185833</v>
      </c>
      <c r="N124" s="405">
        <f>IFERROR(VLOOKUP(D124,'INSUMO VIG'!$B$2:$T$1996,11,0),0)</f>
        <v>67045057</v>
      </c>
      <c r="O124" s="405">
        <f>IFERROR(VLOOKUP(D124,'INSUMO VIG'!$B$2:$T$1996,12,0),0)</f>
        <v>815185833</v>
      </c>
      <c r="P124" s="406">
        <f t="shared" si="250"/>
        <v>0.99698730565564331</v>
      </c>
      <c r="Q124" s="405">
        <f>IFERROR(VLOOKUP(D124,'INSUMO VIG'!$B$2:$T$1996,14,0),0)</f>
        <v>67045057</v>
      </c>
      <c r="R124" s="405">
        <f>IFERROR(VLOOKUP(D124,'INSUMO VIG'!$B$2:$T$1996,15,0),0)</f>
        <v>815185833</v>
      </c>
      <c r="S124" s="406">
        <f t="shared" si="253"/>
        <v>0.99698730565564331</v>
      </c>
      <c r="T124" s="407">
        <f>IFERROR(VLOOKUP(D124,'INSUMO VIG'!$B$2:$T$1996,18,0),0)</f>
        <v>815185833</v>
      </c>
    </row>
    <row r="125" spans="1:20" ht="42.95" customHeight="1">
      <c r="A125" s="114">
        <f t="shared" si="248"/>
        <v>18</v>
      </c>
      <c r="B125" s="114" t="s">
        <v>2985</v>
      </c>
      <c r="C125" s="123" t="str">
        <f t="shared" si="216"/>
        <v>O2.1.2.02.02.008.04.84</v>
      </c>
      <c r="D125" s="403" t="s">
        <v>1942</v>
      </c>
      <c r="E125" s="404" t="s">
        <v>3116</v>
      </c>
      <c r="F125" s="405">
        <f>IFERROR(VLOOKUP(D125,'INSUMO VIG'!$B$2:$T$1996,3,0),0)</f>
        <v>168747000</v>
      </c>
      <c r="G125" s="405">
        <f>IFERROR(VLOOKUP(D125,'INSUMO VIG'!$B$2:$T$1996,4,0),0)</f>
        <v>-20003910</v>
      </c>
      <c r="H125" s="405">
        <f>IFERROR(VLOOKUP(D125,'INSUMO VIG'!$B$2:$T$1996,5,0),0)</f>
        <v>-33903910</v>
      </c>
      <c r="I125" s="405">
        <f>IFERROR(VLOOKUP(D125,'INSUMO VIG'!$B$2:$T$1996,6,0),0)</f>
        <v>134843090</v>
      </c>
      <c r="J125" s="405">
        <f>IFERROR(VLOOKUP(D125,'INSUMO VIG'!$B$2:$T$1996,7,0),0)</f>
        <v>0</v>
      </c>
      <c r="K125" s="405">
        <f>IFERROR(VLOOKUP(D125,'INSUMO VIG'!$B$2:$T$1996,8,0),0)</f>
        <v>134843090</v>
      </c>
      <c r="L125" s="405">
        <f>IFERROR(VLOOKUP(D125,'INSUMO VIG'!$B$2:$T$1996,9,0),0)</f>
        <v>-20007294</v>
      </c>
      <c r="M125" s="405">
        <f>IFERROR(VLOOKUP(D125,'INSUMO VIG'!$B$2:$T$1996,10,0),0)</f>
        <v>134839706</v>
      </c>
      <c r="N125" s="405">
        <f>IFERROR(VLOOKUP(D125,'INSUMO VIG'!$B$2:$T$1996,11,0),0)</f>
        <v>8696616</v>
      </c>
      <c r="O125" s="405">
        <f>IFERROR(VLOOKUP(D125,'INSUMO VIG'!$B$2:$T$1996,12,0),0)</f>
        <v>134839706</v>
      </c>
      <c r="P125" s="406">
        <f t="shared" si="250"/>
        <v>0.99997490416453672</v>
      </c>
      <c r="Q125" s="405">
        <f>IFERROR(VLOOKUP(D125,'INSUMO VIG'!$B$2:$T$1996,14,0),0)</f>
        <v>8696616</v>
      </c>
      <c r="R125" s="405">
        <f>IFERROR(VLOOKUP(D125,'INSUMO VIG'!$B$2:$T$1996,15,0),0)</f>
        <v>134839706</v>
      </c>
      <c r="S125" s="406">
        <f t="shared" si="253"/>
        <v>0.99997490416453672</v>
      </c>
      <c r="T125" s="407">
        <f>IFERROR(VLOOKUP(D125,'INSUMO VIG'!$B$2:$T$1996,18,0),0)</f>
        <v>134839706</v>
      </c>
    </row>
    <row r="126" spans="1:20" ht="42.95" customHeight="1">
      <c r="A126" s="114">
        <f t="shared" si="248"/>
        <v>18</v>
      </c>
      <c r="B126" s="114" t="s">
        <v>2985</v>
      </c>
      <c r="C126" s="123" t="str">
        <f t="shared" si="216"/>
        <v>O2.1.2.02.02.008.04.84</v>
      </c>
      <c r="D126" s="403" t="s">
        <v>1946</v>
      </c>
      <c r="E126" s="404" t="s">
        <v>3117</v>
      </c>
      <c r="F126" s="405">
        <f>IFERROR(VLOOKUP(D126,'INSUMO VIG'!$B$2:$T$1996,3,0),0)</f>
        <v>184656000</v>
      </c>
      <c r="G126" s="405">
        <f>IFERROR(VLOOKUP(D126,'INSUMO VIG'!$B$2:$T$1996,4,0),0)</f>
        <v>-28819690</v>
      </c>
      <c r="H126" s="405">
        <f>IFERROR(VLOOKUP(D126,'INSUMO VIG'!$B$2:$T$1996,5,0),0)</f>
        <v>-127312690</v>
      </c>
      <c r="I126" s="405">
        <f>IFERROR(VLOOKUP(D126,'INSUMO VIG'!$B$2:$T$1996,6,0),0)</f>
        <v>57343310</v>
      </c>
      <c r="J126" s="405">
        <f>IFERROR(VLOOKUP(D126,'INSUMO VIG'!$B$2:$T$1996,7,0),0)</f>
        <v>0</v>
      </c>
      <c r="K126" s="405">
        <f>IFERROR(VLOOKUP(D126,'INSUMO VIG'!$B$2:$T$1996,8,0),0)</f>
        <v>57343310</v>
      </c>
      <c r="L126" s="405">
        <f>IFERROR(VLOOKUP(D126,'INSUMO VIG'!$B$2:$T$1996,9,0),0)</f>
        <v>-28820323</v>
      </c>
      <c r="M126" s="405">
        <f>IFERROR(VLOOKUP(D126,'INSUMO VIG'!$B$2:$T$1996,10,0),0)</f>
        <v>57342677</v>
      </c>
      <c r="N126" s="405">
        <f>IFERROR(VLOOKUP(D126,'INSUMO VIG'!$B$2:$T$1996,11,0),0)</f>
        <v>4603179</v>
      </c>
      <c r="O126" s="405">
        <f>IFERROR(VLOOKUP(D126,'INSUMO VIG'!$B$2:$T$1996,12,0),0)</f>
        <v>57342677</v>
      </c>
      <c r="P126" s="406">
        <f t="shared" si="250"/>
        <v>0.99998896122320113</v>
      </c>
      <c r="Q126" s="405">
        <f>IFERROR(VLOOKUP(D126,'INSUMO VIG'!$B$2:$T$1996,14,0),0)</f>
        <v>4603179</v>
      </c>
      <c r="R126" s="405">
        <f>IFERROR(VLOOKUP(D126,'INSUMO VIG'!$B$2:$T$1996,15,0),0)</f>
        <v>57342677</v>
      </c>
      <c r="S126" s="406">
        <f t="shared" si="253"/>
        <v>0.99998896122320113</v>
      </c>
      <c r="T126" s="407">
        <f>IFERROR(VLOOKUP(D126,'INSUMO VIG'!$B$2:$T$1996,18,0),0)</f>
        <v>57342677</v>
      </c>
    </row>
    <row r="127" spans="1:20" ht="42.95" customHeight="1">
      <c r="A127" s="114">
        <f t="shared" si="248"/>
        <v>18</v>
      </c>
      <c r="B127" s="114" t="s">
        <v>2985</v>
      </c>
      <c r="C127" s="123" t="str">
        <f t="shared" si="216"/>
        <v>O2.1.2.02.02.008.04.84</v>
      </c>
      <c r="D127" s="403" t="s">
        <v>1950</v>
      </c>
      <c r="E127" s="404" t="s">
        <v>3118</v>
      </c>
      <c r="F127" s="405">
        <f>IFERROR(VLOOKUP(D127,'INSUMO VIG'!$B$2:$T$1996,3,0),0)</f>
        <v>23966000</v>
      </c>
      <c r="G127" s="405">
        <f>IFERROR(VLOOKUP(D127,'INSUMO VIG'!$B$2:$T$1996,4,0),0)</f>
        <v>-6525857</v>
      </c>
      <c r="H127" s="405">
        <f>IFERROR(VLOOKUP(D127,'INSUMO VIG'!$B$2:$T$1996,5,0),0)</f>
        <v>-6525857</v>
      </c>
      <c r="I127" s="405">
        <f>IFERROR(VLOOKUP(D127,'INSUMO VIG'!$B$2:$T$1996,6,0),0)</f>
        <v>17440143</v>
      </c>
      <c r="J127" s="405">
        <f>IFERROR(VLOOKUP(D127,'INSUMO VIG'!$B$2:$T$1996,7,0),0)</f>
        <v>0</v>
      </c>
      <c r="K127" s="405">
        <f>IFERROR(VLOOKUP(D127,'INSUMO VIG'!$B$2:$T$1996,8,0),0)</f>
        <v>17440143</v>
      </c>
      <c r="L127" s="405">
        <f>IFERROR(VLOOKUP(D127,'INSUMO VIG'!$B$2:$T$1996,9,0),0)</f>
        <v>-6527097</v>
      </c>
      <c r="M127" s="405">
        <f>IFERROR(VLOOKUP(D127,'INSUMO VIG'!$B$2:$T$1996,10,0),0)</f>
        <v>17438903</v>
      </c>
      <c r="N127" s="405">
        <f>IFERROR(VLOOKUP(D127,'INSUMO VIG'!$B$2:$T$1996,11,0),0)</f>
        <v>1608760</v>
      </c>
      <c r="O127" s="405">
        <f>IFERROR(VLOOKUP(D127,'INSUMO VIG'!$B$2:$T$1996,12,0),0)</f>
        <v>17438903</v>
      </c>
      <c r="P127" s="406">
        <f t="shared" si="250"/>
        <v>0.99992889966555898</v>
      </c>
      <c r="Q127" s="405">
        <f>IFERROR(VLOOKUP(D127,'INSUMO VIG'!$B$2:$T$1996,14,0),0)</f>
        <v>1608760</v>
      </c>
      <c r="R127" s="405">
        <f>IFERROR(VLOOKUP(D127,'INSUMO VIG'!$B$2:$T$1996,15,0),0)</f>
        <v>17438903</v>
      </c>
      <c r="S127" s="406">
        <f t="shared" si="253"/>
        <v>0.99992889966555898</v>
      </c>
      <c r="T127" s="407">
        <f>IFERROR(VLOOKUP(D127,'INSUMO VIG'!$B$2:$T$1996,18,0),0)</f>
        <v>17438903</v>
      </c>
    </row>
    <row r="128" spans="1:20" ht="42.95" customHeight="1">
      <c r="A128"/>
      <c r="B128"/>
      <c r="C128" s="118"/>
      <c r="D128" s="398" t="s">
        <v>3119</v>
      </c>
      <c r="E128" s="399" t="s">
        <v>3120</v>
      </c>
      <c r="F128" s="410">
        <f>SUM(F129:F130)</f>
        <v>0</v>
      </c>
      <c r="G128" s="410">
        <f t="shared" ref="G128:O128" si="262">SUM(G129:G130)</f>
        <v>0</v>
      </c>
      <c r="H128" s="410">
        <f t="shared" si="262"/>
        <v>285018299</v>
      </c>
      <c r="I128" s="410">
        <f t="shared" si="262"/>
        <v>285018299</v>
      </c>
      <c r="J128" s="410">
        <f t="shared" si="262"/>
        <v>0</v>
      </c>
      <c r="K128" s="410">
        <f t="shared" si="262"/>
        <v>285018299</v>
      </c>
      <c r="L128" s="410">
        <f t="shared" si="262"/>
        <v>0</v>
      </c>
      <c r="M128" s="410">
        <f t="shared" si="262"/>
        <v>285018299</v>
      </c>
      <c r="N128" s="410">
        <f t="shared" si="262"/>
        <v>35000000</v>
      </c>
      <c r="O128" s="410">
        <f t="shared" si="262"/>
        <v>285018299</v>
      </c>
      <c r="P128" s="410">
        <f t="shared" si="250"/>
        <v>1</v>
      </c>
      <c r="Q128" s="410">
        <f t="shared" ref="Q128:R128" si="263">SUM(Q129:Q130)</f>
        <v>100693973</v>
      </c>
      <c r="R128" s="410">
        <f t="shared" si="263"/>
        <v>100693973</v>
      </c>
      <c r="S128" s="401">
        <f t="shared" si="253"/>
        <v>0.35328950229964007</v>
      </c>
      <c r="T128" s="410">
        <f>IFERROR(VLOOKUP(D128,'INSUMO VIG'!$B$2:$T$2996,18,0),0)</f>
        <v>0</v>
      </c>
    </row>
    <row r="129" spans="1:20" ht="42.95" customHeight="1">
      <c r="A129"/>
      <c r="B129"/>
      <c r="C129" s="123"/>
      <c r="D129" s="403" t="s">
        <v>1955</v>
      </c>
      <c r="E129" s="404" t="s">
        <v>3121</v>
      </c>
      <c r="F129" s="405">
        <f>IFERROR(VLOOKUP(D129,'INSUMO VIG'!$B$2:$T$2996,3,0),0)</f>
        <v>0</v>
      </c>
      <c r="G129" s="405">
        <f>IFERROR(VLOOKUP(D129,'INSUMO VIG'!$B$2:$T$2996,4,0),0)</f>
        <v>0</v>
      </c>
      <c r="H129" s="405">
        <f>IFERROR(VLOOKUP(D129,'INSUMO VIG'!$B$2:$T$2996,5,0),0)</f>
        <v>250018299</v>
      </c>
      <c r="I129" s="405">
        <f>IFERROR(VLOOKUP(D129,'INSUMO VIG'!$B$2:$T$2996,6,0),0)</f>
        <v>250018299</v>
      </c>
      <c r="J129" s="405">
        <f>IFERROR(VLOOKUP(D129,'INSUMO VIG'!$B$2:$T$2996,7,0),0)</f>
        <v>0</v>
      </c>
      <c r="K129" s="405">
        <f>IFERROR(VLOOKUP(D129,'INSUMO VIG'!$B$2:$T$2996,8,0),0)</f>
        <v>250018299</v>
      </c>
      <c r="L129" s="405">
        <f>IFERROR(VLOOKUP(D129,'INSUMO VIG'!$B$2:$T$2996,9,0),0)</f>
        <v>0</v>
      </c>
      <c r="M129" s="405">
        <f>IFERROR(VLOOKUP(D129,'INSUMO VIG'!$B$2:$T$2996,10,0),0)</f>
        <v>250018299</v>
      </c>
      <c r="N129" s="405">
        <f>IFERROR(VLOOKUP(D129,'INSUMO VIG'!$B$2:$T$2996,11,0),0)</f>
        <v>0</v>
      </c>
      <c r="O129" s="405">
        <f>IFERROR(VLOOKUP(D129,'INSUMO VIG'!$B$2:$T$2996,12,0),0)</f>
        <v>250018299</v>
      </c>
      <c r="P129" s="406">
        <f t="shared" si="250"/>
        <v>1</v>
      </c>
      <c r="Q129" s="405">
        <f>IFERROR(VLOOKUP(D129,'INSUMO VIG'!$B$2:$T$2996,14,0),0)</f>
        <v>100693973</v>
      </c>
      <c r="R129" s="405">
        <f>IFERROR(VLOOKUP(D129,'INSUMO VIG'!$B$2:$T$2996,15,0),0)</f>
        <v>100693973</v>
      </c>
      <c r="S129" s="406">
        <f t="shared" si="253"/>
        <v>0.40274641257358529</v>
      </c>
      <c r="T129" s="407">
        <f>IFERROR(VLOOKUP(D129,'INSUMO VIG'!$B$2:$T$2996,18,0),0)</f>
        <v>0</v>
      </c>
    </row>
    <row r="130" spans="1:20" ht="42.95" customHeight="1">
      <c r="A130"/>
      <c r="B130"/>
      <c r="C130" s="123"/>
      <c r="D130" s="403" t="s">
        <v>1959</v>
      </c>
      <c r="E130" s="404" t="s">
        <v>3122</v>
      </c>
      <c r="F130" s="405">
        <f>IFERROR(VLOOKUP(D130,'INSUMO VIG'!$B$2:$T$2996,3,0),0)</f>
        <v>0</v>
      </c>
      <c r="G130" s="405">
        <f>IFERROR(VLOOKUP(D130,'INSUMO VIG'!$B$2:$T$2996,4,0),0)</f>
        <v>0</v>
      </c>
      <c r="H130" s="405">
        <f>IFERROR(VLOOKUP(D130,'INSUMO VIG'!$B$2:$T$2996,5,0),0)</f>
        <v>35000000</v>
      </c>
      <c r="I130" s="405">
        <f>IFERROR(VLOOKUP(D130,'INSUMO VIG'!$B$2:$T$2996,6,0),0)</f>
        <v>35000000</v>
      </c>
      <c r="J130" s="405">
        <f>IFERROR(VLOOKUP(D130,'INSUMO VIG'!$B$2:$T$2996,7,0),0)</f>
        <v>0</v>
      </c>
      <c r="K130" s="405">
        <f>IFERROR(VLOOKUP(D130,'INSUMO VIG'!$B$2:$T$2996,8,0),0)</f>
        <v>35000000</v>
      </c>
      <c r="L130" s="405">
        <f>IFERROR(VLOOKUP(D130,'INSUMO VIG'!$B$2:$T$2996,9,0),0)</f>
        <v>0</v>
      </c>
      <c r="M130" s="405">
        <f>IFERROR(VLOOKUP(D130,'INSUMO VIG'!$B$2:$T$2996,10,0),0)</f>
        <v>35000000</v>
      </c>
      <c r="N130" s="405">
        <f>IFERROR(VLOOKUP(D130,'INSUMO VIG'!$B$2:$T$2996,11,0),0)</f>
        <v>35000000</v>
      </c>
      <c r="O130" s="405">
        <f>IFERROR(VLOOKUP(D130,'INSUMO VIG'!$B$2:$T$2996,12,0),0)</f>
        <v>35000000</v>
      </c>
      <c r="P130" s="406">
        <f t="shared" si="250"/>
        <v>1</v>
      </c>
      <c r="Q130" s="405">
        <f>IFERROR(VLOOKUP(D130,'INSUMO VIG'!$B$2:$T$2996,14,0),0)</f>
        <v>0</v>
      </c>
      <c r="R130" s="405">
        <f>IFERROR(VLOOKUP(D130,'INSUMO VIG'!$B$2:$T$2996,15,0),0)</f>
        <v>0</v>
      </c>
      <c r="S130" s="406">
        <f t="shared" si="253"/>
        <v>0</v>
      </c>
      <c r="T130" s="407">
        <f>IFERROR(VLOOKUP(D130,'INSUMO VIG'!$B$2:$T$2996,18,0),0)</f>
        <v>0</v>
      </c>
    </row>
    <row r="131" spans="1:20" ht="51.75" customHeight="1">
      <c r="B131" s="114" t="s">
        <v>2979</v>
      </c>
      <c r="C131" s="123" t="str">
        <f t="shared" si="216"/>
        <v>O2.1.2.02.02.008.06.</v>
      </c>
      <c r="D131" s="398" t="s">
        <v>3123</v>
      </c>
      <c r="E131" s="399" t="s">
        <v>3124</v>
      </c>
      <c r="F131" s="400">
        <f>SUM(F132:F134)</f>
        <v>8475431000</v>
      </c>
      <c r="G131" s="400">
        <f t="shared" ref="G131:O131" si="264">SUM(G132:G134)</f>
        <v>65543731</v>
      </c>
      <c r="H131" s="400">
        <f t="shared" si="264"/>
        <v>846054010</v>
      </c>
      <c r="I131" s="400">
        <f t="shared" si="264"/>
        <v>9321485010</v>
      </c>
      <c r="J131" s="400">
        <f t="shared" si="264"/>
        <v>0</v>
      </c>
      <c r="K131" s="400">
        <f t="shared" si="264"/>
        <v>9321485010</v>
      </c>
      <c r="L131" s="400">
        <f t="shared" si="264"/>
        <v>-27202117</v>
      </c>
      <c r="M131" s="400">
        <f t="shared" si="264"/>
        <v>9228739162</v>
      </c>
      <c r="N131" s="400">
        <f t="shared" si="264"/>
        <v>848603105</v>
      </c>
      <c r="O131" s="400">
        <f t="shared" si="264"/>
        <v>9228739162</v>
      </c>
      <c r="P131" s="401">
        <f t="shared" ref="P131:P134" si="265">IFERROR(O131/K131,"")</f>
        <v>0.99005031409689515</v>
      </c>
      <c r="Q131" s="400">
        <f t="shared" ref="Q131" si="266">SUM(Q132:Q134)</f>
        <v>848603105</v>
      </c>
      <c r="R131" s="400">
        <f t="shared" ref="R131" si="267">SUM(R132:R134)</f>
        <v>9228739162</v>
      </c>
      <c r="S131" s="401">
        <f t="shared" ref="S131:S134" si="268">IFERROR(R131/K131,"")</f>
        <v>0.99005031409689515</v>
      </c>
      <c r="T131" s="402">
        <f t="shared" ref="T131" si="269">SUM(T132:T134)</f>
        <v>9228739161</v>
      </c>
    </row>
    <row r="132" spans="1:20" ht="42.95" customHeight="1">
      <c r="B132" s="114" t="s">
        <v>2985</v>
      </c>
      <c r="C132" s="123" t="str">
        <f t="shared" si="216"/>
        <v>O2.1.2.02.02.008.06.86</v>
      </c>
      <c r="D132" s="403" t="s">
        <v>1964</v>
      </c>
      <c r="E132" s="404" t="s">
        <v>3125</v>
      </c>
      <c r="F132" s="405">
        <f>IFERROR(VLOOKUP(D132,'INSUMO VIG'!$B$2:$T$1996,3,0),0)</f>
        <v>4270895000</v>
      </c>
      <c r="G132" s="405">
        <f>IFERROR(VLOOKUP(D132,'INSUMO VIG'!$B$2:$T$1996,4,0),0)</f>
        <v>27658373</v>
      </c>
      <c r="H132" s="405">
        <f>IFERROR(VLOOKUP(D132,'INSUMO VIG'!$B$2:$T$1996,5,0),0)</f>
        <v>795023770</v>
      </c>
      <c r="I132" s="405">
        <f>IFERROR(VLOOKUP(D132,'INSUMO VIG'!$B$2:$T$1996,6,0),0)</f>
        <v>5065918770</v>
      </c>
      <c r="J132" s="405">
        <f>IFERROR(VLOOKUP(D132,'INSUMO VIG'!$B$2:$T$1996,7,0),0)</f>
        <v>0</v>
      </c>
      <c r="K132" s="405">
        <f>IFERROR(VLOOKUP(D132,'INSUMO VIG'!$B$2:$T$1996,8,0),0)</f>
        <v>5065918770</v>
      </c>
      <c r="L132" s="405">
        <f>IFERROR(VLOOKUP(D132,'INSUMO VIG'!$B$2:$T$1996,9,0),0)</f>
        <v>-7078553</v>
      </c>
      <c r="M132" s="405">
        <f>IFERROR(VLOOKUP(D132,'INSUMO VIG'!$B$2:$T$1996,10,0),0)</f>
        <v>5031181844</v>
      </c>
      <c r="N132" s="405">
        <f>IFERROR(VLOOKUP(D132,'INSUMO VIG'!$B$2:$T$1996,11,0),0)</f>
        <v>476612027</v>
      </c>
      <c r="O132" s="405">
        <f>IFERROR(VLOOKUP(D132,'INSUMO VIG'!$B$2:$T$1996,12,0),0)</f>
        <v>5031181844</v>
      </c>
      <c r="P132" s="406">
        <f t="shared" si="265"/>
        <v>0.99314301559556983</v>
      </c>
      <c r="Q132" s="405">
        <f>IFERROR(VLOOKUP(D132,'INSUMO VIG'!$B$2:$T$1996,14,0),0)</f>
        <v>476612027</v>
      </c>
      <c r="R132" s="405">
        <f>IFERROR(VLOOKUP(D132,'INSUMO VIG'!$B$2:$T$1996,15,0),0)</f>
        <v>5031181844</v>
      </c>
      <c r="S132" s="406">
        <f t="shared" si="268"/>
        <v>0.99314301559556983</v>
      </c>
      <c r="T132" s="407">
        <f>IFERROR(VLOOKUP(D132,'INSUMO VIG'!$B$2:$T$1996,18,0),0)</f>
        <v>5031181844</v>
      </c>
    </row>
    <row r="133" spans="1:20" ht="42.95" customHeight="1">
      <c r="B133" s="114" t="s">
        <v>2985</v>
      </c>
      <c r="C133" s="123" t="str">
        <f t="shared" si="216"/>
        <v>O2.1.2.02.02.008.06.86</v>
      </c>
      <c r="D133" s="403" t="s">
        <v>1970</v>
      </c>
      <c r="E133" s="404" t="s">
        <v>3126</v>
      </c>
      <c r="F133" s="405">
        <f>IFERROR(VLOOKUP(D133,'INSUMO VIG'!$B$2:$T$1996,3,0),0)</f>
        <v>2197386000</v>
      </c>
      <c r="G133" s="405">
        <f>IFERROR(VLOOKUP(D133,'INSUMO VIG'!$B$2:$T$1996,4,0),0)</f>
        <v>55101595</v>
      </c>
      <c r="H133" s="405">
        <f>IFERROR(VLOOKUP(D133,'INSUMO VIG'!$B$2:$T$1996,5,0),0)</f>
        <v>362884684</v>
      </c>
      <c r="I133" s="405">
        <f>IFERROR(VLOOKUP(D133,'INSUMO VIG'!$B$2:$T$1996,6,0),0)</f>
        <v>2560270684</v>
      </c>
      <c r="J133" s="405">
        <f>IFERROR(VLOOKUP(D133,'INSUMO VIG'!$B$2:$T$1996,7,0),0)</f>
        <v>0</v>
      </c>
      <c r="K133" s="405">
        <f>IFERROR(VLOOKUP(D133,'INSUMO VIG'!$B$2:$T$1996,8,0),0)</f>
        <v>2560270684</v>
      </c>
      <c r="L133" s="405">
        <f>IFERROR(VLOOKUP(D133,'INSUMO VIG'!$B$2:$T$1996,9,0),0)</f>
        <v>16707133</v>
      </c>
      <c r="M133" s="405">
        <f>IFERROR(VLOOKUP(D133,'INSUMO VIG'!$B$2:$T$1996,10,0),0)</f>
        <v>2521876222</v>
      </c>
      <c r="N133" s="405">
        <f>IFERROR(VLOOKUP(D133,'INSUMO VIG'!$B$2:$T$1996,11,0),0)</f>
        <v>225605538</v>
      </c>
      <c r="O133" s="405">
        <f>IFERROR(VLOOKUP(D133,'INSUMO VIG'!$B$2:$T$1996,12,0),0)</f>
        <v>2521876222</v>
      </c>
      <c r="P133" s="406">
        <f t="shared" si="265"/>
        <v>0.98500374892391651</v>
      </c>
      <c r="Q133" s="405">
        <f>IFERROR(VLOOKUP(D133,'INSUMO VIG'!$B$2:$T$1996,14,0),0)</f>
        <v>225605538</v>
      </c>
      <c r="R133" s="405">
        <f>IFERROR(VLOOKUP(D133,'INSUMO VIG'!$B$2:$T$1996,15,0),0)</f>
        <v>2521876222</v>
      </c>
      <c r="S133" s="406">
        <f t="shared" si="268"/>
        <v>0.98500374892391651</v>
      </c>
      <c r="T133" s="407">
        <f>IFERROR(VLOOKUP(D133,'INSUMO VIG'!$B$2:$T$1996,18,0),0)</f>
        <v>2521876222</v>
      </c>
    </row>
    <row r="134" spans="1:20" ht="42.95" customHeight="1">
      <c r="B134" s="114" t="s">
        <v>2985</v>
      </c>
      <c r="C134" s="123" t="str">
        <f t="shared" si="216"/>
        <v>O2.1.2.02.02.008.06.86</v>
      </c>
      <c r="D134" s="403" t="s">
        <v>1975</v>
      </c>
      <c r="E134" s="404" t="s">
        <v>3127</v>
      </c>
      <c r="F134" s="405">
        <f>IFERROR(VLOOKUP(D134,'INSUMO VIG'!$B$2:$T$1996,3,0),0)</f>
        <v>2007150000</v>
      </c>
      <c r="G134" s="405">
        <f>IFERROR(VLOOKUP(D134,'INSUMO VIG'!$B$2:$T$1996,4,0),0)</f>
        <v>-17216237</v>
      </c>
      <c r="H134" s="405">
        <f>IFERROR(VLOOKUP(D134,'INSUMO VIG'!$B$2:$T$1996,5,0),0)</f>
        <v>-311854444</v>
      </c>
      <c r="I134" s="405">
        <f>IFERROR(VLOOKUP(D134,'INSUMO VIG'!$B$2:$T$1996,6,0),0)</f>
        <v>1695295556</v>
      </c>
      <c r="J134" s="405">
        <f>IFERROR(VLOOKUP(D134,'INSUMO VIG'!$B$2:$T$1996,7,0),0)</f>
        <v>0</v>
      </c>
      <c r="K134" s="405">
        <f>IFERROR(VLOOKUP(D134,'INSUMO VIG'!$B$2:$T$1996,8,0),0)</f>
        <v>1695295556</v>
      </c>
      <c r="L134" s="405">
        <f>IFERROR(VLOOKUP(D134,'INSUMO VIG'!$B$2:$T$1996,9,0),0)</f>
        <v>-36830697</v>
      </c>
      <c r="M134" s="405">
        <f>IFERROR(VLOOKUP(D134,'INSUMO VIG'!$B$2:$T$1996,10,0),0)</f>
        <v>1675681096</v>
      </c>
      <c r="N134" s="405">
        <f>IFERROR(VLOOKUP(D134,'INSUMO VIG'!$B$2:$T$1996,11,0),0)</f>
        <v>146385540</v>
      </c>
      <c r="O134" s="405">
        <f>IFERROR(VLOOKUP(D134,'INSUMO VIG'!$B$2:$T$1996,12,0),0)</f>
        <v>1675681096</v>
      </c>
      <c r="P134" s="406">
        <f t="shared" si="265"/>
        <v>0.98843006463941918</v>
      </c>
      <c r="Q134" s="405">
        <f>IFERROR(VLOOKUP(D134,'INSUMO VIG'!$B$2:$T$1996,14,0),0)</f>
        <v>146385540</v>
      </c>
      <c r="R134" s="405">
        <f>IFERROR(VLOOKUP(D134,'INSUMO VIG'!$B$2:$T$1996,15,0),0)</f>
        <v>1675681096</v>
      </c>
      <c r="S134" s="406">
        <f t="shared" si="268"/>
        <v>0.98843006463941918</v>
      </c>
      <c r="T134" s="407">
        <f>IFERROR(VLOOKUP(D134,'INSUMO VIG'!$B$2:$T$1996,18,0),0)</f>
        <v>1675681095</v>
      </c>
    </row>
    <row r="135" spans="1:20" ht="42.95" customHeight="1">
      <c r="B135" s="114" t="s">
        <v>2979</v>
      </c>
      <c r="C135" s="123" t="str">
        <f t="shared" si="216"/>
        <v>O2.1.2.02.02.008.07.</v>
      </c>
      <c r="D135" s="398" t="s">
        <v>3128</v>
      </c>
      <c r="E135" s="399" t="s">
        <v>3129</v>
      </c>
      <c r="F135" s="400">
        <f>SUM(F136:F138)</f>
        <v>60075000</v>
      </c>
      <c r="G135" s="400">
        <f t="shared" ref="G135:O135" si="270">SUM(G136:G138)</f>
        <v>-46678000</v>
      </c>
      <c r="H135" s="400">
        <f t="shared" si="270"/>
        <v>223925000</v>
      </c>
      <c r="I135" s="400">
        <f t="shared" si="270"/>
        <v>284000000</v>
      </c>
      <c r="J135" s="400">
        <f t="shared" si="270"/>
        <v>0</v>
      </c>
      <c r="K135" s="400">
        <f t="shared" si="270"/>
        <v>284000000</v>
      </c>
      <c r="L135" s="400">
        <f t="shared" si="270"/>
        <v>-51678000</v>
      </c>
      <c r="M135" s="400">
        <f t="shared" si="270"/>
        <v>279000000</v>
      </c>
      <c r="N135" s="400">
        <f t="shared" si="270"/>
        <v>0</v>
      </c>
      <c r="O135" s="400">
        <f t="shared" si="270"/>
        <v>279000000</v>
      </c>
      <c r="P135" s="401">
        <f t="shared" ref="P135:P136" si="271">IFERROR(O135/K135,"")</f>
        <v>0.98239436619718312</v>
      </c>
      <c r="Q135" s="400">
        <f t="shared" ref="Q135" si="272">SUM(Q136:Q138)</f>
        <v>117814027</v>
      </c>
      <c r="R135" s="400">
        <f t="shared" ref="R135:T135" si="273">SUM(R136:R138)</f>
        <v>117814027</v>
      </c>
      <c r="S135" s="401">
        <f t="shared" ref="S135:S136" si="274">IFERROR(R135/K135,"")</f>
        <v>0.41483812323943664</v>
      </c>
      <c r="T135" s="402">
        <f t="shared" si="273"/>
        <v>19000000</v>
      </c>
    </row>
    <row r="136" spans="1:20" ht="42.95" customHeight="1">
      <c r="B136" s="114" t="s">
        <v>2985</v>
      </c>
      <c r="C136" s="123" t="str">
        <f t="shared" si="216"/>
        <v>O2.1.2.02.02.008.07.87</v>
      </c>
      <c r="D136" s="403" t="s">
        <v>1984</v>
      </c>
      <c r="E136" s="404" t="s">
        <v>3130</v>
      </c>
      <c r="F136" s="405">
        <f>IFERROR(VLOOKUP(D136,'INSUMO VIG'!$B$2:$T$1996,3,0),0)</f>
        <v>60075000</v>
      </c>
      <c r="G136" s="405">
        <f>IFERROR(VLOOKUP(D136,'INSUMO VIG'!$B$2:$T$1996,4,0),0)</f>
        <v>0</v>
      </c>
      <c r="H136" s="405">
        <f>IFERROR(VLOOKUP(D136,'INSUMO VIG'!$B$2:$T$1996,5,0),0)</f>
        <v>-60075000</v>
      </c>
      <c r="I136" s="405">
        <f>IFERROR(VLOOKUP(D136,'INSUMO VIG'!$B$2:$T$1996,6,0),0)</f>
        <v>0</v>
      </c>
      <c r="J136" s="405">
        <f>IFERROR(VLOOKUP(D136,'INSUMO VIG'!$B$2:$T$1996,7,0),0)</f>
        <v>0</v>
      </c>
      <c r="K136" s="405">
        <f>IFERROR(VLOOKUP(D136,'INSUMO VIG'!$B$2:$T$1996,8,0),0)</f>
        <v>0</v>
      </c>
      <c r="L136" s="405">
        <f>IFERROR(VLOOKUP(D136,'INSUMO VIG'!$B$2:$T$1996,9,0),0)</f>
        <v>0</v>
      </c>
      <c r="M136" s="405">
        <f>IFERROR(VLOOKUP(D136,'INSUMO VIG'!$B$2:$T$1996,10,0),0)</f>
        <v>0</v>
      </c>
      <c r="N136" s="405">
        <f>IFERROR(VLOOKUP(D136,'INSUMO VIG'!$B$2:$T$1996,11,0),0)</f>
        <v>0</v>
      </c>
      <c r="O136" s="405">
        <f>IFERROR(VLOOKUP(D136,'INSUMO VIG'!$B$2:$T$1996,12,0),0)</f>
        <v>0</v>
      </c>
      <c r="P136" s="406" t="str">
        <f t="shared" si="271"/>
        <v/>
      </c>
      <c r="Q136" s="405">
        <f>IFERROR(VLOOKUP(D136,'INSUMO VIG'!$B$2:$T$1996,14,0),0)</f>
        <v>0</v>
      </c>
      <c r="R136" s="405">
        <f>IFERROR(VLOOKUP(D136,'INSUMO VIG'!$B$2:$T$1996,15,0),0)</f>
        <v>0</v>
      </c>
      <c r="S136" s="406" t="str">
        <f t="shared" si="274"/>
        <v/>
      </c>
      <c r="T136" s="407">
        <f>IFERROR(VLOOKUP(D136,'INSUMO VIG'!$B$2:$T$1996,18,0),0)</f>
        <v>0</v>
      </c>
    </row>
    <row r="137" spans="1:20" ht="42.95" customHeight="1">
      <c r="C137" s="123" t="str">
        <f t="shared" si="216"/>
        <v>O2.1.2.02.02.008.07.87</v>
      </c>
      <c r="D137" s="403" t="s">
        <v>1979</v>
      </c>
      <c r="E137" s="404" t="s">
        <v>3131</v>
      </c>
      <c r="F137" s="405">
        <f>IFERROR(VLOOKUP(D137,'INSUMO VIG'!$B$2:$T$1996,3,0),0)</f>
        <v>0</v>
      </c>
      <c r="G137" s="405">
        <f>IFERROR(VLOOKUP(D137,'INSUMO VIG'!$B$2:$T$1996,4,0),0)</f>
        <v>-6678000</v>
      </c>
      <c r="H137" s="405">
        <f>IFERROR(VLOOKUP(D137,'INSUMO VIG'!$B$2:$T$1996,5,0),0)</f>
        <v>284000000</v>
      </c>
      <c r="I137" s="405">
        <f>IFERROR(VLOOKUP(D137,'INSUMO VIG'!$B$2:$T$1996,6,0),0)</f>
        <v>284000000</v>
      </c>
      <c r="J137" s="405">
        <f>IFERROR(VLOOKUP(D137,'INSUMO VIG'!$B$2:$T$1996,7,0),0)</f>
        <v>0</v>
      </c>
      <c r="K137" s="405">
        <f>IFERROR(VLOOKUP(D137,'INSUMO VIG'!$B$2:$T$1996,8,0),0)</f>
        <v>284000000</v>
      </c>
      <c r="L137" s="405">
        <f>IFERROR(VLOOKUP(D137,'INSUMO VIG'!$B$2:$T$1996,9,0),0)</f>
        <v>-11678000</v>
      </c>
      <c r="M137" s="405">
        <f>IFERROR(VLOOKUP(D137,'INSUMO VIG'!$B$2:$T$1996,10,0),0)</f>
        <v>279000000</v>
      </c>
      <c r="N137" s="405">
        <f>IFERROR(VLOOKUP(D137,'INSUMO VIG'!$B$2:$T$1996,11,0),0)</f>
        <v>0</v>
      </c>
      <c r="O137" s="405">
        <f>IFERROR(VLOOKUP(D137,'INSUMO VIG'!$B$2:$T$1996,12,0),0)</f>
        <v>279000000</v>
      </c>
      <c r="P137" s="406">
        <f t="shared" ref="P137:P138" si="275">IFERROR(O137/K137,"")</f>
        <v>0.98239436619718312</v>
      </c>
      <c r="Q137" s="405">
        <f>IFERROR(VLOOKUP(D137,'INSUMO VIG'!$B$2:$T$1996,14,0),0)</f>
        <v>117814027</v>
      </c>
      <c r="R137" s="405">
        <f>IFERROR(VLOOKUP(D137,'INSUMO VIG'!$B$2:$T$1996,15,0),0)</f>
        <v>117814027</v>
      </c>
      <c r="S137" s="406">
        <f t="shared" ref="S137:S138" si="276">IFERROR(R137/K137,"")</f>
        <v>0.41483812323943664</v>
      </c>
      <c r="T137" s="407">
        <f>IFERROR(VLOOKUP(D137,'INSUMO VIG'!$B$2:$T$1996,18,0),0)</f>
        <v>19000000</v>
      </c>
    </row>
    <row r="138" spans="1:20" ht="42.95" customHeight="1">
      <c r="C138" s="123" t="str">
        <f t="shared" si="216"/>
        <v>O2.1.2.02.02.008.07.87</v>
      </c>
      <c r="D138" s="403" t="s">
        <v>1987</v>
      </c>
      <c r="E138" s="404" t="s">
        <v>3132</v>
      </c>
      <c r="F138" s="405">
        <f>IFERROR(VLOOKUP(D138,'INSUMO VIG'!$B$2:$T$1996,3,0),0)</f>
        <v>0</v>
      </c>
      <c r="G138" s="405">
        <f>IFERROR(VLOOKUP(D138,'INSUMO VIG'!$B$2:$T$1996,4,0),0)</f>
        <v>-40000000</v>
      </c>
      <c r="H138" s="405">
        <f>IFERROR(VLOOKUP(D138,'INSUMO VIG'!$B$2:$T$1996,5,0),0)</f>
        <v>0</v>
      </c>
      <c r="I138" s="405">
        <f>IFERROR(VLOOKUP(D138,'INSUMO VIG'!$B$2:$T$1996,6,0),0)</f>
        <v>0</v>
      </c>
      <c r="J138" s="405">
        <f>IFERROR(VLOOKUP(D138,'INSUMO VIG'!$B$2:$T$1996,7,0),0)</f>
        <v>0</v>
      </c>
      <c r="K138" s="405">
        <f>IFERROR(VLOOKUP(D138,'INSUMO VIG'!$B$2:$T$1996,8,0),0)</f>
        <v>0</v>
      </c>
      <c r="L138" s="405">
        <f>IFERROR(VLOOKUP(D138,'INSUMO VIG'!$B$2:$T$1996,9,0),0)</f>
        <v>-40000000</v>
      </c>
      <c r="M138" s="405">
        <f>IFERROR(VLOOKUP(D138,'INSUMO VIG'!$B$2:$T$1996,10,0),0)</f>
        <v>0</v>
      </c>
      <c r="N138" s="405">
        <f>IFERROR(VLOOKUP(D138,'INSUMO VIG'!$B$2:$T$1996,11,0),0)</f>
        <v>0</v>
      </c>
      <c r="O138" s="405">
        <f>IFERROR(VLOOKUP(D138,'INSUMO VIG'!$B$2:$T$1996,12,0),0)</f>
        <v>0</v>
      </c>
      <c r="P138" s="406" t="str">
        <f t="shared" si="275"/>
        <v/>
      </c>
      <c r="Q138" s="405">
        <f>IFERROR(VLOOKUP(D138,'INSUMO VIG'!$B$2:$T$1996,14,0),0)</f>
        <v>0</v>
      </c>
      <c r="R138" s="405">
        <f>IFERROR(VLOOKUP(D138,'INSUMO VIG'!$B$2:$T$1996,15,0),0)</f>
        <v>0</v>
      </c>
      <c r="S138" s="406" t="str">
        <f t="shared" si="276"/>
        <v/>
      </c>
      <c r="T138" s="407">
        <f>IFERROR(VLOOKUP(D138,'INSUMO VIG'!$B$2:$T$1996,18,0),0)</f>
        <v>0</v>
      </c>
    </row>
    <row r="139" spans="1:20" ht="42.95" customHeight="1">
      <c r="A139" s="114">
        <f t="shared" si="248"/>
        <v>11</v>
      </c>
      <c r="B139" s="114" t="s">
        <v>2979</v>
      </c>
      <c r="C139" s="118" t="str">
        <f t="shared" si="216"/>
        <v>O2.1.2.02.02.009..</v>
      </c>
      <c r="D139" s="398" t="s">
        <v>3133</v>
      </c>
      <c r="E139" s="399" t="s">
        <v>2845</v>
      </c>
      <c r="F139" s="400">
        <f>F140+F142+F147</f>
        <v>3968202000</v>
      </c>
      <c r="G139" s="400">
        <f>G140+G142+G147</f>
        <v>-3034095</v>
      </c>
      <c r="H139" s="400">
        <f t="shared" ref="H139:O139" si="277">H140+H142+H147</f>
        <v>-823218721</v>
      </c>
      <c r="I139" s="400">
        <f t="shared" si="277"/>
        <v>3144983279</v>
      </c>
      <c r="J139" s="400">
        <f t="shared" si="277"/>
        <v>0</v>
      </c>
      <c r="K139" s="400">
        <f t="shared" si="277"/>
        <v>3144983279</v>
      </c>
      <c r="L139" s="400">
        <f t="shared" si="277"/>
        <v>33261559</v>
      </c>
      <c r="M139" s="400">
        <f t="shared" si="277"/>
        <v>3141996226</v>
      </c>
      <c r="N139" s="400">
        <f t="shared" si="277"/>
        <v>454292269</v>
      </c>
      <c r="O139" s="400">
        <f t="shared" si="277"/>
        <v>3141996226</v>
      </c>
      <c r="P139" s="411">
        <f t="shared" si="250"/>
        <v>0.99905021657191462</v>
      </c>
      <c r="Q139" s="400">
        <f t="shared" ref="Q139" si="278">Q140+Q142+Q147</f>
        <v>718834415</v>
      </c>
      <c r="R139" s="400">
        <f t="shared" ref="R139" si="279">R140+R142+R147</f>
        <v>2906891872</v>
      </c>
      <c r="S139" s="411">
        <f t="shared" si="253"/>
        <v>0.92429485759437646</v>
      </c>
      <c r="T139" s="412">
        <f t="shared" ref="T139" si="280">T140+T142+T147</f>
        <v>2830523790</v>
      </c>
    </row>
    <row r="140" spans="1:20" ht="42.95" customHeight="1">
      <c r="A140" s="114">
        <f t="shared" si="248"/>
        <v>13</v>
      </c>
      <c r="B140" s="114" t="s">
        <v>2979</v>
      </c>
      <c r="C140" s="118" t="str">
        <f t="shared" si="216"/>
        <v>O2.1.2.02.02.009.02.</v>
      </c>
      <c r="D140" s="398" t="s">
        <v>3134</v>
      </c>
      <c r="E140" s="399" t="s">
        <v>3135</v>
      </c>
      <c r="F140" s="400">
        <f>F141</f>
        <v>463500000</v>
      </c>
      <c r="G140" s="400">
        <f t="shared" ref="G140:O140" si="281">G141</f>
        <v>0</v>
      </c>
      <c r="H140" s="400">
        <f t="shared" si="281"/>
        <v>-200000000</v>
      </c>
      <c r="I140" s="400">
        <f t="shared" si="281"/>
        <v>263500000</v>
      </c>
      <c r="J140" s="400">
        <f t="shared" si="281"/>
        <v>0</v>
      </c>
      <c r="K140" s="400">
        <f t="shared" si="281"/>
        <v>263500000</v>
      </c>
      <c r="L140" s="400">
        <f t="shared" si="281"/>
        <v>0</v>
      </c>
      <c r="M140" s="400">
        <f t="shared" si="281"/>
        <v>263500000</v>
      </c>
      <c r="N140" s="400">
        <f t="shared" si="281"/>
        <v>0</v>
      </c>
      <c r="O140" s="400">
        <f t="shared" si="281"/>
        <v>263500000</v>
      </c>
      <c r="P140" s="401">
        <f t="shared" si="250"/>
        <v>1</v>
      </c>
      <c r="Q140" s="400">
        <f t="shared" ref="Q140" si="282">Q141</f>
        <v>154227722</v>
      </c>
      <c r="R140" s="400">
        <f t="shared" ref="R140:T140" si="283">R141</f>
        <v>170407252</v>
      </c>
      <c r="S140" s="401">
        <f t="shared" si="253"/>
        <v>0.64670683870967738</v>
      </c>
      <c r="T140" s="402">
        <f t="shared" si="283"/>
        <v>164989087</v>
      </c>
    </row>
    <row r="141" spans="1:20" ht="42.95" customHeight="1">
      <c r="A141" s="114">
        <f t="shared" si="248"/>
        <v>18</v>
      </c>
      <c r="B141" s="114" t="s">
        <v>2985</v>
      </c>
      <c r="C141" s="123" t="str">
        <f t="shared" si="216"/>
        <v>O2.1.2.02.02.009.02.92</v>
      </c>
      <c r="D141" s="403" t="s">
        <v>1990</v>
      </c>
      <c r="E141" s="404" t="s">
        <v>3136</v>
      </c>
      <c r="F141" s="405">
        <f>IFERROR(VLOOKUP(D141,'INSUMO VIG'!$B$2:$T$1996,3,0),0)</f>
        <v>463500000</v>
      </c>
      <c r="G141" s="405">
        <f>IFERROR(VLOOKUP(D141,'INSUMO VIG'!$B$2:$T$1996,4,0),0)</f>
        <v>0</v>
      </c>
      <c r="H141" s="405">
        <f>IFERROR(VLOOKUP(D141,'INSUMO VIG'!$B$2:$T$1996,5,0),0)</f>
        <v>-200000000</v>
      </c>
      <c r="I141" s="405">
        <f>IFERROR(VLOOKUP(D141,'INSUMO VIG'!$B$2:$T$1996,6,0),0)</f>
        <v>263500000</v>
      </c>
      <c r="J141" s="405">
        <f>IFERROR(VLOOKUP(D141,'INSUMO VIG'!$B$2:$T$1996,7,0),0)</f>
        <v>0</v>
      </c>
      <c r="K141" s="405">
        <f>IFERROR(VLOOKUP(D141,'INSUMO VIG'!$B$2:$T$1996,8,0),0)</f>
        <v>263500000</v>
      </c>
      <c r="L141" s="405">
        <f>IFERROR(VLOOKUP(D141,'INSUMO VIG'!$B$2:$T$1996,9,0),0)</f>
        <v>0</v>
      </c>
      <c r="M141" s="405">
        <f>IFERROR(VLOOKUP(D141,'INSUMO VIG'!$B$2:$T$1996,10,0),0)</f>
        <v>263500000</v>
      </c>
      <c r="N141" s="405">
        <f>IFERROR(VLOOKUP(D141,'INSUMO VIG'!$B$2:$T$1996,11,0),0)</f>
        <v>0</v>
      </c>
      <c r="O141" s="405">
        <f>IFERROR(VLOOKUP(D141,'INSUMO VIG'!$B$2:$T$1996,12,0),0)</f>
        <v>263500000</v>
      </c>
      <c r="P141" s="406">
        <f t="shared" si="250"/>
        <v>1</v>
      </c>
      <c r="Q141" s="405">
        <f>IFERROR(VLOOKUP(D141,'INSUMO VIG'!$B$2:$T$1996,14,0),0)</f>
        <v>154227722</v>
      </c>
      <c r="R141" s="405">
        <f>IFERROR(VLOOKUP(D141,'INSUMO VIG'!$B$2:$T$1996,15,0),0)</f>
        <v>170407252</v>
      </c>
      <c r="S141" s="406">
        <f t="shared" si="253"/>
        <v>0.64670683870967738</v>
      </c>
      <c r="T141" s="407">
        <f>IFERROR(VLOOKUP(D141,'INSUMO VIG'!$B$2:$T$1996,18,0),0)</f>
        <v>164989087</v>
      </c>
    </row>
    <row r="142" spans="1:20" ht="48.75" customHeight="1">
      <c r="A142" s="114">
        <f t="shared" si="248"/>
        <v>13</v>
      </c>
      <c r="B142" s="114" t="s">
        <v>2979</v>
      </c>
      <c r="C142" s="118" t="str">
        <f t="shared" si="216"/>
        <v>O2.1.2.02.02.009.04.</v>
      </c>
      <c r="D142" s="398" t="s">
        <v>3137</v>
      </c>
      <c r="E142" s="399" t="s">
        <v>3138</v>
      </c>
      <c r="F142" s="400">
        <f>SUM(F143:F145)</f>
        <v>2286599000</v>
      </c>
      <c r="G142" s="400">
        <f t="shared" ref="G142:O142" si="284">SUM(G143:G145)</f>
        <v>-3034095</v>
      </c>
      <c r="H142" s="400">
        <f t="shared" si="284"/>
        <v>-4715721</v>
      </c>
      <c r="I142" s="400">
        <f t="shared" si="284"/>
        <v>2281883279</v>
      </c>
      <c r="J142" s="400">
        <f t="shared" si="284"/>
        <v>0</v>
      </c>
      <c r="K142" s="400">
        <f t="shared" si="284"/>
        <v>2281883279</v>
      </c>
      <c r="L142" s="400">
        <f t="shared" si="284"/>
        <v>33261559</v>
      </c>
      <c r="M142" s="400">
        <f t="shared" si="284"/>
        <v>2278896226</v>
      </c>
      <c r="N142" s="400">
        <f t="shared" si="284"/>
        <v>252692269</v>
      </c>
      <c r="O142" s="400">
        <f t="shared" si="284"/>
        <v>2278896226</v>
      </c>
      <c r="P142" s="401">
        <f t="shared" si="250"/>
        <v>0.99869097029305154</v>
      </c>
      <c r="Q142" s="400">
        <f t="shared" ref="Q142" si="285">SUM(Q143:Q145)</f>
        <v>252692269</v>
      </c>
      <c r="R142" s="400">
        <f t="shared" ref="R142:T142" si="286">SUM(R143:R145)</f>
        <v>2278817192</v>
      </c>
      <c r="S142" s="401">
        <f t="shared" si="253"/>
        <v>0.99865633486681071</v>
      </c>
      <c r="T142" s="400">
        <f t="shared" si="286"/>
        <v>2278817193</v>
      </c>
    </row>
    <row r="143" spans="1:20" ht="42.95" customHeight="1">
      <c r="A143" s="114">
        <f t="shared" si="248"/>
        <v>18</v>
      </c>
      <c r="B143" s="114" t="s">
        <v>2985</v>
      </c>
      <c r="C143" s="123" t="str">
        <f t="shared" si="216"/>
        <v>O2.1.2.02.02.009.04.94</v>
      </c>
      <c r="D143" s="403" t="s">
        <v>1995</v>
      </c>
      <c r="E143" s="404" t="s">
        <v>3139</v>
      </c>
      <c r="F143" s="405">
        <f>IFERROR(VLOOKUP(D143,'INSUMO VIG'!$B$2:$T$1996,3,0),0)</f>
        <v>1709795000</v>
      </c>
      <c r="G143" s="405">
        <f>IFERROR(VLOOKUP(D143,'INSUMO VIG'!$B$2:$T$1996,4,0),0)</f>
        <v>-12980189</v>
      </c>
      <c r="H143" s="405">
        <f>IFERROR(VLOOKUP(D143,'INSUMO VIG'!$B$2:$T$1996,5,0),0)</f>
        <v>-95980189</v>
      </c>
      <c r="I143" s="405">
        <f>IFERROR(VLOOKUP(D143,'INSUMO VIG'!$B$2:$T$1996,6,0),0)</f>
        <v>1613814811</v>
      </c>
      <c r="J143" s="405">
        <f>IFERROR(VLOOKUP(D143,'INSUMO VIG'!$B$2:$T$1996,7,0),0)</f>
        <v>0</v>
      </c>
      <c r="K143" s="405">
        <f>IFERROR(VLOOKUP(D143,'INSUMO VIG'!$B$2:$T$1996,8,0),0)</f>
        <v>1613814811</v>
      </c>
      <c r="L143" s="405">
        <f>IFERROR(VLOOKUP(D143,'INSUMO VIG'!$B$2:$T$1996,9,0),0)</f>
        <v>25960120</v>
      </c>
      <c r="M143" s="405">
        <f>IFERROR(VLOOKUP(D143,'INSUMO VIG'!$B$2:$T$1996,10,0),0)</f>
        <v>1613472413</v>
      </c>
      <c r="N143" s="405">
        <f>IFERROR(VLOOKUP(D143,'INSUMO VIG'!$B$2:$T$1996,11,0),0)</f>
        <v>156849958</v>
      </c>
      <c r="O143" s="405">
        <f>IFERROR(VLOOKUP(D143,'INSUMO VIG'!$B$2:$T$1996,12,0),0)</f>
        <v>1613472413</v>
      </c>
      <c r="P143" s="406">
        <f t="shared" si="250"/>
        <v>0.99978783315305686</v>
      </c>
      <c r="Q143" s="405">
        <f>IFERROR(VLOOKUP(D143,'INSUMO VIG'!$B$2:$T$1996,14,0),0)</f>
        <v>156849958</v>
      </c>
      <c r="R143" s="405">
        <f>IFERROR(VLOOKUP(D143,'INSUMO VIG'!$B$2:$T$1996,15,0),0)</f>
        <v>1613472413</v>
      </c>
      <c r="S143" s="406">
        <f t="shared" si="253"/>
        <v>0.99978783315305686</v>
      </c>
      <c r="T143" s="407">
        <f>IFERROR(VLOOKUP(D143,'INSUMO VIG'!$B$2:$T$1996,18,0),0)</f>
        <v>1613472414</v>
      </c>
    </row>
    <row r="144" spans="1:20" ht="42.95" customHeight="1">
      <c r="A144" s="114">
        <f t="shared" si="248"/>
        <v>18</v>
      </c>
      <c r="B144" s="114" t="s">
        <v>2985</v>
      </c>
      <c r="C144" s="123" t="str">
        <f t="shared" si="216"/>
        <v>O2.1.2.02.02.009.04.94</v>
      </c>
      <c r="D144" s="403" t="s">
        <v>2005</v>
      </c>
      <c r="E144" s="404" t="s">
        <v>3140</v>
      </c>
      <c r="F144" s="405">
        <f>IFERROR(VLOOKUP(D144,'INSUMO VIG'!$B$2:$T$1996,3,0),0)</f>
        <v>576804000</v>
      </c>
      <c r="G144" s="405">
        <f>IFERROR(VLOOKUP(D144,'INSUMO VIG'!$B$2:$T$1996,4,0),0)</f>
        <v>11296500</v>
      </c>
      <c r="H144" s="405">
        <f>IFERROR(VLOOKUP(D144,'INSUMO VIG'!$B$2:$T$1996,5,0),0)</f>
        <v>89214874</v>
      </c>
      <c r="I144" s="405">
        <f>IFERROR(VLOOKUP(D144,'INSUMO VIG'!$B$2:$T$1996,6,0),0)</f>
        <v>666018874</v>
      </c>
      <c r="J144" s="405">
        <f>IFERROR(VLOOKUP(D144,'INSUMO VIG'!$B$2:$T$1996,7,0),0)</f>
        <v>0</v>
      </c>
      <c r="K144" s="405">
        <f>IFERROR(VLOOKUP(D144,'INSUMO VIG'!$B$2:$T$1996,8,0),0)</f>
        <v>666018874</v>
      </c>
      <c r="L144" s="405">
        <f>IFERROR(VLOOKUP(D144,'INSUMO VIG'!$B$2:$T$1996,9,0),0)</f>
        <v>9217845</v>
      </c>
      <c r="M144" s="405">
        <f>IFERROR(VLOOKUP(D144,'INSUMO VIG'!$B$2:$T$1996,10,0),0)</f>
        <v>663940219</v>
      </c>
      <c r="N144" s="405">
        <f>IFERROR(VLOOKUP(D144,'INSUMO VIG'!$B$2:$T$1996,11,0),0)</f>
        <v>95842311</v>
      </c>
      <c r="O144" s="405">
        <f>IFERROR(VLOOKUP(D144,'INSUMO VIG'!$B$2:$T$1996,12,0),0)</f>
        <v>663940219</v>
      </c>
      <c r="P144" s="406">
        <f t="shared" si="250"/>
        <v>0.99687898484390403</v>
      </c>
      <c r="Q144" s="405">
        <f>IFERROR(VLOOKUP(D144,'INSUMO VIG'!$B$2:$T$1996,14,0),0)</f>
        <v>95842311</v>
      </c>
      <c r="R144" s="405">
        <f>IFERROR(VLOOKUP(D144,'INSUMO VIG'!$B$2:$T$1996,15,0),0)</f>
        <v>663861185</v>
      </c>
      <c r="S144" s="406">
        <f t="shared" ref="S144:S148" si="287">IFERROR(R144/K144,"")</f>
        <v>0.99676031853715907</v>
      </c>
      <c r="T144" s="407">
        <f>IFERROR(VLOOKUP(D144,'INSUMO VIG'!$B$2:$T$1996,18,0),0)</f>
        <v>663861185</v>
      </c>
    </row>
    <row r="145" spans="1:20" ht="42.95" customHeight="1">
      <c r="A145" s="114">
        <f t="shared" si="248"/>
        <v>18</v>
      </c>
      <c r="B145" s="114" t="s">
        <v>2985</v>
      </c>
      <c r="C145" s="123" t="str">
        <f t="shared" si="216"/>
        <v>O2.1.2.02.02.009.04.94</v>
      </c>
      <c r="D145" s="403" t="s">
        <v>2000</v>
      </c>
      <c r="E145" s="404" t="s">
        <v>3141</v>
      </c>
      <c r="F145" s="405">
        <f>IFERROR(VLOOKUP(D145,'INSUMO VIG'!$B$2:$T$1996,3,0),0)</f>
        <v>0</v>
      </c>
      <c r="G145" s="405">
        <f>IFERROR(VLOOKUP(D145,'INSUMO VIG'!$B$2:$T$1996,4,0),0)</f>
        <v>-1350406</v>
      </c>
      <c r="H145" s="405">
        <f>IFERROR(VLOOKUP(D145,'INSUMO VIG'!$B$2:$T$1996,5,0),0)</f>
        <v>2049594</v>
      </c>
      <c r="I145" s="405">
        <f>IFERROR(VLOOKUP(D145,'INSUMO VIG'!$B$2:$T$1996,6,0),0)</f>
        <v>2049594</v>
      </c>
      <c r="J145" s="405">
        <f>IFERROR(VLOOKUP(D145,'INSUMO VIG'!$B$2:$T$1996,7,0),0)</f>
        <v>0</v>
      </c>
      <c r="K145" s="405">
        <f>IFERROR(VLOOKUP(D145,'INSUMO VIG'!$B$2:$T$1996,8,0),0)</f>
        <v>2049594</v>
      </c>
      <c r="L145" s="405">
        <f>IFERROR(VLOOKUP(D145,'INSUMO VIG'!$B$2:$T$1996,9,0),0)</f>
        <v>-1916406</v>
      </c>
      <c r="M145" s="405">
        <f>IFERROR(VLOOKUP(D145,'INSUMO VIG'!$B$2:$T$1996,10,0),0)</f>
        <v>1483594</v>
      </c>
      <c r="N145" s="405">
        <f>IFERROR(VLOOKUP(D145,'INSUMO VIG'!$B$2:$T$1996,11,0),0)</f>
        <v>0</v>
      </c>
      <c r="O145" s="405">
        <f>IFERROR(VLOOKUP(D145,'INSUMO VIG'!$B$2:$T$1996,12,0),0)</f>
        <v>1483594</v>
      </c>
      <c r="P145" s="406">
        <f t="shared" ref="P145" si="288">IFERROR(O145/K145,"")</f>
        <v>0.72384774740753532</v>
      </c>
      <c r="Q145" s="405">
        <f>IFERROR(VLOOKUP(D145,'INSUMO VIG'!$B$2:$T$1996,14,0),0)</f>
        <v>0</v>
      </c>
      <c r="R145" s="405">
        <f>IFERROR(VLOOKUP(D145,'INSUMO VIG'!$B$2:$T$1996,15,0),0)</f>
        <v>1483594</v>
      </c>
      <c r="S145" s="406">
        <f t="shared" ref="S145" si="289">IFERROR(R145/K145,"")</f>
        <v>0.72384774740753532</v>
      </c>
      <c r="T145" s="407">
        <f>IFERROR(VLOOKUP(D145,'INSUMO VIG'!$B$2:$T$1996,18,0),0)</f>
        <v>1483594</v>
      </c>
    </row>
    <row r="146" spans="1:20" ht="42.95" customHeight="1">
      <c r="A146" s="114">
        <f t="shared" ref="A146:A179" si="290">LEN(D146)</f>
        <v>11</v>
      </c>
      <c r="B146" s="114" t="s">
        <v>2985</v>
      </c>
      <c r="C146" s="118" t="str">
        <f t="shared" si="216"/>
        <v>O2.1.2.02.02.010..</v>
      </c>
      <c r="D146" s="398" t="s">
        <v>2012</v>
      </c>
      <c r="E146" s="399" t="s">
        <v>3142</v>
      </c>
      <c r="F146" s="400">
        <f>IFERROR(VLOOKUP(D146,'INSUMO VIG'!$B$2:$T$1996,3,0),0)</f>
        <v>0</v>
      </c>
      <c r="G146" s="400">
        <f>IFERROR(VLOOKUP(D146,'INSUMO VIG'!$B$2:$T$1996,4,0),0)</f>
        <v>-351504</v>
      </c>
      <c r="H146" s="400">
        <f>IFERROR(VLOOKUP(D146,'INSUMO VIG'!$B$2:$T$1996,5,0),0)</f>
        <v>2648496</v>
      </c>
      <c r="I146" s="400">
        <f>IFERROR(VLOOKUP(D146,'INSUMO VIG'!$B$2:$T$1996,6,0),0)</f>
        <v>2648496</v>
      </c>
      <c r="J146" s="400">
        <f>IFERROR(VLOOKUP(D146,'INSUMO VIG'!$B$2:$T$1996,7,0),0)</f>
        <v>0</v>
      </c>
      <c r="K146" s="400">
        <f>IFERROR(VLOOKUP(D146,'INSUMO VIG'!$B$2:$T$1996,8,0),0)</f>
        <v>2648496</v>
      </c>
      <c r="L146" s="400">
        <f>IFERROR(VLOOKUP(D146,'INSUMO VIG'!$B$2:$T$1996,9,0),0)</f>
        <v>-351504</v>
      </c>
      <c r="M146" s="400">
        <f>IFERROR(VLOOKUP(D146,'INSUMO VIG'!$B$2:$T$1996,10,0),0)</f>
        <v>2648496</v>
      </c>
      <c r="N146" s="400">
        <f>IFERROR(VLOOKUP(D146,'INSUMO VIG'!$B$2:$T$1996,11,0),0)</f>
        <v>0</v>
      </c>
      <c r="O146" s="400">
        <f>IFERROR(VLOOKUP(D146,'INSUMO VIG'!$B$2:$T$1996,12,0),0)</f>
        <v>2648496</v>
      </c>
      <c r="P146" s="401">
        <f t="shared" ref="P146:P148" si="291">IFERROR(O146/K146,"")</f>
        <v>1</v>
      </c>
      <c r="Q146" s="400">
        <f>IFERROR(VLOOKUP(D146,'INSUMO VIG'!$B$2:$T$1996,14,0),0)</f>
        <v>0</v>
      </c>
      <c r="R146" s="400">
        <f>IFERROR(VLOOKUP(D146,'INSUMO VIG'!$B$2:$T$1996,15,0),0)</f>
        <v>2648496</v>
      </c>
      <c r="S146" s="401">
        <f t="shared" si="287"/>
        <v>1</v>
      </c>
      <c r="T146" s="400">
        <f>IFERROR(VLOOKUP(D146,'INSUMO VIG'!$B$2:$T$1996,18,0),0)</f>
        <v>2648496</v>
      </c>
    </row>
    <row r="147" spans="1:20" ht="42.95" customHeight="1">
      <c r="B147" s="114" t="s">
        <v>2979</v>
      </c>
      <c r="C147" s="123" t="str">
        <f t="shared" si="216"/>
        <v>O2.1.2.02.02.009.06.</v>
      </c>
      <c r="D147" s="398" t="s">
        <v>3143</v>
      </c>
      <c r="E147" s="399" t="s">
        <v>3144</v>
      </c>
      <c r="F147" s="400">
        <f>SUM(F148:F148)</f>
        <v>1218103000</v>
      </c>
      <c r="G147" s="400">
        <f>SUM(G148:G148)</f>
        <v>0</v>
      </c>
      <c r="H147" s="400">
        <f t="shared" ref="H147:O147" si="292">SUM(H148:H148)</f>
        <v>-618503000</v>
      </c>
      <c r="I147" s="400">
        <f t="shared" si="292"/>
        <v>599600000</v>
      </c>
      <c r="J147" s="400">
        <f t="shared" si="292"/>
        <v>0</v>
      </c>
      <c r="K147" s="400">
        <f t="shared" si="292"/>
        <v>599600000</v>
      </c>
      <c r="L147" s="400">
        <f t="shared" si="292"/>
        <v>0</v>
      </c>
      <c r="M147" s="400">
        <f t="shared" si="292"/>
        <v>599600000</v>
      </c>
      <c r="N147" s="400">
        <f t="shared" si="292"/>
        <v>201600000</v>
      </c>
      <c r="O147" s="400">
        <f t="shared" si="292"/>
        <v>599600000</v>
      </c>
      <c r="P147" s="401">
        <f t="shared" si="291"/>
        <v>1</v>
      </c>
      <c r="Q147" s="400">
        <f t="shared" ref="Q147" si="293">SUM(Q148:Q148)</f>
        <v>311914424</v>
      </c>
      <c r="R147" s="400">
        <f t="shared" ref="R147:T147" si="294">SUM(R148:R148)</f>
        <v>457667428</v>
      </c>
      <c r="S147" s="401">
        <f t="shared" si="287"/>
        <v>0.76328790527018009</v>
      </c>
      <c r="T147" s="402">
        <f t="shared" si="294"/>
        <v>386717510</v>
      </c>
    </row>
    <row r="148" spans="1:20" ht="42.95" customHeight="1">
      <c r="B148" s="114" t="s">
        <v>2985</v>
      </c>
      <c r="C148" s="123" t="str">
        <f t="shared" si="216"/>
        <v>O2.1.2.02.02.009.06.96</v>
      </c>
      <c r="D148" s="403" t="s">
        <v>2008</v>
      </c>
      <c r="E148" s="404" t="s">
        <v>3145</v>
      </c>
      <c r="F148" s="405">
        <f>IFERROR(VLOOKUP(D148,'INSUMO VIG'!$B$2:$T$1996,3,0),0)</f>
        <v>1218103000</v>
      </c>
      <c r="G148" s="405">
        <f>IFERROR(VLOOKUP(D148,'INSUMO VIG'!$B$2:$T$1996,4,0),0)</f>
        <v>0</v>
      </c>
      <c r="H148" s="405">
        <f>IFERROR(VLOOKUP(D148,'INSUMO VIG'!$B$2:$T$1996,5,0),0)</f>
        <v>-618503000</v>
      </c>
      <c r="I148" s="405">
        <f>IFERROR(VLOOKUP(D148,'INSUMO VIG'!$B$2:$T$1996,6,0),0)</f>
        <v>599600000</v>
      </c>
      <c r="J148" s="405">
        <f>IFERROR(VLOOKUP(D148,'INSUMO VIG'!$B$2:$T$1996,7,0),0)</f>
        <v>0</v>
      </c>
      <c r="K148" s="405">
        <f>IFERROR(VLOOKUP(D148,'INSUMO VIG'!$B$2:$T$1996,8,0),0)</f>
        <v>599600000</v>
      </c>
      <c r="L148" s="405">
        <f>IFERROR(VLOOKUP(D148,'INSUMO VIG'!$B$2:$T$1996,9,0),0)</f>
        <v>0</v>
      </c>
      <c r="M148" s="405">
        <f>IFERROR(VLOOKUP(D148,'INSUMO VIG'!$B$2:$T$1996,10,0),0)</f>
        <v>599600000</v>
      </c>
      <c r="N148" s="405">
        <f>IFERROR(VLOOKUP(D148,'INSUMO VIG'!$B$2:$T$1996,11,0),0)</f>
        <v>201600000</v>
      </c>
      <c r="O148" s="405">
        <f>IFERROR(VLOOKUP(D148,'INSUMO VIG'!$B$2:$T$1996,12,0),0)</f>
        <v>599600000</v>
      </c>
      <c r="P148" s="406">
        <f t="shared" si="291"/>
        <v>1</v>
      </c>
      <c r="Q148" s="405">
        <f>IFERROR(VLOOKUP(D148,'INSUMO VIG'!$B$2:$T$1996,14,0),0)</f>
        <v>311914424</v>
      </c>
      <c r="R148" s="405">
        <f>IFERROR(VLOOKUP(D148,'INSUMO VIG'!$B$2:$T$1996,15,0),0)</f>
        <v>457667428</v>
      </c>
      <c r="S148" s="406">
        <f t="shared" si="287"/>
        <v>0.76328790527018009</v>
      </c>
      <c r="T148" s="407">
        <f>IFERROR(VLOOKUP(D148,'INSUMO VIG'!$B$2:$T$1996,18,0),0)</f>
        <v>386717510</v>
      </c>
    </row>
    <row r="149" spans="1:20" ht="42.95" customHeight="1">
      <c r="A149" s="114">
        <f t="shared" si="290"/>
        <v>3</v>
      </c>
      <c r="B149" s="114" t="s">
        <v>2979</v>
      </c>
      <c r="C149" s="118" t="str">
        <f t="shared" si="216"/>
        <v>O2.3......</v>
      </c>
      <c r="D149" s="398" t="s">
        <v>3146</v>
      </c>
      <c r="E149" s="399" t="s">
        <v>3147</v>
      </c>
      <c r="F149" s="400">
        <f>F150</f>
        <v>1165673038000</v>
      </c>
      <c r="G149" s="400">
        <f>G150</f>
        <v>-26938760530</v>
      </c>
      <c r="H149" s="400">
        <f>H150</f>
        <v>100807057279</v>
      </c>
      <c r="I149" s="400">
        <f t="shared" ref="G149:O150" si="295">I150</f>
        <v>1266480095279</v>
      </c>
      <c r="J149" s="400">
        <f t="shared" si="295"/>
        <v>0</v>
      </c>
      <c r="K149" s="400">
        <f t="shared" si="295"/>
        <v>1266480095279</v>
      </c>
      <c r="L149" s="400">
        <f t="shared" si="295"/>
        <v>-45757581111</v>
      </c>
      <c r="M149" s="400">
        <f t="shared" si="295"/>
        <v>1228769962373</v>
      </c>
      <c r="N149" s="400">
        <f t="shared" si="295"/>
        <v>141619935084</v>
      </c>
      <c r="O149" s="400">
        <f t="shared" si="295"/>
        <v>1228769962373</v>
      </c>
      <c r="P149" s="401">
        <f t="shared" ref="P149:P179" si="296">IFERROR(O149/K149,"")</f>
        <v>0.97022445670755475</v>
      </c>
      <c r="Q149" s="400">
        <f t="shared" ref="Q149:Q150" si="297">Q150</f>
        <v>204633987408</v>
      </c>
      <c r="R149" s="400">
        <f t="shared" ref="R149:T150" si="298">R150</f>
        <v>1014322052327</v>
      </c>
      <c r="S149" s="401">
        <f t="shared" ref="S149:S179" si="299">IFERROR(R149/K149,"")</f>
        <v>0.80089853453523829</v>
      </c>
      <c r="T149" s="402">
        <f t="shared" si="298"/>
        <v>984277771273</v>
      </c>
    </row>
    <row r="150" spans="1:20" ht="42.95" customHeight="1">
      <c r="A150" s="114">
        <f t="shared" si="290"/>
        <v>5</v>
      </c>
      <c r="B150" s="114" t="s">
        <v>2979</v>
      </c>
      <c r="C150" s="118" t="str">
        <f t="shared" si="216"/>
        <v>O2.3.0.1....</v>
      </c>
      <c r="D150" s="398" t="s">
        <v>3148</v>
      </c>
      <c r="E150" s="399" t="s">
        <v>2835</v>
      </c>
      <c r="F150" s="400">
        <f>F151</f>
        <v>1165673038000</v>
      </c>
      <c r="G150" s="400">
        <f t="shared" si="295"/>
        <v>-26938760530</v>
      </c>
      <c r="H150" s="400">
        <f>H151</f>
        <v>100807057279</v>
      </c>
      <c r="I150" s="400">
        <f t="shared" si="295"/>
        <v>1266480095279</v>
      </c>
      <c r="J150" s="400">
        <f t="shared" si="295"/>
        <v>0</v>
      </c>
      <c r="K150" s="400">
        <f t="shared" si="295"/>
        <v>1266480095279</v>
      </c>
      <c r="L150" s="400">
        <f t="shared" si="295"/>
        <v>-45757581111</v>
      </c>
      <c r="M150" s="400">
        <f t="shared" si="295"/>
        <v>1228769962373</v>
      </c>
      <c r="N150" s="400">
        <f t="shared" si="295"/>
        <v>141619935084</v>
      </c>
      <c r="O150" s="400">
        <f t="shared" si="295"/>
        <v>1228769962373</v>
      </c>
      <c r="P150" s="401">
        <f t="shared" si="296"/>
        <v>0.97022445670755475</v>
      </c>
      <c r="Q150" s="400">
        <f t="shared" si="297"/>
        <v>204633987408</v>
      </c>
      <c r="R150" s="400">
        <f t="shared" si="298"/>
        <v>1014322052327</v>
      </c>
      <c r="S150" s="401">
        <f t="shared" si="299"/>
        <v>0.80089853453523829</v>
      </c>
      <c r="T150" s="402">
        <f t="shared" si="298"/>
        <v>984277771273</v>
      </c>
    </row>
    <row r="151" spans="1:20" ht="42.95" customHeight="1">
      <c r="A151" s="114">
        <f t="shared" si="290"/>
        <v>7</v>
      </c>
      <c r="B151" s="114" t="s">
        <v>2979</v>
      </c>
      <c r="C151" s="118" t="str">
        <f t="shared" si="216"/>
        <v>O2.3.0.11.6...</v>
      </c>
      <c r="D151" s="398" t="s">
        <v>3149</v>
      </c>
      <c r="E151" s="399" t="s">
        <v>3150</v>
      </c>
      <c r="F151" s="400">
        <f>F171+F174+F152</f>
        <v>1165673038000</v>
      </c>
      <c r="G151" s="400">
        <f t="shared" ref="G151:O151" si="300">G171+G174+G152</f>
        <v>-26938760530</v>
      </c>
      <c r="H151" s="400">
        <f>H171+H174+H152</f>
        <v>100807057279</v>
      </c>
      <c r="I151" s="400">
        <f t="shared" si="300"/>
        <v>1266480095279</v>
      </c>
      <c r="J151" s="400">
        <f t="shared" si="300"/>
        <v>0</v>
      </c>
      <c r="K151" s="400">
        <f t="shared" si="300"/>
        <v>1266480095279</v>
      </c>
      <c r="L151" s="400">
        <f t="shared" si="300"/>
        <v>-45757581111</v>
      </c>
      <c r="M151" s="400">
        <f t="shared" si="300"/>
        <v>1228769962373</v>
      </c>
      <c r="N151" s="400">
        <f t="shared" si="300"/>
        <v>141619935084</v>
      </c>
      <c r="O151" s="400">
        <f t="shared" si="300"/>
        <v>1228769962373</v>
      </c>
      <c r="P151" s="401">
        <f t="shared" si="296"/>
        <v>0.97022445670755475</v>
      </c>
      <c r="Q151" s="400">
        <f t="shared" ref="Q151" si="301">Q171+Q174+Q152</f>
        <v>204633987408</v>
      </c>
      <c r="R151" s="400">
        <f t="shared" ref="R151" si="302">R171+R174+R152</f>
        <v>1014322052327</v>
      </c>
      <c r="S151" s="401">
        <f t="shared" si="299"/>
        <v>0.80089853453523829</v>
      </c>
      <c r="T151" s="402">
        <f t="shared" ref="T151" si="303">T171+T174+T152</f>
        <v>984277771273</v>
      </c>
    </row>
    <row r="152" spans="1:20" ht="51.75" customHeight="1">
      <c r="B152" s="114" t="s">
        <v>2979</v>
      </c>
      <c r="C152" s="118" t="str">
        <f t="shared" si="216"/>
        <v>O2.3.0.11.60.1..</v>
      </c>
      <c r="D152" s="398" t="s">
        <v>3151</v>
      </c>
      <c r="E152" s="399" t="s">
        <v>2839</v>
      </c>
      <c r="F152" s="400">
        <f>F153+F156+F159+F167+F169</f>
        <v>861778682000</v>
      </c>
      <c r="G152" s="400">
        <f t="shared" ref="G152:O152" si="304">G153+G156+G159+G167+G169</f>
        <v>-27388760530</v>
      </c>
      <c r="H152" s="400">
        <f t="shared" si="304"/>
        <v>48182290085</v>
      </c>
      <c r="I152" s="400">
        <f t="shared" si="304"/>
        <v>909960972085</v>
      </c>
      <c r="J152" s="400">
        <f t="shared" si="304"/>
        <v>0</v>
      </c>
      <c r="K152" s="400">
        <f t="shared" si="304"/>
        <v>909960972085</v>
      </c>
      <c r="L152" s="400">
        <f t="shared" si="304"/>
        <v>-46532321945</v>
      </c>
      <c r="M152" s="400">
        <f t="shared" si="304"/>
        <v>873695555323</v>
      </c>
      <c r="N152" s="400">
        <f t="shared" si="304"/>
        <v>87516484153</v>
      </c>
      <c r="O152" s="400">
        <f t="shared" si="304"/>
        <v>873695555323</v>
      </c>
      <c r="P152" s="401">
        <f t="shared" ref="P152:P154" si="305">IFERROR(O152/K152,"")</f>
        <v>0.96014618442491573</v>
      </c>
      <c r="Q152" s="400">
        <f t="shared" ref="Q152" si="306">Q153+Q156+Q159+Q167+Q169</f>
        <v>142567269898</v>
      </c>
      <c r="R152" s="400">
        <f t="shared" ref="R152" si="307">R153+R156+R159+R167+R169</f>
        <v>693883047019</v>
      </c>
      <c r="S152" s="401">
        <f t="shared" ref="S152:S154" si="308">IFERROR(R152/K152,"")</f>
        <v>0.76254154662161044</v>
      </c>
      <c r="T152" s="402">
        <f t="shared" ref="T152" si="309">T153+T156+T159+T167+T169</f>
        <v>674619259213</v>
      </c>
    </row>
    <row r="153" spans="1:20" ht="42.95" customHeight="1">
      <c r="B153" s="114" t="s">
        <v>2979</v>
      </c>
      <c r="C153" s="118" t="str">
        <f t="shared" si="216"/>
        <v>O2.3.0.11.60.103..</v>
      </c>
      <c r="D153" s="398" t="s">
        <v>3152</v>
      </c>
      <c r="E153" s="399" t="s">
        <v>2841</v>
      </c>
      <c r="F153" s="400">
        <f>F154+F155</f>
        <v>49614143000</v>
      </c>
      <c r="G153" s="400">
        <f t="shared" ref="G153:O153" si="310">G154+G155</f>
        <v>0</v>
      </c>
      <c r="H153" s="400">
        <f t="shared" si="310"/>
        <v>427115698</v>
      </c>
      <c r="I153" s="400">
        <f t="shared" si="310"/>
        <v>50041258698</v>
      </c>
      <c r="J153" s="400">
        <f t="shared" si="310"/>
        <v>0</v>
      </c>
      <c r="K153" s="400">
        <f t="shared" si="310"/>
        <v>50041258698</v>
      </c>
      <c r="L153" s="400">
        <f t="shared" si="310"/>
        <v>371781078</v>
      </c>
      <c r="M153" s="400">
        <f t="shared" si="310"/>
        <v>49192892084</v>
      </c>
      <c r="N153" s="400">
        <f t="shared" si="310"/>
        <v>2517038181</v>
      </c>
      <c r="O153" s="400">
        <f t="shared" si="310"/>
        <v>49192892084</v>
      </c>
      <c r="P153" s="401">
        <f t="shared" si="305"/>
        <v>0.98304665717703243</v>
      </c>
      <c r="Q153" s="400">
        <f t="shared" ref="Q153" si="311">Q154+Q155</f>
        <v>6159230194</v>
      </c>
      <c r="R153" s="400">
        <f t="shared" ref="R153" si="312">R154+R155</f>
        <v>41692666815</v>
      </c>
      <c r="S153" s="401">
        <f t="shared" si="308"/>
        <v>0.83316582955309104</v>
      </c>
      <c r="T153" s="402">
        <f t="shared" ref="T153" si="313">T154+T155</f>
        <v>39717524262</v>
      </c>
    </row>
    <row r="154" spans="1:20" ht="51" customHeight="1">
      <c r="B154" s="114" t="s">
        <v>2985</v>
      </c>
      <c r="C154" s="118" t="str">
        <f t="shared" si="216"/>
        <v>O2.3.0.11.60.103.00.00</v>
      </c>
      <c r="D154" s="413" t="s">
        <v>2017</v>
      </c>
      <c r="E154" s="414" t="s">
        <v>926</v>
      </c>
      <c r="F154" s="405">
        <f>IFERROR(VLOOKUP(D154,'INSUMO VIG'!$B$2:$T$1996,3,0),0)</f>
        <v>42243952000</v>
      </c>
      <c r="G154" s="405">
        <f>IFERROR(VLOOKUP(D154,'INSUMO VIG'!$B$2:$T$1996,4,0),0)</f>
        <v>0</v>
      </c>
      <c r="H154" s="405">
        <f>IFERROR(VLOOKUP(D154,'INSUMO VIG'!$B$2:$T$1996,5,0),0)</f>
        <v>1400000000</v>
      </c>
      <c r="I154" s="405">
        <f>IFERROR(VLOOKUP(D154,'INSUMO VIG'!$B$2:$T$1996,6,0),0)</f>
        <v>43643952000</v>
      </c>
      <c r="J154" s="405">
        <f>IFERROR(VLOOKUP(D154,'INSUMO VIG'!$B$2:$T$1996,7,0),0)</f>
        <v>0</v>
      </c>
      <c r="K154" s="405">
        <f>IFERROR(VLOOKUP(D154,'INSUMO VIG'!$B$2:$T$1996,8,0),0)</f>
        <v>43643952000</v>
      </c>
      <c r="L154" s="405">
        <f>IFERROR(VLOOKUP(D154,'INSUMO VIG'!$B$2:$T$1996,9,0),0)</f>
        <v>-648732833</v>
      </c>
      <c r="M154" s="405">
        <f>IFERROR(VLOOKUP(D154,'INSUMO VIG'!$B$2:$T$1996,10,0),0)</f>
        <v>42916628090</v>
      </c>
      <c r="N154" s="405">
        <f>IFERROR(VLOOKUP(D154,'INSUMO VIG'!$B$2:$T$1996,11,0),0)</f>
        <v>775188148</v>
      </c>
      <c r="O154" s="405">
        <f>IFERROR(VLOOKUP(D154,'INSUMO VIG'!$B$2:$T$1996,12,0),0)</f>
        <v>42916628090</v>
      </c>
      <c r="P154" s="406">
        <f t="shared" si="305"/>
        <v>0.98333505842917246</v>
      </c>
      <c r="Q154" s="405">
        <f>IFERROR(VLOOKUP(D154,'INSUMO VIG'!$B$2:$T$1996,14,0),0)</f>
        <v>5911555794</v>
      </c>
      <c r="R154" s="405">
        <f>IFERROR(VLOOKUP(D154,'INSUMO VIG'!$B$2:$T$1996,15,0),0)</f>
        <v>37490389455</v>
      </c>
      <c r="S154" s="406">
        <f t="shared" si="308"/>
        <v>0.85900537730863602</v>
      </c>
      <c r="T154" s="407">
        <f>IFERROR(VLOOKUP(D154,'INSUMO VIG'!$B$2:$T$1996,18,0),0)</f>
        <v>35515246902</v>
      </c>
    </row>
    <row r="155" spans="1:20" ht="53.25" customHeight="1">
      <c r="B155" s="114" t="s">
        <v>2985</v>
      </c>
      <c r="C155" s="118" t="str">
        <f t="shared" si="216"/>
        <v>O2.3.0.11.60.103.00.00</v>
      </c>
      <c r="D155" s="413" t="s">
        <v>2176</v>
      </c>
      <c r="E155" s="414" t="s">
        <v>2851</v>
      </c>
      <c r="F155" s="405">
        <f>IFERROR(VLOOKUP(D155,'INSUMO VIG'!$B$2:$T$1996,3,0),0)</f>
        <v>7370191000</v>
      </c>
      <c r="G155" s="405">
        <f>IFERROR(VLOOKUP(D155,'INSUMO VIG'!$B$2:$T$1996,4,0),0)</f>
        <v>0</v>
      </c>
      <c r="H155" s="405">
        <f>IFERROR(VLOOKUP(D155,'INSUMO VIG'!$B$2:$T$1996,5,0),0)</f>
        <v>-972884302</v>
      </c>
      <c r="I155" s="405">
        <f>IFERROR(VLOOKUP(D155,'INSUMO VIG'!$B$2:$T$1996,6,0),0)</f>
        <v>6397306698</v>
      </c>
      <c r="J155" s="405">
        <f>IFERROR(VLOOKUP(D155,'INSUMO VIG'!$B$2:$T$1996,7,0),0)</f>
        <v>0</v>
      </c>
      <c r="K155" s="405">
        <f>IFERROR(VLOOKUP(D155,'INSUMO VIG'!$B$2:$T$1996,8,0),0)</f>
        <v>6397306698</v>
      </c>
      <c r="L155" s="405">
        <f>IFERROR(VLOOKUP(D155,'INSUMO VIG'!$B$2:$T$1996,9,0),0)</f>
        <v>1020513911</v>
      </c>
      <c r="M155" s="405">
        <f>IFERROR(VLOOKUP(D155,'INSUMO VIG'!$B$2:$T$1996,10,0),0)</f>
        <v>6276263994</v>
      </c>
      <c r="N155" s="405">
        <f>IFERROR(VLOOKUP(D155,'INSUMO VIG'!$B$2:$T$1996,11,0),0)</f>
        <v>1741850033</v>
      </c>
      <c r="O155" s="405">
        <f>IFERROR(VLOOKUP(D155,'INSUMO VIG'!$B$2:$T$1996,12,0),0)</f>
        <v>6276263994</v>
      </c>
      <c r="P155" s="406">
        <f t="shared" ref="P155:P157" si="314">IFERROR(O155/K155,"")</f>
        <v>0.98107911505355183</v>
      </c>
      <c r="Q155" s="405">
        <f>IFERROR(VLOOKUP(D155,'INSUMO VIG'!$B$2:$T$1996,14,0),0)</f>
        <v>247674400</v>
      </c>
      <c r="R155" s="405">
        <f>IFERROR(VLOOKUP(D155,'INSUMO VIG'!$B$2:$T$1996,15,0),0)</f>
        <v>4202277360</v>
      </c>
      <c r="S155" s="406">
        <f t="shared" ref="S155:S157" si="315">IFERROR(R155/K155,"")</f>
        <v>0.65688227224024831</v>
      </c>
      <c r="T155" s="407">
        <f>IFERROR(VLOOKUP(D155,'INSUMO VIG'!$B$2:$T$1996,18,0),0)</f>
        <v>4202277360</v>
      </c>
    </row>
    <row r="156" spans="1:20" ht="51" customHeight="1">
      <c r="B156" s="114" t="s">
        <v>2979</v>
      </c>
      <c r="C156" s="118" t="str">
        <f t="shared" si="216"/>
        <v>O2.3.0.11.60.104..</v>
      </c>
      <c r="D156" s="398" t="s">
        <v>3153</v>
      </c>
      <c r="E156" s="399" t="s">
        <v>2855</v>
      </c>
      <c r="F156" s="400">
        <f>+F157+F158</f>
        <v>8183088000</v>
      </c>
      <c r="G156" s="400">
        <f t="shared" ref="G156:O156" si="316">+G157+G158</f>
        <v>0</v>
      </c>
      <c r="H156" s="400">
        <f t="shared" si="316"/>
        <v>-1218891556</v>
      </c>
      <c r="I156" s="400">
        <f t="shared" si="316"/>
        <v>6964196444</v>
      </c>
      <c r="J156" s="400">
        <f t="shared" si="316"/>
        <v>0</v>
      </c>
      <c r="K156" s="400">
        <f t="shared" si="316"/>
        <v>6964196444</v>
      </c>
      <c r="L156" s="400">
        <f t="shared" si="316"/>
        <v>-132642825</v>
      </c>
      <c r="M156" s="400">
        <f t="shared" si="316"/>
        <v>5519093923</v>
      </c>
      <c r="N156" s="400">
        <f t="shared" si="316"/>
        <v>775450065</v>
      </c>
      <c r="O156" s="400">
        <f t="shared" si="316"/>
        <v>5519093923</v>
      </c>
      <c r="P156" s="401">
        <f t="shared" si="314"/>
        <v>0.79249543969354463</v>
      </c>
      <c r="Q156" s="400">
        <f t="shared" ref="Q156" si="317">+Q157+Q158</f>
        <v>511686664</v>
      </c>
      <c r="R156" s="400">
        <f t="shared" ref="R156" si="318">+R157+R158</f>
        <v>4172448038</v>
      </c>
      <c r="S156" s="401">
        <f t="shared" si="315"/>
        <v>0.59912842372428632</v>
      </c>
      <c r="T156" s="402">
        <f t="shared" ref="T156" si="319">+T157+T158</f>
        <v>4064992965</v>
      </c>
    </row>
    <row r="157" spans="1:20" ht="42.95" customHeight="1">
      <c r="B157" s="114" t="s">
        <v>2985</v>
      </c>
      <c r="C157" s="118" t="str">
        <f t="shared" si="216"/>
        <v>O2.3.0.11.60.104.00.00</v>
      </c>
      <c r="D157" s="413" t="s">
        <v>2209</v>
      </c>
      <c r="E157" s="414" t="s">
        <v>34</v>
      </c>
      <c r="F157" s="405">
        <f>IFERROR(VLOOKUP(D157,'INSUMO VIG'!$B$2:$T$1996,3,0),0)</f>
        <v>4571487000</v>
      </c>
      <c r="G157" s="405">
        <f>IFERROR(VLOOKUP(D157,'INSUMO VIG'!$B$2:$T$1996,4,0),0)</f>
        <v>0</v>
      </c>
      <c r="H157" s="405">
        <f>IFERROR(VLOOKUP(D157,'INSUMO VIG'!$B$2:$T$1996,5,0),0)</f>
        <v>235000000</v>
      </c>
      <c r="I157" s="405">
        <f>IFERROR(VLOOKUP(D157,'INSUMO VIG'!$B$2:$T$1996,6,0),0)</f>
        <v>4806487000</v>
      </c>
      <c r="J157" s="405">
        <f>IFERROR(VLOOKUP(D157,'INSUMO VIG'!$B$2:$T$1996,7,0),0)</f>
        <v>0</v>
      </c>
      <c r="K157" s="405">
        <f>IFERROR(VLOOKUP(D157,'INSUMO VIG'!$B$2:$T$1996,8,0),0)</f>
        <v>4806487000</v>
      </c>
      <c r="L157" s="405">
        <f>IFERROR(VLOOKUP(D157,'INSUMO VIG'!$B$2:$T$1996,9,0),0)</f>
        <v>-112016887</v>
      </c>
      <c r="M157" s="405">
        <f>IFERROR(VLOOKUP(D157,'INSUMO VIG'!$B$2:$T$1996,10,0),0)</f>
        <v>4304392335</v>
      </c>
      <c r="N157" s="405">
        <f>IFERROR(VLOOKUP(D157,'INSUMO VIG'!$B$2:$T$1996,11,0),0)</f>
        <v>486953917</v>
      </c>
      <c r="O157" s="405">
        <f>IFERROR(VLOOKUP(D157,'INSUMO VIG'!$B$2:$T$1996,12,0),0)</f>
        <v>4304392335</v>
      </c>
      <c r="P157" s="406">
        <f t="shared" si="314"/>
        <v>0.89553812066900418</v>
      </c>
      <c r="Q157" s="405">
        <f>IFERROR(VLOOKUP(D157,'INSUMO VIG'!$B$2:$T$1996,14,0),0)</f>
        <v>301190397</v>
      </c>
      <c r="R157" s="405">
        <f>IFERROR(VLOOKUP(D157,'INSUMO VIG'!$B$2:$T$1996,15,0),0)</f>
        <v>3299682905</v>
      </c>
      <c r="S157" s="406">
        <f t="shared" si="315"/>
        <v>0.68650615407885218</v>
      </c>
      <c r="T157" s="407">
        <f>IFERROR(VLOOKUP(D157,'INSUMO VIG'!$B$2:$T$1996,18,0),0)</f>
        <v>3292633765</v>
      </c>
    </row>
    <row r="158" spans="1:20" ht="42.95" customHeight="1">
      <c r="B158" s="114" t="s">
        <v>2985</v>
      </c>
      <c r="C158" s="118" t="str">
        <f t="shared" si="216"/>
        <v>O2.3.0.11.60.104.00.00</v>
      </c>
      <c r="D158" s="413" t="s">
        <v>2192</v>
      </c>
      <c r="E158" s="414" t="s">
        <v>36</v>
      </c>
      <c r="F158" s="405">
        <f>IFERROR(VLOOKUP(D158,'INSUMO VIG'!$B$2:$T$1996,3,0),0)</f>
        <v>3611601000</v>
      </c>
      <c r="G158" s="405">
        <f>IFERROR(VLOOKUP(D158,'INSUMO VIG'!$B$2:$T$1996,4,0),0)</f>
        <v>0</v>
      </c>
      <c r="H158" s="405">
        <f>IFERROR(VLOOKUP(D158,'INSUMO VIG'!$B$2:$T$1996,5,0),0)</f>
        <v>-1453891556</v>
      </c>
      <c r="I158" s="405">
        <f>IFERROR(VLOOKUP(D158,'INSUMO VIG'!$B$2:$T$1996,6,0),0)</f>
        <v>2157709444</v>
      </c>
      <c r="J158" s="405">
        <f>IFERROR(VLOOKUP(D158,'INSUMO VIG'!$B$2:$T$1996,7,0),0)</f>
        <v>0</v>
      </c>
      <c r="K158" s="405">
        <f>IFERROR(VLOOKUP(D158,'INSUMO VIG'!$B$2:$T$1996,8,0),0)</f>
        <v>2157709444</v>
      </c>
      <c r="L158" s="405">
        <f>IFERROR(VLOOKUP(D158,'INSUMO VIG'!$B$2:$T$1996,9,0),0)</f>
        <v>-20625938</v>
      </c>
      <c r="M158" s="405">
        <f>IFERROR(VLOOKUP(D158,'INSUMO VIG'!$B$2:$T$1996,10,0),0)</f>
        <v>1214701588</v>
      </c>
      <c r="N158" s="405">
        <f>IFERROR(VLOOKUP(D158,'INSUMO VIG'!$B$2:$T$1996,11,0),0)</f>
        <v>288496148</v>
      </c>
      <c r="O158" s="405">
        <f>IFERROR(VLOOKUP(D158,'INSUMO VIG'!$B$2:$T$1996,12,0),0)</f>
        <v>1214701588</v>
      </c>
      <c r="P158" s="406">
        <f t="shared" ref="P158" si="320">IFERROR(O158/K158,"")</f>
        <v>0.56295883181943385</v>
      </c>
      <c r="Q158" s="405">
        <f>IFERROR(VLOOKUP(D158,'INSUMO VIG'!$B$2:$T$1996,14,0),0)</f>
        <v>210496267</v>
      </c>
      <c r="R158" s="405">
        <f>IFERROR(VLOOKUP(D158,'INSUMO VIG'!$B$2:$T$1996,15,0),0)</f>
        <v>872765133</v>
      </c>
      <c r="S158" s="406">
        <f t="shared" ref="S158" si="321">IFERROR(R158/K158,"")</f>
        <v>0.4044868670464048</v>
      </c>
      <c r="T158" s="407">
        <f>IFERROR(VLOOKUP(D158,'INSUMO VIG'!$B$2:$T$1996,18,0),0)</f>
        <v>772359200</v>
      </c>
    </row>
    <row r="159" spans="1:20" ht="42.95" customHeight="1">
      <c r="B159" s="114" t="s">
        <v>2979</v>
      </c>
      <c r="C159" s="118" t="str">
        <f t="shared" ref="C159:C181" si="322">LEFT(D159,2)&amp;"."&amp;MID(D159,3,1)&amp;"."&amp;MID(D159,4,1)&amp;"."&amp;MID(D159,5,2)&amp;"."&amp;MID(D159,7,2)&amp;"."&amp;MID(D159,9,3)&amp;"."&amp;MID(D159,12,2)&amp;"."&amp;MID(D159,14,50)</f>
        <v>O2.3.0.11.60.106..</v>
      </c>
      <c r="D159" s="398" t="s">
        <v>3154</v>
      </c>
      <c r="E159" s="399" t="s">
        <v>2857</v>
      </c>
      <c r="F159" s="400">
        <f>+SUM(F160:F166)</f>
        <v>787189754000</v>
      </c>
      <c r="G159" s="400">
        <f t="shared" ref="G159:O159" si="323">+SUM(G160:G166)</f>
        <v>-27388760530</v>
      </c>
      <c r="H159" s="400">
        <f t="shared" si="323"/>
        <v>48299561943</v>
      </c>
      <c r="I159" s="400">
        <f t="shared" si="323"/>
        <v>835489315943</v>
      </c>
      <c r="J159" s="400">
        <f t="shared" si="323"/>
        <v>0</v>
      </c>
      <c r="K159" s="400">
        <f t="shared" si="323"/>
        <v>835489315943</v>
      </c>
      <c r="L159" s="400">
        <f t="shared" si="323"/>
        <v>-46678021185</v>
      </c>
      <c r="M159" s="400">
        <f t="shared" si="323"/>
        <v>801637633046</v>
      </c>
      <c r="N159" s="400">
        <f t="shared" si="323"/>
        <v>83559150789</v>
      </c>
      <c r="O159" s="400">
        <f t="shared" si="323"/>
        <v>801637633046</v>
      </c>
      <c r="P159" s="401">
        <f t="shared" ref="P159:P160" si="324">IFERROR(O159/K159,"")</f>
        <v>0.95948280576300093</v>
      </c>
      <c r="Q159" s="400">
        <f t="shared" ref="Q159" si="325">+SUM(Q160:Q166)</f>
        <v>134745434530</v>
      </c>
      <c r="R159" s="400">
        <f t="shared" ref="R159" si="326">+SUM(R160:R166)</f>
        <v>632553806456</v>
      </c>
      <c r="S159" s="401">
        <f t="shared" ref="S159:S160" si="327">IFERROR(R159/K159,"")</f>
        <v>0.75710579942252076</v>
      </c>
      <c r="T159" s="402">
        <f t="shared" ref="T159" si="328">+SUM(T160:T166)</f>
        <v>615413850588</v>
      </c>
    </row>
    <row r="160" spans="1:20" ht="42.95" customHeight="1">
      <c r="B160" s="114" t="s">
        <v>2985</v>
      </c>
      <c r="C160" s="118" t="str">
        <f t="shared" si="322"/>
        <v>O2.3.0.11.60.106.00.00007565</v>
      </c>
      <c r="D160" s="413" t="s">
        <v>2274</v>
      </c>
      <c r="E160" s="414" t="s">
        <v>40</v>
      </c>
      <c r="F160" s="405">
        <f>IFERROR(VLOOKUP(D160,'INSUMO VIG'!$B$2:$T$1996,3,0),0)</f>
        <v>98227661000</v>
      </c>
      <c r="G160" s="405">
        <f>IFERROR(VLOOKUP(D160,'INSUMO VIG'!$B$2:$T$1996,4,0),0)</f>
        <v>0</v>
      </c>
      <c r="H160" s="405">
        <f>IFERROR(VLOOKUP(D160,'INSUMO VIG'!$B$2:$T$1996,5,0),0)</f>
        <v>-9294940789</v>
      </c>
      <c r="I160" s="405">
        <f>IFERROR(VLOOKUP(D160,'INSUMO VIG'!$B$2:$T$1996,6,0),0)</f>
        <v>88932720211</v>
      </c>
      <c r="J160" s="405">
        <f>IFERROR(VLOOKUP(D160,'INSUMO VIG'!$B$2:$T$1996,7,0),0)</f>
        <v>0</v>
      </c>
      <c r="K160" s="405">
        <f>IFERROR(VLOOKUP(D160,'INSUMO VIG'!$B$2:$T$1996,8,0),0)</f>
        <v>88932720211</v>
      </c>
      <c r="L160" s="405">
        <f>IFERROR(VLOOKUP(D160,'INSUMO VIG'!$B$2:$T$1996,9,0),0)</f>
        <v>2802208671</v>
      </c>
      <c r="M160" s="405">
        <f>IFERROR(VLOOKUP(D160,'INSUMO VIG'!$B$2:$T$1996,10,0),0)</f>
        <v>86364233914</v>
      </c>
      <c r="N160" s="405">
        <f>IFERROR(VLOOKUP(D160,'INSUMO VIG'!$B$2:$T$1996,11,0),0)</f>
        <v>24484656532</v>
      </c>
      <c r="O160" s="405">
        <f>IFERROR(VLOOKUP(D160,'INSUMO VIG'!$B$2:$T$1996,12,0),0)</f>
        <v>86364233914</v>
      </c>
      <c r="P160" s="406">
        <f t="shared" si="324"/>
        <v>0.97111877056154294</v>
      </c>
      <c r="Q160" s="405">
        <f>IFERROR(VLOOKUP(D160,'INSUMO VIG'!$B$2:$T$1996,14,0),0)</f>
        <v>11115838702</v>
      </c>
      <c r="R160" s="405">
        <f>IFERROR(VLOOKUP(D160,'INSUMO VIG'!$B$2:$T$1996,15,0),0)</f>
        <v>31565844768</v>
      </c>
      <c r="S160" s="406">
        <f t="shared" si="327"/>
        <v>0.35494073152274558</v>
      </c>
      <c r="T160" s="407">
        <f>IFERROR(VLOOKUP(D160,'INSUMO VIG'!$B$2:$T$1996,18,0),0)</f>
        <v>28177594006</v>
      </c>
    </row>
    <row r="161" spans="1:20" ht="42.95" customHeight="1">
      <c r="B161" s="114" t="s">
        <v>2985</v>
      </c>
      <c r="C161" s="118" t="str">
        <f t="shared" si="322"/>
        <v>O2.3.0.11.60.106.00.00007744</v>
      </c>
      <c r="D161" s="413" t="s">
        <v>2336</v>
      </c>
      <c r="E161" s="414" t="s">
        <v>28</v>
      </c>
      <c r="F161" s="405">
        <f>IFERROR(VLOOKUP(D161,'INSUMO VIG'!$B$2:$T$1996,3,0),0)</f>
        <v>213406790000</v>
      </c>
      <c r="G161" s="405">
        <f>IFERROR(VLOOKUP(D161,'INSUMO VIG'!$B$2:$T$1996,4,0),0)</f>
        <v>-27388760530</v>
      </c>
      <c r="H161" s="405">
        <f>IFERROR(VLOOKUP(D161,'INSUMO VIG'!$B$2:$T$1996,5,0),0)</f>
        <v>-18132392682</v>
      </c>
      <c r="I161" s="405">
        <f>IFERROR(VLOOKUP(D161,'INSUMO VIG'!$B$2:$T$1996,6,0),0)</f>
        <v>195274397318</v>
      </c>
      <c r="J161" s="405">
        <f>IFERROR(VLOOKUP(D161,'INSUMO VIG'!$B$2:$T$1996,7,0),0)</f>
        <v>0</v>
      </c>
      <c r="K161" s="405">
        <f>IFERROR(VLOOKUP(D161,'INSUMO VIG'!$B$2:$T$1996,8,0),0)</f>
        <v>195274397318</v>
      </c>
      <c r="L161" s="405">
        <f>IFERROR(VLOOKUP(D161,'INSUMO VIG'!$B$2:$T$1996,9,0),0)</f>
        <v>-28976706879</v>
      </c>
      <c r="M161" s="405">
        <f>IFERROR(VLOOKUP(D161,'INSUMO VIG'!$B$2:$T$1996,10,0),0)</f>
        <v>192039730659</v>
      </c>
      <c r="N161" s="405">
        <f>IFERROR(VLOOKUP(D161,'INSUMO VIG'!$B$2:$T$1996,11,0),0)</f>
        <v>10498454459</v>
      </c>
      <c r="O161" s="405">
        <f>IFERROR(VLOOKUP(D161,'INSUMO VIG'!$B$2:$T$1996,12,0),0)</f>
        <v>192039730659</v>
      </c>
      <c r="P161" s="406">
        <f t="shared" ref="P161" si="329">IFERROR(O161/K161,"")</f>
        <v>0.98343527516445273</v>
      </c>
      <c r="Q161" s="405">
        <f>IFERROR(VLOOKUP(D161,'INSUMO VIG'!$B$2:$T$1996,14,0),0)</f>
        <v>20831404204</v>
      </c>
      <c r="R161" s="405">
        <f>IFERROR(VLOOKUP(D161,'INSUMO VIG'!$B$2:$T$1996,15,0),0)</f>
        <v>158672300103</v>
      </c>
      <c r="S161" s="406">
        <f t="shared" ref="S161" si="330">IFERROR(R161/K161,"")</f>
        <v>0.81256069552531096</v>
      </c>
      <c r="T161" s="407">
        <f>IFERROR(VLOOKUP(D161,'INSUMO VIG'!$B$2:$T$1996,18,0),0)</f>
        <v>157345875635</v>
      </c>
    </row>
    <row r="162" spans="1:20" ht="42.95" customHeight="1">
      <c r="B162" s="114" t="s">
        <v>2985</v>
      </c>
      <c r="C162" s="118" t="str">
        <f t="shared" si="322"/>
        <v>O2.3.0.11.60.106.00.00007752</v>
      </c>
      <c r="D162" s="413" t="s">
        <v>2498</v>
      </c>
      <c r="E162" s="414" t="s">
        <v>27</v>
      </c>
      <c r="F162" s="405">
        <f>IFERROR(VLOOKUP(D162,'INSUMO VIG'!$B$2:$T$1996,3,0),0)</f>
        <v>4902754000</v>
      </c>
      <c r="G162" s="405">
        <f>IFERROR(VLOOKUP(D162,'INSUMO VIG'!$B$2:$T$1996,4,0),0)</f>
        <v>0</v>
      </c>
      <c r="H162" s="405">
        <f>IFERROR(VLOOKUP(D162,'INSUMO VIG'!$B$2:$T$1996,5,0),0)</f>
        <v>-50400000</v>
      </c>
      <c r="I162" s="405">
        <f>IFERROR(VLOOKUP(D162,'INSUMO VIG'!$B$2:$T$1996,6,0),0)</f>
        <v>4852354000</v>
      </c>
      <c r="J162" s="405">
        <f>IFERROR(VLOOKUP(D162,'INSUMO VIG'!$B$2:$T$1996,7,0),0)</f>
        <v>0</v>
      </c>
      <c r="K162" s="405">
        <f>IFERROR(VLOOKUP(D162,'INSUMO VIG'!$B$2:$T$1996,8,0),0)</f>
        <v>4852354000</v>
      </c>
      <c r="L162" s="405">
        <f>IFERROR(VLOOKUP(D162,'INSUMO VIG'!$B$2:$T$1996,9,0),0)</f>
        <v>216304891</v>
      </c>
      <c r="M162" s="405">
        <f>IFERROR(VLOOKUP(D162,'INSUMO VIG'!$B$2:$T$1996,10,0),0)</f>
        <v>4811881774</v>
      </c>
      <c r="N162" s="405">
        <f>IFERROR(VLOOKUP(D162,'INSUMO VIG'!$B$2:$T$1996,11,0),0)</f>
        <v>601060533</v>
      </c>
      <c r="O162" s="405">
        <f>IFERROR(VLOOKUP(D162,'INSUMO VIG'!$B$2:$T$1996,12,0),0)</f>
        <v>4811881774</v>
      </c>
      <c r="P162" s="406">
        <f t="shared" ref="P162:P168" si="331">IFERROR(O162/K162,"")</f>
        <v>0.9916592594027559</v>
      </c>
      <c r="Q162" s="405">
        <f>IFERROR(VLOOKUP(D162,'INSUMO VIG'!$B$2:$T$1996,14,0),0)</f>
        <v>418788969</v>
      </c>
      <c r="R162" s="405">
        <f>IFERROR(VLOOKUP(D162,'INSUMO VIG'!$B$2:$T$1996,15,0),0)</f>
        <v>3727196226</v>
      </c>
      <c r="S162" s="406">
        <f t="shared" ref="S162:S168" si="332">IFERROR(R162/K162,"")</f>
        <v>0.76812125125248487</v>
      </c>
      <c r="T162" s="407">
        <f>IFERROR(VLOOKUP(D162,'INSUMO VIG'!$B$2:$T$1996,18,0),0)</f>
        <v>3692258555</v>
      </c>
    </row>
    <row r="163" spans="1:20" ht="42.95" customHeight="1">
      <c r="B163" s="114" t="s">
        <v>2985</v>
      </c>
      <c r="C163" s="118" t="str">
        <f t="shared" si="322"/>
        <v>O2.3.0.11.60.106.00.00007770</v>
      </c>
      <c r="D163" s="413" t="s">
        <v>2537</v>
      </c>
      <c r="E163" s="414" t="s">
        <v>881</v>
      </c>
      <c r="F163" s="405">
        <f>IFERROR(VLOOKUP(D163,'INSUMO VIG'!$B$2:$T$1996,3,0),0)</f>
        <v>200623978000</v>
      </c>
      <c r="G163" s="405">
        <f>IFERROR(VLOOKUP(D163,'INSUMO VIG'!$B$2:$T$1996,4,0),0)</f>
        <v>0</v>
      </c>
      <c r="H163" s="405">
        <f>IFERROR(VLOOKUP(D163,'INSUMO VIG'!$B$2:$T$1996,5,0),0)</f>
        <v>12134530148</v>
      </c>
      <c r="I163" s="405">
        <f>IFERROR(VLOOKUP(D163,'INSUMO VIG'!$B$2:$T$1996,6,0),0)</f>
        <v>212758508148</v>
      </c>
      <c r="J163" s="405">
        <f>IFERROR(VLOOKUP(D163,'INSUMO VIG'!$B$2:$T$1996,7,0),0)</f>
        <v>0</v>
      </c>
      <c r="K163" s="405">
        <f>IFERROR(VLOOKUP(D163,'INSUMO VIG'!$B$2:$T$1996,8,0),0)</f>
        <v>212758508148</v>
      </c>
      <c r="L163" s="405">
        <f>IFERROR(VLOOKUP(D163,'INSUMO VIG'!$B$2:$T$1996,9,0),0)</f>
        <v>-3483698164</v>
      </c>
      <c r="M163" s="405">
        <f>IFERROR(VLOOKUP(D163,'INSUMO VIG'!$B$2:$T$1996,10,0),0)</f>
        <v>207725101642</v>
      </c>
      <c r="N163" s="405">
        <f>IFERROR(VLOOKUP(D163,'INSUMO VIG'!$B$2:$T$1996,11,0),0)</f>
        <v>7845886704</v>
      </c>
      <c r="O163" s="405">
        <f>IFERROR(VLOOKUP(D163,'INSUMO VIG'!$B$2:$T$1996,12,0),0)</f>
        <v>207725101642</v>
      </c>
      <c r="P163" s="406">
        <f t="shared" si="331"/>
        <v>0.9763421611205384</v>
      </c>
      <c r="Q163" s="405">
        <f>IFERROR(VLOOKUP(D163,'INSUMO VIG'!$B$2:$T$1996,14,0),0)</f>
        <v>19095799077</v>
      </c>
      <c r="R163" s="405">
        <f>IFERROR(VLOOKUP(D163,'INSUMO VIG'!$B$2:$T$1996,15,0),0)</f>
        <v>181749788951</v>
      </c>
      <c r="S163" s="406">
        <f t="shared" si="332"/>
        <v>0.85425391695532293</v>
      </c>
      <c r="T163" s="407">
        <f>IFERROR(VLOOKUP(D163,'INSUMO VIG'!$B$2:$T$1996,18,0),0)</f>
        <v>181395082922</v>
      </c>
    </row>
    <row r="164" spans="1:20" ht="42.95" customHeight="1">
      <c r="B164" s="114" t="s">
        <v>2985</v>
      </c>
      <c r="C164" s="118" t="str">
        <f t="shared" si="322"/>
        <v>O2.3.0.11.60.106.00.00007771</v>
      </c>
      <c r="D164" s="413" t="s">
        <v>2552</v>
      </c>
      <c r="E164" s="414" t="s">
        <v>3155</v>
      </c>
      <c r="F164" s="405">
        <f>IFERROR(VLOOKUP(D164,'INSUMO VIG'!$B$2:$T$1996,3,0),0)</f>
        <v>65669098000</v>
      </c>
      <c r="G164" s="405">
        <f>IFERROR(VLOOKUP(D164,'INSUMO VIG'!$B$2:$T$1996,4,0),0)</f>
        <v>0</v>
      </c>
      <c r="H164" s="405">
        <f>IFERROR(VLOOKUP(D164,'INSUMO VIG'!$B$2:$T$1996,5,0),0)</f>
        <v>5071827249</v>
      </c>
      <c r="I164" s="405">
        <f>IFERROR(VLOOKUP(D164,'INSUMO VIG'!$B$2:$T$1996,6,0),0)</f>
        <v>70740925249</v>
      </c>
      <c r="J164" s="405">
        <f>IFERROR(VLOOKUP(D164,'INSUMO VIG'!$B$2:$T$1996,7,0),0)</f>
        <v>0</v>
      </c>
      <c r="K164" s="405">
        <f>IFERROR(VLOOKUP(D164,'INSUMO VIG'!$B$2:$T$1996,8,0),0)</f>
        <v>70740925249</v>
      </c>
      <c r="L164" s="405">
        <f>IFERROR(VLOOKUP(D164,'INSUMO VIG'!$B$2:$T$1996,9,0),0)</f>
        <v>-1656798306</v>
      </c>
      <c r="M164" s="405">
        <f>IFERROR(VLOOKUP(D164,'INSUMO VIG'!$B$2:$T$1996,10,0),0)</f>
        <v>68434060727</v>
      </c>
      <c r="N164" s="405">
        <f>IFERROR(VLOOKUP(D164,'INSUMO VIG'!$B$2:$T$1996,11,0),0)</f>
        <v>8153582462</v>
      </c>
      <c r="O164" s="405">
        <f>IFERROR(VLOOKUP(D164,'INSUMO VIG'!$B$2:$T$1996,12,0),0)</f>
        <v>68434060727</v>
      </c>
      <c r="P164" s="406">
        <f t="shared" si="331"/>
        <v>0.96738995830376684</v>
      </c>
      <c r="Q164" s="405">
        <f>IFERROR(VLOOKUP(D164,'INSUMO VIG'!$B$2:$T$1996,14,0),0)</f>
        <v>7128673207</v>
      </c>
      <c r="R164" s="405">
        <f>IFERROR(VLOOKUP(D164,'INSUMO VIG'!$B$2:$T$1996,15,0),0)</f>
        <v>53155457029</v>
      </c>
      <c r="S164" s="406">
        <f t="shared" si="332"/>
        <v>0.75141025992943755</v>
      </c>
      <c r="T164" s="407">
        <f>IFERROR(VLOOKUP(D164,'INSUMO VIG'!$B$2:$T$1996,18,0),0)</f>
        <v>52567177402</v>
      </c>
    </row>
    <row r="165" spans="1:20" ht="42.95" customHeight="1">
      <c r="B165" s="114" t="s">
        <v>2985</v>
      </c>
      <c r="C165" s="118" t="str">
        <f t="shared" si="322"/>
        <v>O2.3.0.11.60.106.00.00007745</v>
      </c>
      <c r="D165" s="413" t="s">
        <v>2411</v>
      </c>
      <c r="E165" s="414" t="s">
        <v>33</v>
      </c>
      <c r="F165" s="405">
        <f>IFERROR(VLOOKUP(D165,'INSUMO VIG'!$B$2:$T$1996,3,0),0)</f>
        <v>196953134000</v>
      </c>
      <c r="G165" s="405">
        <f>IFERROR(VLOOKUP(D165,'INSUMO VIG'!$B$2:$T$1996,4,0),0)</f>
        <v>0</v>
      </c>
      <c r="H165" s="405">
        <f>IFERROR(VLOOKUP(D165,'INSUMO VIG'!$B$2:$T$1996,5,0),0)</f>
        <v>60420862349</v>
      </c>
      <c r="I165" s="405">
        <f>IFERROR(VLOOKUP(D165,'INSUMO VIG'!$B$2:$T$1996,6,0),0)</f>
        <v>257373996349</v>
      </c>
      <c r="J165" s="405">
        <f>IFERROR(VLOOKUP(D165,'INSUMO VIG'!$B$2:$T$1996,7,0),0)</f>
        <v>0</v>
      </c>
      <c r="K165" s="405">
        <f>IFERROR(VLOOKUP(D165,'INSUMO VIG'!$B$2:$T$1996,8,0),0)</f>
        <v>257373996349</v>
      </c>
      <c r="L165" s="405">
        <f>IFERROR(VLOOKUP(D165,'INSUMO VIG'!$B$2:$T$1996,9,0),0)</f>
        <v>-15724743970</v>
      </c>
      <c r="M165" s="405">
        <f>IFERROR(VLOOKUP(D165,'INSUMO VIG'!$B$2:$T$1996,10,0),0)</f>
        <v>236789662886</v>
      </c>
      <c r="N165" s="405">
        <f>IFERROR(VLOOKUP(D165,'INSUMO VIG'!$B$2:$T$1996,11,0),0)</f>
        <v>31116488737</v>
      </c>
      <c r="O165" s="405">
        <f>IFERROR(VLOOKUP(D165,'INSUMO VIG'!$B$2:$T$1996,12,0),0)</f>
        <v>236789662886</v>
      </c>
      <c r="P165" s="406">
        <f t="shared" ref="P165:P166" si="333">IFERROR(O165/K165,"")</f>
        <v>0.92002170477592626</v>
      </c>
      <c r="Q165" s="405">
        <f>IFERROR(VLOOKUP(D165,'INSUMO VIG'!$B$2:$T$1996,14,0),0)</f>
        <v>75699029996</v>
      </c>
      <c r="R165" s="405">
        <f>IFERROR(VLOOKUP(D165,'INSUMO VIG'!$B$2:$T$1996,15,0),0)</f>
        <v>200496882359</v>
      </c>
      <c r="S165" s="406">
        <f t="shared" ref="S165:S166" si="334">IFERROR(R165/K165,"")</f>
        <v>0.77900986581070741</v>
      </c>
      <c r="T165" s="407">
        <f>IFERROR(VLOOKUP(D165,'INSUMO VIG'!$B$2:$T$1996,18,0),0)</f>
        <v>189156713412</v>
      </c>
    </row>
    <row r="166" spans="1:20" ht="42.95" customHeight="1">
      <c r="B166" s="114" t="s">
        <v>2985</v>
      </c>
      <c r="C166" s="118" t="str">
        <f t="shared" si="322"/>
        <v>O2.3.0.11.60.106.00.00007749</v>
      </c>
      <c r="D166" s="413" t="s">
        <v>2449</v>
      </c>
      <c r="E166" s="414" t="s">
        <v>916</v>
      </c>
      <c r="F166" s="405">
        <f>IFERROR(VLOOKUP(D166,'INSUMO VIG'!$B$2:$T$1996,3,0),0)</f>
        <v>7406339000</v>
      </c>
      <c r="G166" s="405">
        <f>IFERROR(VLOOKUP(D166,'INSUMO VIG'!$B$2:$T$1996,4,0),0)</f>
        <v>0</v>
      </c>
      <c r="H166" s="405">
        <f>IFERROR(VLOOKUP(D166,'INSUMO VIG'!$B$2:$T$1996,5,0),0)</f>
        <v>-1849924332</v>
      </c>
      <c r="I166" s="405">
        <f>IFERROR(VLOOKUP(D166,'INSUMO VIG'!$B$2:$T$1996,6,0),0)</f>
        <v>5556414668</v>
      </c>
      <c r="J166" s="405">
        <f>IFERROR(VLOOKUP(D166,'INSUMO VIG'!$B$2:$T$1996,7,0),0)</f>
        <v>0</v>
      </c>
      <c r="K166" s="405">
        <f>IFERROR(VLOOKUP(D166,'INSUMO VIG'!$B$2:$T$1996,8,0),0)</f>
        <v>5556414668</v>
      </c>
      <c r="L166" s="405">
        <f>IFERROR(VLOOKUP(D166,'INSUMO VIG'!$B$2:$T$1996,9,0),0)</f>
        <v>145412572</v>
      </c>
      <c r="M166" s="405">
        <f>IFERROR(VLOOKUP(D166,'INSUMO VIG'!$B$2:$T$1996,10,0),0)</f>
        <v>5472961444</v>
      </c>
      <c r="N166" s="405">
        <f>IFERROR(VLOOKUP(D166,'INSUMO VIG'!$B$2:$T$1996,11,0),0)</f>
        <v>859021362</v>
      </c>
      <c r="O166" s="405">
        <f>IFERROR(VLOOKUP(D166,'INSUMO VIG'!$B$2:$T$1996,12,0),0)</f>
        <v>5472961444</v>
      </c>
      <c r="P166" s="406">
        <f t="shared" si="333"/>
        <v>0.98498074226162124</v>
      </c>
      <c r="Q166" s="405">
        <f>IFERROR(VLOOKUP(D166,'INSUMO VIG'!$B$2:$T$1996,14,0),0)</f>
        <v>455900375</v>
      </c>
      <c r="R166" s="405">
        <f>IFERROR(VLOOKUP(D166,'INSUMO VIG'!$B$2:$T$1996,15,0),0)</f>
        <v>3186337020</v>
      </c>
      <c r="S166" s="406">
        <f t="shared" si="334"/>
        <v>0.57345198484743476</v>
      </c>
      <c r="T166" s="407">
        <f>IFERROR(VLOOKUP(D166,'INSUMO VIG'!$B$2:$T$1996,18,0),0)</f>
        <v>3079148656</v>
      </c>
    </row>
    <row r="167" spans="1:20" ht="42.95" customHeight="1">
      <c r="B167" s="114" t="s">
        <v>2979</v>
      </c>
      <c r="C167" s="118" t="str">
        <f t="shared" si="322"/>
        <v>O2.3.0.11.60.108..</v>
      </c>
      <c r="D167" s="398" t="s">
        <v>3156</v>
      </c>
      <c r="E167" s="399" t="s">
        <v>2863</v>
      </c>
      <c r="F167" s="400">
        <f>+SUM(F168)</f>
        <v>1125662000</v>
      </c>
      <c r="G167" s="400">
        <f t="shared" ref="G167:O167" si="335">+SUM(G168)</f>
        <v>0</v>
      </c>
      <c r="H167" s="400">
        <f t="shared" si="335"/>
        <v>-102448500</v>
      </c>
      <c r="I167" s="400">
        <f t="shared" si="335"/>
        <v>1023213500</v>
      </c>
      <c r="J167" s="400">
        <f t="shared" si="335"/>
        <v>0</v>
      </c>
      <c r="K167" s="400">
        <f t="shared" si="335"/>
        <v>1023213500</v>
      </c>
      <c r="L167" s="400">
        <f t="shared" si="335"/>
        <v>-3798759</v>
      </c>
      <c r="M167" s="400">
        <f t="shared" si="335"/>
        <v>998922441</v>
      </c>
      <c r="N167" s="400">
        <f t="shared" si="335"/>
        <v>59167141</v>
      </c>
      <c r="O167" s="400">
        <f t="shared" si="335"/>
        <v>998922441</v>
      </c>
      <c r="P167" s="401">
        <f t="shared" si="331"/>
        <v>0.97626002882096452</v>
      </c>
      <c r="Q167" s="400">
        <f t="shared" ref="Q167" si="336">+SUM(Q168)</f>
        <v>149176041</v>
      </c>
      <c r="R167" s="400">
        <f t="shared" ref="R167:T167" si="337">+SUM(R168)</f>
        <v>894403041</v>
      </c>
      <c r="S167" s="401">
        <f t="shared" si="332"/>
        <v>0.87411184567052724</v>
      </c>
      <c r="T167" s="402">
        <f t="shared" si="337"/>
        <v>894403041</v>
      </c>
    </row>
    <row r="168" spans="1:20" ht="42.95" customHeight="1">
      <c r="B168" s="114" t="s">
        <v>2985</v>
      </c>
      <c r="C168" s="118" t="str">
        <f t="shared" si="322"/>
        <v>O2.3.0.11.60.108.00.00007753</v>
      </c>
      <c r="D168" s="413" t="s">
        <v>2574</v>
      </c>
      <c r="E168" s="414" t="s">
        <v>946</v>
      </c>
      <c r="F168" s="405">
        <f>IFERROR(VLOOKUP(D168,'INSUMO VIG'!$B$2:$T$1996,3,0),0)</f>
        <v>1125662000</v>
      </c>
      <c r="G168" s="405">
        <f>IFERROR(VLOOKUP(D168,'INSUMO VIG'!$B$2:$T$1996,4,0),0)</f>
        <v>0</v>
      </c>
      <c r="H168" s="405">
        <f>IFERROR(VLOOKUP(D168,'INSUMO VIG'!$B$2:$T$1996,5,0),0)</f>
        <v>-102448500</v>
      </c>
      <c r="I168" s="405">
        <f>IFERROR(VLOOKUP(D168,'INSUMO VIG'!$B$2:$T$1996,6,0),0)</f>
        <v>1023213500</v>
      </c>
      <c r="J168" s="405">
        <f>IFERROR(VLOOKUP(D168,'INSUMO VIG'!$B$2:$T$1996,7,0),0)</f>
        <v>0</v>
      </c>
      <c r="K168" s="405">
        <f>IFERROR(VLOOKUP(D168,'INSUMO VIG'!$B$2:$T$1996,8,0),0)</f>
        <v>1023213500</v>
      </c>
      <c r="L168" s="405">
        <f>IFERROR(VLOOKUP(D168,'INSUMO VIG'!$B$2:$T$1996,9,0),0)</f>
        <v>-3798759</v>
      </c>
      <c r="M168" s="405">
        <f>IFERROR(VLOOKUP(D168,'INSUMO VIG'!$B$2:$T$1996,10,0),0)</f>
        <v>998922441</v>
      </c>
      <c r="N168" s="405">
        <f>IFERROR(VLOOKUP(D168,'INSUMO VIG'!$B$2:$T$1996,11,0),0)</f>
        <v>59167141</v>
      </c>
      <c r="O168" s="405">
        <f>IFERROR(VLOOKUP(D168,'INSUMO VIG'!$B$2:$T$1996,12,0),0)</f>
        <v>998922441</v>
      </c>
      <c r="P168" s="406">
        <f t="shared" si="331"/>
        <v>0.97626002882096452</v>
      </c>
      <c r="Q168" s="405">
        <f>IFERROR(VLOOKUP(D168,'INSUMO VIG'!$B$2:$T$1996,14,0),0)</f>
        <v>149176041</v>
      </c>
      <c r="R168" s="405">
        <f>IFERROR(VLOOKUP(D168,'INSUMO VIG'!$B$2:$T$1996,15,0),0)</f>
        <v>894403041</v>
      </c>
      <c r="S168" s="406">
        <f t="shared" si="332"/>
        <v>0.87411184567052724</v>
      </c>
      <c r="T168" s="407">
        <f>IFERROR(VLOOKUP(D168,'INSUMO VIG'!$B$2:$T$1996,18,0),0)</f>
        <v>894403041</v>
      </c>
    </row>
    <row r="169" spans="1:20" ht="48" customHeight="1">
      <c r="B169" s="114" t="s">
        <v>2979</v>
      </c>
      <c r="C169" s="118" t="str">
        <f t="shared" si="322"/>
        <v>O2.3.0.11.60.117..</v>
      </c>
      <c r="D169" s="398" t="s">
        <v>3157</v>
      </c>
      <c r="E169" s="399" t="s">
        <v>2865</v>
      </c>
      <c r="F169" s="400">
        <f>+SUM(F170)</f>
        <v>15666035000</v>
      </c>
      <c r="G169" s="400">
        <f t="shared" ref="G169:O169" si="338">+SUM(G170)</f>
        <v>0</v>
      </c>
      <c r="H169" s="400">
        <f t="shared" si="338"/>
        <v>776952500</v>
      </c>
      <c r="I169" s="400">
        <f t="shared" si="338"/>
        <v>16442987500</v>
      </c>
      <c r="J169" s="400">
        <f t="shared" si="338"/>
        <v>0</v>
      </c>
      <c r="K169" s="400">
        <f t="shared" si="338"/>
        <v>16442987500</v>
      </c>
      <c r="L169" s="400">
        <f t="shared" si="338"/>
        <v>-89640254</v>
      </c>
      <c r="M169" s="400">
        <f t="shared" si="338"/>
        <v>16347013829</v>
      </c>
      <c r="N169" s="400">
        <f t="shared" si="338"/>
        <v>605677977</v>
      </c>
      <c r="O169" s="400">
        <f t="shared" si="338"/>
        <v>16347013829</v>
      </c>
      <c r="P169" s="401">
        <f t="shared" ref="P169:P170" si="339">IFERROR(O169/K169,"")</f>
        <v>0.99416324612543794</v>
      </c>
      <c r="Q169" s="400">
        <f t="shared" ref="Q169" si="340">+SUM(Q170)</f>
        <v>1001742469</v>
      </c>
      <c r="R169" s="400">
        <f t="shared" ref="R169:T169" si="341">+SUM(R170)</f>
        <v>14569722669</v>
      </c>
      <c r="S169" s="401">
        <f t="shared" ref="S169:S170" si="342">IFERROR(R169/K169,"")</f>
        <v>0.88607515325302044</v>
      </c>
      <c r="T169" s="402">
        <f t="shared" si="341"/>
        <v>14528488357</v>
      </c>
    </row>
    <row r="170" spans="1:20" ht="42.95" customHeight="1">
      <c r="B170" s="114" t="s">
        <v>2985</v>
      </c>
      <c r="C170" s="118" t="str">
        <f t="shared" si="322"/>
        <v>O2.3.0.11.60.117.00.00007740</v>
      </c>
      <c r="D170" s="413" t="s">
        <v>2585</v>
      </c>
      <c r="E170" s="414" t="s">
        <v>930</v>
      </c>
      <c r="F170" s="405">
        <f>IFERROR(VLOOKUP(D170,'INSUMO VIG'!$B$2:$T$1996,3,0),0)</f>
        <v>15666035000</v>
      </c>
      <c r="G170" s="405">
        <f>IFERROR(VLOOKUP(D170,'INSUMO VIG'!$B$2:$T$1996,4,0),0)</f>
        <v>0</v>
      </c>
      <c r="H170" s="405">
        <f>IFERROR(VLOOKUP(D170,'INSUMO VIG'!$B$2:$T$1996,5,0),0)</f>
        <v>776952500</v>
      </c>
      <c r="I170" s="405">
        <f>IFERROR(VLOOKUP(D170,'INSUMO VIG'!$B$2:$T$1996,6,0),0)</f>
        <v>16442987500</v>
      </c>
      <c r="J170" s="405">
        <f>IFERROR(VLOOKUP(D170,'INSUMO VIG'!$B$2:$T$1996,7,0),0)</f>
        <v>0</v>
      </c>
      <c r="K170" s="405">
        <f>IFERROR(VLOOKUP(D170,'INSUMO VIG'!$B$2:$T$1996,8,0),0)</f>
        <v>16442987500</v>
      </c>
      <c r="L170" s="405">
        <f>IFERROR(VLOOKUP(D170,'INSUMO VIG'!$B$2:$T$1996,9,0),0)</f>
        <v>-89640254</v>
      </c>
      <c r="M170" s="405">
        <f>IFERROR(VLOOKUP(D170,'INSUMO VIG'!$B$2:$T$1996,10,0),0)</f>
        <v>16347013829</v>
      </c>
      <c r="N170" s="405">
        <f>IFERROR(VLOOKUP(D170,'INSUMO VIG'!$B$2:$T$1996,11,0),0)</f>
        <v>605677977</v>
      </c>
      <c r="O170" s="405">
        <f>IFERROR(VLOOKUP(D170,'INSUMO VIG'!$B$2:$T$1996,12,0),0)</f>
        <v>16347013829</v>
      </c>
      <c r="P170" s="406">
        <f t="shared" si="339"/>
        <v>0.99416324612543794</v>
      </c>
      <c r="Q170" s="405">
        <f>IFERROR(VLOOKUP(D170,'INSUMO VIG'!$B$2:$T$1996,14,0),0)</f>
        <v>1001742469</v>
      </c>
      <c r="R170" s="405">
        <f>IFERROR(VLOOKUP(D170,'INSUMO VIG'!$B$2:$T$1996,15,0),0)</f>
        <v>14569722669</v>
      </c>
      <c r="S170" s="406">
        <f t="shared" si="342"/>
        <v>0.88607515325302044</v>
      </c>
      <c r="T170" s="407">
        <f>IFERROR(VLOOKUP(D170,'INSUMO VIG'!$B$2:$T$1996,18,0),0)</f>
        <v>14528488357</v>
      </c>
    </row>
    <row r="171" spans="1:20" ht="51" customHeight="1">
      <c r="A171" s="114">
        <f t="shared" si="290"/>
        <v>9</v>
      </c>
      <c r="B171" s="114" t="s">
        <v>2979</v>
      </c>
      <c r="C171" s="118" t="str">
        <f t="shared" si="322"/>
        <v>O2.3.0.11.60.3..</v>
      </c>
      <c r="D171" s="398" t="s">
        <v>3158</v>
      </c>
      <c r="E171" s="399" t="s">
        <v>3159</v>
      </c>
      <c r="F171" s="400">
        <f>F172</f>
        <v>18841981000</v>
      </c>
      <c r="G171" s="400">
        <f t="shared" ref="G171:O172" si="343">G172</f>
        <v>0</v>
      </c>
      <c r="H171" s="400">
        <f t="shared" si="343"/>
        <v>430400000</v>
      </c>
      <c r="I171" s="400">
        <f t="shared" si="343"/>
        <v>19272381000</v>
      </c>
      <c r="J171" s="400">
        <f t="shared" si="343"/>
        <v>0</v>
      </c>
      <c r="K171" s="400">
        <f t="shared" si="343"/>
        <v>19272381000</v>
      </c>
      <c r="L171" s="400">
        <f t="shared" si="343"/>
        <v>-76711393</v>
      </c>
      <c r="M171" s="400">
        <f t="shared" si="343"/>
        <v>18666694351</v>
      </c>
      <c r="N171" s="400">
        <f t="shared" si="343"/>
        <v>3473468984</v>
      </c>
      <c r="O171" s="400">
        <f t="shared" si="343"/>
        <v>18666694351</v>
      </c>
      <c r="P171" s="401">
        <f t="shared" si="296"/>
        <v>0.968572297890956</v>
      </c>
      <c r="Q171" s="400">
        <f t="shared" ref="Q171:Q172" si="344">Q172</f>
        <v>1851140076</v>
      </c>
      <c r="R171" s="400">
        <f t="shared" ref="R171:T172" si="345">R172</f>
        <v>13811792490</v>
      </c>
      <c r="S171" s="401">
        <f t="shared" si="299"/>
        <v>0.71666248659156329</v>
      </c>
      <c r="T171" s="402">
        <f t="shared" si="345"/>
        <v>13675122665</v>
      </c>
    </row>
    <row r="172" spans="1:20" ht="42.95" customHeight="1">
      <c r="A172" s="114">
        <f t="shared" si="290"/>
        <v>11</v>
      </c>
      <c r="B172" s="114" t="s">
        <v>2979</v>
      </c>
      <c r="C172" s="118" t="str">
        <f t="shared" si="322"/>
        <v>O2.3.0.11.60.348..</v>
      </c>
      <c r="D172" s="398" t="s">
        <v>3160</v>
      </c>
      <c r="E172" s="399" t="s">
        <v>2869</v>
      </c>
      <c r="F172" s="400">
        <f>F173</f>
        <v>18841981000</v>
      </c>
      <c r="G172" s="400">
        <f t="shared" si="343"/>
        <v>0</v>
      </c>
      <c r="H172" s="400">
        <f t="shared" si="343"/>
        <v>430400000</v>
      </c>
      <c r="I172" s="400">
        <f t="shared" si="343"/>
        <v>19272381000</v>
      </c>
      <c r="J172" s="400">
        <f t="shared" si="343"/>
        <v>0</v>
      </c>
      <c r="K172" s="400">
        <f t="shared" si="343"/>
        <v>19272381000</v>
      </c>
      <c r="L172" s="400">
        <f t="shared" si="343"/>
        <v>-76711393</v>
      </c>
      <c r="M172" s="400">
        <f t="shared" si="343"/>
        <v>18666694351</v>
      </c>
      <c r="N172" s="400">
        <f t="shared" si="343"/>
        <v>3473468984</v>
      </c>
      <c r="O172" s="400">
        <f t="shared" si="343"/>
        <v>18666694351</v>
      </c>
      <c r="P172" s="401">
        <f t="shared" si="296"/>
        <v>0.968572297890956</v>
      </c>
      <c r="Q172" s="400">
        <f t="shared" si="344"/>
        <v>1851140076</v>
      </c>
      <c r="R172" s="400">
        <f t="shared" si="345"/>
        <v>13811792490</v>
      </c>
      <c r="S172" s="401">
        <f t="shared" si="299"/>
        <v>0.71666248659156329</v>
      </c>
      <c r="T172" s="402">
        <f t="shared" si="345"/>
        <v>13675122665</v>
      </c>
    </row>
    <row r="173" spans="1:20" ht="42.95" customHeight="1">
      <c r="A173" s="114">
        <f t="shared" si="290"/>
        <v>21</v>
      </c>
      <c r="B173" s="114" t="s">
        <v>2985</v>
      </c>
      <c r="C173" s="124" t="str">
        <f t="shared" si="322"/>
        <v>O2.3.0.11.60.348.00.00007564</v>
      </c>
      <c r="D173" s="413" t="s">
        <v>2594</v>
      </c>
      <c r="E173" s="414" t="s">
        <v>26</v>
      </c>
      <c r="F173" s="405">
        <f>IFERROR(VLOOKUP(D173,'INSUMO VIG'!$B$2:$T$1996,3,0),0)</f>
        <v>18841981000</v>
      </c>
      <c r="G173" s="405">
        <f>IFERROR(VLOOKUP(D173,'INSUMO VIG'!$B$2:$T$1996,4,0),0)</f>
        <v>0</v>
      </c>
      <c r="H173" s="405">
        <f>IFERROR(VLOOKUP(D173,'INSUMO VIG'!$B$2:$T$1996,5,0),0)</f>
        <v>430400000</v>
      </c>
      <c r="I173" s="405">
        <f>IFERROR(VLOOKUP(D173,'INSUMO VIG'!$B$2:$T$1996,6,0),0)</f>
        <v>19272381000</v>
      </c>
      <c r="J173" s="405">
        <f>IFERROR(VLOOKUP(D173,'INSUMO VIG'!$B$2:$T$1996,7,0),0)</f>
        <v>0</v>
      </c>
      <c r="K173" s="405">
        <f>IFERROR(VLOOKUP(D173,'INSUMO VIG'!$B$2:$T$1996,8,0),0)</f>
        <v>19272381000</v>
      </c>
      <c r="L173" s="405">
        <f>IFERROR(VLOOKUP(D173,'INSUMO VIG'!$B$2:$T$1996,9,0),0)</f>
        <v>-76711393</v>
      </c>
      <c r="M173" s="405">
        <f>IFERROR(VLOOKUP(D173,'INSUMO VIG'!$B$2:$T$1996,10,0),0)</f>
        <v>18666694351</v>
      </c>
      <c r="N173" s="405">
        <f>IFERROR(VLOOKUP(D173,'INSUMO VIG'!$B$2:$T$1996,11,0),0)</f>
        <v>3473468984</v>
      </c>
      <c r="O173" s="405">
        <f>IFERROR(VLOOKUP(D173,'INSUMO VIG'!$B$2:$T$1996,12,0),0)</f>
        <v>18666694351</v>
      </c>
      <c r="P173" s="406">
        <f t="shared" si="296"/>
        <v>0.968572297890956</v>
      </c>
      <c r="Q173" s="405">
        <f>IFERROR(VLOOKUP(D173,'INSUMO VIG'!$B$2:$T$1996,14,0),0)</f>
        <v>1851140076</v>
      </c>
      <c r="R173" s="405">
        <f>IFERROR(VLOOKUP(D173,'INSUMO VIG'!$B$2:$T$1996,15,0),0)</f>
        <v>13811792490</v>
      </c>
      <c r="S173" s="406">
        <f t="shared" si="299"/>
        <v>0.71666248659156329</v>
      </c>
      <c r="T173" s="407">
        <f>IFERROR(VLOOKUP(D173,'INSUMO VIG'!$B$2:$T$1996,18,0),0)</f>
        <v>13675122665</v>
      </c>
    </row>
    <row r="174" spans="1:20" ht="51.75" customHeight="1">
      <c r="A174" s="114">
        <f t="shared" si="290"/>
        <v>9</v>
      </c>
      <c r="B174" s="114" t="s">
        <v>2979</v>
      </c>
      <c r="C174" s="118" t="str">
        <f t="shared" si="322"/>
        <v>O2.3.0.11.60.5..</v>
      </c>
      <c r="D174" s="398" t="s">
        <v>3161</v>
      </c>
      <c r="E174" s="399" t="s">
        <v>3162</v>
      </c>
      <c r="F174" s="400">
        <f>F175+F177+F180</f>
        <v>285052375000</v>
      </c>
      <c r="G174" s="400">
        <f t="shared" ref="G174:O174" si="346">G175+G177+G180</f>
        <v>450000000</v>
      </c>
      <c r="H174" s="400">
        <f t="shared" si="346"/>
        <v>52194367194</v>
      </c>
      <c r="I174" s="400">
        <f t="shared" si="346"/>
        <v>337246742194</v>
      </c>
      <c r="J174" s="400">
        <f t="shared" si="346"/>
        <v>0</v>
      </c>
      <c r="K174" s="400">
        <f t="shared" si="346"/>
        <v>337246742194</v>
      </c>
      <c r="L174" s="400">
        <f t="shared" si="346"/>
        <v>851452227</v>
      </c>
      <c r="M174" s="400">
        <f t="shared" si="346"/>
        <v>336407712699</v>
      </c>
      <c r="N174" s="400">
        <f t="shared" si="346"/>
        <v>50629981947</v>
      </c>
      <c r="O174" s="400">
        <f t="shared" si="346"/>
        <v>336407712699</v>
      </c>
      <c r="P174" s="411">
        <f t="shared" si="296"/>
        <v>0.99751211979234677</v>
      </c>
      <c r="Q174" s="400">
        <f t="shared" ref="Q174" si="347">Q175+Q177+Q180</f>
        <v>60215577434</v>
      </c>
      <c r="R174" s="400">
        <f t="shared" ref="R174" si="348">R175+R177+R180</f>
        <v>306627212818</v>
      </c>
      <c r="S174" s="411">
        <f t="shared" si="299"/>
        <v>0.90920733829242972</v>
      </c>
      <c r="T174" s="412">
        <f t="shared" ref="T174" si="349">T175+T177+T180</f>
        <v>295983389395</v>
      </c>
    </row>
    <row r="175" spans="1:20" ht="42.95" customHeight="1">
      <c r="A175" s="114">
        <f t="shared" si="290"/>
        <v>11</v>
      </c>
      <c r="B175" s="114" t="s">
        <v>2979</v>
      </c>
      <c r="C175" s="118" t="str">
        <f t="shared" si="322"/>
        <v>O2.3.0.11.60.551..</v>
      </c>
      <c r="D175" s="398" t="s">
        <v>3163</v>
      </c>
      <c r="E175" s="399" t="s">
        <v>3164</v>
      </c>
      <c r="F175" s="400">
        <f>F176</f>
        <v>18557475000</v>
      </c>
      <c r="G175" s="400">
        <f t="shared" ref="G175:O175" si="350">G176</f>
        <v>450000000</v>
      </c>
      <c r="H175" s="400">
        <f t="shared" si="350"/>
        <v>2440000000</v>
      </c>
      <c r="I175" s="400">
        <f t="shared" si="350"/>
        <v>20997475000</v>
      </c>
      <c r="J175" s="400">
        <f t="shared" si="350"/>
        <v>0</v>
      </c>
      <c r="K175" s="400">
        <f t="shared" si="350"/>
        <v>20997475000</v>
      </c>
      <c r="L175" s="400">
        <f t="shared" si="350"/>
        <v>628555994</v>
      </c>
      <c r="M175" s="400">
        <f t="shared" si="350"/>
        <v>20980408997</v>
      </c>
      <c r="N175" s="400">
        <f t="shared" si="350"/>
        <v>4251211777</v>
      </c>
      <c r="O175" s="400">
        <f t="shared" si="350"/>
        <v>20980408997</v>
      </c>
      <c r="P175" s="401">
        <f t="shared" si="296"/>
        <v>0.99918723546521671</v>
      </c>
      <c r="Q175" s="400">
        <f t="shared" ref="Q175" si="351">Q176</f>
        <v>3298501486</v>
      </c>
      <c r="R175" s="400">
        <f t="shared" ref="R175:T175" si="352">R176</f>
        <v>16381144408</v>
      </c>
      <c r="S175" s="401">
        <f t="shared" si="299"/>
        <v>0.78014829916454242</v>
      </c>
      <c r="T175" s="402">
        <f t="shared" si="352"/>
        <v>14949702884</v>
      </c>
    </row>
    <row r="176" spans="1:20" ht="49.5" customHeight="1">
      <c r="A176" s="114">
        <f t="shared" si="290"/>
        <v>21</v>
      </c>
      <c r="B176" s="114" t="s">
        <v>2985</v>
      </c>
      <c r="C176" s="124" t="str">
        <f t="shared" si="322"/>
        <v>O2.3.0.11.60.551.00.00007741</v>
      </c>
      <c r="D176" s="413" t="s">
        <v>2603</v>
      </c>
      <c r="E176" s="414" t="s">
        <v>873</v>
      </c>
      <c r="F176" s="405">
        <f>IFERROR(VLOOKUP(D176,'INSUMO VIG'!$B$2:$T$1996,3,0),0)</f>
        <v>18557475000</v>
      </c>
      <c r="G176" s="405">
        <f>IFERROR(VLOOKUP(D176,'INSUMO VIG'!$B$2:$T$1996,4,0),0)</f>
        <v>450000000</v>
      </c>
      <c r="H176" s="405">
        <f>IFERROR(VLOOKUP(D176,'INSUMO VIG'!$B$2:$T$1996,5,0),0)</f>
        <v>2440000000</v>
      </c>
      <c r="I176" s="405">
        <f>IFERROR(VLOOKUP(D176,'INSUMO VIG'!$B$2:$T$1996,6,0),0)</f>
        <v>20997475000</v>
      </c>
      <c r="J176" s="405">
        <f>IFERROR(VLOOKUP(D176,'INSUMO VIG'!$B$2:$T$1996,7,0),0)</f>
        <v>0</v>
      </c>
      <c r="K176" s="405">
        <f>IFERROR(VLOOKUP(D176,'INSUMO VIG'!$B$2:$T$1996,8,0),0)</f>
        <v>20997475000</v>
      </c>
      <c r="L176" s="405">
        <f>IFERROR(VLOOKUP(D176,'INSUMO VIG'!$B$2:$T$1996,9,0),0)</f>
        <v>628555994</v>
      </c>
      <c r="M176" s="405">
        <f>IFERROR(VLOOKUP(D176,'INSUMO VIG'!$B$2:$T$1996,10,0),0)</f>
        <v>20980408997</v>
      </c>
      <c r="N176" s="405">
        <f>IFERROR(VLOOKUP(D176,'INSUMO VIG'!$B$2:$T$1996,11,0),0)</f>
        <v>4251211777</v>
      </c>
      <c r="O176" s="405">
        <f>IFERROR(VLOOKUP(D176,'INSUMO VIG'!$B$2:$T$1996,12,0),0)</f>
        <v>20980408997</v>
      </c>
      <c r="P176" s="406">
        <f t="shared" ref="P176" si="353">IFERROR(O176/K176,"")</f>
        <v>0.99918723546521671</v>
      </c>
      <c r="Q176" s="405">
        <f>IFERROR(VLOOKUP(D176,'INSUMO VIG'!$B$2:$T$1996,14,0),0)</f>
        <v>3298501486</v>
      </c>
      <c r="R176" s="405">
        <f>IFERROR(VLOOKUP(D176,'INSUMO VIG'!$B$2:$T$1996,15,0),0)</f>
        <v>16381144408</v>
      </c>
      <c r="S176" s="406">
        <f t="shared" ref="S176" si="354">IFERROR(R176/K176,"")</f>
        <v>0.78014829916454242</v>
      </c>
      <c r="T176" s="407">
        <f>IFERROR(VLOOKUP(D176,'INSUMO VIG'!$B$2:$T$1996,18,0),0)</f>
        <v>14949702884</v>
      </c>
    </row>
    <row r="177" spans="1:20" ht="42.95" customHeight="1">
      <c r="A177" s="114">
        <f t="shared" si="290"/>
        <v>11</v>
      </c>
      <c r="B177" s="114" t="s">
        <v>2979</v>
      </c>
      <c r="C177" s="118" t="str">
        <f t="shared" si="322"/>
        <v>O2.3.0.11.60.556..</v>
      </c>
      <c r="D177" s="398" t="s">
        <v>3165</v>
      </c>
      <c r="E177" s="399" t="s">
        <v>3166</v>
      </c>
      <c r="F177" s="400">
        <f>F178+F179</f>
        <v>258982065000</v>
      </c>
      <c r="G177" s="400">
        <f t="shared" ref="G177:O177" si="355">G178+G179</f>
        <v>0</v>
      </c>
      <c r="H177" s="400">
        <f t="shared" si="355"/>
        <v>50670084365</v>
      </c>
      <c r="I177" s="400">
        <f t="shared" si="355"/>
        <v>309652149365</v>
      </c>
      <c r="J177" s="400">
        <f t="shared" si="355"/>
        <v>0</v>
      </c>
      <c r="K177" s="400">
        <f t="shared" si="355"/>
        <v>309652149365</v>
      </c>
      <c r="L177" s="400">
        <f t="shared" si="355"/>
        <v>321089124</v>
      </c>
      <c r="M177" s="400">
        <f t="shared" si="355"/>
        <v>309373855295</v>
      </c>
      <c r="N177" s="400">
        <f t="shared" si="355"/>
        <v>45146952046</v>
      </c>
      <c r="O177" s="400">
        <f t="shared" si="355"/>
        <v>309373855295</v>
      </c>
      <c r="P177" s="401">
        <f t="shared" si="296"/>
        <v>0.99910126872824656</v>
      </c>
      <c r="Q177" s="400">
        <f t="shared" ref="Q177" si="356">Q178+Q179</f>
        <v>55876281220</v>
      </c>
      <c r="R177" s="400">
        <f t="shared" ref="R177" si="357">R178+R179</f>
        <v>286041309185</v>
      </c>
      <c r="S177" s="401">
        <f t="shared" si="299"/>
        <v>0.92375043987771932</v>
      </c>
      <c r="T177" s="402">
        <f t="shared" ref="T177" si="358">T178+T179</f>
        <v>277487404134</v>
      </c>
    </row>
    <row r="178" spans="1:20" ht="42.95" customHeight="1">
      <c r="A178" s="114">
        <f t="shared" si="290"/>
        <v>21</v>
      </c>
      <c r="B178" s="114" t="s">
        <v>2985</v>
      </c>
      <c r="C178" s="124" t="str">
        <f t="shared" si="322"/>
        <v>O2.3.0.11.60.556.00.00007733</v>
      </c>
      <c r="D178" s="413" t="s">
        <v>2635</v>
      </c>
      <c r="E178" s="414" t="s">
        <v>944</v>
      </c>
      <c r="F178" s="405">
        <f>IFERROR(VLOOKUP(D178,'INSUMO VIG'!$B$2:$T$1996,3,0),0)</f>
        <v>3806152000</v>
      </c>
      <c r="G178" s="405">
        <f>IFERROR(VLOOKUP(D178,'INSUMO VIG'!$B$2:$T$1996,4,0),0)</f>
        <v>0</v>
      </c>
      <c r="H178" s="405">
        <f>IFERROR(VLOOKUP(D178,'INSUMO VIG'!$B$2:$T$1996,5,0),0)</f>
        <v>1111000000</v>
      </c>
      <c r="I178" s="405">
        <f>IFERROR(VLOOKUP(D178,'INSUMO VIG'!$B$2:$T$1996,6,0),0)</f>
        <v>4917152000</v>
      </c>
      <c r="J178" s="405">
        <f>IFERROR(VLOOKUP(D178,'INSUMO VIG'!$B$2:$T$1996,7,0),0)</f>
        <v>0</v>
      </c>
      <c r="K178" s="405">
        <f>IFERROR(VLOOKUP(D178,'INSUMO VIG'!$B$2:$T$1996,8,0),0)</f>
        <v>4917152000</v>
      </c>
      <c r="L178" s="405">
        <f>IFERROR(VLOOKUP(D178,'INSUMO VIG'!$B$2:$T$1996,9,0),0)</f>
        <v>24409849</v>
      </c>
      <c r="M178" s="405">
        <f>IFERROR(VLOOKUP(D178,'INSUMO VIG'!$B$2:$T$1996,10,0),0)</f>
        <v>4915044714</v>
      </c>
      <c r="N178" s="405">
        <f>IFERROR(VLOOKUP(D178,'INSUMO VIG'!$B$2:$T$1996,11,0),0)</f>
        <v>104350138</v>
      </c>
      <c r="O178" s="405">
        <f>IFERROR(VLOOKUP(D178,'INSUMO VIG'!$B$2:$T$1996,12,0),0)</f>
        <v>4915044714</v>
      </c>
      <c r="P178" s="406">
        <f t="shared" si="296"/>
        <v>0.99957144176140988</v>
      </c>
      <c r="Q178" s="405">
        <f>IFERROR(VLOOKUP(D178,'INSUMO VIG'!$B$2:$T$1996,14,0),0)</f>
        <v>351263873</v>
      </c>
      <c r="R178" s="405">
        <f>IFERROR(VLOOKUP(D178,'INSUMO VIG'!$B$2:$T$1996,15,0),0)</f>
        <v>4078628974</v>
      </c>
      <c r="S178" s="406">
        <f t="shared" si="299"/>
        <v>0.82946977722063508</v>
      </c>
      <c r="T178" s="407">
        <f>IFERROR(VLOOKUP(D178,'INSUMO VIG'!$B$2:$T$1996,18,0),0)</f>
        <v>4081518839</v>
      </c>
    </row>
    <row r="179" spans="1:20" ht="42.95" customHeight="1">
      <c r="A179" s="114">
        <f t="shared" si="290"/>
        <v>21</v>
      </c>
      <c r="B179" s="114" t="s">
        <v>2985</v>
      </c>
      <c r="C179" s="124" t="str">
        <f t="shared" si="322"/>
        <v>O2.3.0.11.60.556.00.00007748</v>
      </c>
      <c r="D179" s="413" t="s">
        <v>2639</v>
      </c>
      <c r="E179" s="414" t="s">
        <v>848</v>
      </c>
      <c r="F179" s="405">
        <f>IFERROR(VLOOKUP(D179,'INSUMO VIG'!$B$2:$T$1996,3,0),0)</f>
        <v>255175913000</v>
      </c>
      <c r="G179" s="405">
        <f>IFERROR(VLOOKUP(D179,'INSUMO VIG'!$B$2:$T$1996,4,0),0)</f>
        <v>0</v>
      </c>
      <c r="H179" s="405">
        <f>IFERROR(VLOOKUP(D179,'INSUMO VIG'!$B$2:$T$1996,5,0),0)</f>
        <v>49559084365</v>
      </c>
      <c r="I179" s="405">
        <f>IFERROR(VLOOKUP(D179,'INSUMO VIG'!$B$2:$T$1996,6,0),0)</f>
        <v>304734997365</v>
      </c>
      <c r="J179" s="405">
        <f>IFERROR(VLOOKUP(D179,'INSUMO VIG'!$B$2:$T$1996,7,0),0)</f>
        <v>0</v>
      </c>
      <c r="K179" s="405">
        <f>IFERROR(VLOOKUP(D179,'INSUMO VIG'!$B$2:$T$1996,8,0),0)</f>
        <v>304734997365</v>
      </c>
      <c r="L179" s="405">
        <f>IFERROR(VLOOKUP(D179,'INSUMO VIG'!$B$2:$T$1996,9,0),0)</f>
        <v>296679275</v>
      </c>
      <c r="M179" s="405">
        <f>IFERROR(VLOOKUP(D179,'INSUMO VIG'!$B$2:$T$1996,10,0),0)</f>
        <v>304458810581</v>
      </c>
      <c r="N179" s="405">
        <f>IFERROR(VLOOKUP(D179,'INSUMO VIG'!$B$2:$T$1996,11,0),0)</f>
        <v>45042601908</v>
      </c>
      <c r="O179" s="405">
        <f>IFERROR(VLOOKUP(D179,'INSUMO VIG'!$B$2:$T$1996,12,0),0)</f>
        <v>304458810581</v>
      </c>
      <c r="P179" s="406">
        <f t="shared" si="296"/>
        <v>0.99909368209628646</v>
      </c>
      <c r="Q179" s="405">
        <f>IFERROR(VLOOKUP(D179,'INSUMO VIG'!$B$2:$T$1996,14,0),0)</f>
        <v>55525017347</v>
      </c>
      <c r="R179" s="405">
        <f>IFERROR(VLOOKUP(D179,'INSUMO VIG'!$B$2:$T$1996,15,0),0)</f>
        <v>281962680211</v>
      </c>
      <c r="S179" s="406">
        <f t="shared" si="299"/>
        <v>0.92527173658782558</v>
      </c>
      <c r="T179" s="407">
        <f>IFERROR(VLOOKUP(D179,'INSUMO VIG'!$B$2:$T$1996,18,0),0)</f>
        <v>273405885295</v>
      </c>
    </row>
    <row r="180" spans="1:20" ht="42.95" customHeight="1">
      <c r="A180" s="114">
        <f t="shared" ref="A180:A181" si="359">LEN(D180)</f>
        <v>11</v>
      </c>
      <c r="B180" s="114" t="s">
        <v>2979</v>
      </c>
      <c r="C180" s="118" t="str">
        <f t="shared" si="322"/>
        <v>O2.3.0.11.60.557..</v>
      </c>
      <c r="D180" s="398" t="s">
        <v>3167</v>
      </c>
      <c r="E180" s="399" t="s">
        <v>3168</v>
      </c>
      <c r="F180" s="400">
        <f>+F181</f>
        <v>7512835000</v>
      </c>
      <c r="G180" s="400">
        <f t="shared" ref="G180:O180" si="360">+G181</f>
        <v>0</v>
      </c>
      <c r="H180" s="400">
        <f t="shared" si="360"/>
        <v>-915717171</v>
      </c>
      <c r="I180" s="400">
        <f t="shared" si="360"/>
        <v>6597117829</v>
      </c>
      <c r="J180" s="400">
        <f t="shared" si="360"/>
        <v>0</v>
      </c>
      <c r="K180" s="400">
        <f t="shared" si="360"/>
        <v>6597117829</v>
      </c>
      <c r="L180" s="400">
        <f t="shared" si="360"/>
        <v>-98192891</v>
      </c>
      <c r="M180" s="400">
        <f t="shared" si="360"/>
        <v>6053448407</v>
      </c>
      <c r="N180" s="400">
        <f t="shared" si="360"/>
        <v>1231818124</v>
      </c>
      <c r="O180" s="400">
        <f t="shared" si="360"/>
        <v>6053448407</v>
      </c>
      <c r="P180" s="401">
        <f t="shared" ref="P180:P181" si="361">IFERROR(O180/K180,"")</f>
        <v>0.91758985725401088</v>
      </c>
      <c r="Q180" s="400">
        <f t="shared" ref="Q180" si="362">+Q181</f>
        <v>1040794728</v>
      </c>
      <c r="R180" s="400">
        <f t="shared" ref="R180:T180" si="363">+R181</f>
        <v>4204759225</v>
      </c>
      <c r="S180" s="401">
        <f t="shared" ref="S180:S181" si="364">IFERROR(R180/K180,"")</f>
        <v>0.63736306277818344</v>
      </c>
      <c r="T180" s="402">
        <f t="shared" si="363"/>
        <v>3546282377</v>
      </c>
    </row>
    <row r="181" spans="1:20" ht="63.75" customHeight="1">
      <c r="A181" s="114">
        <f t="shared" si="359"/>
        <v>21</v>
      </c>
      <c r="B181" s="114" t="s">
        <v>2985</v>
      </c>
      <c r="C181" s="124" t="str">
        <f t="shared" si="322"/>
        <v>O2.3.0.11.60.557.00.00007735</v>
      </c>
      <c r="D181" s="413" t="s">
        <v>2771</v>
      </c>
      <c r="E181" s="414" t="s">
        <v>941</v>
      </c>
      <c r="F181" s="405">
        <f>IFERROR(VLOOKUP(D181,'INSUMO VIG'!$B$2:$T$1996,3,0),0)</f>
        <v>7512835000</v>
      </c>
      <c r="G181" s="405">
        <f>IFERROR(VLOOKUP(D181,'INSUMO VIG'!$B$2:$T$1996,4,0),0)</f>
        <v>0</v>
      </c>
      <c r="H181" s="405">
        <f>IFERROR(VLOOKUP(D181,'INSUMO VIG'!$B$2:$T$1996,5,0),0)</f>
        <v>-915717171</v>
      </c>
      <c r="I181" s="405">
        <f>IFERROR(VLOOKUP(D181,'INSUMO VIG'!$B$2:$T$1996,6,0),0)</f>
        <v>6597117829</v>
      </c>
      <c r="J181" s="405">
        <f>IFERROR(VLOOKUP(D181,'INSUMO VIG'!$B$2:$T$1996,7,0),0)</f>
        <v>0</v>
      </c>
      <c r="K181" s="405">
        <f>IFERROR(VLOOKUP(D181,'INSUMO VIG'!$B$2:$T$1996,8,0),0)</f>
        <v>6597117829</v>
      </c>
      <c r="L181" s="405">
        <f>IFERROR(VLOOKUP(D181,'INSUMO VIG'!$B$2:$T$1996,9,0),0)</f>
        <v>-98192891</v>
      </c>
      <c r="M181" s="405">
        <f>IFERROR(VLOOKUP(D181,'INSUMO VIG'!$B$2:$T$1996,10,0),0)</f>
        <v>6053448407</v>
      </c>
      <c r="N181" s="405">
        <f>IFERROR(VLOOKUP(D181,'INSUMO VIG'!$B$2:$T$1996,11,0),0)</f>
        <v>1231818124</v>
      </c>
      <c r="O181" s="405">
        <f>IFERROR(VLOOKUP(D181,'INSUMO VIG'!$B$2:$T$1996,12,0),0)</f>
        <v>6053448407</v>
      </c>
      <c r="P181" s="406">
        <f t="shared" si="361"/>
        <v>0.91758985725401088</v>
      </c>
      <c r="Q181" s="405">
        <f>IFERROR(VLOOKUP(D181,'INSUMO VIG'!$B$2:$T$1996,14,0),0)</f>
        <v>1040794728</v>
      </c>
      <c r="R181" s="405">
        <f>IFERROR(VLOOKUP(D181,'INSUMO VIG'!$B$2:$T$1996,15,0),0)</f>
        <v>4204759225</v>
      </c>
      <c r="S181" s="406">
        <f t="shared" si="364"/>
        <v>0.63736306277818344</v>
      </c>
      <c r="T181" s="407">
        <f>IFERROR(VLOOKUP(D181,'INSUMO VIG'!$B$2:$T$1996,18,0),0)</f>
        <v>3546282377</v>
      </c>
    </row>
    <row r="188" spans="1:20" ht="38.25" customHeight="1">
      <c r="E188" s="510" t="s">
        <v>3759</v>
      </c>
      <c r="F188" s="510"/>
      <c r="G188" s="510"/>
      <c r="H188" s="510"/>
      <c r="I188" s="510"/>
      <c r="J188" s="510"/>
      <c r="K188" s="510"/>
      <c r="L188" s="510"/>
      <c r="M188" s="510"/>
    </row>
    <row r="190" spans="1:20">
      <c r="D190" s="511"/>
      <c r="E190" s="511"/>
      <c r="F190" s="511"/>
      <c r="G190" s="511"/>
      <c r="H190" s="104"/>
      <c r="I190" s="104"/>
      <c r="K190" s="511"/>
      <c r="L190" s="511"/>
      <c r="M190" s="511"/>
      <c r="N190" s="511"/>
      <c r="O190" s="511"/>
      <c r="P190" s="511"/>
      <c r="Q190" s="511"/>
    </row>
    <row r="191" spans="1:20">
      <c r="D191" s="512" t="s">
        <v>3169</v>
      </c>
      <c r="E191" s="512"/>
      <c r="F191" s="512"/>
      <c r="G191" s="512"/>
      <c r="H191" s="105"/>
      <c r="I191" s="105"/>
      <c r="K191" s="512" t="s">
        <v>3170</v>
      </c>
      <c r="L191" s="512"/>
      <c r="M191" s="512"/>
      <c r="N191" s="512"/>
      <c r="O191" s="512"/>
      <c r="P191" s="512"/>
      <c r="Q191" s="512"/>
    </row>
    <row r="192" spans="1:20">
      <c r="D192" s="512" t="s">
        <v>3171</v>
      </c>
      <c r="E192" s="512"/>
      <c r="F192" s="512"/>
      <c r="G192" s="512"/>
      <c r="H192" s="105"/>
      <c r="I192" s="105"/>
      <c r="K192" s="512" t="s">
        <v>3172</v>
      </c>
      <c r="L192" s="512"/>
      <c r="M192" s="512"/>
      <c r="N192" s="512"/>
      <c r="O192" s="512"/>
      <c r="P192" s="512"/>
      <c r="Q192" s="512"/>
    </row>
    <row r="193" spans="4:17">
      <c r="D193" s="512"/>
      <c r="E193" s="512"/>
      <c r="F193" s="512"/>
      <c r="G193" s="512"/>
      <c r="H193" s="105"/>
      <c r="I193" s="105"/>
      <c r="K193" s="512"/>
      <c r="L193" s="512"/>
      <c r="M193" s="512"/>
      <c r="N193" s="512"/>
      <c r="O193" s="512"/>
      <c r="P193" s="512"/>
      <c r="Q193" s="512"/>
    </row>
    <row r="195" spans="4:17">
      <c r="D195" s="114" t="s">
        <v>3173</v>
      </c>
    </row>
    <row r="196" spans="4:17">
      <c r="D196" s="114" t="s">
        <v>3174</v>
      </c>
    </row>
    <row r="197" spans="4:17">
      <c r="D197" s="114" t="s">
        <v>3175</v>
      </c>
    </row>
    <row r="198" spans="4:17">
      <c r="D198" s="114" t="s">
        <v>3176</v>
      </c>
    </row>
  </sheetData>
  <autoFilter ref="A11:V181"/>
  <mergeCells count="20">
    <mergeCell ref="E188:M188"/>
    <mergeCell ref="K190:Q190"/>
    <mergeCell ref="K191:Q191"/>
    <mergeCell ref="K192:Q192"/>
    <mergeCell ref="K193:Q193"/>
    <mergeCell ref="D191:G191"/>
    <mergeCell ref="D192:G192"/>
    <mergeCell ref="D193:G193"/>
    <mergeCell ref="D190:G190"/>
    <mergeCell ref="G10:H10"/>
    <mergeCell ref="C9:E9"/>
    <mergeCell ref="F9:K9"/>
    <mergeCell ref="N9:O9"/>
    <mergeCell ref="Q9:R9"/>
    <mergeCell ref="C10:D10"/>
    <mergeCell ref="P5:R5"/>
    <mergeCell ref="L9:M9"/>
    <mergeCell ref="C1:T1"/>
    <mergeCell ref="C2:T2"/>
    <mergeCell ref="C3:T3"/>
  </mergeCells>
  <printOptions horizontalCentered="1"/>
  <pageMargins left="0.25" right="0.25" top="0.75" bottom="0.75" header="0.3" footer="0.3"/>
  <pageSetup scale="33" fitToHeight="0" orientation="landscape" r:id="rId1"/>
  <headerFooter>
    <oddFooter>&amp;LFuente: BogdataCifras en Pesos Corrientes&amp;RPagina &amp;P  de &amp;N</oddFooter>
  </headerFooter>
  <rowBreaks count="4" manualBreakCount="4">
    <brk id="75" max="16383" man="1"/>
    <brk id="110" max="19" man="1"/>
    <brk id="142" max="19" man="1"/>
    <brk id="173" max="16383" man="1"/>
  </rowBreaks>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93"/>
  <sheetViews>
    <sheetView showGridLines="0" tabSelected="1" topLeftCell="C1" zoomScale="85" zoomScaleNormal="85" zoomScaleSheetLayoutView="85" workbookViewId="0">
      <pane ySplit="11" topLeftCell="A66" activePane="bottomLeft" state="frozen"/>
      <selection activeCell="AE8" sqref="AE8"/>
      <selection pane="bottomLeft" activeCell="C72" sqref="C72:K72"/>
    </sheetView>
  </sheetViews>
  <sheetFormatPr baseColWidth="10" defaultColWidth="11.5703125" defaultRowHeight="12.75"/>
  <cols>
    <col min="1" max="1" width="17.42578125" style="20" hidden="1" customWidth="1"/>
    <col min="2" max="2" width="23.7109375" style="20" hidden="1" customWidth="1"/>
    <col min="3" max="3" width="23.7109375" style="20" bestFit="1" customWidth="1"/>
    <col min="4" max="4" width="45.28515625" style="20" customWidth="1"/>
    <col min="5" max="5" width="24.5703125" style="20" bestFit="1" customWidth="1"/>
    <col min="6" max="6" width="15.7109375" style="20" bestFit="1" customWidth="1"/>
    <col min="7" max="7" width="16.28515625" style="20" customWidth="1"/>
    <col min="8" max="8" width="21.7109375" style="20" bestFit="1" customWidth="1"/>
    <col min="9" max="9" width="18.7109375" style="20" bestFit="1" customWidth="1"/>
    <col min="10" max="10" width="16.28515625" style="20" bestFit="1" customWidth="1"/>
    <col min="11" max="11" width="15" style="20" bestFit="1" customWidth="1"/>
    <col min="12" max="12" width="16.140625" style="20" bestFit="1" customWidth="1"/>
    <col min="13" max="13" width="14.140625" style="20" bestFit="1" customWidth="1"/>
    <col min="14" max="16384" width="11.5703125" style="20"/>
  </cols>
  <sheetData>
    <row r="1" spans="1:13">
      <c r="B1" s="522" t="s">
        <v>2946</v>
      </c>
      <c r="C1" s="522"/>
      <c r="D1" s="522"/>
      <c r="E1" s="522"/>
      <c r="F1" s="522"/>
      <c r="G1" s="522"/>
      <c r="H1" s="522"/>
      <c r="I1" s="522"/>
      <c r="J1" s="522"/>
      <c r="K1" s="522"/>
      <c r="L1" s="522"/>
    </row>
    <row r="2" spans="1:13">
      <c r="B2" s="522" t="s">
        <v>2947</v>
      </c>
      <c r="C2" s="522"/>
      <c r="D2" s="522"/>
      <c r="E2" s="522"/>
      <c r="F2" s="522"/>
      <c r="G2" s="522"/>
      <c r="H2" s="522"/>
      <c r="I2" s="522"/>
      <c r="J2" s="522"/>
      <c r="K2" s="522"/>
      <c r="L2" s="522"/>
    </row>
    <row r="3" spans="1:13">
      <c r="B3" s="522" t="s">
        <v>3177</v>
      </c>
      <c r="C3" s="522"/>
      <c r="D3" s="522"/>
      <c r="E3" s="522"/>
      <c r="F3" s="522"/>
      <c r="G3" s="522"/>
      <c r="H3" s="522"/>
      <c r="I3" s="522"/>
      <c r="J3" s="522"/>
      <c r="K3" s="522"/>
      <c r="L3" s="522"/>
    </row>
    <row r="5" spans="1:13">
      <c r="C5" s="22" t="s">
        <v>2949</v>
      </c>
      <c r="D5" s="20" t="s">
        <v>2950</v>
      </c>
      <c r="I5" s="22" t="s">
        <v>2951</v>
      </c>
      <c r="J5" s="521" t="s">
        <v>3755</v>
      </c>
      <c r="K5" s="521"/>
      <c r="L5" s="521"/>
    </row>
    <row r="6" spans="1:13">
      <c r="C6" s="22" t="s">
        <v>2952</v>
      </c>
      <c r="D6" s="20" t="s">
        <v>3178</v>
      </c>
      <c r="I6" s="22" t="s">
        <v>2953</v>
      </c>
      <c r="J6" s="23">
        <v>2022</v>
      </c>
    </row>
    <row r="8" spans="1:13">
      <c r="B8" s="27"/>
    </row>
    <row r="9" spans="1:13">
      <c r="B9" s="517" t="s">
        <v>2954</v>
      </c>
      <c r="C9" s="517"/>
      <c r="D9" s="517"/>
      <c r="E9" s="22"/>
      <c r="F9" s="22"/>
      <c r="G9" s="22"/>
      <c r="H9" s="22"/>
      <c r="I9" s="517" t="s">
        <v>3179</v>
      </c>
      <c r="J9" s="517"/>
      <c r="K9" s="33"/>
    </row>
    <row r="10" spans="1:13" ht="34.5" customHeight="1">
      <c r="B10" s="516" t="s">
        <v>2961</v>
      </c>
      <c r="C10" s="516"/>
      <c r="D10" s="24" t="s">
        <v>67</v>
      </c>
      <c r="E10" s="24" t="s">
        <v>2893</v>
      </c>
      <c r="F10" s="517" t="s">
        <v>2894</v>
      </c>
      <c r="G10" s="517"/>
      <c r="H10" s="24" t="s">
        <v>3180</v>
      </c>
      <c r="I10" s="24" t="s">
        <v>2967</v>
      </c>
      <c r="J10" s="24" t="s">
        <v>2968</v>
      </c>
      <c r="K10" s="26" t="s">
        <v>3181</v>
      </c>
      <c r="L10" s="26" t="s">
        <v>3182</v>
      </c>
    </row>
    <row r="11" spans="1:13" ht="25.5">
      <c r="A11" s="20" t="s">
        <v>3183</v>
      </c>
      <c r="B11" s="24">
        <v>1</v>
      </c>
      <c r="C11" s="25" t="s">
        <v>3184</v>
      </c>
      <c r="D11" s="24">
        <v>2</v>
      </c>
      <c r="E11" s="24">
        <v>3</v>
      </c>
      <c r="F11" s="26" t="s">
        <v>2973</v>
      </c>
      <c r="G11" s="26" t="s">
        <v>2974</v>
      </c>
      <c r="H11" s="24" t="s">
        <v>3185</v>
      </c>
      <c r="I11" s="24">
        <v>7</v>
      </c>
      <c r="J11" s="24">
        <v>8</v>
      </c>
      <c r="K11" s="24" t="s">
        <v>3186</v>
      </c>
      <c r="L11" s="24" t="s">
        <v>3187</v>
      </c>
    </row>
    <row r="12" spans="1:13">
      <c r="A12" s="126" t="s">
        <v>2979</v>
      </c>
      <c r="B12" s="127">
        <v>3</v>
      </c>
      <c r="C12" s="127">
        <v>13</v>
      </c>
      <c r="D12" s="128" t="s">
        <v>2793</v>
      </c>
      <c r="E12" s="100">
        <f t="shared" ref="E12:J12" si="0">E13+E37</f>
        <v>330548597256</v>
      </c>
      <c r="F12" s="100">
        <f t="shared" si="0"/>
        <v>-11798002571</v>
      </c>
      <c r="G12" s="100">
        <f t="shared" si="0"/>
        <v>-14027980984</v>
      </c>
      <c r="H12" s="100">
        <f t="shared" si="0"/>
        <v>316520616272</v>
      </c>
      <c r="I12" s="100">
        <f t="shared" si="0"/>
        <v>2728440571</v>
      </c>
      <c r="J12" s="100">
        <f t="shared" si="0"/>
        <v>302412853992</v>
      </c>
      <c r="K12" s="101">
        <f t="shared" ref="K12:K63" si="1">IFERROR(J12/H12,0)</f>
        <v>0.95542861489983777</v>
      </c>
      <c r="L12" s="100">
        <f>L13+L37</f>
        <v>14107762280</v>
      </c>
      <c r="M12" s="21"/>
    </row>
    <row r="13" spans="1:13">
      <c r="A13" s="126" t="s">
        <v>2979</v>
      </c>
      <c r="B13" s="127" t="s">
        <v>3188</v>
      </c>
      <c r="C13" s="127">
        <v>131</v>
      </c>
      <c r="D13" s="128" t="s">
        <v>2795</v>
      </c>
      <c r="E13" s="100">
        <f>E19+E14</f>
        <v>1794048553</v>
      </c>
      <c r="F13" s="100">
        <f t="shared" ref="F13:L13" si="2">F19+F14</f>
        <v>-19434781</v>
      </c>
      <c r="G13" s="100">
        <f t="shared" si="2"/>
        <v>-85563678</v>
      </c>
      <c r="H13" s="100">
        <f t="shared" si="2"/>
        <v>1708484875</v>
      </c>
      <c r="I13" s="100">
        <f t="shared" si="2"/>
        <v>41128</v>
      </c>
      <c r="J13" s="100">
        <f t="shared" si="2"/>
        <v>1701441038</v>
      </c>
      <c r="K13" s="101">
        <f t="shared" si="1"/>
        <v>0.99587714406895178</v>
      </c>
      <c r="L13" s="100">
        <f t="shared" si="2"/>
        <v>7043837</v>
      </c>
    </row>
    <row r="14" spans="1:13" ht="18" customHeight="1">
      <c r="A14" s="126" t="s">
        <v>2979</v>
      </c>
      <c r="B14" s="132">
        <v>36894</v>
      </c>
      <c r="C14" s="127" t="s">
        <v>2796</v>
      </c>
      <c r="D14" s="128" t="s">
        <v>2797</v>
      </c>
      <c r="E14" s="100">
        <f>+E15</f>
        <v>18661252</v>
      </c>
      <c r="F14" s="100">
        <f t="shared" ref="F14:J14" si="3">+F15</f>
        <v>0</v>
      </c>
      <c r="G14" s="100">
        <f t="shared" si="3"/>
        <v>0</v>
      </c>
      <c r="H14" s="100">
        <f t="shared" si="3"/>
        <v>18661252</v>
      </c>
      <c r="I14" s="100">
        <f t="shared" si="3"/>
        <v>0</v>
      </c>
      <c r="J14" s="100">
        <f t="shared" si="3"/>
        <v>18661252</v>
      </c>
      <c r="K14" s="101">
        <f t="shared" si="1"/>
        <v>1</v>
      </c>
      <c r="L14" s="100">
        <f>IFERROR(VLOOKUP(C14,'INSUMO RES'!$C$1:$L$128,10,0),0)</f>
        <v>0</v>
      </c>
    </row>
    <row r="15" spans="1:13" ht="18.75" customHeight="1">
      <c r="A15" s="126" t="s">
        <v>2979</v>
      </c>
      <c r="B15" s="127" t="s">
        <v>3189</v>
      </c>
      <c r="C15" s="127" t="s">
        <v>2798</v>
      </c>
      <c r="D15" s="128" t="s">
        <v>2799</v>
      </c>
      <c r="E15" s="100">
        <f>VLOOKUP(C15,'INSUMO RES'!$C$1:$L$128,3,0)</f>
        <v>18661252</v>
      </c>
      <c r="F15" s="100">
        <f>VLOOKUP(C15,'INSUMO RES'!$C$1:$L$128,4,0)</f>
        <v>0</v>
      </c>
      <c r="G15" s="100">
        <f>VLOOKUP(C15,'INSUMO RES'!$C$1:$L$128,5,0)</f>
        <v>0</v>
      </c>
      <c r="H15" s="100">
        <f>VLOOKUP(C15,'INSUMO RES'!$C$1:$L$128,6,0)</f>
        <v>18661252</v>
      </c>
      <c r="I15" s="100">
        <f>IFERROR(VLOOKUP(C15,'INSUMO RES'!$C$1:$L$128,7,0),0)</f>
        <v>0</v>
      </c>
      <c r="J15" s="100">
        <f>IFERROR(VLOOKUP(C15,'INSUMO RES'!$C$1:$L$128,8,0),0)</f>
        <v>18661252</v>
      </c>
      <c r="K15" s="101">
        <f t="shared" si="1"/>
        <v>1</v>
      </c>
      <c r="L15" s="100">
        <f>IFERROR(VLOOKUP(C15,'INSUMO RES'!$C$1:$L$128,10,0),0)</f>
        <v>0</v>
      </c>
    </row>
    <row r="16" spans="1:13" ht="18" customHeight="1">
      <c r="A16" s="126" t="s">
        <v>2979</v>
      </c>
      <c r="B16" s="127" t="s">
        <v>3190</v>
      </c>
      <c r="C16" s="127" t="s">
        <v>2800</v>
      </c>
      <c r="D16" s="128" t="s">
        <v>2801</v>
      </c>
      <c r="E16" s="100">
        <f>VLOOKUP(C16,'INSUMO RES'!$C$1:$L$128,3,0)</f>
        <v>18661252</v>
      </c>
      <c r="F16" s="100">
        <f>VLOOKUP(C16,'INSUMO RES'!$C$1:$L$128,4,0)</f>
        <v>0</v>
      </c>
      <c r="G16" s="100">
        <f>VLOOKUP(C16,'INSUMO RES'!$C$1:$L$128,5,0)</f>
        <v>0</v>
      </c>
      <c r="H16" s="100">
        <f>VLOOKUP(C16,'INSUMO RES'!$C$1:$L$128,6,0)</f>
        <v>18661252</v>
      </c>
      <c r="I16" s="100">
        <f>IFERROR(VLOOKUP(C16,'INSUMO RES'!$C$1:$L$128,7,0),0)</f>
        <v>0</v>
      </c>
      <c r="J16" s="100">
        <f>IFERROR(VLOOKUP(C16,'INSUMO RES'!$C$1:$L$128,8,0),0)</f>
        <v>18661252</v>
      </c>
      <c r="K16" s="101">
        <f t="shared" si="1"/>
        <v>1</v>
      </c>
      <c r="L16" s="100">
        <f>IFERROR(VLOOKUP(C16,'INSUMO RES'!$C$1:$L$128,10,0),0)</f>
        <v>0</v>
      </c>
    </row>
    <row r="17" spans="1:12" ht="21.75" customHeight="1">
      <c r="A17" s="126" t="s">
        <v>2979</v>
      </c>
      <c r="B17" s="127" t="s">
        <v>3191</v>
      </c>
      <c r="C17" s="127" t="s">
        <v>2802</v>
      </c>
      <c r="D17" s="128" t="s">
        <v>2803</v>
      </c>
      <c r="E17" s="100">
        <f>VLOOKUP(C17,'INSUMO RES'!$C$1:$L$128,3,0)</f>
        <v>18661252</v>
      </c>
      <c r="F17" s="100">
        <f>VLOOKUP(C17,'INSUMO RES'!$C$1:$L$128,4,0)</f>
        <v>0</v>
      </c>
      <c r="G17" s="100">
        <f>VLOOKUP(C17,'INSUMO RES'!$C$1:$L$128,5,0)</f>
        <v>0</v>
      </c>
      <c r="H17" s="100">
        <f>VLOOKUP(C17,'INSUMO RES'!$C$1:$L$128,6,0)</f>
        <v>18661252</v>
      </c>
      <c r="I17" s="100">
        <f>IFERROR(VLOOKUP(C17,'INSUMO RES'!$C$1:$L$128,7,0),0)</f>
        <v>0</v>
      </c>
      <c r="J17" s="100">
        <f>IFERROR(VLOOKUP(C17,'INSUMO RES'!$C$1:$L$128,8,0),0)</f>
        <v>18661252</v>
      </c>
      <c r="K17" s="101">
        <f t="shared" ref="K17:K18" si="4">IFERROR(J17/H17,0)</f>
        <v>1</v>
      </c>
      <c r="L17" s="100">
        <f>IFERROR(VLOOKUP(C17,'INSUMO RES'!$C$1:$L$128,10,0),0)</f>
        <v>0</v>
      </c>
    </row>
    <row r="18" spans="1:12" ht="24" customHeight="1">
      <c r="A18" s="126" t="s">
        <v>2985</v>
      </c>
      <c r="B18" s="130" t="s">
        <v>3192</v>
      </c>
      <c r="C18" s="130" t="s">
        <v>2804</v>
      </c>
      <c r="D18" s="131" t="s">
        <v>2805</v>
      </c>
      <c r="E18" s="102">
        <f>VLOOKUP(C18,'INSUMO RES'!$C$1:$L$128,3,0)</f>
        <v>18661252</v>
      </c>
      <c r="F18" s="102">
        <f>VLOOKUP(C18,'INSUMO RES'!$C$1:$L$128,4,0)</f>
        <v>0</v>
      </c>
      <c r="G18" s="102">
        <f>VLOOKUP(C18,'INSUMO RES'!$C$1:$L$128,5,0)</f>
        <v>0</v>
      </c>
      <c r="H18" s="102">
        <f>VLOOKUP(C18,'INSUMO RES'!$C$1:$L$128,6,0)</f>
        <v>18661252</v>
      </c>
      <c r="I18" s="102">
        <f>IFERROR(VLOOKUP(C18,'INSUMO RES'!$C$1:$L$128,7,0),0)</f>
        <v>0</v>
      </c>
      <c r="J18" s="102">
        <f>IFERROR(VLOOKUP(C18,'INSUMO RES'!$C$1:$L$128,8,0),0)</f>
        <v>18661252</v>
      </c>
      <c r="K18" s="103">
        <f t="shared" si="4"/>
        <v>1</v>
      </c>
      <c r="L18" s="102">
        <f>IFERROR(VLOOKUP(C18,'INSUMO RES'!$C$1:$L$128,10,0),0)</f>
        <v>0</v>
      </c>
    </row>
    <row r="19" spans="1:12">
      <c r="A19" s="126" t="s">
        <v>2979</v>
      </c>
      <c r="B19" s="132" t="s">
        <v>3193</v>
      </c>
      <c r="C19" s="132" t="s">
        <v>2806</v>
      </c>
      <c r="D19" s="128" t="s">
        <v>2807</v>
      </c>
      <c r="E19" s="100">
        <f t="shared" ref="E19:J19" si="5">E20+E24</f>
        <v>1775387301</v>
      </c>
      <c r="F19" s="100">
        <f t="shared" si="5"/>
        <v>-19434781</v>
      </c>
      <c r="G19" s="100">
        <f t="shared" si="5"/>
        <v>-85563678</v>
      </c>
      <c r="H19" s="100">
        <f t="shared" si="5"/>
        <v>1689823623</v>
      </c>
      <c r="I19" s="100">
        <f t="shared" si="5"/>
        <v>41128</v>
      </c>
      <c r="J19" s="100">
        <f t="shared" si="5"/>
        <v>1682779786</v>
      </c>
      <c r="K19" s="101">
        <f t="shared" si="1"/>
        <v>0.99583161407845933</v>
      </c>
      <c r="L19" s="100">
        <f>L20+L24</f>
        <v>7043837</v>
      </c>
    </row>
    <row r="20" spans="1:12">
      <c r="A20" s="126" t="s">
        <v>2979</v>
      </c>
      <c r="B20" s="127" t="s">
        <v>3194</v>
      </c>
      <c r="C20" s="132" t="s">
        <v>2808</v>
      </c>
      <c r="D20" s="128" t="s">
        <v>2809</v>
      </c>
      <c r="E20" s="100">
        <f t="shared" ref="E20:L21" si="6">E21</f>
        <v>299953554</v>
      </c>
      <c r="F20" s="100">
        <f t="shared" si="6"/>
        <v>0</v>
      </c>
      <c r="G20" s="100">
        <f t="shared" si="6"/>
        <v>-66128897</v>
      </c>
      <c r="H20" s="100">
        <f t="shared" si="6"/>
        <v>233824657</v>
      </c>
      <c r="I20" s="100">
        <f t="shared" si="6"/>
        <v>0</v>
      </c>
      <c r="J20" s="100">
        <f t="shared" si="6"/>
        <v>233824657</v>
      </c>
      <c r="K20" s="101">
        <f t="shared" si="1"/>
        <v>1</v>
      </c>
      <c r="L20" s="100">
        <f t="shared" si="6"/>
        <v>0</v>
      </c>
    </row>
    <row r="21" spans="1:12">
      <c r="A21" s="126" t="s">
        <v>2979</v>
      </c>
      <c r="B21" s="127" t="s">
        <v>3195</v>
      </c>
      <c r="C21" s="132" t="s">
        <v>2810</v>
      </c>
      <c r="D21" s="128" t="s">
        <v>2811</v>
      </c>
      <c r="E21" s="100">
        <f t="shared" si="6"/>
        <v>299953554</v>
      </c>
      <c r="F21" s="100">
        <f t="shared" si="6"/>
        <v>0</v>
      </c>
      <c r="G21" s="100">
        <f t="shared" si="6"/>
        <v>-66128897</v>
      </c>
      <c r="H21" s="100">
        <f t="shared" si="6"/>
        <v>233824657</v>
      </c>
      <c r="I21" s="100">
        <f t="shared" si="6"/>
        <v>0</v>
      </c>
      <c r="J21" s="100">
        <f t="shared" si="6"/>
        <v>233824657</v>
      </c>
      <c r="K21" s="101">
        <f t="shared" si="1"/>
        <v>1</v>
      </c>
      <c r="L21" s="100">
        <f t="shared" si="6"/>
        <v>0</v>
      </c>
    </row>
    <row r="22" spans="1:12">
      <c r="A22" s="126" t="s">
        <v>2979</v>
      </c>
      <c r="B22" s="127" t="s">
        <v>3196</v>
      </c>
      <c r="C22" s="132" t="s">
        <v>2812</v>
      </c>
      <c r="D22" s="128" t="s">
        <v>2813</v>
      </c>
      <c r="E22" s="100">
        <f t="shared" ref="E22:J22" si="7">SUM(E23:E23)</f>
        <v>299953554</v>
      </c>
      <c r="F22" s="100">
        <f t="shared" si="7"/>
        <v>0</v>
      </c>
      <c r="G22" s="100">
        <f t="shared" si="7"/>
        <v>-66128897</v>
      </c>
      <c r="H22" s="100">
        <f t="shared" si="7"/>
        <v>233824657</v>
      </c>
      <c r="I22" s="100">
        <f t="shared" si="7"/>
        <v>0</v>
      </c>
      <c r="J22" s="100">
        <f t="shared" si="7"/>
        <v>233824657</v>
      </c>
      <c r="K22" s="101">
        <f t="shared" si="1"/>
        <v>1</v>
      </c>
      <c r="L22" s="100">
        <f>SUM(L23:L23)</f>
        <v>0</v>
      </c>
    </row>
    <row r="23" spans="1:12">
      <c r="A23" s="126" t="s">
        <v>2985</v>
      </c>
      <c r="B23" s="129" t="s">
        <v>3197</v>
      </c>
      <c r="C23" s="130" t="s">
        <v>2814</v>
      </c>
      <c r="D23" s="131" t="s">
        <v>2815</v>
      </c>
      <c r="E23" s="102">
        <f>VLOOKUP(C23,'INSUMO RES'!$C$1:$L$128,3,0)</f>
        <v>299953554</v>
      </c>
      <c r="F23" s="102">
        <f>VLOOKUP(C23,'INSUMO RES'!$C$1:$L$128,4,0)</f>
        <v>0</v>
      </c>
      <c r="G23" s="102">
        <f>VLOOKUP(C23,'INSUMO RES'!$C$1:$L$128,5,0)</f>
        <v>-66128897</v>
      </c>
      <c r="H23" s="102">
        <f>VLOOKUP(C23,'INSUMO RES'!$C$1:$L$128,6,0)</f>
        <v>233824657</v>
      </c>
      <c r="I23" s="102">
        <f>IFERROR(VLOOKUP(C23,'INSUMO RES'!$C$1:$L$128,7,0),0)</f>
        <v>0</v>
      </c>
      <c r="J23" s="102">
        <f>IFERROR(VLOOKUP(C23,'INSUMO RES'!$C$1:$L$128,8,0),0)</f>
        <v>233824657</v>
      </c>
      <c r="K23" s="103">
        <f t="shared" ref="K23" si="8">IFERROR(J23/H23,0)</f>
        <v>1</v>
      </c>
      <c r="L23" s="102">
        <f>IFERROR(VLOOKUP(C23,'INSUMO RES'!$C$1:$L$128,10,0),0)</f>
        <v>0</v>
      </c>
    </row>
    <row r="24" spans="1:12" ht="25.5">
      <c r="A24" s="126" t="s">
        <v>2979</v>
      </c>
      <c r="B24" s="127" t="s">
        <v>3198</v>
      </c>
      <c r="C24" s="132" t="s">
        <v>2816</v>
      </c>
      <c r="D24" s="128" t="s">
        <v>2817</v>
      </c>
      <c r="E24" s="100">
        <f>E25+E28</f>
        <v>1475433747</v>
      </c>
      <c r="F24" s="100">
        <f t="shared" ref="F24:L24" si="9">F25+F28</f>
        <v>-19434781</v>
      </c>
      <c r="G24" s="100">
        <f t="shared" si="9"/>
        <v>-19434781</v>
      </c>
      <c r="H24" s="100">
        <f t="shared" si="9"/>
        <v>1455998966</v>
      </c>
      <c r="I24" s="100">
        <f t="shared" si="9"/>
        <v>41128</v>
      </c>
      <c r="J24" s="100">
        <f t="shared" si="9"/>
        <v>1448955129</v>
      </c>
      <c r="K24" s="101">
        <f t="shared" si="1"/>
        <v>0.99516219642699943</v>
      </c>
      <c r="L24" s="100">
        <f t="shared" si="9"/>
        <v>7043837</v>
      </c>
    </row>
    <row r="25" spans="1:12" ht="27" customHeight="1">
      <c r="A25" s="126" t="s">
        <v>2979</v>
      </c>
      <c r="B25" s="127" t="s">
        <v>3199</v>
      </c>
      <c r="C25" s="132" t="s">
        <v>2818</v>
      </c>
      <c r="D25" s="128" t="s">
        <v>2819</v>
      </c>
      <c r="E25" s="100">
        <f>E26</f>
        <v>18772448</v>
      </c>
      <c r="F25" s="100">
        <f t="shared" ref="F25:L25" si="10">F26</f>
        <v>-11790242</v>
      </c>
      <c r="G25" s="100">
        <f t="shared" si="10"/>
        <v>-11790242</v>
      </c>
      <c r="H25" s="100">
        <f t="shared" si="10"/>
        <v>6982206</v>
      </c>
      <c r="I25" s="100">
        <f t="shared" si="10"/>
        <v>0</v>
      </c>
      <c r="J25" s="100">
        <f t="shared" si="10"/>
        <v>0</v>
      </c>
      <c r="K25" s="101">
        <f t="shared" si="1"/>
        <v>0</v>
      </c>
      <c r="L25" s="100">
        <f t="shared" si="10"/>
        <v>6982206</v>
      </c>
    </row>
    <row r="26" spans="1:12" ht="36" customHeight="1">
      <c r="A26" s="126" t="s">
        <v>2979</v>
      </c>
      <c r="B26" s="127" t="s">
        <v>3200</v>
      </c>
      <c r="C26" s="132" t="s">
        <v>2820</v>
      </c>
      <c r="D26" s="465" t="s">
        <v>2821</v>
      </c>
      <c r="E26" s="100">
        <f>SUM(E27:E27)</f>
        <v>18772448</v>
      </c>
      <c r="F26" s="100">
        <f t="shared" ref="F26:J26" si="11">SUM(F27:F27)</f>
        <v>-11790242</v>
      </c>
      <c r="G26" s="100">
        <f t="shared" si="11"/>
        <v>-11790242</v>
      </c>
      <c r="H26" s="100">
        <f t="shared" si="11"/>
        <v>6982206</v>
      </c>
      <c r="I26" s="100">
        <f t="shared" si="11"/>
        <v>0</v>
      </c>
      <c r="J26" s="100">
        <f t="shared" si="11"/>
        <v>0</v>
      </c>
      <c r="K26" s="101">
        <f t="shared" si="1"/>
        <v>0</v>
      </c>
      <c r="L26" s="100">
        <f>SUM(L27:L27)</f>
        <v>6982206</v>
      </c>
    </row>
    <row r="27" spans="1:12" ht="21" customHeight="1">
      <c r="A27" s="126" t="s">
        <v>2985</v>
      </c>
      <c r="B27" s="129" t="s">
        <v>3201</v>
      </c>
      <c r="C27" s="130" t="s">
        <v>1058</v>
      </c>
      <c r="D27" s="131" t="s">
        <v>759</v>
      </c>
      <c r="E27" s="102">
        <f>VLOOKUP(C27,'INSUMO RES'!$C$1:$L$128,3,0)</f>
        <v>18772448</v>
      </c>
      <c r="F27" s="102">
        <f>VLOOKUP(C27,'INSUMO RES'!$C$1:$L$128,4,0)</f>
        <v>-11790242</v>
      </c>
      <c r="G27" s="102">
        <f>VLOOKUP(C27,'INSUMO RES'!$C$1:$L$128,5,0)</f>
        <v>-11790242</v>
      </c>
      <c r="H27" s="102">
        <f>VLOOKUP(C27,'INSUMO RES'!$C$1:$L$128,6,0)</f>
        <v>6982206</v>
      </c>
      <c r="I27" s="102">
        <f>IFERROR(VLOOKUP(C27,'INSUMO RES'!$C$1:$L$128,7,0),0)</f>
        <v>0</v>
      </c>
      <c r="J27" s="102">
        <f>IFERROR(VLOOKUP(C27,'INSUMO RES'!$C$1:$L$128,8,0),0)</f>
        <v>0</v>
      </c>
      <c r="K27" s="103">
        <f t="shared" si="1"/>
        <v>0</v>
      </c>
      <c r="L27" s="102">
        <f>IFERROR(VLOOKUP(C27,'INSUMO RES'!$C$1:$L$128,10,0),0)</f>
        <v>6982206</v>
      </c>
    </row>
    <row r="28" spans="1:12" ht="21.75" customHeight="1">
      <c r="A28" s="126" t="s">
        <v>2979</v>
      </c>
      <c r="B28" s="127" t="s">
        <v>3202</v>
      </c>
      <c r="C28" s="127">
        <v>131020202</v>
      </c>
      <c r="D28" s="128" t="s">
        <v>2823</v>
      </c>
      <c r="E28" s="100">
        <f>E29+E34+E35+E36</f>
        <v>1456661299</v>
      </c>
      <c r="F28" s="100">
        <f t="shared" ref="F28:L28" si="12">F29+F34+F35+F36</f>
        <v>-7644539</v>
      </c>
      <c r="G28" s="100">
        <f t="shared" si="12"/>
        <v>-7644539</v>
      </c>
      <c r="H28" s="100">
        <f t="shared" si="12"/>
        <v>1449016760</v>
      </c>
      <c r="I28" s="100">
        <f t="shared" si="12"/>
        <v>41128</v>
      </c>
      <c r="J28" s="100">
        <f t="shared" si="12"/>
        <v>1448955129</v>
      </c>
      <c r="K28" s="101">
        <f t="shared" si="1"/>
        <v>0.99995746702060229</v>
      </c>
      <c r="L28" s="100">
        <f t="shared" si="12"/>
        <v>61631</v>
      </c>
    </row>
    <row r="29" spans="1:12" ht="63.75">
      <c r="A29" s="126" t="s">
        <v>2979</v>
      </c>
      <c r="B29" s="127" t="s">
        <v>3203</v>
      </c>
      <c r="C29" s="132" t="s">
        <v>2824</v>
      </c>
      <c r="D29" s="465" t="s">
        <v>2825</v>
      </c>
      <c r="E29" s="100">
        <f>SUM(E30:E32)</f>
        <v>700547081</v>
      </c>
      <c r="F29" s="100">
        <f t="shared" ref="F29:L29" si="13">SUM(F30:F32)</f>
        <v>-7644539</v>
      </c>
      <c r="G29" s="100">
        <f t="shared" si="13"/>
        <v>-7644539</v>
      </c>
      <c r="H29" s="100">
        <f t="shared" si="13"/>
        <v>692902542</v>
      </c>
      <c r="I29" s="100">
        <f t="shared" si="13"/>
        <v>0</v>
      </c>
      <c r="J29" s="100">
        <f t="shared" si="13"/>
        <v>692840911</v>
      </c>
      <c r="K29" s="101">
        <f t="shared" si="1"/>
        <v>0.99991105386939105</v>
      </c>
      <c r="L29" s="100">
        <f t="shared" si="13"/>
        <v>61631</v>
      </c>
    </row>
    <row r="30" spans="1:12" ht="25.5">
      <c r="A30" s="126" t="s">
        <v>2985</v>
      </c>
      <c r="B30" s="129" t="s">
        <v>3204</v>
      </c>
      <c r="C30" s="130" t="s">
        <v>2826</v>
      </c>
      <c r="D30" s="131" t="s">
        <v>766</v>
      </c>
      <c r="E30" s="102">
        <f>VLOOKUP(C30,'INSUMO RES'!$C$1:$L$128,3,0)</f>
        <v>7497884</v>
      </c>
      <c r="F30" s="102">
        <f>VLOOKUP(C30,'INSUMO RES'!$C$1:$L$128,4,0)</f>
        <v>-7497884</v>
      </c>
      <c r="G30" s="102">
        <f>VLOOKUP(C30,'INSUMO RES'!$C$1:$L$128,5,0)</f>
        <v>-7497884</v>
      </c>
      <c r="H30" s="102">
        <f>VLOOKUP(C30,'INSUMO RES'!$C$1:$L$128,6,0)</f>
        <v>0</v>
      </c>
      <c r="I30" s="102">
        <f>IFERROR(VLOOKUP(C30,'INSUMO RES'!$C$1:$L$128,7,0),0)</f>
        <v>0</v>
      </c>
      <c r="J30" s="102">
        <f>IFERROR(VLOOKUP(C30,'INSUMO RES'!$C$1:$L$128,8,0),0)</f>
        <v>0</v>
      </c>
      <c r="K30" s="103">
        <f t="shared" si="1"/>
        <v>0</v>
      </c>
      <c r="L30" s="102">
        <f>IFERROR(VLOOKUP(C30,'INSUMO RES'!$C$1:$L$128,10,0),0)</f>
        <v>0</v>
      </c>
    </row>
    <row r="31" spans="1:12" ht="17.25" customHeight="1">
      <c r="A31" s="126" t="s">
        <v>2985</v>
      </c>
      <c r="B31" s="129" t="s">
        <v>3205</v>
      </c>
      <c r="C31" s="130" t="s">
        <v>968</v>
      </c>
      <c r="D31" s="131" t="s">
        <v>740</v>
      </c>
      <c r="E31" s="102">
        <f>VLOOKUP(C31,'INSUMO RES'!$C$1:$L$128,3,0)</f>
        <v>134090655</v>
      </c>
      <c r="F31" s="102">
        <f>VLOOKUP(C31,'INSUMO RES'!$C$1:$L$128,4,0)</f>
        <v>-146655</v>
      </c>
      <c r="G31" s="102">
        <f>VLOOKUP(C31,'INSUMO RES'!$C$1:$L$128,5,0)</f>
        <v>-146655</v>
      </c>
      <c r="H31" s="102">
        <f>VLOOKUP(C31,'INSUMO RES'!$C$1:$L$128,6,0)</f>
        <v>133944000</v>
      </c>
      <c r="I31" s="102">
        <f>IFERROR(VLOOKUP(C31,'INSUMO RES'!$C$1:$L$128,7,0),0)</f>
        <v>0</v>
      </c>
      <c r="J31" s="102">
        <f>IFERROR(VLOOKUP(C31,'INSUMO RES'!$C$1:$L$128,8,0),0)</f>
        <v>133884000</v>
      </c>
      <c r="K31" s="103">
        <f t="shared" si="1"/>
        <v>0.99955205160365523</v>
      </c>
      <c r="L31" s="102">
        <f>IFERROR(VLOOKUP(C31,'INSUMO RES'!$C$1:$L$128,10,0),0)</f>
        <v>60000</v>
      </c>
    </row>
    <row r="32" spans="1:12" ht="21" customHeight="1">
      <c r="A32" s="126" t="s">
        <v>2979</v>
      </c>
      <c r="B32" s="127" t="s">
        <v>3206</v>
      </c>
      <c r="C32" s="132" t="s">
        <v>2827</v>
      </c>
      <c r="D32" s="128" t="s">
        <v>2828</v>
      </c>
      <c r="E32" s="100">
        <f t="shared" ref="E32:L32" si="14">E33</f>
        <v>558958542</v>
      </c>
      <c r="F32" s="100">
        <f t="shared" si="14"/>
        <v>0</v>
      </c>
      <c r="G32" s="100">
        <f t="shared" si="14"/>
        <v>0</v>
      </c>
      <c r="H32" s="100">
        <f t="shared" si="14"/>
        <v>558958542</v>
      </c>
      <c r="I32" s="100">
        <f t="shared" si="14"/>
        <v>0</v>
      </c>
      <c r="J32" s="100">
        <f t="shared" si="14"/>
        <v>558956911</v>
      </c>
      <c r="K32" s="101">
        <f t="shared" si="1"/>
        <v>0.99999708207339644</v>
      </c>
      <c r="L32" s="100">
        <f t="shared" si="14"/>
        <v>1631</v>
      </c>
    </row>
    <row r="33" spans="1:12" ht="22.5" customHeight="1">
      <c r="A33" s="126" t="s">
        <v>2985</v>
      </c>
      <c r="B33" s="129" t="s">
        <v>804</v>
      </c>
      <c r="C33" s="130" t="s">
        <v>2829</v>
      </c>
      <c r="D33" s="131" t="s">
        <v>805</v>
      </c>
      <c r="E33" s="102">
        <f>VLOOKUP(C33,'INSUMO RES'!$C$1:$L$128,3,0)</f>
        <v>558958542</v>
      </c>
      <c r="F33" s="102">
        <f>VLOOKUP(C33,'INSUMO RES'!$C$1:$L$128,4,0)</f>
        <v>0</v>
      </c>
      <c r="G33" s="102">
        <f>VLOOKUP(C33,'INSUMO RES'!$C$1:$L$128,5,0)</f>
        <v>0</v>
      </c>
      <c r="H33" s="102">
        <f>VLOOKUP(C33,'INSUMO RES'!$C$1:$L$128,6,0)</f>
        <v>558958542</v>
      </c>
      <c r="I33" s="102">
        <f>IFERROR(VLOOKUP(C33,'INSUMO RES'!$C$1:$L$128,7,0),0)</f>
        <v>0</v>
      </c>
      <c r="J33" s="102">
        <f>IFERROR(VLOOKUP(C33,'INSUMO RES'!$C$1:$L$128,8,0),0)</f>
        <v>558956911</v>
      </c>
      <c r="K33" s="103">
        <f t="shared" si="1"/>
        <v>0.99999708207339644</v>
      </c>
      <c r="L33" s="102">
        <f>IFERROR(VLOOKUP(C33,'INSUMO RES'!$C$1:$L$128,10,0),0)</f>
        <v>1631</v>
      </c>
    </row>
    <row r="34" spans="1:12" ht="18" customHeight="1">
      <c r="A34" s="126" t="s">
        <v>2985</v>
      </c>
      <c r="B34" s="127" t="s">
        <v>3207</v>
      </c>
      <c r="C34" s="132" t="s">
        <v>1073</v>
      </c>
      <c r="D34" s="465" t="s">
        <v>471</v>
      </c>
      <c r="E34" s="100">
        <f>VLOOKUP(C34,'INSUMO RES'!$C$1:$L$128,3,0)</f>
        <v>168214843</v>
      </c>
      <c r="F34" s="100">
        <f>VLOOKUP(C34,'INSUMO RES'!$C$1:$L$128,4,0)</f>
        <v>0</v>
      </c>
      <c r="G34" s="100">
        <f>VLOOKUP(C34,'INSUMO RES'!$C$1:$L$128,5,0)</f>
        <v>0</v>
      </c>
      <c r="H34" s="100">
        <f>VLOOKUP(C34,'INSUMO RES'!$C$1:$L$128,6,0)</f>
        <v>168214843</v>
      </c>
      <c r="I34" s="100">
        <f>IFERROR(VLOOKUP(C34,'INSUMO RES'!$C$1:$L$128,7,0),0)</f>
        <v>0</v>
      </c>
      <c r="J34" s="100">
        <f>IFERROR(VLOOKUP(C34,'INSUMO RES'!$C$1:$L$128,8,0),0)</f>
        <v>168214843</v>
      </c>
      <c r="K34" s="101">
        <f t="shared" si="1"/>
        <v>1</v>
      </c>
      <c r="L34" s="100">
        <f>IFERROR(VLOOKUP(C34,'INSUMO RES'!$C$1:$L$128,10,0),0)</f>
        <v>0</v>
      </c>
    </row>
    <row r="35" spans="1:12" ht="18.75" customHeight="1">
      <c r="A35" s="126" t="s">
        <v>2985</v>
      </c>
      <c r="B35" s="127" t="s">
        <v>3208</v>
      </c>
      <c r="C35" s="132" t="s">
        <v>1053</v>
      </c>
      <c r="D35" s="465" t="s">
        <v>716</v>
      </c>
      <c r="E35" s="100">
        <f>VLOOKUP(C35,'INSUMO RES'!$C$1:$L$128,3,0)</f>
        <v>501899375</v>
      </c>
      <c r="F35" s="100">
        <f>VLOOKUP(C35,'INSUMO RES'!$C$1:$L$128,4,0)</f>
        <v>0</v>
      </c>
      <c r="G35" s="100">
        <f>VLOOKUP(C35,'INSUMO RES'!$C$1:$L$128,5,0)</f>
        <v>0</v>
      </c>
      <c r="H35" s="100">
        <f>VLOOKUP(C35,'INSUMO RES'!$C$1:$L$128,6,0)</f>
        <v>501899375</v>
      </c>
      <c r="I35" s="100">
        <f>IFERROR(VLOOKUP(C35,'INSUMO RES'!$C$1:$L$128,7,0),0)</f>
        <v>0</v>
      </c>
      <c r="J35" s="100">
        <f>IFERROR(VLOOKUP(C35,'INSUMO RES'!$C$1:$L$128,8,0),0)</f>
        <v>501899375</v>
      </c>
      <c r="K35" s="101">
        <f t="shared" si="1"/>
        <v>1</v>
      </c>
      <c r="L35" s="100">
        <f>IFERROR(VLOOKUP(C35,'INSUMO RES'!$C$1:$L$128,10,0),0)</f>
        <v>0</v>
      </c>
    </row>
    <row r="36" spans="1:12" ht="18" customHeight="1">
      <c r="A36" s="126" t="s">
        <v>2985</v>
      </c>
      <c r="B36" s="127" t="s">
        <v>3209</v>
      </c>
      <c r="C36" s="132" t="s">
        <v>2830</v>
      </c>
      <c r="D36" s="465" t="s">
        <v>264</v>
      </c>
      <c r="E36" s="100">
        <f>VLOOKUP(C36,'INSUMO RES'!$C$1:$L$128,3,0)</f>
        <v>86000000</v>
      </c>
      <c r="F36" s="100">
        <f>VLOOKUP(C36,'INSUMO RES'!$C$1:$L$128,4,0)</f>
        <v>0</v>
      </c>
      <c r="G36" s="100">
        <f>VLOOKUP(C36,'INSUMO RES'!$C$1:$L$128,5,0)</f>
        <v>0</v>
      </c>
      <c r="H36" s="100">
        <f>VLOOKUP(C36,'INSUMO RES'!$C$1:$L$128,6,0)</f>
        <v>86000000</v>
      </c>
      <c r="I36" s="100">
        <f>IFERROR(VLOOKUP(C36,'INSUMO RES'!$C$1:$L$128,7,0),0)</f>
        <v>41128</v>
      </c>
      <c r="J36" s="100">
        <f>IFERROR(VLOOKUP(C36,'INSUMO RES'!$C$1:$L$128,8,0),0)</f>
        <v>86000000</v>
      </c>
      <c r="K36" s="101">
        <f t="shared" si="1"/>
        <v>1</v>
      </c>
      <c r="L36" s="100">
        <f>IFERROR(VLOOKUP(C36,'INSUMO RES'!$C$1:$L$128,10,0),0)</f>
        <v>0</v>
      </c>
    </row>
    <row r="37" spans="1:12" ht="21" customHeight="1">
      <c r="A37" s="20" t="s">
        <v>2979</v>
      </c>
      <c r="B37" s="32" t="s">
        <v>3210</v>
      </c>
      <c r="C37" s="27">
        <v>133</v>
      </c>
      <c r="D37" s="465" t="s">
        <v>2833</v>
      </c>
      <c r="E37" s="100">
        <f t="shared" ref="E37:L37" si="15">E38</f>
        <v>328754548703</v>
      </c>
      <c r="F37" s="100">
        <f>F38</f>
        <v>-11778567790</v>
      </c>
      <c r="G37" s="100">
        <f t="shared" si="15"/>
        <v>-13942417306</v>
      </c>
      <c r="H37" s="100">
        <f t="shared" si="15"/>
        <v>314812131397</v>
      </c>
      <c r="I37" s="100">
        <f t="shared" si="15"/>
        <v>2728399443</v>
      </c>
      <c r="J37" s="100">
        <f t="shared" si="15"/>
        <v>300711412954</v>
      </c>
      <c r="K37" s="101">
        <f t="shared" si="1"/>
        <v>0.95520910080425714</v>
      </c>
      <c r="L37" s="100">
        <f t="shared" si="15"/>
        <v>14100718443</v>
      </c>
    </row>
    <row r="38" spans="1:12" ht="18" customHeight="1">
      <c r="A38" s="20" t="s">
        <v>2979</v>
      </c>
      <c r="B38" s="32" t="s">
        <v>3211</v>
      </c>
      <c r="C38" s="27">
        <v>13301</v>
      </c>
      <c r="D38" s="465" t="s">
        <v>2835</v>
      </c>
      <c r="E38" s="100">
        <f t="shared" ref="E38:J38" si="16">+E39</f>
        <v>328754548703</v>
      </c>
      <c r="F38" s="100">
        <f t="shared" si="16"/>
        <v>-11778567790</v>
      </c>
      <c r="G38" s="100">
        <f t="shared" si="16"/>
        <v>-13942417306</v>
      </c>
      <c r="H38" s="100">
        <f t="shared" si="16"/>
        <v>314812131397</v>
      </c>
      <c r="I38" s="100">
        <f t="shared" si="16"/>
        <v>2728399443</v>
      </c>
      <c r="J38" s="100">
        <f t="shared" si="16"/>
        <v>300711412954</v>
      </c>
      <c r="K38" s="101">
        <f t="shared" si="1"/>
        <v>0.95520910080425714</v>
      </c>
      <c r="L38" s="100">
        <f>+L39</f>
        <v>14100718443</v>
      </c>
    </row>
    <row r="39" spans="1:12" ht="39" customHeight="1">
      <c r="A39" s="20" t="s">
        <v>2979</v>
      </c>
      <c r="B39" s="27" t="s">
        <v>3212</v>
      </c>
      <c r="C39" s="32" t="s">
        <v>2836</v>
      </c>
      <c r="D39" s="465" t="s">
        <v>2837</v>
      </c>
      <c r="E39" s="100">
        <f>E40+E59+E62</f>
        <v>328754548703</v>
      </c>
      <c r="F39" s="100">
        <f t="shared" ref="F39:L39" si="17">F40+F59+F62</f>
        <v>-11778567790</v>
      </c>
      <c r="G39" s="100">
        <f t="shared" si="17"/>
        <v>-13942417306</v>
      </c>
      <c r="H39" s="100">
        <f t="shared" si="17"/>
        <v>314812131397</v>
      </c>
      <c r="I39" s="100">
        <f t="shared" si="17"/>
        <v>2728399443</v>
      </c>
      <c r="J39" s="100">
        <f t="shared" si="17"/>
        <v>300711412954</v>
      </c>
      <c r="K39" s="101">
        <f t="shared" si="1"/>
        <v>0.95520910080425714</v>
      </c>
      <c r="L39" s="100">
        <f t="shared" si="17"/>
        <v>14100718443</v>
      </c>
    </row>
    <row r="40" spans="1:12" ht="47.25" customHeight="1">
      <c r="B40" s="27"/>
      <c r="C40" s="32" t="s">
        <v>2838</v>
      </c>
      <c r="D40" s="465" t="s">
        <v>2839</v>
      </c>
      <c r="E40" s="100">
        <f>+E41+E44+E47+E55+E57</f>
        <v>291073718936</v>
      </c>
      <c r="F40" s="100">
        <f t="shared" ref="F40:L40" si="18">+F41+F44+F47+F55+F57</f>
        <v>-10771280375</v>
      </c>
      <c r="G40" s="100">
        <f t="shared" si="18"/>
        <v>-12730037494</v>
      </c>
      <c r="H40" s="100">
        <f t="shared" si="18"/>
        <v>278343681442</v>
      </c>
      <c r="I40" s="100">
        <f t="shared" si="18"/>
        <v>2680971074</v>
      </c>
      <c r="J40" s="100">
        <f t="shared" si="18"/>
        <v>264704034028</v>
      </c>
      <c r="K40" s="101">
        <f t="shared" si="1"/>
        <v>0.95099710062273435</v>
      </c>
      <c r="L40" s="100">
        <f t="shared" si="18"/>
        <v>13639647414</v>
      </c>
    </row>
    <row r="41" spans="1:12" ht="26.25" customHeight="1">
      <c r="B41" s="27"/>
      <c r="C41" s="32" t="s">
        <v>2840</v>
      </c>
      <c r="D41" s="465" t="s">
        <v>2841</v>
      </c>
      <c r="E41" s="100">
        <f>+SUM(E42:E43)</f>
        <v>12771749117</v>
      </c>
      <c r="F41" s="100">
        <f t="shared" ref="F41:L41" si="19">+SUM(F42:F43)</f>
        <v>-23485000</v>
      </c>
      <c r="G41" s="100">
        <f t="shared" si="19"/>
        <v>-1281110131</v>
      </c>
      <c r="H41" s="100">
        <f t="shared" si="19"/>
        <v>11490638986</v>
      </c>
      <c r="I41" s="100">
        <f t="shared" si="19"/>
        <v>3837400</v>
      </c>
      <c r="J41" s="100">
        <f t="shared" si="19"/>
        <v>11147808330</v>
      </c>
      <c r="K41" s="101">
        <f t="shared" si="1"/>
        <v>0.97016435235519116</v>
      </c>
      <c r="L41" s="100">
        <f t="shared" si="19"/>
        <v>342830656</v>
      </c>
    </row>
    <row r="42" spans="1:12" ht="38.25">
      <c r="B42" s="29"/>
      <c r="C42" s="30" t="s">
        <v>925</v>
      </c>
      <c r="D42" s="31" t="s">
        <v>926</v>
      </c>
      <c r="E42" s="102">
        <f>VLOOKUP(C42,'INSUMO RES'!$C$1:$L$128,3,0)</f>
        <v>10525560604</v>
      </c>
      <c r="F42" s="102">
        <f>VLOOKUP(C42,'INSUMO RES'!$C$1:$L$128,4,0)</f>
        <v>-23485000</v>
      </c>
      <c r="G42" s="102">
        <f>VLOOKUP(C42,'INSUMO RES'!$C$1:$L$128,5,0)</f>
        <v>-1280860330</v>
      </c>
      <c r="H42" s="102">
        <f>VLOOKUP(C42,'INSUMO RES'!$C$1:$L$128,6,0)</f>
        <v>9244700274</v>
      </c>
      <c r="I42" s="102">
        <f>IFERROR(VLOOKUP(C42,'INSUMO RES'!$C$1:$L$128,7,0),0)</f>
        <v>1708000</v>
      </c>
      <c r="J42" s="102">
        <f>IFERROR(VLOOKUP(C42,'INSUMO RES'!$C$1:$L$128,8,0),0)</f>
        <v>9076319352</v>
      </c>
      <c r="K42" s="103">
        <f t="shared" ref="K42" si="20">IFERROR(J42/H42,0)</f>
        <v>0.981786221617854</v>
      </c>
      <c r="L42" s="102">
        <f>IFERROR(VLOOKUP(C42,'INSUMO RES'!$C$1:$L$128,10,0),0)</f>
        <v>168380922</v>
      </c>
    </row>
    <row r="43" spans="1:12" ht="38.25">
      <c r="B43" s="29"/>
      <c r="C43" s="30" t="s">
        <v>2850</v>
      </c>
      <c r="D43" s="31" t="s">
        <v>2851</v>
      </c>
      <c r="E43" s="102">
        <f>VLOOKUP(C43,'INSUMO RES'!$C$1:$L$128,3,0)</f>
        <v>2246188513</v>
      </c>
      <c r="F43" s="102">
        <f>VLOOKUP(C43,'INSUMO RES'!$C$1:$L$128,4,0)</f>
        <v>0</v>
      </c>
      <c r="G43" s="102">
        <f>VLOOKUP(C43,'INSUMO RES'!$C$1:$L$128,5,0)</f>
        <v>-249801</v>
      </c>
      <c r="H43" s="102">
        <f>VLOOKUP(C43,'INSUMO RES'!$C$1:$L$128,6,0)</f>
        <v>2245938712</v>
      </c>
      <c r="I43" s="102">
        <f>IFERROR(VLOOKUP(C43,'INSUMO RES'!$C$1:$L$128,7,0),0)</f>
        <v>2129400</v>
      </c>
      <c r="J43" s="102">
        <f>IFERROR(VLOOKUP(C43,'INSUMO RES'!$C$1:$L$128,8,0),0)</f>
        <v>2071488978</v>
      </c>
      <c r="K43" s="103">
        <f t="shared" ref="K43:K45" si="21">IFERROR(J43/H43,0)</f>
        <v>0.92232658305949355</v>
      </c>
      <c r="L43" s="102">
        <f>IFERROR(VLOOKUP(C43,'INSUMO RES'!$C$1:$L$128,10,0),0)</f>
        <v>174449734</v>
      </c>
    </row>
    <row r="44" spans="1:12" ht="38.25">
      <c r="B44" s="27"/>
      <c r="C44" s="32" t="s">
        <v>2854</v>
      </c>
      <c r="D44" s="28" t="s">
        <v>2855</v>
      </c>
      <c r="E44" s="100">
        <f>+SUM(E45:E46)</f>
        <v>1843400322</v>
      </c>
      <c r="F44" s="100">
        <f t="shared" ref="F44" si="22">+SUM(F45:F46)</f>
        <v>-2083347</v>
      </c>
      <c r="G44" s="100">
        <f t="shared" ref="G44" si="23">+SUM(G45:G46)</f>
        <v>-49655840</v>
      </c>
      <c r="H44" s="100">
        <f t="shared" ref="H44" si="24">+SUM(H45:H46)</f>
        <v>1793744482</v>
      </c>
      <c r="I44" s="100">
        <f t="shared" ref="I44" si="25">+SUM(I45:I46)</f>
        <v>0</v>
      </c>
      <c r="J44" s="100">
        <f t="shared" ref="J44" si="26">+SUM(J45:J46)</f>
        <v>1756948676</v>
      </c>
      <c r="K44" s="101">
        <f t="shared" si="21"/>
        <v>0.9794865955718659</v>
      </c>
      <c r="L44" s="100">
        <f t="shared" ref="L44" si="27">+SUM(L45:L46)</f>
        <v>36795806</v>
      </c>
    </row>
    <row r="45" spans="1:12" ht="25.5">
      <c r="B45" s="29"/>
      <c r="C45" s="30" t="s">
        <v>1015</v>
      </c>
      <c r="D45" s="31" t="s">
        <v>36</v>
      </c>
      <c r="E45" s="102">
        <f>VLOOKUP(C45,'INSUMO RES'!$C$1:$L$128,3,0)</f>
        <v>1086301592</v>
      </c>
      <c r="F45" s="102">
        <f>VLOOKUP(C45,'INSUMO RES'!$C$1:$L$128,4,0)</f>
        <v>-2083347</v>
      </c>
      <c r="G45" s="102">
        <f>VLOOKUP(C45,'INSUMO RES'!$C$1:$L$128,5,0)</f>
        <v>-48637179</v>
      </c>
      <c r="H45" s="102">
        <f>VLOOKUP(C45,'INSUMO RES'!$C$1:$L$128,6,0)</f>
        <v>1037664413</v>
      </c>
      <c r="I45" s="102">
        <f>IFERROR(VLOOKUP(C45,'INSUMO RES'!$C$1:$L$128,7,0),0)</f>
        <v>0</v>
      </c>
      <c r="J45" s="102">
        <f>IFERROR(VLOOKUP(C45,'INSUMO RES'!$C$1:$L$128,8,0),0)</f>
        <v>1037664413</v>
      </c>
      <c r="K45" s="103">
        <f t="shared" si="21"/>
        <v>1</v>
      </c>
      <c r="L45" s="102">
        <f>IFERROR(VLOOKUP(C45,'INSUMO RES'!$C$1:$L$128,10,0),0)</f>
        <v>0</v>
      </c>
    </row>
    <row r="46" spans="1:12">
      <c r="B46" s="29"/>
      <c r="C46" s="30" t="s">
        <v>921</v>
      </c>
      <c r="D46" s="31" t="s">
        <v>34</v>
      </c>
      <c r="E46" s="102">
        <f>VLOOKUP(C46,'INSUMO RES'!$C$1:$L$128,3,0)</f>
        <v>757098730</v>
      </c>
      <c r="F46" s="102">
        <f>VLOOKUP(C46,'INSUMO RES'!$C$1:$L$128,4,0)</f>
        <v>0</v>
      </c>
      <c r="G46" s="102">
        <f>VLOOKUP(C46,'INSUMO RES'!$C$1:$L$128,5,0)</f>
        <v>-1018661</v>
      </c>
      <c r="H46" s="102">
        <f>VLOOKUP(C46,'INSUMO RES'!$C$1:$L$128,6,0)</f>
        <v>756080069</v>
      </c>
      <c r="I46" s="102">
        <f>IFERROR(VLOOKUP(C46,'INSUMO RES'!$C$1:$L$128,7,0),0)</f>
        <v>0</v>
      </c>
      <c r="J46" s="102">
        <f>IFERROR(VLOOKUP(C46,'INSUMO RES'!$C$1:$L$128,8,0),0)</f>
        <v>719284263</v>
      </c>
      <c r="K46" s="103">
        <f t="shared" ref="K46:K47" si="28">IFERROR(J46/H46,0)</f>
        <v>0.95133345328271046</v>
      </c>
      <c r="L46" s="102">
        <f>IFERROR(VLOOKUP(C46,'INSUMO RES'!$C$1:$L$128,10,0),0)</f>
        <v>36795806</v>
      </c>
    </row>
    <row r="47" spans="1:12" ht="17.25" customHeight="1">
      <c r="B47" s="27"/>
      <c r="C47" s="32" t="s">
        <v>2856</v>
      </c>
      <c r="D47" s="28" t="s">
        <v>2857</v>
      </c>
      <c r="E47" s="100">
        <f>+SUM(E48:E54)</f>
        <v>267215152673</v>
      </c>
      <c r="F47" s="100">
        <f t="shared" ref="F47:L47" si="29">+SUM(F48:F54)</f>
        <v>-10745712028</v>
      </c>
      <c r="G47" s="100">
        <f t="shared" si="29"/>
        <v>-11318568142</v>
      </c>
      <c r="H47" s="100">
        <f t="shared" si="29"/>
        <v>255896584531</v>
      </c>
      <c r="I47" s="100">
        <f t="shared" si="29"/>
        <v>2677133674</v>
      </c>
      <c r="J47" s="100">
        <f t="shared" si="29"/>
        <v>242722044109</v>
      </c>
      <c r="K47" s="101">
        <f t="shared" si="28"/>
        <v>0.94851615371832365</v>
      </c>
      <c r="L47" s="100">
        <f t="shared" si="29"/>
        <v>13174540422</v>
      </c>
    </row>
    <row r="48" spans="1:12" ht="25.5">
      <c r="B48" s="267"/>
      <c r="C48" s="30" t="s">
        <v>938</v>
      </c>
      <c r="D48" s="31" t="s">
        <v>40</v>
      </c>
      <c r="E48" s="102">
        <f>VLOOKUP(C48,'INSUMO RES'!$C$1:$L$128,3,0)</f>
        <v>57108361433</v>
      </c>
      <c r="F48" s="102">
        <f>VLOOKUP(C48,'INSUMO RES'!$C$1:$L$128,4,0)</f>
        <v>-35989855</v>
      </c>
      <c r="G48" s="102">
        <f>VLOOKUP(C48,'INSUMO RES'!$C$1:$L$128,5,0)</f>
        <v>-141973418</v>
      </c>
      <c r="H48" s="102">
        <f>VLOOKUP(C48,'INSUMO RES'!$C$1:$L$128,6,0)</f>
        <v>56966388015</v>
      </c>
      <c r="I48" s="102">
        <f>IFERROR(VLOOKUP(C48,'INSUMO RES'!$C$1:$L$128,7,0),0)</f>
        <v>2103516306</v>
      </c>
      <c r="J48" s="102">
        <f>IFERROR(VLOOKUP(C48,'INSUMO RES'!$C$1:$L$128,8,0),0)</f>
        <v>54843645471</v>
      </c>
      <c r="K48" s="103">
        <f t="shared" ref="K48:K55" si="30">IFERROR(J48/H48,0)</f>
        <v>0.96273692930222199</v>
      </c>
      <c r="L48" s="102">
        <f>IFERROR(VLOOKUP(C48,'INSUMO RES'!$C$1:$L$128,10,0),0)</f>
        <v>2122742544</v>
      </c>
    </row>
    <row r="49" spans="1:12" ht="25.5">
      <c r="B49" s="267"/>
      <c r="C49" s="30" t="s">
        <v>928</v>
      </c>
      <c r="D49" s="31" t="s">
        <v>28</v>
      </c>
      <c r="E49" s="102">
        <f>VLOOKUP(C49,'INSUMO RES'!$C$1:$L$128,3,0)</f>
        <v>87074186604</v>
      </c>
      <c r="F49" s="102">
        <f>VLOOKUP(C49,'INSUMO RES'!$C$1:$L$128,4,0)</f>
        <v>-129489270</v>
      </c>
      <c r="G49" s="102">
        <f>VLOOKUP(C49,'INSUMO RES'!$C$1:$L$128,5,0)</f>
        <v>-418823276</v>
      </c>
      <c r="H49" s="102">
        <f>VLOOKUP(C49,'INSUMO RES'!$C$1:$L$128,6,0)</f>
        <v>86655363328</v>
      </c>
      <c r="I49" s="102">
        <f>IFERROR(VLOOKUP(C49,'INSUMO RES'!$C$1:$L$128,7,0),0)</f>
        <v>19835836</v>
      </c>
      <c r="J49" s="102">
        <f>IFERROR(VLOOKUP(C49,'INSUMO RES'!$C$1:$L$128,8,0),0)</f>
        <v>85827188702</v>
      </c>
      <c r="K49" s="103">
        <f t="shared" si="30"/>
        <v>0.99044289246280959</v>
      </c>
      <c r="L49" s="102">
        <f>IFERROR(VLOOKUP(C49,'INSUMO RES'!$C$1:$L$128,10,0),0)</f>
        <v>828174626</v>
      </c>
    </row>
    <row r="50" spans="1:12" ht="25.5">
      <c r="B50" s="267"/>
      <c r="C50" s="30" t="s">
        <v>904</v>
      </c>
      <c r="D50" s="31" t="s">
        <v>33</v>
      </c>
      <c r="E50" s="102">
        <f>VLOOKUP(C50,'INSUMO RES'!$C$1:$L$128,3,0)</f>
        <v>79590758464</v>
      </c>
      <c r="F50" s="102">
        <f>VLOOKUP(C50,'INSUMO RES'!$C$1:$L$128,4,0)</f>
        <v>-10050704461</v>
      </c>
      <c r="G50" s="102">
        <f>VLOOKUP(C50,'INSUMO RES'!$C$1:$L$128,5,0)</f>
        <v>-10051664460</v>
      </c>
      <c r="H50" s="102">
        <f>VLOOKUP(C50,'INSUMO RES'!$C$1:$L$128,6,0)</f>
        <v>69539094004</v>
      </c>
      <c r="I50" s="102">
        <f>IFERROR(VLOOKUP(C50,'INSUMO RES'!$C$1:$L$128,7,0),0)</f>
        <v>529200</v>
      </c>
      <c r="J50" s="102">
        <f>IFERROR(VLOOKUP(C50,'INSUMO RES'!$C$1:$L$128,8,0),0)</f>
        <v>62911547154</v>
      </c>
      <c r="K50" s="103">
        <f t="shared" si="30"/>
        <v>0.90469322407883579</v>
      </c>
      <c r="L50" s="102">
        <f>IFERROR(VLOOKUP(C50,'INSUMO RES'!$C$1:$L$128,10,0),0)</f>
        <v>6627546850</v>
      </c>
    </row>
    <row r="51" spans="1:12" ht="25.5">
      <c r="B51" s="267"/>
      <c r="C51" s="30" t="s">
        <v>915</v>
      </c>
      <c r="D51" s="31" t="s">
        <v>916</v>
      </c>
      <c r="E51" s="102">
        <f>VLOOKUP(C51,'INSUMO RES'!$C$1:$L$128,3,0)</f>
        <v>2209602026</v>
      </c>
      <c r="F51" s="102">
        <f>VLOOKUP(C51,'INSUMO RES'!$C$1:$L$128,4,0)</f>
        <v>-1405135</v>
      </c>
      <c r="G51" s="102">
        <f>VLOOKUP(C51,'INSUMO RES'!$C$1:$L$128,5,0)</f>
        <v>-5979924</v>
      </c>
      <c r="H51" s="102">
        <f>VLOOKUP(C51,'INSUMO RES'!$C$1:$L$128,6,0)</f>
        <v>2203622102</v>
      </c>
      <c r="I51" s="102">
        <f>IFERROR(VLOOKUP(C51,'INSUMO RES'!$C$1:$L$128,7,0),0)</f>
        <v>0</v>
      </c>
      <c r="J51" s="102">
        <f>IFERROR(VLOOKUP(C51,'INSUMO RES'!$C$1:$L$128,8,0),0)</f>
        <v>2201369095</v>
      </c>
      <c r="K51" s="103">
        <f t="shared" si="30"/>
        <v>0.9989775892164291</v>
      </c>
      <c r="L51" s="102">
        <f>IFERROR(VLOOKUP(C51,'INSUMO RES'!$C$1:$L$128,10,0),0)</f>
        <v>2253007</v>
      </c>
    </row>
    <row r="52" spans="1:12" ht="38.25">
      <c r="B52" s="267"/>
      <c r="C52" s="30" t="s">
        <v>1281</v>
      </c>
      <c r="D52" s="31" t="s">
        <v>27</v>
      </c>
      <c r="E52" s="102">
        <f>VLOOKUP(C52,'INSUMO RES'!$C$1:$L$128,3,0)</f>
        <v>1275447128</v>
      </c>
      <c r="F52" s="102">
        <f>VLOOKUP(C52,'INSUMO RES'!$C$1:$L$128,4,0)</f>
        <v>-6733000</v>
      </c>
      <c r="G52" s="102">
        <f>VLOOKUP(C52,'INSUMO RES'!$C$1:$L$128,5,0)</f>
        <v>-6733495</v>
      </c>
      <c r="H52" s="102">
        <f>VLOOKUP(C52,'INSUMO RES'!$C$1:$L$128,6,0)</f>
        <v>1268713633</v>
      </c>
      <c r="I52" s="102">
        <f>IFERROR(VLOOKUP(C52,'INSUMO RES'!$C$1:$L$128,7,0),0)</f>
        <v>0</v>
      </c>
      <c r="J52" s="102">
        <f>IFERROR(VLOOKUP(C52,'INSUMO RES'!$C$1:$L$128,8,0),0)</f>
        <v>1268710360</v>
      </c>
      <c r="K52" s="103">
        <f t="shared" si="30"/>
        <v>0.99999742022162064</v>
      </c>
      <c r="L52" s="102">
        <f>IFERROR(VLOOKUP(C52,'INSUMO RES'!$C$1:$L$128,10,0),0)</f>
        <v>3273</v>
      </c>
    </row>
    <row r="53" spans="1:12" ht="25.5">
      <c r="B53" s="267"/>
      <c r="C53" s="30" t="s">
        <v>912</v>
      </c>
      <c r="D53" s="31" t="s">
        <v>881</v>
      </c>
      <c r="E53" s="102">
        <f>VLOOKUP(C53,'INSUMO RES'!$C$1:$L$128,3,0)</f>
        <v>26334478818</v>
      </c>
      <c r="F53" s="102">
        <f>VLOOKUP(C53,'INSUMO RES'!$C$1:$L$128,4,0)</f>
        <v>-11975562</v>
      </c>
      <c r="G53" s="102">
        <f>VLOOKUP(C53,'INSUMO RES'!$C$1:$L$128,5,0)</f>
        <v>-125636798</v>
      </c>
      <c r="H53" s="102">
        <f>VLOOKUP(C53,'INSUMO RES'!$C$1:$L$128,6,0)</f>
        <v>26208842020</v>
      </c>
      <c r="I53" s="102">
        <f>IFERROR(VLOOKUP(C53,'INSUMO RES'!$C$1:$L$128,7,0),0)</f>
        <v>546541439</v>
      </c>
      <c r="J53" s="102">
        <f>IFERROR(VLOOKUP(C53,'INSUMO RES'!$C$1:$L$128,8,0),0)</f>
        <v>23748084690</v>
      </c>
      <c r="K53" s="103">
        <f t="shared" si="30"/>
        <v>0.90610965077655115</v>
      </c>
      <c r="L53" s="102">
        <f>IFERROR(VLOOKUP(C53,'INSUMO RES'!$C$1:$L$128,10,0),0)</f>
        <v>2460757330</v>
      </c>
    </row>
    <row r="54" spans="1:12" ht="38.25">
      <c r="B54" s="267"/>
      <c r="C54" s="30" t="s">
        <v>910</v>
      </c>
      <c r="D54" s="31" t="s">
        <v>852</v>
      </c>
      <c r="E54" s="102">
        <f>VLOOKUP(C54,'INSUMO RES'!$C$1:$L$128,3,0)</f>
        <v>13622318200</v>
      </c>
      <c r="F54" s="102">
        <f>VLOOKUP(C54,'INSUMO RES'!$C$1:$L$128,4,0)</f>
        <v>-509414745</v>
      </c>
      <c r="G54" s="102">
        <f>VLOOKUP(C54,'INSUMO RES'!$C$1:$L$128,5,0)</f>
        <v>-567756771</v>
      </c>
      <c r="H54" s="102">
        <f>VLOOKUP(C54,'INSUMO RES'!$C$1:$L$128,6,0)</f>
        <v>13054561429</v>
      </c>
      <c r="I54" s="102">
        <f>IFERROR(VLOOKUP(C54,'INSUMO RES'!$C$1:$L$128,7,0),0)</f>
        <v>6710893</v>
      </c>
      <c r="J54" s="102">
        <f>IFERROR(VLOOKUP(C54,'INSUMO RES'!$C$1:$L$128,8,0),0)</f>
        <v>11921498637</v>
      </c>
      <c r="K54" s="103">
        <f t="shared" si="30"/>
        <v>0.91320560264223338</v>
      </c>
      <c r="L54" s="102">
        <f>IFERROR(VLOOKUP(C54,'INSUMO RES'!$C$1:$L$128,10,0),0)</f>
        <v>1133062792</v>
      </c>
    </row>
    <row r="55" spans="1:12" ht="24.75" customHeight="1">
      <c r="B55" s="27"/>
      <c r="C55" s="32" t="s">
        <v>2862</v>
      </c>
      <c r="D55" s="28" t="s">
        <v>2863</v>
      </c>
      <c r="E55" s="100">
        <f>+E56</f>
        <v>214794067</v>
      </c>
      <c r="F55" s="100">
        <f t="shared" ref="F55:L55" si="31">+F56</f>
        <v>0</v>
      </c>
      <c r="G55" s="100">
        <f t="shared" si="31"/>
        <v>0</v>
      </c>
      <c r="H55" s="100">
        <f t="shared" si="31"/>
        <v>214794067</v>
      </c>
      <c r="I55" s="100">
        <f t="shared" si="31"/>
        <v>0</v>
      </c>
      <c r="J55" s="100">
        <f t="shared" si="31"/>
        <v>208008934</v>
      </c>
      <c r="K55" s="101">
        <f t="shared" si="30"/>
        <v>0.96841098502036371</v>
      </c>
      <c r="L55" s="100">
        <f t="shared" si="31"/>
        <v>6785133</v>
      </c>
    </row>
    <row r="56" spans="1:12" ht="25.5">
      <c r="B56" s="267"/>
      <c r="C56" s="30" t="s">
        <v>945</v>
      </c>
      <c r="D56" s="31" t="s">
        <v>946</v>
      </c>
      <c r="E56" s="102">
        <f>VLOOKUP(C56,'INSUMO RES'!$C$1:$L$128,3,0)</f>
        <v>214794067</v>
      </c>
      <c r="F56" s="102">
        <f>VLOOKUP(C56,'INSUMO RES'!$C$1:$L$128,4,0)</f>
        <v>0</v>
      </c>
      <c r="G56" s="102">
        <f>VLOOKUP(C56,'INSUMO RES'!$C$1:$L$128,5,0)</f>
        <v>0</v>
      </c>
      <c r="H56" s="102">
        <f>VLOOKUP(C56,'INSUMO RES'!$C$1:$L$128,6,0)</f>
        <v>214794067</v>
      </c>
      <c r="I56" s="102">
        <f>IFERROR(VLOOKUP(C56,'INSUMO RES'!$C$1:$L$128,7,0),0)</f>
        <v>0</v>
      </c>
      <c r="J56" s="102">
        <f>IFERROR(VLOOKUP(C56,'INSUMO RES'!$C$1:$L$128,8,0),0)</f>
        <v>208008934</v>
      </c>
      <c r="K56" s="103">
        <f t="shared" ref="K56:K57" si="32">IFERROR(J56/H56,0)</f>
        <v>0.96841098502036371</v>
      </c>
      <c r="L56" s="102">
        <f>IFERROR(VLOOKUP(C56,'INSUMO RES'!$C$1:$L$128,10,0),0)</f>
        <v>6785133</v>
      </c>
    </row>
    <row r="57" spans="1:12" ht="44.25" customHeight="1">
      <c r="B57" s="27"/>
      <c r="C57" s="32" t="s">
        <v>2864</v>
      </c>
      <c r="D57" s="465" t="s">
        <v>2865</v>
      </c>
      <c r="E57" s="100">
        <f>+E58</f>
        <v>9028622757</v>
      </c>
      <c r="F57" s="100">
        <f t="shared" ref="F57" si="33">+F58</f>
        <v>0</v>
      </c>
      <c r="G57" s="100">
        <f t="shared" ref="G57" si="34">+G58</f>
        <v>-80703381</v>
      </c>
      <c r="H57" s="100">
        <f t="shared" ref="H57" si="35">+H58</f>
        <v>8947919376</v>
      </c>
      <c r="I57" s="100">
        <f t="shared" ref="I57" si="36">+I58</f>
        <v>0</v>
      </c>
      <c r="J57" s="100">
        <f t="shared" ref="J57" si="37">+J58</f>
        <v>8869223979</v>
      </c>
      <c r="K57" s="101">
        <f t="shared" si="32"/>
        <v>0.99120517366181504</v>
      </c>
      <c r="L57" s="100">
        <f t="shared" ref="L57" si="38">+L58</f>
        <v>78695397</v>
      </c>
    </row>
    <row r="58" spans="1:12" ht="27.75" customHeight="1">
      <c r="B58" s="267"/>
      <c r="C58" s="30" t="s">
        <v>929</v>
      </c>
      <c r="D58" s="31" t="s">
        <v>930</v>
      </c>
      <c r="E58" s="102">
        <f>VLOOKUP(C58,'INSUMO RES'!$C$1:$L$128,3,0)</f>
        <v>9028622757</v>
      </c>
      <c r="F58" s="102">
        <f>VLOOKUP(C58,'INSUMO RES'!$C$1:$L$128,4,0)</f>
        <v>0</v>
      </c>
      <c r="G58" s="102">
        <f>VLOOKUP(C58,'INSUMO RES'!$C$1:$L$128,5,0)</f>
        <v>-80703381</v>
      </c>
      <c r="H58" s="102">
        <f>VLOOKUP(C58,'INSUMO RES'!$C$1:$L$128,6,0)</f>
        <v>8947919376</v>
      </c>
      <c r="I58" s="102">
        <f>IFERROR(VLOOKUP(C58,'INSUMO RES'!$C$1:$L$128,7,0),0)</f>
        <v>0</v>
      </c>
      <c r="J58" s="102">
        <f>IFERROR(VLOOKUP(C58,'INSUMO RES'!$C$1:$L$128,8,0),0)</f>
        <v>8869223979</v>
      </c>
      <c r="K58" s="103">
        <f t="shared" ref="K58" si="39">IFERROR(J58/H58,0)</f>
        <v>0.99120517366181504</v>
      </c>
      <c r="L58" s="102">
        <f>IFERROR(VLOOKUP(C58,'INSUMO RES'!$C$1:$L$128,10,0),0)</f>
        <v>78695397</v>
      </c>
    </row>
    <row r="59" spans="1:12" ht="47.25" customHeight="1">
      <c r="A59" s="20" t="s">
        <v>2979</v>
      </c>
      <c r="B59" s="27" t="s">
        <v>3213</v>
      </c>
      <c r="C59" s="32" t="s">
        <v>2866</v>
      </c>
      <c r="D59" s="465" t="s">
        <v>2867</v>
      </c>
      <c r="E59" s="100">
        <f t="shared" ref="E59:L60" si="40">E60</f>
        <v>4389195507</v>
      </c>
      <c r="F59" s="100">
        <f t="shared" si="40"/>
        <v>-19592800</v>
      </c>
      <c r="G59" s="100">
        <f t="shared" si="40"/>
        <v>-19592931</v>
      </c>
      <c r="H59" s="100">
        <f t="shared" si="40"/>
        <v>4369602576</v>
      </c>
      <c r="I59" s="100">
        <f t="shared" si="40"/>
        <v>0</v>
      </c>
      <c r="J59" s="100">
        <f t="shared" si="40"/>
        <v>4368139176</v>
      </c>
      <c r="K59" s="101">
        <f t="shared" si="1"/>
        <v>0.99966509540065773</v>
      </c>
      <c r="L59" s="100">
        <f t="shared" si="40"/>
        <v>1463400</v>
      </c>
    </row>
    <row r="60" spans="1:12" ht="32.25" customHeight="1">
      <c r="A60" s="20" t="s">
        <v>2979</v>
      </c>
      <c r="B60" s="27" t="s">
        <v>3214</v>
      </c>
      <c r="C60" s="32" t="s">
        <v>2868</v>
      </c>
      <c r="D60" s="465" t="s">
        <v>2869</v>
      </c>
      <c r="E60" s="100">
        <f t="shared" si="40"/>
        <v>4389195507</v>
      </c>
      <c r="F60" s="100">
        <f t="shared" si="40"/>
        <v>-19592800</v>
      </c>
      <c r="G60" s="100">
        <f t="shared" si="40"/>
        <v>-19592931</v>
      </c>
      <c r="H60" s="100">
        <f t="shared" si="40"/>
        <v>4369602576</v>
      </c>
      <c r="I60" s="100">
        <f t="shared" si="40"/>
        <v>0</v>
      </c>
      <c r="J60" s="100">
        <f t="shared" si="40"/>
        <v>4368139176</v>
      </c>
      <c r="K60" s="101">
        <f t="shared" si="1"/>
        <v>0.99966509540065773</v>
      </c>
      <c r="L60" s="100">
        <f t="shared" si="40"/>
        <v>1463400</v>
      </c>
    </row>
    <row r="61" spans="1:12" ht="25.5">
      <c r="A61" s="20" t="s">
        <v>2985</v>
      </c>
      <c r="B61" s="29"/>
      <c r="C61" s="30" t="s">
        <v>1288</v>
      </c>
      <c r="D61" s="31" t="s">
        <v>26</v>
      </c>
      <c r="E61" s="102">
        <f>VLOOKUP(C61,'INSUMO RES'!$C$1:$L$128,3,0)</f>
        <v>4389195507</v>
      </c>
      <c r="F61" s="102">
        <f>VLOOKUP(C61,'INSUMO RES'!$C$1:$L$128,4,0)</f>
        <v>-19592800</v>
      </c>
      <c r="G61" s="102">
        <f>VLOOKUP(C61,'INSUMO RES'!$C$1:$L$128,5,0)</f>
        <v>-19592931</v>
      </c>
      <c r="H61" s="102">
        <f>VLOOKUP(C61,'INSUMO RES'!$C$1:$L$128,6,0)</f>
        <v>4369602576</v>
      </c>
      <c r="I61" s="102">
        <f>IFERROR(VLOOKUP(C61,'INSUMO RES'!$C$1:$L$128,7,0),0)</f>
        <v>0</v>
      </c>
      <c r="J61" s="102">
        <f>IFERROR(VLOOKUP(C61,'INSUMO RES'!$C$1:$L$128,8,0),0)</f>
        <v>4368139176</v>
      </c>
      <c r="K61" s="103">
        <f t="shared" si="1"/>
        <v>0.99966509540065773</v>
      </c>
      <c r="L61" s="102">
        <f>IFERROR(VLOOKUP(C61,'INSUMO RES'!$C$1:$L$128,10,0),0)</f>
        <v>1463400</v>
      </c>
    </row>
    <row r="62" spans="1:12" ht="33.75" customHeight="1">
      <c r="A62" s="20" t="s">
        <v>2979</v>
      </c>
      <c r="B62" s="27" t="s">
        <v>3215</v>
      </c>
      <c r="C62" s="32" t="s">
        <v>2872</v>
      </c>
      <c r="D62" s="465" t="s">
        <v>3216</v>
      </c>
      <c r="E62" s="100">
        <f>E63+E65+E68</f>
        <v>33291634260</v>
      </c>
      <c r="F62" s="100">
        <f t="shared" ref="F62:L62" si="41">F63+F65+F68</f>
        <v>-987694615</v>
      </c>
      <c r="G62" s="100">
        <f t="shared" si="41"/>
        <v>-1192786881</v>
      </c>
      <c r="H62" s="100">
        <f t="shared" si="41"/>
        <v>32098847379</v>
      </c>
      <c r="I62" s="100">
        <f t="shared" si="41"/>
        <v>47428369</v>
      </c>
      <c r="J62" s="100">
        <f t="shared" si="41"/>
        <v>31639239750</v>
      </c>
      <c r="K62" s="101">
        <f t="shared" si="1"/>
        <v>0.9856814911895968</v>
      </c>
      <c r="L62" s="100">
        <f t="shared" si="41"/>
        <v>459607629</v>
      </c>
    </row>
    <row r="63" spans="1:12" ht="27" customHeight="1">
      <c r="A63" s="20" t="s">
        <v>2979</v>
      </c>
      <c r="B63" s="27" t="s">
        <v>3217</v>
      </c>
      <c r="C63" s="32" t="s">
        <v>2874</v>
      </c>
      <c r="D63" s="28" t="s">
        <v>2875</v>
      </c>
      <c r="E63" s="100">
        <f t="shared" ref="E63:L63" si="42">E64</f>
        <v>4844584901</v>
      </c>
      <c r="F63" s="100">
        <f t="shared" si="42"/>
        <v>-623200</v>
      </c>
      <c r="G63" s="100">
        <f t="shared" si="42"/>
        <v>-51743741</v>
      </c>
      <c r="H63" s="100">
        <f t="shared" si="42"/>
        <v>4792841160</v>
      </c>
      <c r="I63" s="100">
        <f t="shared" si="42"/>
        <v>2949333</v>
      </c>
      <c r="J63" s="100">
        <f t="shared" si="42"/>
        <v>4790015491</v>
      </c>
      <c r="K63" s="101">
        <f t="shared" si="1"/>
        <v>0.9994104396733231</v>
      </c>
      <c r="L63" s="100">
        <f t="shared" si="42"/>
        <v>2825669</v>
      </c>
    </row>
    <row r="64" spans="1:12" ht="57.75" customHeight="1">
      <c r="A64" s="20" t="s">
        <v>2985</v>
      </c>
      <c r="B64" s="29"/>
      <c r="C64" s="30" t="s">
        <v>902</v>
      </c>
      <c r="D64" s="31" t="s">
        <v>873</v>
      </c>
      <c r="E64" s="102">
        <f>VLOOKUP(C64,'INSUMO RES'!$C$1:$L$128,3,0)</f>
        <v>4844584901</v>
      </c>
      <c r="F64" s="102">
        <f>VLOOKUP(C64,'INSUMO RES'!$C$1:$L$128,4,0)</f>
        <v>-623200</v>
      </c>
      <c r="G64" s="102">
        <f>VLOOKUP(C64,'INSUMO RES'!$C$1:$L$128,5,0)</f>
        <v>-51743741</v>
      </c>
      <c r="H64" s="102">
        <f>VLOOKUP(C64,'INSUMO RES'!$C$1:$L$128,6,0)</f>
        <v>4792841160</v>
      </c>
      <c r="I64" s="102">
        <f>IFERROR(VLOOKUP(C64,'INSUMO RES'!$C$1:$L$128,7,0),0)</f>
        <v>2949333</v>
      </c>
      <c r="J64" s="102">
        <f>IFERROR(VLOOKUP(C64,'INSUMO RES'!$C$1:$L$128,8,0),0)</f>
        <v>4790015491</v>
      </c>
      <c r="K64" s="103">
        <f t="shared" ref="K64:K65" si="43">IFERROR(J64/H64,0)</f>
        <v>0.9994104396733231</v>
      </c>
      <c r="L64" s="102">
        <f>IFERROR(VLOOKUP(C64,'INSUMO RES'!$C$1:$L$128,10,0),0)</f>
        <v>2825669</v>
      </c>
    </row>
    <row r="65" spans="1:12">
      <c r="A65" s="20" t="s">
        <v>2979</v>
      </c>
      <c r="B65" s="27" t="s">
        <v>3218</v>
      </c>
      <c r="C65" s="32" t="s">
        <v>2876</v>
      </c>
      <c r="D65" s="28" t="s">
        <v>2877</v>
      </c>
      <c r="E65" s="100">
        <f>SUM(E66:E67)</f>
        <v>25683181890</v>
      </c>
      <c r="F65" s="100">
        <f t="shared" ref="F65:L65" si="44">SUM(F66:F67)</f>
        <v>-965683444</v>
      </c>
      <c r="G65" s="100">
        <f t="shared" si="44"/>
        <v>-1105229339</v>
      </c>
      <c r="H65" s="100">
        <f t="shared" si="44"/>
        <v>24577952551</v>
      </c>
      <c r="I65" s="100">
        <f t="shared" si="44"/>
        <v>38504036</v>
      </c>
      <c r="J65" s="100">
        <f t="shared" si="44"/>
        <v>24139830616</v>
      </c>
      <c r="K65" s="101">
        <f t="shared" si="43"/>
        <v>0.98217418907897702</v>
      </c>
      <c r="L65" s="100">
        <f t="shared" si="44"/>
        <v>438121935</v>
      </c>
    </row>
    <row r="66" spans="1:12" ht="48.75" customHeight="1">
      <c r="A66" s="20" t="s">
        <v>2985</v>
      </c>
      <c r="B66" s="29"/>
      <c r="C66" s="30" t="s">
        <v>943</v>
      </c>
      <c r="D66" s="31" t="s">
        <v>944</v>
      </c>
      <c r="E66" s="102">
        <f>VLOOKUP(C66,'INSUMO RES'!$C$1:$L$128,3,0)</f>
        <v>442288163</v>
      </c>
      <c r="F66" s="102">
        <f>VLOOKUP(C66,'INSUMO RES'!$C$1:$L$128,4,0)</f>
        <v>0</v>
      </c>
      <c r="G66" s="102">
        <f>VLOOKUP(C66,'INSUMO RES'!$C$1:$L$128,5,0)</f>
        <v>-462</v>
      </c>
      <c r="H66" s="102">
        <f>VLOOKUP(C66,'INSUMO RES'!$C$1:$L$128,6,0)</f>
        <v>442287701</v>
      </c>
      <c r="I66" s="102">
        <f>IFERROR(VLOOKUP(C66,'INSUMO RES'!$C$1:$L$128,7,0),0)</f>
        <v>0</v>
      </c>
      <c r="J66" s="102">
        <f>IFERROR(VLOOKUP(C66,'INSUMO RES'!$C$1:$L$128,8,0),0)</f>
        <v>442287701</v>
      </c>
      <c r="K66" s="103">
        <f t="shared" ref="K66:K69" si="45">IFERROR(J66/H66,0)</f>
        <v>1</v>
      </c>
      <c r="L66" s="102">
        <f>IFERROR(VLOOKUP(C66,'INSUMO RES'!$C$1:$L$128,10,0),0)</f>
        <v>0</v>
      </c>
    </row>
    <row r="67" spans="1:12" ht="33.75" customHeight="1">
      <c r="A67" s="20" t="s">
        <v>2985</v>
      </c>
      <c r="B67" s="29"/>
      <c r="C67" s="30" t="s">
        <v>908</v>
      </c>
      <c r="D67" s="31" t="s">
        <v>848</v>
      </c>
      <c r="E67" s="102">
        <f>VLOOKUP(C67,'INSUMO RES'!$C$1:$L$128,3,0)</f>
        <v>25240893727</v>
      </c>
      <c r="F67" s="102">
        <f>VLOOKUP(C67,'INSUMO RES'!$C$1:$L$128,4,0)</f>
        <v>-965683444</v>
      </c>
      <c r="G67" s="102">
        <f>VLOOKUP(C67,'INSUMO RES'!$C$1:$L$128,5,0)</f>
        <v>-1105228877</v>
      </c>
      <c r="H67" s="102">
        <f>VLOOKUP(C67,'INSUMO RES'!$C$1:$L$128,6,0)</f>
        <v>24135664850</v>
      </c>
      <c r="I67" s="102">
        <f>IFERROR(VLOOKUP(C67,'INSUMO RES'!$C$1:$L$128,7,0),0)</f>
        <v>38504036</v>
      </c>
      <c r="J67" s="102">
        <f>IFERROR(VLOOKUP(C67,'INSUMO RES'!$C$1:$L$128,8,0),0)</f>
        <v>23697542915</v>
      </c>
      <c r="K67" s="103">
        <f t="shared" si="45"/>
        <v>0.98184752988066126</v>
      </c>
      <c r="L67" s="102">
        <f>IFERROR(VLOOKUP(C67,'INSUMO RES'!$C$1:$L$128,10,0),0)</f>
        <v>438121935</v>
      </c>
    </row>
    <row r="68" spans="1:12" ht="21" customHeight="1">
      <c r="A68" s="20" t="s">
        <v>2985</v>
      </c>
      <c r="B68" s="27"/>
      <c r="C68" s="32" t="s">
        <v>2883</v>
      </c>
      <c r="D68" s="28" t="s">
        <v>2884</v>
      </c>
      <c r="E68" s="100">
        <f t="shared" ref="E68:L68" si="46">E69</f>
        <v>2763867469</v>
      </c>
      <c r="F68" s="100">
        <f t="shared" si="46"/>
        <v>-21387971</v>
      </c>
      <c r="G68" s="100">
        <f t="shared" si="46"/>
        <v>-35813801</v>
      </c>
      <c r="H68" s="100">
        <f t="shared" si="46"/>
        <v>2728053668</v>
      </c>
      <c r="I68" s="100">
        <f t="shared" si="46"/>
        <v>5975000</v>
      </c>
      <c r="J68" s="100">
        <f t="shared" si="46"/>
        <v>2709393643</v>
      </c>
      <c r="K68" s="101">
        <f t="shared" si="45"/>
        <v>0.99315994944715291</v>
      </c>
      <c r="L68" s="100">
        <f t="shared" si="46"/>
        <v>18660025</v>
      </c>
    </row>
    <row r="69" spans="1:12" ht="57" customHeight="1">
      <c r="A69" s="20" t="s">
        <v>2985</v>
      </c>
      <c r="B69" s="29"/>
      <c r="C69" s="30" t="s">
        <v>940</v>
      </c>
      <c r="D69" s="31" t="s">
        <v>941</v>
      </c>
      <c r="E69" s="102">
        <f>VLOOKUP(C69,'INSUMO RES'!$C$1:$L$128,3,0)</f>
        <v>2763867469</v>
      </c>
      <c r="F69" s="102">
        <f>VLOOKUP(C69,'INSUMO RES'!$C$1:$L$128,4,0)</f>
        <v>-21387971</v>
      </c>
      <c r="G69" s="102">
        <f>VLOOKUP(C69,'INSUMO RES'!$C$1:$L$128,5,0)</f>
        <v>-35813801</v>
      </c>
      <c r="H69" s="102">
        <f>VLOOKUP(C69,'INSUMO RES'!$C$1:$L$128,6,0)</f>
        <v>2728053668</v>
      </c>
      <c r="I69" s="102">
        <f>IFERROR(VLOOKUP(C69,'INSUMO RES'!$C$1:$L$128,7,0),0)</f>
        <v>5975000</v>
      </c>
      <c r="J69" s="102">
        <f>IFERROR(VLOOKUP(C69,'INSUMO RES'!$C$1:$L$128,8,0),0)</f>
        <v>2709393643</v>
      </c>
      <c r="K69" s="103">
        <f t="shared" si="45"/>
        <v>0.99315994944715291</v>
      </c>
      <c r="L69" s="102">
        <f>IFERROR(VLOOKUP(C69,'INSUMO RES'!$C$1:$L$128,10,0),0)</f>
        <v>18660025</v>
      </c>
    </row>
    <row r="72" spans="1:12" ht="27" customHeight="1">
      <c r="C72" s="520" t="s">
        <v>3759</v>
      </c>
      <c r="D72" s="520"/>
      <c r="E72" s="520"/>
      <c r="F72" s="520"/>
      <c r="G72" s="520"/>
      <c r="H72" s="520"/>
      <c r="I72" s="520"/>
      <c r="J72" s="520"/>
      <c r="K72" s="520"/>
    </row>
    <row r="74" spans="1:12">
      <c r="G74" s="515"/>
      <c r="H74" s="515"/>
      <c r="I74" s="515"/>
      <c r="J74" s="515"/>
      <c r="K74" s="515"/>
    </row>
    <row r="75" spans="1:12">
      <c r="C75" s="519"/>
      <c r="D75" s="519"/>
      <c r="E75" s="34"/>
      <c r="F75" s="35"/>
      <c r="G75" s="518"/>
      <c r="H75" s="518"/>
      <c r="I75" s="518"/>
      <c r="J75" s="518"/>
    </row>
    <row r="76" spans="1:12" ht="15">
      <c r="C76" s="513" t="s">
        <v>3169</v>
      </c>
      <c r="D76" s="513"/>
      <c r="E76" s="466"/>
      <c r="F76" s="466"/>
      <c r="G76" s="514" t="s">
        <v>3170</v>
      </c>
      <c r="H76" s="514"/>
      <c r="I76" s="514"/>
      <c r="J76" s="514"/>
      <c r="K76" s="514"/>
    </row>
    <row r="77" spans="1:12" ht="15">
      <c r="C77" s="513" t="s">
        <v>3760</v>
      </c>
      <c r="D77" s="513"/>
      <c r="E77" s="466"/>
      <c r="F77" s="466"/>
      <c r="G77" s="514" t="s">
        <v>3172</v>
      </c>
      <c r="H77" s="514"/>
      <c r="I77" s="514"/>
      <c r="J77" s="514"/>
      <c r="K77" s="514"/>
    </row>
    <row r="78" spans="1:12">
      <c r="C78" s="266"/>
      <c r="D78" s="266"/>
      <c r="E78" s="36"/>
      <c r="F78" s="36"/>
      <c r="G78" s="265"/>
      <c r="H78" s="265"/>
      <c r="I78" s="265"/>
      <c r="J78" s="265"/>
      <c r="K78" s="265"/>
    </row>
    <row r="79" spans="1:12">
      <c r="C79" s="266"/>
      <c r="D79" s="266"/>
      <c r="E79" s="36"/>
      <c r="F79" s="36"/>
      <c r="G79" s="265"/>
      <c r="H79" s="265"/>
      <c r="I79" s="265"/>
      <c r="J79" s="265"/>
      <c r="K79" s="265"/>
    </row>
    <row r="80" spans="1:12">
      <c r="C80" s="114" t="s">
        <v>3757</v>
      </c>
      <c r="D80" s="114"/>
      <c r="E80" s="36"/>
      <c r="F80" s="36"/>
      <c r="G80" s="512"/>
      <c r="H80" s="512"/>
      <c r="I80" s="512"/>
      <c r="J80" s="512"/>
      <c r="K80" s="512"/>
    </row>
    <row r="81" spans="2:12">
      <c r="C81" s="114" t="s">
        <v>3761</v>
      </c>
      <c r="D81" s="114"/>
      <c r="E81" s="36"/>
      <c r="F81" s="36"/>
      <c r="G81" s="512"/>
      <c r="H81" s="512"/>
      <c r="I81" s="512"/>
      <c r="J81" s="512"/>
      <c r="K81" s="512"/>
    </row>
    <row r="82" spans="2:12">
      <c r="C82" s="114" t="s">
        <v>3175</v>
      </c>
      <c r="D82" s="114"/>
    </row>
    <row r="83" spans="2:12">
      <c r="C83" s="114" t="s">
        <v>3176</v>
      </c>
      <c r="D83" s="114"/>
    </row>
    <row r="84" spans="2:12">
      <c r="B84" s="20" t="s">
        <v>3219</v>
      </c>
    </row>
    <row r="93" spans="2:12">
      <c r="E93" s="21"/>
      <c r="F93" s="21"/>
      <c r="G93" s="21"/>
      <c r="H93" s="21"/>
      <c r="I93" s="21"/>
      <c r="J93" s="21"/>
      <c r="K93" s="21"/>
      <c r="L93" s="21"/>
    </row>
  </sheetData>
  <mergeCells count="18">
    <mergeCell ref="J5:L5"/>
    <mergeCell ref="B3:L3"/>
    <mergeCell ref="B2:L2"/>
    <mergeCell ref="B1:L1"/>
    <mergeCell ref="B9:D9"/>
    <mergeCell ref="I9:J9"/>
    <mergeCell ref="G74:K74"/>
    <mergeCell ref="B10:C10"/>
    <mergeCell ref="F10:G10"/>
    <mergeCell ref="G75:J75"/>
    <mergeCell ref="C76:D76"/>
    <mergeCell ref="C75:D75"/>
    <mergeCell ref="C72:K72"/>
    <mergeCell ref="C77:D77"/>
    <mergeCell ref="G76:K76"/>
    <mergeCell ref="G77:K77"/>
    <mergeCell ref="G80:K80"/>
    <mergeCell ref="G81:K81"/>
  </mergeCells>
  <printOptions horizontalCentered="1"/>
  <pageMargins left="0.25" right="0.25" top="0.38" bottom="0.56999999999999995" header="0.3" footer="0.3"/>
  <pageSetup scale="63" fitToHeight="0" orientation="landscape" r:id="rId1"/>
  <headerFooter>
    <oddFooter>&amp;LFuente: BogdataCifras en Pesos Corrientes&amp;RPagina &amp;P  de &amp;N</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7443A04AC5844F9333D456E9B3B07D" ma:contentTypeVersion="13" ma:contentTypeDescription="Create a new document." ma:contentTypeScope="" ma:versionID="c2be2d13509702921a6dc26416a15843">
  <xsd:schema xmlns:xsd="http://www.w3.org/2001/XMLSchema" xmlns:xs="http://www.w3.org/2001/XMLSchema" xmlns:p="http://schemas.microsoft.com/office/2006/metadata/properties" xmlns:ns3="e53c6a0d-84a3-4452-9951-90c507a111b0" xmlns:ns4="d75e685c-9717-4730-8071-3ff3894f2d33" targetNamespace="http://schemas.microsoft.com/office/2006/metadata/properties" ma:root="true" ma:fieldsID="ca43286dc3820026693cd8705513bdd6" ns3:_="" ns4:_="">
    <xsd:import namespace="e53c6a0d-84a3-4452-9951-90c507a111b0"/>
    <xsd:import namespace="d75e685c-9717-4730-8071-3ff3894f2d3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c6a0d-84a3-4452-9951-90c507a111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5e685c-9717-4730-8071-3ff3894f2d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e c 8 2 8 a e 3 - 0 1 c 2 - 4 8 a 4 - 8 a e 2 - 9 d 3 e 0 4 7 a 3 f 6 7 "   x m l n s = " h t t p : / / s c h e m a s . m i c r o s o f t . c o m / D a t a M a s h u p " > A A A A A L E J A A B Q S w M E F A A C A A g A O Z d j V 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5 l 2 N 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Z d j V M P 1 s 6 K p B g A A H h w A A B M A H A B G b 3 J t d W x h c y 9 T Z W N 0 a W 9 u M S 5 t I K I Y A C i g F A A A A A A A A A A A A A A A A A A A A A A A A A A A A O 1 Z 3 W 7 b N h S + D 5 B 3 I F Q U c A Z b t b y u 2 N q l g G I 5 m T G n N m w 3 L Z A E B i 0 x D l N Z V C k q S x r k Y g + w h 9 g D 7 G q P k B f b I S X H + q E c t c 2 6 m x n I D 8 j D c z 6 e / 0 N H x B W U B W i S / L V e b W 9 t b 0 X n m B M P P T F 6 F 8 S N X X r 3 d 4 B G n E R x G J N I Y B 8 d 4 E i w C H V R o 7 N j o F 3 k E 7 G 9 h e A z 5 H R B A l j p X b n E N 9 8 x / m H O 2 I f G P v W J 2 W W B I I G I G k b 3 5 c n b i P D o B H O 8 Z N H H m H B 8 M g y I w + k l Q S 1 k + y 7 2 P Y r R I b 5 m H D k E 7 b E F E 3 d / n v x o I m A T x U u 2 5 5 w A v F E I e I 6 k U J f i T r v T M a / 8 6 M r Y a a I g 9 v 0 m E j w m O 8 0 E 3 M P 3 m U 3 O C R H y R s l F b o 7 7 g i x 3 H z x n N H + l g b d r J M d P b 4 8 d L P D p W m z g 4 j n 5 h D 2 g D T l b s k s K / 0 o x U z w H x Y z k m i C / E O y B U h q 1 c T b R c X r U 9 v 0 J q A z z a F f e + H R 9 5 S k N G X L x c k 5 B / F r k l O M g O m N 8 2 W V + v A y m 1 y F R g v V I m z c 3 s C W o h 7 1 n I P E a n I U 9 G 8 4 v i G A K 0 r P 9 G A x L A J A A R k i Q K 3 H b R D e G D T x C i p O b 9 A M K N v K B q B + I F 8 9 N K V N R H T K P n l E X y F h A I n R I o k o a E 9 l u v I x 9 e Z c S T U 6 a 8 g k F q U A 1 i a O Q B J E k q m B h I o d G I Q s o K K p M 0 n V G e o h y Y w O 6 G v q b W S U N T i A O G A J Y 5 k Z M b C m t R S M w W w W 4 D M U K p K l R j h I X y i B T 9 E Q Q r r n K B U E j 6 Y 9 P V 3 i D e D k n X G 0 e U M 4 k h p z n l n l I s j U U + B c i W a O 1 F B A k g R F e Y A 2 W p 6 h 3 Y U p m m 6 C g K Y k Y 1 8 G o Y 5 V O y S p Z 8 G Y l 7 5 E n S A J b L / 9 2 H a V J F O I I f Y y p w B 7 O J I c x g S g k C Y E M 0 X x A N + s 7 V p V x N T q u r R a t i q v U o 1 d I J q B K I a R 3 / 4 z e j r A P s D k h y 9 D H n 3 I Z b k x g y S V A E Z O G T s N N 4 z v 4 M Z o p I V + d m I K V 6 6 k 1 i w Q q H D A / o 7 7 g e f t N i A / H x + w 3 a b w y 3 i Y i 2 D 1 H j e M n t S S e o p 9 f I 0 O K R F b L a r d b + + 2 2 h d C R 3 R p D y e A y v D 0 a C U 4 h m B A O P P Q l f F + 0 r Z T v y J 6 0 h o J / N d d 2 6 W O 1 n 8 O y / N 2 C T M E W 0 A h g t B 9 D G f 8 y E Z J V S 0 K e 9 L r j 3 t Q e 3 / 1 h o 4 P e m 9 7 Y H i C n h w Y 2 s g d d e + D I 9 U P 7 S 2 R M h 1 N 7 Y O x U 2 t y q M H r R N V K T B 0 w g 6 W v m R G A u o n d U n N f 2 g m Z i K 6 u 9 A U 6 n H h x r h S f f K j k U S j / l y E 3 i R q a H l 0 A C X Q N N C q x H I A t x 7 E I S I V l 3 D 3 0 q k m A r y + r U z C 1 A p v g A 7 4 S h 1 N P e d f c 8 F a i 6 F y o b 1 s a N 0 T Z M 0 / j J g J T b c H f Q 7 m u l 2 A G 4 q 2 o 4 M Y W s m S V y Q W P 1 E r 9 p 1 Y R r d j b m J K s y K X 2 m k p v K 6 F + Z t O B W m 8 B 2 K s F q 7 q U A P S q e g s N 8 X z e P d j 4 z k Y L J k q i W S R S C a H u L B p U Y 8 k O R 6 r 2 t / 3 j 0 G R N g c o n V + G O + H 0 z e 6 0 e e B G s y L p S m m m T z c W e X r M B v O p 6 M 2 C p m w n X f y S k u 9 W 4 O i V x O Q z l s l P Z S r S o 9 C y p i 8 C L N j A B q 3 j i r Z A l W 3 Q z W 0 K 2 k O e S M B p D N L n X C Y s E 4 / Z Q O N a t u q x b d v e i K p h m V z 2 h 6 6 B X I C Q 3 0 B / 6 F h v a C c J f K R u A 2 F 5 d l n t n A T M P y P 4 v I P W c 2 s r u z T r v T / j 8 g Z U B C M U h C U T N n d k H 1 4 K I L C F L G q 0 N U h T P h d 3 8 x O a D c x z U r n d g Q / Q X J d 7 9 z g t G Z a j Q D N Y D k O e 2 z Q N 1 A B 8 k 8 0 2 / e 9 6 9 Q r i G U s X y L c t M H h m I 8 5 e / G I r N u u k o u l x Q 0 t F Z s A Y n d r X 5 n k Z t Q n l O w u j c K S W G 7 I t a d v h 8 a w c I w F 3 T L F K s R j f q y + u p p I G m A Z H Q N Q F w c e 1 j H 6 7 O n q k I G W T c C W R 9 U 5 V 4 G 5 I 5 q / R v H O R 8 8 B c 5 G O k M Y K 4 o H / T B p I b I 9 e A 6 K 9 W D 8 l E a D m x r e p K z 9 C L n W k s l W 4 x Q 6 U 1 c Z 7 r b i 6 p 0 H r 6 4 Z y O u W 8 S 9 6 A C j A a x p g b P i t n U w r + 9 l q 2 + R L V R l W t l S N b a f f t Z 3 h 5 J t W q x 9 M N C G L m C 4 p c J K W l E w 5 8 3 M P d S f p 4 m y E F y y a O W A M s p x z A m X N 2 v C 0 f n + j i s p 2 v / + 4 x a 0 g 9 p v W t + F c N U b Z P h I H 1 y r J T d + O 3 w y L i y u s x f V 9 4 p 7 j 2 R h 7 6 Q v 4 a t / D I m 0 T R + U 0 e m Q P h u P y 8 r Q / G q K j / k G p L u y R A J p M c F Z O y 8 W z 7 8 z m + f 0 C 2 z d s l s S l b G k 1 U k G l s / U D s 6 Z 0 Q J J T L / x 5 q m K h C 0 n g q e 9 x N K W F X M b E F 7 i o v K F G N 8 P R T O m 0 p M i 1 8 N a k f 2 B X N B E s 6 M o J E b + F M q p D Q i F l g b c s q e 7 L h d W h P O P D 2 B c 0 9 M v f j 4 B E S H N J h i 3 s 4 E W S j L V Z 7 6 v K Y s J a F b z N g 6 / x 6 h 9 Q S w E C L Q A U A A I A C A A 5 l 2 N U A U K z / a Y A A A D 5 A A A A E g A A A A A A A A A A A A A A A A A A A A A A Q 2 9 u Z m l n L 1 B h Y 2 t h Z 2 U u e G 1 s U E s B A i 0 A F A A C A A g A O Z d j V A / K 6 a u k A A A A 6 Q A A A B M A A A A A A A A A A A A A A A A A 8 g A A A F t D b 2 5 0 Z W 5 0 X 1 R 5 c G V z X S 5 4 b W x Q S w E C L Q A U A A I A C A A 5 l 2 N U w / W z o q k G A A A e H A A A E w A A A A A A A A A A A A A A A A D j A Q A A R m 9 y b X V s Y X M v U 2 V j d G l v b j E u b V B L B Q Y A A A A A A w A D A M I A A A D Z C A A A A A A 0 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F d v c m t i b 2 9 r R 3 J v d X B U e X B l I H h z a T p u a W w 9 I n R y d W U i I C 8 + P C 9 Q Z X J t a X N z a W 9 u T G l z d D 6 g V w A A A A A A A H 5 X 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F a m V j d W N p J U M z J U I z b i U y M F B y Z X N 1 c H V l c 3 R h b C U y M E d h c 3 R v c y U y M E M l M j A o M i k 8 L 0 l 0 Z W 1 Q Y X R o P j w v S X R l b U x v Y 2 F 0 a W 9 u P j x T d G F i b G V F b n R y a W V z P j x F b n R y e S B U e X B l P S J J c 1 B y a X Z h d G U i I F Z h b H V l P S J s M C I g L z 4 8 R W 5 0 c n k g V H l w Z T 0 i R m l s b E V u Y W J s Z W Q i I F Z h b H V l P S J s M S I g L z 4 8 R W 5 0 c n k g V H l w Z T 0 i T m F 2 a W d h d G l v b l N 0 Z X B O Y W 1 l I i B W Y W x 1 Z T 0 i c 0 5 h d m V n Y W N p w 7 N u 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l F 1 Z X J 5 S U Q i I F Z h b H V l P S J z M D Y y Z j g y Y T E t Z W M 4 Z C 0 0 O W Y 3 L T l m Y j M t Z m Y 0 Y m R m Y m Z h Y W I z I i A v P j x F b n R y e S B U e X B l P S J G a W x s V G 9 E Y X R h T W 9 k Z W x F b m F i b G V k I i B W Y W x 1 Z T 0 i b D A i I C 8 + P E V u d H J 5 I F R 5 c G U 9 I k Z p b G x U Y X J n Z X Q i I F Z h b H V l P S J z R W p l Y 3 V j a c O z b l 9 Q c m V z d X B 1 Z X N 0 Y W x f R 2 F z d G 9 z X 0 N f X z I i I C 8 + P E V u d H J 5 I F R 5 c G U 9 I k Z p b G x P Y m p l Y 3 R U e X B l I i B W Y W x 1 Z T 0 i c 1 R h Y m x l I i A v P j x F b n R y e S B U e X B l P S J G a W x s T G F z d F V w Z G F 0 Z W Q i I F Z h b H V l P S J k M j A y M i 0 w M i 0 x N F Q x M z o x M T o 0 N i 4 y O D M 4 M D c x W i I g L z 4 8 R W 5 0 c n k g V H l w Z T 0 i R m l s b E N v b H V t b l R 5 c G V z I i B W Y W x 1 Z T 0 i c 0 J n W U R B d 0 1 E Q X d N R E F 3 V U R B d 1 U 9 I i A v P j x F b n R y e S B U e X B l P S J G a W x s Q 2 9 s d W 1 u T m F t Z X M i I F Z h b H V l P S J z W y Z x d W 9 0 O 0 V u d G l k Y W Q v U H J v e W V j d G 8 v T 2 J q Z X R v R 2 F z d G 8 v R n V l b n R l L j E m c X V v d D s s J n F 1 b 3 Q 7 R W 5 0 a W R h Z C 9 Q c m 9 5 Z W N 0 b y 9 P Y m p l d G 9 H Y X N 0 b y 9 G d W V u d G U u M i Z x d W 9 0 O y w m c X V v d D t B c H J v c G l h Y 2 n D s 2 4 g S W 5 p Y 2 l h b C Z x d W 9 0 O y w m c X V v d D t N b 2 R p Z m l j Y W N p b 2 5 l c y B N Z X M m c X V v d D s s J n F 1 b 3 Q 7 T W 9 k a W Z p Y y 4 g Q W N 1 b X V s Y W R v J n F 1 b 3 Q 7 L C Z x d W 9 0 O 0 F w c m 9 w a W F j a c O z b i B W a W d l b n R l J n F 1 b 3 Q 7 L C Z x d W 9 0 O 1 N 1 c 3 B l b n N p w 7 N u J n F 1 b 3 Q 7 L C Z x d W 9 0 O 0 F w c m 9 w L i B E a X N w b 2 5 p Y m x l J n F 1 b 3 Q 7 L C Z x d W 9 0 O 0 N v b X B y b 2 1 p c 2 9 z I C B N Z X M m c X V v d D s s J n F 1 b 3 Q 7 Q 2 9 t c H J v b W l z b 3 M g Q W N 1 b X V s Y W Q u J n F 1 b 3 Q 7 L C Z x d W 9 0 O 0 V q Z S B Q d G F s I C U m c X V v d D s s J n F 1 b 3 Q 7 R 2 l y b y B N Z X M g U H J l c 3 V w d W V z d G F s J n F 1 b 3 Q 7 L C Z x d W 9 0 O 0 d p c m 9 z I E F j d W 1 1 b G F k b 3 M g U H B 0 b y Z x d W 9 0 O y w m c X V v d D s l I E V q L k d p c m 8 m c X V v d D t d I i A v P j x F b n R y e S B U e X B l P S J G a W x s U 3 R h d H V z I i B W Y W x 1 Z T 0 i c 0 N v b X B s Z X R l I i A v P j x F b n R y e S B U e X B l P S J G a W x s R X J y b 3 J D b 3 V u d C I g V m F s d W U 9 I m w w I i A v P j x F b n R y e S B U e X B l P S J S Z W x h d G l v b n N o a X B J b m Z v Q 2 9 u d G F p b m V y I i B W Y W x 1 Z T 0 i c 3 s m c X V v d D t j b 2 x 1 b W 5 D b 3 V u d C Z x d W 9 0 O z o x N C w m c X V v d D t r Z X l D b 2 x 1 b W 5 O Y W 1 l c y Z x d W 9 0 O z p b X S w m c X V v d D t x d W V y e V J l b G F 0 a W 9 u c 2 h p c H M m c X V v d D s 6 W 1 0 s J n F 1 b 3 Q 7 Y 2 9 s d W 1 u S W R l b n R p d G l l c y Z x d W 9 0 O z p b J n F 1 b 3 Q 7 U 2 V j d G l v b j E v R W p l Y 3 V j a c O z b i B Q c m V z d X B 1 Z X N 0 Y W w g R 2 F z d G 9 z I E M g K D I p L 0 F 1 d G 9 S Z W 1 v d m V k Q 2 9 s d W 1 u c z E u e 0 V u d G l k Y W Q v U H J v e W V j d G 8 v T 2 J q Z X R v R 2 F z d G 8 v R n V l b n R l L j E s M H 0 m c X V v d D s s J n F 1 b 3 Q 7 U 2 V j d G l v b j E v R W p l Y 3 V j a c O z b i B Q c m V z d X B 1 Z X N 0 Y W w g R 2 F z d G 9 z I E M g K D I p L 0 F 1 d G 9 S Z W 1 v d m V k Q 2 9 s d W 1 u c z E u e 0 V u d G l k Y W Q v U H J v e W V j d G 8 v T 2 J q Z X R v R 2 F z d G 8 v R n V l b n R l L j I s M X 0 m c X V v d D s s J n F 1 b 3 Q 7 U 2 V j d G l v b j E v R W p l Y 3 V j a c O z b i B Q c m V z d X B 1 Z X N 0 Y W w g R 2 F z d G 9 z I E M g K D I p L 0 F 1 d G 9 S Z W 1 v d m V k Q 2 9 s d W 1 u c z E u e 0 F w c m 9 w a W F j a c O z b i B J b m l j a W F s L D J 9 J n F 1 b 3 Q 7 L C Z x d W 9 0 O 1 N l Y 3 R p b 2 4 x L 0 V q Z W N 1 Y 2 n D s 2 4 g U H J l c 3 V w d W V z d G F s I E d h c 3 R v c y B D I C g y K S 9 B d X R v U m V t b 3 Z l Z E N v b H V t b n M x L n t N b 2 R p Z m l j Y W N p b 2 5 l c y B N Z X M s M 3 0 m c X V v d D s s J n F 1 b 3 Q 7 U 2 V j d G l v b j E v R W p l Y 3 V j a c O z b i B Q c m V z d X B 1 Z X N 0 Y W w g R 2 F z d G 9 z I E M g K D I p L 0 F 1 d G 9 S Z W 1 v d m V k Q 2 9 s d W 1 u c z E u e 0 1 v Z G l m a W M u I E F j d W 1 1 b G F k b y w 0 f S Z x d W 9 0 O y w m c X V v d D t T Z W N 0 a W 9 u M S 9 F a m V j d W N p w 7 N u I F B y Z X N 1 c H V l c 3 R h b C B H Y X N 0 b 3 M g Q y A o M i k v Q X V 0 b 1 J l b W 9 2 Z W R D b 2 x 1 b W 5 z M S 5 7 Q X B y b 3 B p Y W N p w 7 N u I F Z p Z 2 V u d G U s N X 0 m c X V v d D s s J n F 1 b 3 Q 7 U 2 V j d G l v b j E v R W p l Y 3 V j a c O z b i B Q c m V z d X B 1 Z X N 0 Y W w g R 2 F z d G 9 z I E M g K D I p L 0 F 1 d G 9 S Z W 1 v d m V k Q 2 9 s d W 1 u c z E u e 1 N 1 c 3 B l b n N p w 7 N u L D Z 9 J n F 1 b 3 Q 7 L C Z x d W 9 0 O 1 N l Y 3 R p b 2 4 x L 0 V q Z W N 1 Y 2 n D s 2 4 g U H J l c 3 V w d W V z d G F s I E d h c 3 R v c y B D I C g y K S 9 B d X R v U m V t b 3 Z l Z E N v b H V t b n M x L n t B c H J v c C 4 g R G l z c G 9 u a W J s Z S w 3 f S Z x d W 9 0 O y w m c X V v d D t T Z W N 0 a W 9 u M S 9 F a m V j d W N p w 7 N u I F B y Z X N 1 c H V l c 3 R h b C B H Y X N 0 b 3 M g Q y A o M i k v Q X V 0 b 1 J l b W 9 2 Z W R D b 2 x 1 b W 5 z M S 5 7 Q 2 9 t c H J v b W l z b 3 M g I E 1 l c y w 4 f S Z x d W 9 0 O y w m c X V v d D t T Z W N 0 a W 9 u M S 9 F a m V j d W N p w 7 N u I F B y Z X N 1 c H V l c 3 R h b C B H Y X N 0 b 3 M g Q y A o M i k v Q X V 0 b 1 J l b W 9 2 Z W R D b 2 x 1 b W 5 z M S 5 7 Q 2 9 t c H J v b W l z b 3 M g Q W N 1 b X V s Y W Q u L D l 9 J n F 1 b 3 Q 7 L C Z x d W 9 0 O 1 N l Y 3 R p b 2 4 x L 0 V q Z W N 1 Y 2 n D s 2 4 g U H J l c 3 V w d W V z d G F s I E d h c 3 R v c y B D I C g y K S 9 B d X R v U m V t b 3 Z l Z E N v b H V t b n M x L n t F a m U g U H R h b C A l L D E w f S Z x d W 9 0 O y w m c X V v d D t T Z W N 0 a W 9 u M S 9 F a m V j d W N p w 7 N u I F B y Z X N 1 c H V l c 3 R h b C B H Y X N 0 b 3 M g Q y A o M i k v Q X V 0 b 1 J l b W 9 2 Z W R D b 2 x 1 b W 5 z M S 5 7 R 2 l y b y B N Z X M g U H J l c 3 V w d W V z d G F s L D E x f S Z x d W 9 0 O y w m c X V v d D t T Z W N 0 a W 9 u M S 9 F a m V j d W N p w 7 N u I F B y Z X N 1 c H V l c 3 R h b C B H Y X N 0 b 3 M g Q y A o M i k v Q X V 0 b 1 J l b W 9 2 Z W R D b 2 x 1 b W 5 z M S 5 7 R 2 l y b 3 M g Q W N 1 b X V s Y W R v c y B Q c H R v L D E y f S Z x d W 9 0 O y w m c X V v d D t T Z W N 0 a W 9 u M S 9 F a m V j d W N p w 7 N u I F B y Z X N 1 c H V l c 3 R h b C B H Y X N 0 b 3 M g Q y A o M i k v Q X V 0 b 1 J l b W 9 2 Z W R D b 2 x 1 b W 5 z M S 5 7 J S B F a i 5 H a X J v L D E z f S Z x d W 9 0 O 1 0 s J n F 1 b 3 Q 7 Q 2 9 s d W 1 u Q 2 9 1 b n Q m c X V v d D s 6 M T Q s J n F 1 b 3 Q 7 S 2 V 5 Q 2 9 s d W 1 u T m F t Z X M m c X V v d D s 6 W 1 0 s J n F 1 b 3 Q 7 Q 2 9 s d W 1 u S W R l b n R p d G l l c y Z x d W 9 0 O z p b J n F 1 b 3 Q 7 U 2 V j d G l v b j E v R W p l Y 3 V j a c O z b i B Q c m V z d X B 1 Z X N 0 Y W w g R 2 F z d G 9 z I E M g K D I p L 0 F 1 d G 9 S Z W 1 v d m V k Q 2 9 s d W 1 u c z E u e 0 V u d G l k Y W Q v U H J v e W V j d G 8 v T 2 J q Z X R v R 2 F z d G 8 v R n V l b n R l L j E s M H 0 m c X V v d D s s J n F 1 b 3 Q 7 U 2 V j d G l v b j E v R W p l Y 3 V j a c O z b i B Q c m V z d X B 1 Z X N 0 Y W w g R 2 F z d G 9 z I E M g K D I p L 0 F 1 d G 9 S Z W 1 v d m V k Q 2 9 s d W 1 u c z E u e 0 V u d G l k Y W Q v U H J v e W V j d G 8 v T 2 J q Z X R v R 2 F z d G 8 v R n V l b n R l L j I s M X 0 m c X V v d D s s J n F 1 b 3 Q 7 U 2 V j d G l v b j E v R W p l Y 3 V j a c O z b i B Q c m V z d X B 1 Z X N 0 Y W w g R 2 F z d G 9 z I E M g K D I p L 0 F 1 d G 9 S Z W 1 v d m V k Q 2 9 s d W 1 u c z E u e 0 F w c m 9 w a W F j a c O z b i B J b m l j a W F s L D J 9 J n F 1 b 3 Q 7 L C Z x d W 9 0 O 1 N l Y 3 R p b 2 4 x L 0 V q Z W N 1 Y 2 n D s 2 4 g U H J l c 3 V w d W V z d G F s I E d h c 3 R v c y B D I C g y K S 9 B d X R v U m V t b 3 Z l Z E N v b H V t b n M x L n t N b 2 R p Z m l j Y W N p b 2 5 l c y B N Z X M s M 3 0 m c X V v d D s s J n F 1 b 3 Q 7 U 2 V j d G l v b j E v R W p l Y 3 V j a c O z b i B Q c m V z d X B 1 Z X N 0 Y W w g R 2 F z d G 9 z I E M g K D I p L 0 F 1 d G 9 S Z W 1 v d m V k Q 2 9 s d W 1 u c z E u e 0 1 v Z G l m a W M u I E F j d W 1 1 b G F k b y w 0 f S Z x d W 9 0 O y w m c X V v d D t T Z W N 0 a W 9 u M S 9 F a m V j d W N p w 7 N u I F B y Z X N 1 c H V l c 3 R h b C B H Y X N 0 b 3 M g Q y A o M i k v Q X V 0 b 1 J l b W 9 2 Z W R D b 2 x 1 b W 5 z M S 5 7 Q X B y b 3 B p Y W N p w 7 N u I F Z p Z 2 V u d G U s N X 0 m c X V v d D s s J n F 1 b 3 Q 7 U 2 V j d G l v b j E v R W p l Y 3 V j a c O z b i B Q c m V z d X B 1 Z X N 0 Y W w g R 2 F z d G 9 z I E M g K D I p L 0 F 1 d G 9 S Z W 1 v d m V k Q 2 9 s d W 1 u c z E u e 1 N 1 c 3 B l b n N p w 7 N u L D Z 9 J n F 1 b 3 Q 7 L C Z x d W 9 0 O 1 N l Y 3 R p b 2 4 x L 0 V q Z W N 1 Y 2 n D s 2 4 g U H J l c 3 V w d W V z d G F s I E d h c 3 R v c y B D I C g y K S 9 B d X R v U m V t b 3 Z l Z E N v b H V t b n M x L n t B c H J v c C 4 g R G l z c G 9 u a W J s Z S w 3 f S Z x d W 9 0 O y w m c X V v d D t T Z W N 0 a W 9 u M S 9 F a m V j d W N p w 7 N u I F B y Z X N 1 c H V l c 3 R h b C B H Y X N 0 b 3 M g Q y A o M i k v Q X V 0 b 1 J l b W 9 2 Z W R D b 2 x 1 b W 5 z M S 5 7 Q 2 9 t c H J v b W l z b 3 M g I E 1 l c y w 4 f S Z x d W 9 0 O y w m c X V v d D t T Z W N 0 a W 9 u M S 9 F a m V j d W N p w 7 N u I F B y Z X N 1 c H V l c 3 R h b C B H Y X N 0 b 3 M g Q y A o M i k v Q X V 0 b 1 J l b W 9 2 Z W R D b 2 x 1 b W 5 z M S 5 7 Q 2 9 t c H J v b W l z b 3 M g Q W N 1 b X V s Y W Q u L D l 9 J n F 1 b 3 Q 7 L C Z x d W 9 0 O 1 N l Y 3 R p b 2 4 x L 0 V q Z W N 1 Y 2 n D s 2 4 g U H J l c 3 V w d W V z d G F s I E d h c 3 R v c y B D I C g y K S 9 B d X R v U m V t b 3 Z l Z E N v b H V t b n M x L n t F a m U g U H R h b C A l L D E w f S Z x d W 9 0 O y w m c X V v d D t T Z W N 0 a W 9 u M S 9 F a m V j d W N p w 7 N u I F B y Z X N 1 c H V l c 3 R h b C B H Y X N 0 b 3 M g Q y A o M i k v Q X V 0 b 1 J l b W 9 2 Z W R D b 2 x 1 b W 5 z M S 5 7 R 2 l y b y B N Z X M g U H J l c 3 V w d W V z d G F s L D E x f S Z x d W 9 0 O y w m c X V v d D t T Z W N 0 a W 9 u M S 9 F a m V j d W N p w 7 N u I F B y Z X N 1 c H V l c 3 R h b C B H Y X N 0 b 3 M g Q y A o M i k v Q X V 0 b 1 J l b W 9 2 Z W R D b 2 x 1 b W 5 z M S 5 7 R 2 l y b 3 M g Q W N 1 b X V s Y W R v c y B Q c H R v L D E y f S Z x d W 9 0 O y w m c X V v d D t T Z W N 0 a W 9 u M S 9 F a m V j d W N p w 7 N u I F B y Z X N 1 c H V l c 3 R h b C B H Y X N 0 b 3 M g Q y A o M i k v Q X V 0 b 1 J l b W 9 2 Z W R D b 2 x 1 b W 5 z M S 5 7 J S B F a i 5 H a X J v L D E z f S Z x d W 9 0 O 1 0 s J n F 1 b 3 Q 7 U m V s Y X R p b 2 5 z a G l w S W 5 m b y Z x d W 9 0 O z p b X X 0 i I C 8 + P E V u d H J 5 I F R 5 c G U 9 I k Z p b G x F c n J v c k N v Z G U i I F Z h b H V l P S J z V W 5 r b m 9 3 b i I g L z 4 8 R W 5 0 c n k g V H l w Z T 0 i R m l s b E N v d W 5 0 I i B W Y W x 1 Z T 0 i b D M 2 M C I g L z 4 8 R W 5 0 c n k g V H l w Z T 0 i Q W R k Z W R U b 0 R h d G F N b 2 R l b C I g V m F s d W U 9 I m w w I i A v P j w v U 3 R h Y m x l R W 5 0 c m l l c z 4 8 L 0 l 0 Z W 0 + P E l 0 Z W 0 + P E l 0 Z W 1 M b 2 N h d G l v b j 4 8 S X R l b V R 5 c G U + R m 9 y b X V s Y T w v S X R l b V R 5 c G U + P E l 0 Z W 1 Q Y X R o P l N l Y 3 R p b 2 4 x L 0 V q Z W N 1 Y 2 k l Q z M l Q j N u J T I w U H J l c 3 V w d W V z d G F s J T I w R 2 F z d G 9 z J T I w Q y U y M C g y K S 9 P c m l n Z W 4 8 L 0 l 0 Z W 1 Q Y X R o P j w v S X R l b U x v Y 2 F 0 a W 9 u P j x T d G F i b G V F b n R y a W V z I C 8 + P C 9 J d G V t P j x J d G V t P j x J d G V t T G 9 j Y X R p b 2 4 + P E l 0 Z W 1 U e X B l P k Z v c m 1 1 b G E 8 L 0 l 0 Z W 1 U e X B l P j x J d G V t U G F 0 a D 5 T Z W N 0 a W 9 u M S 9 F a m V j d W N p J U M z J U I z b i U y M F B y Z X N 1 c H V l c 3 R h b C U y M E d h c 3 R v c y U y M E M l M j A o M i k v R W p l Y 3 V j a S V D M y V C M 2 4 l M j B Q c m V z d X B 1 Z X N 0 Y W w l M j B H Y X N 0 b 3 M l M j B D X 1 N o Z W V 0 P C 9 J d G V t U G F 0 a D 4 8 L 0 l 0 Z W 1 M b 2 N h d G l v b j 4 8 U 3 R h Y m x l R W 5 0 c m l l c y A v P j w v S X R l b T 4 8 S X R l b T 4 8 S X R l b U x v Y 2 F 0 a W 9 u P j x J d G V t V H l w Z T 5 G b 3 J t d W x h P C 9 J d G V t V H l w Z T 4 8 S X R l b V B h d G g + U 2 V j d G l v b j E v R W p l Y 3 V j a S V D M y V C M 2 4 l M j B Q c m V z d X B 1 Z X N 0 Y W w l M j B H Y X N 0 b 3 M l M j B D J T I w K D I p L 0 V u Y 2 F i Z X p h Z G 9 z J T I w c H J v b W 9 2 a W R v c z w v S X R l b V B h d G g + P C 9 J d G V t T G 9 j Y X R p b 2 4 + P F N 0 Y W J s Z U V u d H J p Z X M g L z 4 8 L 0 l 0 Z W 0 + P E l 0 Z W 0 + P E l 0 Z W 1 M b 2 N h d G l v b j 4 8 S X R l b V R 5 c G U + R m 9 y b X V s Y T w v S X R l b V R 5 c G U + P E l 0 Z W 1 Q Y X R o P l N l Y 3 R p b 2 4 x L 0 V q Z W N 1 Y 2 k l Q z M l Q j N u J T I w U H J l c 3 V w d W V z d G F s J T I w R 2 F z d G 9 z J T I w Q y U y M C g y K S 9 U a X B v J T I w Y 2 F t Y m l h Z G 8 8 L 0 l 0 Z W 1 Q Y X R o P j w v S X R l b U x v Y 2 F 0 a W 9 u P j x T d G F i b G V F b n R y a W V z I C 8 + P C 9 J d G V t P j x J d G V t P j x J d G V t T G 9 j Y X R p b 2 4 + P E l 0 Z W 1 U e X B l P k Z v c m 1 1 b G E 8 L 0 l 0 Z W 1 U e X B l P j x J d G V t U G F 0 a D 5 T Z W N 0 a W 9 u M S 9 F a m V j d W N p J U M z J U I z b i U y M F B y Z X N 1 c H V l c 3 R h b C U y M E d h c 3 R v c y U y M E M l M j A o M i k v Q 2 9 s d W 1 u Y X M l M j B x d W l 0 Y W R h c z w v S X R l b V B h d G g + P C 9 J d G V t T G 9 j Y X R p b 2 4 + P F N 0 Y W J s Z U V u d H J p Z X M g L z 4 8 L 0 l 0 Z W 0 + P E l 0 Z W 0 + P E l 0 Z W 1 M b 2 N h d G l v b j 4 8 S X R l b V R 5 c G U + R m 9 y b X V s Y T w v S X R l b V R 5 c G U + P E l 0 Z W 1 Q Y X R o P l N l Y 3 R p b 2 4 x L 0 V q Z W N 1 Y 2 k l Q z M l Q j N u J T I w U H J l c 3 V w d W V z d G F s J T I w R 2 F z d G 9 z J T I w Q y U y M C g y K S 9 W Y W x v c i U y M H J l Z W 1 w b G F 6 Y W R v P C 9 J d G V t U G F 0 a D 4 8 L 0 l 0 Z W 1 M b 2 N h d G l v b j 4 8 U 3 R h Y m x l R W 5 0 c m l l c y A v P j w v S X R l b T 4 8 S X R l b T 4 8 S X R l b U x v Y 2 F 0 a W 9 u P j x J d G V t V H l w Z T 5 G b 3 J t d W x h P C 9 J d G V t V H l w Z T 4 8 S X R l b V B h d G g + U 2 V j d G l v b j E v R W p l Y 3 V j a S V D M y V C M 2 4 l M j B Q c m V z d X B 1 Z X N 0 Y W w l M j B H Y X N 0 b 3 M l M j B D J T I w K D I p L 0 Z p b G F z J T I w Z m l s d H J h Z G F z P C 9 J d G V t U G F 0 a D 4 8 L 0 l 0 Z W 1 M b 2 N h d G l v b j 4 8 U 3 R h Y m x l R W 5 0 c m l l c y A v P j w v S X R l b T 4 8 S X R l b T 4 8 S X R l b U x v Y 2 F 0 a W 9 u P j x J d G V t V H l w Z T 5 G b 3 J t d W x h P C 9 J d G V t V H l w Z T 4 8 S X R l b V B h d G g + U 2 V j d G l v b j E v R W p l Y 3 V j a S V D M y V C M 2 4 l M j B Q c m V z d X B 1 Z X N 0 Y W w l M j B H Y X N 0 b 3 M l M j B D J T I w K D I p L 0 Z p b G F z J T I w Z m l s d H J h Z G F z M T w v S X R l b V B h d G g + P C 9 J d G V t T G 9 j Y X R p b 2 4 + P F N 0 Y W J s Z U V u d H J p Z X M g L z 4 8 L 0 l 0 Z W 0 + P E l 0 Z W 0 + P E l 0 Z W 1 M b 2 N h d G l v b j 4 8 S X R l b V R 5 c G U + R m 9 y b X V s Y T w v S X R l b V R 5 c G U + P E l 0 Z W 1 Q Y X R o P l N l Y 3 R p b 2 4 x L 0 V q Z W N 1 Y 2 k l Q z M l Q j N u J T I w U H J l c 3 V w d W V z d G F s J T I w R 2 F z d G 9 z J T I w Q y U y M C g y K S 9 G a W x h c y U y M G Z p b H R y Y W R h c z I 8 L 0 l 0 Z W 1 Q Y X R o P j w v S X R l b U x v Y 2 F 0 a W 9 u P j x T d G F i b G V F b n R y a W V z I C 8 + P C 9 J d G V t P j x J d G V t P j x J d G V t T G 9 j Y X R p b 2 4 + P E l 0 Z W 1 U e X B l P k Z v c m 1 1 b G E 8 L 0 l 0 Z W 1 U e X B l P j x J d G V t U G F 0 a D 5 T Z W N 0 a W 9 u M S 9 F a m V j d W N p J U M z J U I z b i U y M F B y Z X N 1 c H V l c 3 R h b C U y M E d h c 3 R v c y U y M E M l M j A o M i k v R G l 2 a W R p c i U y M G N v b H V t b m E l M j B w b 3 I l M 0 E l M j B 0 c m F u c 2 l j a S V D M y V C M 2 4 l M j B k Z S U y M G N h c m F j d G V y Z X M 8 L 0 l 0 Z W 1 Q Y X R o P j w v S X R l b U x v Y 2 F 0 a W 9 u P j x T d G F i b G V F b n R y a W V z I C 8 + P C 9 J d G V t P j x J d G V t P j x J d G V t T G 9 j Y X R p b 2 4 + P E l 0 Z W 1 U e X B l P k Z v c m 1 1 b G E 8 L 0 l 0 Z W 1 U e X B l P j x J d G V t U G F 0 a D 5 T Z W N 0 a W 9 u M S 9 F a m V j d W N p J U M z J U I z b i U y M F B y Z X N 1 c H V l c 3 R h b C U y M E d h c 3 R v c y U y M E M l M j A o M i k v V m F s b 3 I l M j B y Z W V t c G x h e m F k b z E 8 L 0 l 0 Z W 1 Q Y X R o P j w v S X R l b U x v Y 2 F 0 a W 9 u P j x T d G F i b G V F b n R y a W V z I C 8 + P C 9 J d G V t P j x J d G V t P j x J d G V t T G 9 j Y X R p b 2 4 + P E l 0 Z W 1 U e X B l P k Z v c m 1 1 b G E 8 L 0 l 0 Z W 1 U e X B l P j x J d G V t U G F 0 a D 5 T Z W N 0 a W 9 u M S 9 F a m V j d W N p J U M z J U I z b i U y M F B y Z X N 1 c H V l c 3 R h b C U y M E d h c 3 R v c y U y M E M l M j A o M i k v V m F s b 3 I l M j B y Z W V t c G x h e m F k b z I 8 L 0 l 0 Z W 1 Q Y X R o P j w v S X R l b U x v Y 2 F 0 a W 9 u P j x T d G F i b G V F b n R y a W V z I C 8 + P C 9 J d G V t P j x J d G V t P j x J d G V t T G 9 j Y X R p b 2 4 + P E l 0 Z W 1 U e X B l P k Z v c m 1 1 b G E 8 L 0 l 0 Z W 1 U e X B l P j x J d G V t U G F 0 a D 5 T Z W N 0 a W 9 u M S 9 T a G V l d D E l M j A o M i k 8 L 0 l 0 Z W 1 Q Y X R o P j w v S X R l b U x v Y 2 F 0 a W 9 u P j x T d G F i b G V F b n R y a W V z P j x F b n R y e S B U e X B l P S J J c 1 B y a X Z h d G U i I F Z h b H V l P S J s M C I g L z 4 8 R W 5 0 c n k g V H l w Z T 0 i R m l s b E V u Y W J s Z W Q i I F Z h b H V l P S J s M C I g L z 4 8 R W 5 0 c n k g V H l w Z T 0 i R m l s b E 9 i a m V j d F R 5 c G U i I F Z h b H V l P S J z V G F i b G U i I C 8 + P E V u d H J 5 I F R 5 c G U 9 I k Z p b G x U b 0 R h d G F N b 2 R l b E V u Y W J s Z W Q i I F Z h b H V l P S J s M C I g L z 4 8 R W 5 0 c n k g V H l w Z T 0 i T m F 2 a W d h d G l v b l N 0 Z X B O Y W 1 l I i B W Y W x 1 Z T 0 i c 0 5 h d m V n Y W N p w 7 N u 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l F 1 Z X J 5 S U Q i I F Z h b H V l P S J z Z m J h Y 2 M z M T Y t O T I x M S 0 0 Z T l h L W J k Z D E t M T M 1 Y W E w Y 2 I z Z m U 0 I i A v P j x F b n R y e S B U e X B l P S J G a W x s V G F y Z 2 V 0 T m F t Z U N 1 c 3 R v b W l 6 Z W Q i I F Z h b H V l P S J s M S I g L z 4 8 R W 5 0 c n k g V H l w Z T 0 i R m l s b E x h c 3 R V c G R h d G V k I i B W Y W x 1 Z T 0 i Z D I w M j I t M D I t M T R U M T M 6 M T E 6 N D Y u M j U y N T E y M l o i I C 8 + P E V u d H J 5 I F R 5 c G U 9 I k Z p b G x D b 2 x 1 b W 5 U e X B l c y I g V m F s d W U 9 I n N C Z 1 l E Q X d N R E F 3 T U Z B d z 0 9 I i A v P j x F b n R y e S B U e X B l P S J G a W x s Q 2 9 s d W 1 u T m F t Z X M i I F Z h b H V l P S J z W y Z x d W 9 0 O 1 B v c 2 l j a c O z b i B w c m V z d X B 1 Z X N 0 Y X J p Y S Z x d W 9 0 O y w m c X V v d D t E Z X N j c m l w Y 2 l v b i Z x d W 9 0 O y w m c X V v d D t S Z X N l c n Z h I E N v b n N 0 a X R 1 a W R h J n F 1 b 3 Q 7 L C Z x d W 9 0 O 0 F u d W x h Y 2 l v b m V z I E 1 l c y Z x d W 9 0 O y w m c X V v d D t B b n V s Y W N p b 2 5 l c y B B Y 3 V t d W x h Z G F z J n F 1 b 3 Q 7 L C Z x d W 9 0 O 1 J l c 2 V y d m E g R G V m a W 5 p d G l 2 Y S Z x d W 9 0 O y w m c X V v d D t B d X R v c m l 6 Y W N p w 7 N u I E d p c m 8 g T W V z J n F 1 b 3 Q 7 L C Z x d W 9 0 O 0 F 1 d G 9 y a X p h Y 2 n D s 2 4 g R 2 l y b y B B Y 3 V t d W x h Z G E m c X V v d D s s J n F 1 b 3 Q 7 J S B F a i 4 g Q X V 0 b 3 J p e m F j a c O z b i B H a X J v J n F 1 b 3 Q 7 L C Z x d W 9 0 O 1 J l c 2 V y d m E g U 2 l u I E F 1 d G 9 y a X p h Y 2 n D s 2 4 g R 2 l y b y Z x d W 9 0 O 1 0 i I C 8 + P E V u d H J 5 I F R 5 c G U 9 I k Z p b G x T d G F 0 d X M i I F Z h b H V l P S J z Q 2 9 t c G x l d G U i I C 8 + P E V u d H J 5 I F R 5 c G U 9 I k Z p b G x F c n J v c k N v d W 5 0 I i B W Y W x 1 Z T 0 i b D A i I C 8 + P E V u d H J 5 I F R 5 c G U 9 I l J l b G F 0 a W 9 u c 2 h p c E l u Z m 9 D b 2 5 0 Y W l u Z X I i I F Z h b H V l P S J z e y Z x d W 9 0 O 2 N v b H V t b k N v d W 5 0 J n F 1 b 3 Q 7 O j E w L C Z x d W 9 0 O 2 t l e U N v b H V t b k 5 h b W V z J n F 1 b 3 Q 7 O l t d L C Z x d W 9 0 O 3 F 1 Z X J 5 U m V s Y X R p b 2 5 z a G l w c y Z x d W 9 0 O z p b X S w m c X V v d D t j b 2 x 1 b W 5 J Z G V u d G l 0 a W V z J n F 1 b 3 Q 7 O l s m c X V v d D t T Z W N 0 a W 9 u M S 9 T a G V l d D E g K D I p L 0 F 1 d G 9 S Z W 1 v d m V k Q 2 9 s d W 1 u c z E u e 1 B v c 2 l j a c O z b i B w c m V z d X B 1 Z X N 0 Y X J p Y S w w f S Z x d W 9 0 O y w m c X V v d D t T Z W N 0 a W 9 u M S 9 T a G V l d D E g K D I p L 0 F 1 d G 9 S Z W 1 v d m V k Q 2 9 s d W 1 u c z E u e 0 R l c 2 N y a X B j a W 9 u L D F 9 J n F 1 b 3 Q 7 L C Z x d W 9 0 O 1 N l Y 3 R p b 2 4 x L 1 N o Z W V 0 M S A o M i k v Q X V 0 b 1 J l b W 9 2 Z W R D b 2 x 1 b W 5 z M S 5 7 U m V z Z X J 2 Y S B D b 2 5 z d G l 0 d W l k Y S w y f S Z x d W 9 0 O y w m c X V v d D t T Z W N 0 a W 9 u M S 9 T a G V l d D E g K D I p L 0 F 1 d G 9 S Z W 1 v d m V k Q 2 9 s d W 1 u c z E u e 0 F u d W x h Y 2 l v b m V z I E 1 l c y w z f S Z x d W 9 0 O y w m c X V v d D t T Z W N 0 a W 9 u M S 9 T a G V l d D E g K D I p L 0 F 1 d G 9 S Z W 1 v d m V k Q 2 9 s d W 1 u c z E u e 0 F u d W x h Y 2 l v b m V z I E F j d W 1 1 b G F k Y X M s N H 0 m c X V v d D s s J n F 1 b 3 Q 7 U 2 V j d G l v b j E v U 2 h l Z X Q x I C g y K S 9 B d X R v U m V t b 3 Z l Z E N v b H V t b n M x L n t S Z X N l c n Z h I E R l Z m l u a X R p d m E s N X 0 m c X V v d D s s J n F 1 b 3 Q 7 U 2 V j d G l v b j E v U 2 h l Z X Q x I C g y K S 9 B d X R v U m V t b 3 Z l Z E N v b H V t b n M x L n t B d X R v c m l 6 Y W N p w 7 N u I E d p c m 8 g T W V z L D Z 9 J n F 1 b 3 Q 7 L C Z x d W 9 0 O 1 N l Y 3 R p b 2 4 x L 1 N o Z W V 0 M S A o M i k v Q X V 0 b 1 J l b W 9 2 Z W R D b 2 x 1 b W 5 z M S 5 7 Q X V 0 b 3 J p e m F j a c O z b i B H a X J v I E F j d W 1 1 b G F k Y S w 3 f S Z x d W 9 0 O y w m c X V v d D t T Z W N 0 a W 9 u M S 9 T a G V l d D E g K D I p L 0 F 1 d G 9 S Z W 1 v d m V k Q 2 9 s d W 1 u c z E u e y U g R W o u I E F 1 d G 9 y a X p h Y 2 n D s 2 4 g R 2 l y b y w 4 f S Z x d W 9 0 O y w m c X V v d D t T Z W N 0 a W 9 u M S 9 T a G V l d D E g K D I p L 0 F 1 d G 9 S Z W 1 v d m V k Q 2 9 s d W 1 u c z E u e 1 J l c 2 V y d m E g U 2 l u I E F 1 d G 9 y a X p h Y 2 n D s 2 4 g R 2 l y b y w 5 f S Z x d W 9 0 O 1 0 s J n F 1 b 3 Q 7 Q 2 9 s d W 1 u Q 2 9 1 b n Q m c X V v d D s 6 M T A s J n F 1 b 3 Q 7 S 2 V 5 Q 2 9 s d W 1 u T m F t Z X M m c X V v d D s 6 W 1 0 s J n F 1 b 3 Q 7 Q 2 9 s d W 1 u S W R l b n R p d G l l c y Z x d W 9 0 O z p b J n F 1 b 3 Q 7 U 2 V j d G l v b j E v U 2 h l Z X Q x I C g y K S 9 B d X R v U m V t b 3 Z l Z E N v b H V t b n M x L n t Q b 3 N p Y 2 n D s 2 4 g c H J l c 3 V w d W V z d G F y a W E s M H 0 m c X V v d D s s J n F 1 b 3 Q 7 U 2 V j d G l v b j E v U 2 h l Z X Q x I C g y K S 9 B d X R v U m V t b 3 Z l Z E N v b H V t b n M x L n t E Z X N j c m l w Y 2 l v b i w x f S Z x d W 9 0 O y w m c X V v d D t T Z W N 0 a W 9 u M S 9 T a G V l d D E g K D I p L 0 F 1 d G 9 S Z W 1 v d m V k Q 2 9 s d W 1 u c z E u e 1 J l c 2 V y d m E g Q 2 9 u c 3 R p d H V p Z G E s M n 0 m c X V v d D s s J n F 1 b 3 Q 7 U 2 V j d G l v b j E v U 2 h l Z X Q x I C g y K S 9 B d X R v U m V t b 3 Z l Z E N v b H V t b n M x L n t B b n V s Y W N p b 2 5 l c y B N Z X M s M 3 0 m c X V v d D s s J n F 1 b 3 Q 7 U 2 V j d G l v b j E v U 2 h l Z X Q x I C g y K S 9 B d X R v U m V t b 3 Z l Z E N v b H V t b n M x L n t B b n V s Y W N p b 2 5 l c y B B Y 3 V t d W x h Z G F z L D R 9 J n F 1 b 3 Q 7 L C Z x d W 9 0 O 1 N l Y 3 R p b 2 4 x L 1 N o Z W V 0 M S A o M i k v Q X V 0 b 1 J l b W 9 2 Z W R D b 2 x 1 b W 5 z M S 5 7 U m V z Z X J 2 Y S B E Z W Z p b m l 0 a X Z h L D V 9 J n F 1 b 3 Q 7 L C Z x d W 9 0 O 1 N l Y 3 R p b 2 4 x L 1 N o Z W V 0 M S A o M i k v Q X V 0 b 1 J l b W 9 2 Z W R D b 2 x 1 b W 5 z M S 5 7 Q X V 0 b 3 J p e m F j a c O z b i B H a X J v I E 1 l c y w 2 f S Z x d W 9 0 O y w m c X V v d D t T Z W N 0 a W 9 u M S 9 T a G V l d D E g K D I p L 0 F 1 d G 9 S Z W 1 v d m V k Q 2 9 s d W 1 u c z E u e 0 F 1 d G 9 y a X p h Y 2 n D s 2 4 g R 2 l y b y B B Y 3 V t d W x h Z G E s N 3 0 m c X V v d D s s J n F 1 b 3 Q 7 U 2 V j d G l v b j E v U 2 h l Z X Q x I C g y K S 9 B d X R v U m V t b 3 Z l Z E N v b H V t b n M x L n s l I E V q L i B B d X R v c m l 6 Y W N p w 7 N u I E d p c m 8 s O H 0 m c X V v d D s s J n F 1 b 3 Q 7 U 2 V j d G l v b j E v U 2 h l Z X Q x I C g y K S 9 B d X R v U m V t b 3 Z l Z E N v b H V t b n M x L n t S Z X N l c n Z h I F N p b i B B d X R v c m l 6 Y W N p w 7 N u I E d p c m 8 s O X 0 m c X V v d D t d L C Z x d W 9 0 O 1 J l b G F 0 a W 9 u c 2 h p c E l u Z m 8 m c X V v d D s 6 W 1 1 9 I i A v P j x F b n R y e S B U e X B l P S J G a W x s R X J y b 3 J D b 2 R l I i B W Y W x 1 Z T 0 i c 1 V u a 2 5 v d 2 4 i I C 8 + P E V u d H J 5 I F R 5 c G U 9 I k Z p b G x D b 3 V u d C I g V m F s d W U 9 I m w 5 M y I g L z 4 8 R W 5 0 c n k g V H l w Z T 0 i Q W R k Z W R U b 0 R h d G F N b 2 R l b C I g V m F s d W U 9 I m w w I i A v P j w v U 3 R h Y m x l R W 5 0 c m l l c z 4 8 L 0 l 0 Z W 0 + P E l 0 Z W 0 + P E l 0 Z W 1 M b 2 N h d G l v b j 4 8 S X R l b V R 5 c G U + R m 9 y b X V s Y T w v S X R l b V R 5 c G U + P E l 0 Z W 1 Q Y X R o P l N l Y 3 R p b 2 4 x L 1 N o Z W V 0 M S U y M C g y K S 9 P c m l n Z W 4 8 L 0 l 0 Z W 1 Q Y X R o P j w v S X R l b U x v Y 2 F 0 a W 9 u P j x T d G F i b G V F b n R y a W V z I C 8 + P C 9 J d G V t P j x J d G V t P j x J d G V t T G 9 j Y X R p b 2 4 + P E l 0 Z W 1 U e X B l P k Z v c m 1 1 b G E 8 L 0 l 0 Z W 1 U e X B l P j x J d G V t U G F 0 a D 5 T Z W N 0 a W 9 u M S 9 T a G V l d D E l M j A o M i k v U 2 h l Z X Q x X 1 N o Z W V 0 P C 9 J d G V t U G F 0 a D 4 8 L 0 l 0 Z W 1 M b 2 N h d G l v b j 4 8 U 3 R h Y m x l R W 5 0 c m l l c y A v P j w v S X R l b T 4 8 S X R l b T 4 8 S X R l b U x v Y 2 F 0 a W 9 u P j x J d G V t V H l w Z T 5 G b 3 J t d W x h P C 9 J d G V t V H l w Z T 4 8 S X R l b V B h d G g + U 2 V j d G l v b j E v U 2 h l Z X Q x J T I w K D I p L 0 V u Y 2 F i Z X p h Z G 9 z J T I w c H J v b W 9 2 a W R v c z w v S X R l b V B h d G g + P C 9 J d G V t T G 9 j Y X R p b 2 4 + P F N 0 Y W J s Z U V u d H J p Z X M g L z 4 8 L 0 l 0 Z W 0 + P E l 0 Z W 0 + P E l 0 Z W 1 M b 2 N h d G l v b j 4 8 S X R l b V R 5 c G U + R m 9 y b X V s Y T w v S X R l b V R 5 c G U + P E l 0 Z W 1 Q Y X R o P l N l Y 3 R p b 2 4 x L 1 N o Z W V 0 M S U y M C g y K S 9 U a X B v J T I w Y 2 F t Y m l h Z G 8 8 L 0 l 0 Z W 1 Q Y X R o P j w v S X R l b U x v Y 2 F 0 a W 9 u P j x T d G F i b G V F b n R y a W V z I C 8 + P C 9 J d G V t P j x J d G V t P j x J d G V t T G 9 j Y X R p b 2 4 + P E l 0 Z W 1 U e X B l P k Z v c m 1 1 b G E 8 L 0 l 0 Z W 1 U e X B l P j x J d G V t U G F 0 a D 5 T Z W N 0 a W 9 u M S 9 T a G V l d D E l M j A o M i k v Q 2 9 s d W 1 u Y X M l M j B x d W l 0 Y W R h c z w v S X R l b V B h d G g + P C 9 J d G V t T G 9 j Y X R p b 2 4 + P F N 0 Y W J s Z U V u d H J p Z X M g L z 4 8 L 0 l 0 Z W 0 + P E l 0 Z W 0 + P E l 0 Z W 1 M b 2 N h d G l v b j 4 8 S X R l b V R 5 c G U + R m 9 y b X V s Y T w v S X R l b V R 5 c G U + P E l 0 Z W 1 Q Y X R o P l N l Y 3 R p b 2 4 x L 1 N o Z W V 0 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Z W d h Y 2 n D s 2 4 i I C 8 + P E V u d H J 5 I F R 5 c G U 9 I k 5 h b W V V c G R h d G V k Q W Z 0 Z X J G a W x s I i B W Y W x 1 Z T 0 i b D A i I C 8 + P E V u d H J 5 I F R 5 c G U 9 I l J l c 3 V s d F R 5 c G U i I F Z h b H V l P S J z V G F i b G U i I C 8 + P E V u d H J 5 I F R 5 c G U 9 I k J 1 Z m Z l c k 5 l e H R S Z W Z y Z X N o I i B W Y W x 1 Z T 0 i b D E i I C 8 + P E V u d H J 5 I F R 5 c G U 9 I k Z p b G x l Z E N v b X B s Z X R l U m V z d W x 0 V G 9 X b 3 J r c 2 h l Z X Q i I F Z h b H V l P S J s M S I g L z 4 8 R W 5 0 c n k g V H l w Z T 0 i R m l s b E x h c 3 R V c G R h d G V k I i B W Y W x 1 Z T 0 i Z D I w M j A t M T E t M j d U M j M 6 M T Y 6 N T Y u N j E 4 M D M 0 M V o i I C 8 + P E V u d H J 5 I F R 5 c G U 9 I l F 1 Z X J 5 S U Q i I F Z h b H V l P S J z O T c z Y j d m M z U t N j I 5 M C 0 0 Y W Q 0 L W E 0 Y j g t Y j I x M z g 5 Y j l j Z G U z I i A v P j x F b n R y e S B U e X B l P S J G a W x s V G F y Z 2 V 0 T m F t Z U N 1 c 3 R v b W l 6 Z W Q i I F Z h b H V l P S J s M S I g L z 4 8 R W 5 0 c n k g V H l w Z T 0 i R m l s b E N v b H V t b l R 5 c G V z I i B W Y W x 1 Z T 0 i c 0 F 3 W U d C Z 1 l H Q m d Z R 0 J n T U R B d z 0 9 I i A v P j x F b n R y e S B U e X B l P S J G a W x s R X J y b 3 J D b 3 V u d C I g V m F s d W U 9 I m w w I i A v P j x F b n R y e S B U e X B l P S J G a W x s R X J y b 3 J D b 2 R l I i B W Y W x 1 Z T 0 i c 1 V u a 2 5 v d 2 4 i I C 8 + P E V u d H J 5 I F R 5 c G U 9 I k Z p b G x D b 3 V u d C I g V m F s d W U 9 I m w w I i A v P j x F b n R y e S B U e X B l P S J G a W x s Q 2 9 s d W 1 u T m F t Z X M i I F Z h b H V l P S J z W y Z x d W 9 0 O 1 B l c i 5 w c m V z d X A u J n F 1 b 3 Q 7 L C Z x d W 9 0 O 0 N l b n R y b y B n Z X N 0 b 3 I m c X V v d D s s J n F 1 b 3 Q 7 R G V z Y 3 J p c G N p w 7 N u I H B l c s O t b 2 R v I H B y Z X N 1 c H V l c 3 R v J n F 1 b 3 Q 7 L C Z x d W 9 0 O 1 B v c 2 l j a c O z b i B w c m V z d X B 1 Z X N 0 Y X J p Y S Z x d W 9 0 O y w m c X V v d D v D g X J l Y S B m d W 5 j a W 9 u Y W w m c X V v d D s s J n F 1 b 3 Q 7 R m 9 u Z G 9 z J n F 1 b 3 Q 7 L C Z x d W 9 0 O 0 R l c 2 N y L m Z v b m R v c y Z x d W 9 0 O y w m c X V v d D t Q c m 9 n c m F t Y S B k Z S B m a W 5 h b m N p Y W N p w 7 N u J n F 1 b 3 Q 7 L C Z x d W 9 0 O 0 R l c 2 N y a X B j a c O z b i B w b 3 M u c H J l c 3 V w d W V z d G F y a W E m c X V v d D s s J n F 1 b 3 Q 7 R G V z Y 3 J p c G N p w 7 N u I H B y b 3 l l Y 3 R v I H B y Z X N 1 c C 4 m c X V v d D s s J n F 1 b 3 Q 7 U E F D I E l u a W N p Y W w m c X V v d D s s J n F 1 b 3 Q 7 U E F D I E F j d H V h b C Z x d W 9 0 O y w m c X V v d D t E a X N w b 2 5 p Y m l s a W R h Z C B Q Q U M m c X V v d D t d I i A v P j x F b n R y e S B U e X B l P S J B Z G R l Z F R v R G F 0 Y U 1 v Z G V s I i B W Y W x 1 Z T 0 i b D A i I C 8 + P E V u d H J 5 I F R 5 c G U 9 I k Z p b G x T d G F 0 d X M i I F Z h b H V l P S J z V 2 F p d G l u Z 0 Z v c k V 4 Y 2 V s U m V m c m V z a C I g L z 4 8 R W 5 0 c n k g V H l w Z T 0 i U m V s Y X R p b 2 5 z a G l w S W 5 m b 0 N v b n R h a W 5 l c i I g V m F s d W U 9 I n N 7 J n F 1 b 3 Q 7 Y 2 9 s d W 1 u Q 2 9 1 b n Q m c X V v d D s 6 M T M s J n F 1 b 3 Q 7 a 2 V 5 Q 2 9 s d W 1 u T m F t Z X M m c X V v d D s 6 W 1 0 s J n F 1 b 3 Q 7 c X V l c n l S Z W x h d G l v b n N o a X B z J n F 1 b 3 Q 7 O l t d L C Z x d W 9 0 O 2 N v b H V t b k l k Z W 5 0 a X R p Z X M m c X V v d D s 6 W y Z x d W 9 0 O 1 N l Y 3 R p b 2 4 x L 1 N o Z W V 0 M S 9 U a X B v I G N h b W J p Y W R v L n t Q Z X I u c H J l c 3 V w L i w w f S Z x d W 9 0 O y w m c X V v d D t T Z W N 0 a W 9 u M S 9 T a G V l d D E v V G l w b y B j Y W 1 i a W F k b y 5 7 Q 2 V u d H J v I G d l c 3 R v c i w x f S Z x d W 9 0 O y w m c X V v d D t T Z W N 0 a W 9 u M S 9 T a G V l d D E v V G l w b y B j Y W 1 i a W F k b y 5 7 R G V z Y 3 J p c G N p w 7 N u I H B l c s O t b 2 R v I H B y Z X N 1 c H V l c 3 R v L D J 9 J n F 1 b 3 Q 7 L C Z x d W 9 0 O 1 N l Y 3 R p b 2 4 x L 1 N o Z W V 0 M S 9 U a X B v I G N h b W J p Y W R v M i 5 7 U G 9 z a W N p w 7 N u I H B y Z X N 1 c H V l c 3 R h c m l h L D N 9 J n F 1 b 3 Q 7 L C Z x d W 9 0 O 1 N l Y 3 R p b 2 4 x L 1 N o Z W V 0 M S 9 U a X B v I G N h b W J p Y W R v L n v D g X J l Y S B m d W 5 j a W 9 u Y W w s N H 0 m c X V v d D s s J n F 1 b 3 Q 7 U 2 V j d G l v b j E v U 2 h l Z X Q x L 1 R p c G 8 g Y 2 F t Y m l h Z G 8 u e 0 Z v b m R v c y w 1 f S Z x d W 9 0 O y w m c X V v d D t T Z W N 0 a W 9 u M S 9 T a G V l d D E v V G l w b y B j Y W 1 i a W F k b y 5 7 R G V z Y 3 I u Z m 9 u Z G 9 z L D Z 9 J n F 1 b 3 Q 7 L C Z x d W 9 0 O 1 N l Y 3 R p b 2 4 x L 1 N o Z W V 0 M S 9 W Y W x v c i B y Z W V t c G x h e m F k b y 5 7 U H J v Z 3 J h b W E g Z G U g Z m l u Y W 5 j a W F j a c O z b i w 3 f S Z x d W 9 0 O y w m c X V v d D t T Z W N 0 a W 9 u M S 9 T a G V l d D E v V G l w b y B j Y W 1 i a W F k b y 5 7 R G V z Y 3 J p c G N p w 7 N u I H B v c y 5 w c m V z d X B 1 Z X N 0 Y X J p Y S w 4 f S Z x d W 9 0 O y w m c X V v d D t T Z W N 0 a W 9 u M S 9 T a G V l d D E v V G l w b y B j Y W 1 i a W F k b y 5 7 R G V z Y 3 J p c G N p w 7 N u I H B y b 3 l l Y 3 R v I H B y Z X N 1 c C 4 s O X 0 m c X V v d D s s J n F 1 b 3 Q 7 U 2 V j d G l v b j E v U 2 h l Z X Q x L 1 R p c G 8 g Y 2 F t Y m l h Z G 8 u e 1 B B Q y B J b m l j a W F s L D E w f S Z x d W 9 0 O y w m c X V v d D t T Z W N 0 a W 9 u M S 9 T a G V l d D E v V G l w b y B j Y W 1 i a W F k b y 5 7 U E F D I E F j d H V h b C w x M n 0 m c X V v d D s s J n F 1 b 3 Q 7 U 2 V j d G l v b j E v U 2 h l Z X Q x L 1 R p c G 8 g Y 2 F t Y m l h Z G 8 u e 0 R p c 3 B v b m l i a W x p Z G F k I F B B Q y w x N H 0 m c X V v d D t d L C Z x d W 9 0 O 0 N v b H V t b k N v d W 5 0 J n F 1 b 3 Q 7 O j E z L C Z x d W 9 0 O 0 t l e U N v b H V t b k 5 h b W V z J n F 1 b 3 Q 7 O l t d L C Z x d W 9 0 O 0 N v b H V t b k l k Z W 5 0 a X R p Z X M m c X V v d D s 6 W y Z x d W 9 0 O 1 N l Y 3 R p b 2 4 x L 1 N o Z W V 0 M S 9 U a X B v I G N h b W J p Y W R v L n t Q Z X I u c H J l c 3 V w L i w w f S Z x d W 9 0 O y w m c X V v d D t T Z W N 0 a W 9 u M S 9 T a G V l d D E v V G l w b y B j Y W 1 i a W F k b y 5 7 Q 2 V u d H J v I G d l c 3 R v c i w x f S Z x d W 9 0 O y w m c X V v d D t T Z W N 0 a W 9 u M S 9 T a G V l d D E v V G l w b y B j Y W 1 i a W F k b y 5 7 R G V z Y 3 J p c G N p w 7 N u I H B l c s O t b 2 R v I H B y Z X N 1 c H V l c 3 R v L D J 9 J n F 1 b 3 Q 7 L C Z x d W 9 0 O 1 N l Y 3 R p b 2 4 x L 1 N o Z W V 0 M S 9 U a X B v I G N h b W J p Y W R v M i 5 7 U G 9 z a W N p w 7 N u I H B y Z X N 1 c H V l c 3 R h c m l h L D N 9 J n F 1 b 3 Q 7 L C Z x d W 9 0 O 1 N l Y 3 R p b 2 4 x L 1 N o Z W V 0 M S 9 U a X B v I G N h b W J p Y W R v L n v D g X J l Y S B m d W 5 j a W 9 u Y W w s N H 0 m c X V v d D s s J n F 1 b 3 Q 7 U 2 V j d G l v b j E v U 2 h l Z X Q x L 1 R p c G 8 g Y 2 F t Y m l h Z G 8 u e 0 Z v b m R v c y w 1 f S Z x d W 9 0 O y w m c X V v d D t T Z W N 0 a W 9 u M S 9 T a G V l d D E v V G l w b y B j Y W 1 i a W F k b y 5 7 R G V z Y 3 I u Z m 9 u Z G 9 z L D Z 9 J n F 1 b 3 Q 7 L C Z x d W 9 0 O 1 N l Y 3 R p b 2 4 x L 1 N o Z W V 0 M S 9 W Y W x v c i B y Z W V t c G x h e m F k b y 5 7 U H J v Z 3 J h b W E g Z G U g Z m l u Y W 5 j a W F j a c O z b i w 3 f S Z x d W 9 0 O y w m c X V v d D t T Z W N 0 a W 9 u M S 9 T a G V l d D E v V G l w b y B j Y W 1 i a W F k b y 5 7 R G V z Y 3 J p c G N p w 7 N u I H B v c y 5 w c m V z d X B 1 Z X N 0 Y X J p Y S w 4 f S Z x d W 9 0 O y w m c X V v d D t T Z W N 0 a W 9 u M S 9 T a G V l d D E v V G l w b y B j Y W 1 i a W F k b y 5 7 R G V z Y 3 J p c G N p w 7 N u I H B y b 3 l l Y 3 R v I H B y Z X N 1 c C 4 s O X 0 m c X V v d D s s J n F 1 b 3 Q 7 U 2 V j d G l v b j E v U 2 h l Z X Q x L 1 R p c G 8 g Y 2 F t Y m l h Z G 8 u e 1 B B Q y B J b m l j a W F s L D E w f S Z x d W 9 0 O y w m c X V v d D t T Z W N 0 a W 9 u M S 9 T a G V l d D E v V G l w b y B j Y W 1 i a W F k b y 5 7 U E F D I E F j d H V h b C w x M n 0 m c X V v d D s s J n F 1 b 3 Q 7 U 2 V j d G l v b j E v U 2 h l Z X Q x L 1 R p c G 8 g Y 2 F t Y m l h Z G 8 u e 0 R p c 3 B v b m l i a W x p Z G F k I F B B Q y w x N H 0 m c X V v d D t d L C Z x d W 9 0 O 1 J l b G F 0 a W 9 u c 2 h p c E l u Z m 8 m c X V v d D s 6 W 1 1 9 I i A v P j w v U 3 R h Y m x l R W 5 0 c m l l c z 4 8 L 0 l 0 Z W 0 + P E l 0 Z W 0 + P E l 0 Z W 1 M b 2 N h d G l v b j 4 8 S X R l b V R 5 c G U + R m 9 y b X V s Y T w v S X R l b V R 5 c G U + P E l 0 Z W 1 Q Y X R o P l N l Y 3 R p b 2 4 x L 1 N o Z W V 0 M S 9 P c m l n Z W 4 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V u Y 2 F i Z X p h Z G 9 z J T I w c H J v b W 9 2 a W R v c z w v S X R l b V B h d G g + P C 9 J d G V t T G 9 j Y X R p b 2 4 + P F N 0 Y W J s Z U V u d H J p Z X M g L z 4 8 L 0 l 0 Z W 0 + P E l 0 Z W 0 + P E l 0 Z W 1 M b 2 N h d G l v b j 4 8 S X R l b V R 5 c G U + R m 9 y b X V s Y T w v S X R l b V R 5 c G U + P E l 0 Z W 1 Q Y X R o P l N l Y 3 R p b 2 4 x L 1 N o Z W V 0 M S 9 U a X B v J T I w Y 2 F t Y m l h Z G 8 8 L 0 l 0 Z W 1 Q Y X R o P j w v S X R l b U x v Y 2 F 0 a W 9 u P j x T d G F i b G V F b n R y a W V z I C 8 + P C 9 J d G V t P j x J d G V t P j x J d G V t T G 9 j Y X R p b 2 4 + P E l 0 Z W 1 U e X B l P k Z v c m 1 1 b G E 8 L 0 l 0 Z W 1 U e X B l P j x J d G V t U G F 0 a D 5 T Z W N 0 a W 9 u M S 9 T a G V l d D E v R m l s Y X M l M j B m a W x 0 c m F k Y X M 8 L 0 l 0 Z W 1 Q Y X R o P j w v S X R l b U x v Y 2 F 0 a W 9 u P j x T d G F i b G V F b n R y a W V z I C 8 + P C 9 J d G V t P j x J d G V t P j x J d G V t T G 9 j Y X R p b 2 4 + P E l 0 Z W 1 U e X B l P k Z v c m 1 1 b G E 8 L 0 l 0 Z W 1 U e X B l P j x J d G V t U G F 0 a D 5 T Z W N 0 a W 9 u M S 9 T a G V l d D E v V G l w b y U y M G N h b W J p Y W R v M T w v S X R l b V B h d G g + P C 9 J d G V t T G 9 j Y X R p b 2 4 + P F N 0 Y W J s Z U V u d H J p Z X M g L z 4 8 L 0 l 0 Z W 0 + P E l 0 Z W 0 + P E l 0 Z W 1 M b 2 N h d G l v b j 4 8 S X R l b V R 5 c G U + R m 9 y b X V s Y T w v S X R l b V R 5 c G U + P E l 0 Z W 1 Q Y X R o P l N l Y 3 R p b 2 4 x L 1 N o Z W V 0 M S 9 D b 2 x 1 b W 5 h c y U y M H F 1 a X R h Z G F z P C 9 J d G V t U G F 0 a D 4 8 L 0 l 0 Z W 1 M b 2 N h d G l v b j 4 8 U 3 R h Y m x l R W 5 0 c m l l c y A v P j w v S X R l b T 4 8 S X R l b T 4 8 S X R l b U x v Y 2 F 0 a W 9 u P j x J d G V t V H l w Z T 5 G b 3 J t d W x h P C 9 J d G V t V H l w Z T 4 8 S X R l b V B h d G g + U 2 V j d G l v b j E v U 2 h l Z X Q x L 1 R p c G 8 l M j B j Y W 1 i a W F k b z I 8 L 0 l 0 Z W 1 Q Y X R o P j w v S X R l b U x v Y 2 F 0 a W 9 u P j x T d G F i b G V F b n R y a W V z I C 8 + P C 9 J d G V t P j x J d G V t P j x J d G V t T G 9 j Y X R p b 2 4 + P E l 0 Z W 1 U e X B l P k Z v c m 1 1 b G E 8 L 0 l 0 Z W 1 U e X B l P j x J d G V t U G F 0 a D 5 T Z W N 0 a W 9 u M S 9 T a G V l d D E v V m F s b 3 I l M j B y Z W V t c G x h e m F k b z w v S X R l b V B h d G g + P C 9 J d G V t T G 9 j Y X R p b 2 4 + P F N 0 Y W J s Z U V u d H J p Z X M g L z 4 8 L 0 l 0 Z W 0 + P E l 0 Z W 0 + P E l 0 Z W 1 M b 2 N h d G l v b j 4 8 S X R l b V R 5 c G U + R m 9 y b X V s Y T w v S X R l b V R 5 c G U + P E l 0 Z W 1 Q Y X R o P l N l Y 3 R p b 2 4 x L 0 V q Z W N 1 Y 2 k l Q z M l Q j N u J T I w U H J l c 3 V w d W V z d G F s J T I w R 2 F z d G 9 z J T I w Q y U y M C g y K S 9 G a W x h c y U y M G Z p b H R y Y W R h c z M 8 L 0 l 0 Z W 1 Q Y X R o P j w v S X R l b U x v Y 2 F 0 a W 9 u P j x T d G F i b G V F b n R y a W V z I C 8 + P C 9 J d G V t P j x J d G V t P j x J d G V t T G 9 j Y X R p b 2 4 + P E l 0 Z W 1 U e X B l P k Z v c m 1 1 b G E 8 L 0 l 0 Z W 1 U e X B l P j x J d G V t U G F 0 a D 5 T Z W N 0 a W 9 u M S 9 S Q U R J Q 0 F E T 1 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V n Y W N p w 7 N u I i A v P j x F b n R y e S B U e X B l P S J G a W x s Z W R D b 2 1 w b G V 0 Z V J l c 3 V s d F R v V 2 9 y a 3 N o Z W V 0 I i B W Y W x 1 Z T 0 i b D E i I C 8 + P E V u d H J 5 I F R 5 c G U 9 I l F 1 Z X J 5 S U Q i I F Z h b H V l P S J z Y m M 4 M D k y O G Q t Z T c 3 Y S 0 0 N m E 5 L T g w N j k t Z G Z h N 2 Q 4 M j Y x Y z F j I i A v P j x F b n R y e S B U e X B l P S J O Y W 1 l V X B k Y X R l Z E F m d G V y R m l s b C I g V m F s d W U 9 I m w w I i A v P j x F b n R y e S B U e X B l P S J G a W x s V G F y Z 2 V 0 T m F t Z U N 1 c 3 R v b W l 6 Z W Q i I F Z h b H V l P S J s M S I g L z 4 8 R W 5 0 c n k g V H l w Z T 0 i U m V z d W x 0 V H l w Z S I g V m F s d W U 9 I n N F e G N l c H R p b 2 4 i I C 8 + P E V u d H J 5 I F R 5 c G U 9 I k J 1 Z m Z l c k 5 l e H R S Z W Z y Z X N o I i B W Y W x 1 Z T 0 i b D E i I C 8 + P E V u d H J 5 I F R 5 c G U 9 I k Z p b G x M Y X N 0 V X B k Y X R l Z C I g V m F s d W U 9 I m Q y M D I y L T A x L T A x V D E 2 O j M 0 O j E x L j U z N j A 2 N z h a I i A v P j x F b n R y e S B U e X B l P S J G a W x s Q 2 9 s d W 1 u V H l w Z X M i I F Z h b H V l P S J z Q U F B Q U N R T U R C Z 1 l E Q X d N R 0 F 3 Q U R D U V l E Q X d Z R 0 J n W U F B Q T 0 9 I i A v P j x F b n R y e S B U e X B l P S J G a W x s Q 2 9 s d W 1 u T m F t Z X M i I F Z h b H V l P S J z W y Z x d W 9 0 O 0 9 i c 2 V y d m F j a W 9 u J n F 1 b 3 Q 7 L C Z x d W 9 0 O 1 R V U k 5 P J n F 1 b 3 Q 7 L C Z x d W 9 0 O 1 J B R E l D Q U R P J n F 1 b 3 Q 7 L C Z x d W 9 0 O 0 Z l Y 2 h h X 1 J h Z G l j Y W N p b 2 4 m c X V v d D s s J n F 1 b 3 Q 7 U l A m c X V v d D s s J n F 1 b 3 Q 7 V k F M T 1 I m c X V v d D s s J n F 1 b 3 Q 7 V E l Q T y B W S U c m c X V v d D s s J n F 1 b 3 Q 7 Q m V u Z W Z p Y 2 l h c m l v J n F 1 b 3 Q 7 L C Z x d W 9 0 O 0 l E X 2 J l b m V m a W N p Y X J p b y Z x d W 9 0 O y w m c X V v d D t O b 1 9 Q b 3 N p Y 2 l v b m V z J n F 1 b 3 Q 7 L C Z x d W 9 0 O 1 R p c G 9 f Q 2 9 t c H J v b W l z b y Z x d W 9 0 O y w m c X V v d D t D b G F z a W Z p Y 2 F f Q 2 9 t c H J v b W l z b y Z x d W 9 0 O y w m c X V v d D t E Z X B l b m R l b m N p Y S Z x d W 9 0 O y w m c X V v d D t E Z X Z 1 Z W x 0 Y S Z x d W 9 0 O y w m c X V v d D t P U C Z x d W 9 0 O y w m c X V v d D t P U F 9 G Z W N o Y S Z x d W 9 0 O y w m c X V v d D t D b 2 1 w c m 9 t a X N v L V N J R 0 E m c X V v d D s s J n F 1 b 3 Q 7 U G 9 z a W N p b 2 5 D d W V u d G F V b m l j Y S Z x d W 9 0 O y w m c X V v d D t E a W F z I F R y Y W 1 p d G U m c X V v d D s s J n F 1 b 3 Q 7 V W 5 p Y 2 E m c X V v d D s s J n F 1 b 3 Q 7 T X V s d G l w b G U m c X V v d D s s J n F 1 b 3 Q 7 U G 9 z c H J l U E F D J n F 1 b 3 Q 7 L C Z x d W 9 0 O 1 B h Z 2 F k b y Z x d W 9 0 O y w m c X V v d D t D Y X R f U E F D J n F 1 b 3 Q 7 L C Z x d W 9 0 O 1 J Q X 0 l u d G V y b m 8 m c X V v d D t d I i A v P j x F b n R y e S B U e X B l P S J G a W x s U 3 R h d H V z I i B W Y W x 1 Z T 0 i c 0 N v b X B s Z X R l I i A v P j x F b n R y e S B U e X B l P S J G a W x s R X J y b 3 J D b 3 V u d C I g V m F s d W U 9 I m w w I i A v P j x F b n R y e S B U e X B l P S J G a W x s R X J y b 3 J D b 2 R l I i B W Y W x 1 Z T 0 i c 1 V u a 2 5 v d 2 4 i I C 8 + P E V u d H J 5 I F R 5 c G U 9 I k Z p b G x D b 3 V u d C I g V m F s d W U 9 I m w x N D g i I C 8 + P E V u d H J 5 I F R 5 c G U 9 I k F k Z G V k V G 9 E Y X R h T W 9 k Z W w i I F Z h b H V l P S J s M C I g L z 4 8 R W 5 0 c n k g V H l w Z T 0 i U m V s Y X R p b 2 5 z a G l w S W 5 m b 0 N v b n R h a W 5 l c i I g V m F s d W U 9 I n N 7 J n F 1 b 3 Q 7 Y 2 9 s d W 1 u Q 2 9 1 b n Q m c X V v d D s 6 M j U s J n F 1 b 3 Q 7 a 2 V 5 Q 2 9 s d W 1 u T m F t Z X M m c X V v d D s 6 W 1 0 s J n F 1 b 3 Q 7 c X V l c n l S Z W x h d G l v b n N o a X B z J n F 1 b 3 Q 7 O l t d L C Z x d W 9 0 O 2 N v b H V t b k l k Z W 5 0 a X R p Z X M m c X V v d D s 6 W y Z x d W 9 0 O 1 N l Y 3 R p b 2 4 x L 1 J B R E l D Q U R P U y 9 B d X R v U m V t b 3 Z l Z E N v b H V t b n M x L n t P Y n N l c n Z h Y 2 l v b i w w f S Z x d W 9 0 O y w m c X V v d D t T Z W N 0 a W 9 u M S 9 S Q U R J Q 0 F E T 1 M v Q X V 0 b 1 J l b W 9 2 Z W R D b 2 x 1 b W 5 z M S 5 7 V F V S T k 8 s M X 0 m c X V v d D s s J n F 1 b 3 Q 7 U 2 V j d G l v b j E v U k F E S U N B R E 9 T L 0 F 1 d G 9 S Z W 1 v d m V k Q 2 9 s d W 1 u c z E u e 1 J B R E l D Q U R P L D J 9 J n F 1 b 3 Q 7 L C Z x d W 9 0 O 1 N l Y 3 R p b 2 4 x L 1 J B R E l D Q U R P U y 9 B d X R v U m V t b 3 Z l Z E N v b H V t b n M x L n t G Z W N o Y V 9 S Y W R p Y 2 F j a W 9 u L D N 9 J n F 1 b 3 Q 7 L C Z x d W 9 0 O 1 N l Y 3 R p b 2 4 x L 1 J B R E l D Q U R P U y 9 B d X R v U m V t b 3 Z l Z E N v b H V t b n M x L n t S U C w 0 f S Z x d W 9 0 O y w m c X V v d D t T Z W N 0 a W 9 u M S 9 S Q U R J Q 0 F E T 1 M v Q X V 0 b 1 J l b W 9 2 Z W R D b 2 x 1 b W 5 z M S 5 7 V k F M T 1 I s N X 0 m c X V v d D s s J n F 1 b 3 Q 7 U 2 V j d G l v b j E v U k F E S U N B R E 9 T L 0 F 1 d G 9 S Z W 1 v d m V k Q 2 9 s d W 1 u c z E u e 1 R J U E 8 g V k l H L D Z 9 J n F 1 b 3 Q 7 L C Z x d W 9 0 O 1 N l Y 3 R p b 2 4 x L 1 J B R E l D Q U R P U y 9 B d X R v U m V t b 3 Z l Z E N v b H V t b n M x L n t C Z W 5 l Z m l j a W F y a W 8 s N 3 0 m c X V v d D s s J n F 1 b 3 Q 7 U 2 V j d G l v b j E v U k F E S U N B R E 9 T L 0 F 1 d G 9 S Z W 1 v d m V k Q 2 9 s d W 1 u c z E u e 0 l E X 2 J l b m V m a W N p Y X J p b y w 4 f S Z x d W 9 0 O y w m c X V v d D t T Z W N 0 a W 9 u M S 9 S Q U R J Q 0 F E T 1 M v Q X V 0 b 1 J l b W 9 2 Z W R D b 2 x 1 b W 5 z M S 5 7 T m 9 f U G 9 z a W N p b 2 5 l c y w 5 f S Z x d W 9 0 O y w m c X V v d D t T Z W N 0 a W 9 u M S 9 S Q U R J Q 0 F E T 1 M v Q X V 0 b 1 J l b W 9 2 Z W R D b 2 x 1 b W 5 z M S 5 7 V G l w b 1 9 D b 2 1 w c m 9 t a X N v L D E w f S Z x d W 9 0 O y w m c X V v d D t T Z W N 0 a W 9 u M S 9 S Q U R J Q 0 F E T 1 M v Q X V 0 b 1 J l b W 9 2 Z W R D b 2 x 1 b W 5 z M S 5 7 Q 2 x h c 2 l m a W N h X 0 N v b X B y b 2 1 p c 2 8 s M T F 9 J n F 1 b 3 Q 7 L C Z x d W 9 0 O 1 N l Y 3 R p b 2 4 x L 1 J B R E l D Q U R P U y 9 B d X R v U m V t b 3 Z l Z E N v b H V t b n M x L n t E Z X B l b m R l b m N p Y S w x M n 0 m c X V v d D s s J n F 1 b 3 Q 7 U 2 V j d G l v b j E v U k F E S U N B R E 9 T L 0 F 1 d G 9 S Z W 1 v d m V k Q 2 9 s d W 1 u c z E u e 0 R l d n V l b H R h L D E z f S Z x d W 9 0 O y w m c X V v d D t T Z W N 0 a W 9 u M S 9 S Q U R J Q 0 F E T 1 M v Q X V 0 b 1 J l b W 9 2 Z W R D b 2 x 1 b W 5 z M S 5 7 T 1 A s M T R 9 J n F 1 b 3 Q 7 L C Z x d W 9 0 O 1 N l Y 3 R p b 2 4 x L 1 J B R E l D Q U R P U y 9 B d X R v U m V t b 3 Z l Z E N v b H V t b n M x L n t P U F 9 G Z W N o Y S w x N X 0 m c X V v d D s s J n F 1 b 3 Q 7 U 2 V j d G l v b j E v U k F E S U N B R E 9 T L 0 F 1 d G 9 S Z W 1 v d m V k Q 2 9 s d W 1 u c z E u e 0 N v b X B y b 2 1 p c 2 8 t U 0 l H Q S w x N n 0 m c X V v d D s s J n F 1 b 3 Q 7 U 2 V j d G l v b j E v U k F E S U N B R E 9 T L 0 F 1 d G 9 S Z W 1 v d m V k Q 2 9 s d W 1 u c z E u e 1 B v c 2 l j a W 9 u Q 3 V l b n R h V W 5 p Y 2 E s M T d 9 J n F 1 b 3 Q 7 L C Z x d W 9 0 O 1 N l Y 3 R p b 2 4 x L 1 J B R E l D Q U R P U y 9 B d X R v U m V t b 3 Z l Z E N v b H V t b n M x L n t E a W F z I F R y Y W 1 p d G U s M T h 9 J n F 1 b 3 Q 7 L C Z x d W 9 0 O 1 N l Y 3 R p b 2 4 x L 1 J B R E l D Q U R P U y 9 B d X R v U m V t b 3 Z l Z E N v b H V t b n M x L n t V b m l j Y S w x O X 0 m c X V v d D s s J n F 1 b 3 Q 7 U 2 V j d G l v b j E v U k F E S U N B R E 9 T L 0 F 1 d G 9 S Z W 1 v d m V k Q 2 9 s d W 1 u c z E u e 0 1 1 b H R p c G x l L D I w f S Z x d W 9 0 O y w m c X V v d D t T Z W N 0 a W 9 u M S 9 S Q U R J Q 0 F E T 1 M v Q X V 0 b 1 J l b W 9 2 Z W R D b 2 x 1 b W 5 z M S 5 7 U G 9 z c H J l U E F D L D I x f S Z x d W 9 0 O y w m c X V v d D t T Z W N 0 a W 9 u M S 9 S Q U R J Q 0 F E T 1 M v Q X V 0 b 1 J l b W 9 2 Z W R D b 2 x 1 b W 5 z M S 5 7 U G F n Y W R v L D I y f S Z x d W 9 0 O y w m c X V v d D t T Z W N 0 a W 9 u M S 9 S Q U R J Q 0 F E T 1 M v Q X V 0 b 1 J l b W 9 2 Z W R D b 2 x 1 b W 5 z M S 5 7 Q 2 F 0 X 1 B B Q y w y M 3 0 m c X V v d D s s J n F 1 b 3 Q 7 U 2 V j d G l v b j E v U k F E S U N B R E 9 T L 0 F 1 d G 9 S Z W 1 v d m V k Q 2 9 s d W 1 u c z E u e 1 J Q X 0 l u d G V y b m 8 s M j R 9 J n F 1 b 3 Q 7 X S w m c X V v d D t D b 2 x 1 b W 5 D b 3 V u d C Z x d W 9 0 O z o y N S w m c X V v d D t L Z X l D b 2 x 1 b W 5 O Y W 1 l c y Z x d W 9 0 O z p b X S w m c X V v d D t D b 2 x 1 b W 5 J Z G V u d G l 0 a W V z J n F 1 b 3 Q 7 O l s m c X V v d D t T Z W N 0 a W 9 u M S 9 S Q U R J Q 0 F E T 1 M v Q X V 0 b 1 J l b W 9 2 Z W R D b 2 x 1 b W 5 z M S 5 7 T 2 J z Z X J 2 Y W N p b 2 4 s M H 0 m c X V v d D s s J n F 1 b 3 Q 7 U 2 V j d G l v b j E v U k F E S U N B R E 9 T L 0 F 1 d G 9 S Z W 1 v d m V k Q 2 9 s d W 1 u c z E u e 1 R V U k 5 P L D F 9 J n F 1 b 3 Q 7 L C Z x d W 9 0 O 1 N l Y 3 R p b 2 4 x L 1 J B R E l D Q U R P U y 9 B d X R v U m V t b 3 Z l Z E N v b H V t b n M x L n t S Q U R J Q 0 F E T y w y f S Z x d W 9 0 O y w m c X V v d D t T Z W N 0 a W 9 u M S 9 S Q U R J Q 0 F E T 1 M v Q X V 0 b 1 J l b W 9 2 Z W R D b 2 x 1 b W 5 z M S 5 7 R m V j a G F f U m F k a W N h Y 2 l v b i w z f S Z x d W 9 0 O y w m c X V v d D t T Z W N 0 a W 9 u M S 9 S Q U R J Q 0 F E T 1 M v Q X V 0 b 1 J l b W 9 2 Z W R D b 2 x 1 b W 5 z M S 5 7 U l A s N H 0 m c X V v d D s s J n F 1 b 3 Q 7 U 2 V j d G l v b j E v U k F E S U N B R E 9 T L 0 F 1 d G 9 S Z W 1 v d m V k Q 2 9 s d W 1 u c z E u e 1 Z B T E 9 S L D V 9 J n F 1 b 3 Q 7 L C Z x d W 9 0 O 1 N l Y 3 R p b 2 4 x L 1 J B R E l D Q U R P U y 9 B d X R v U m V t b 3 Z l Z E N v b H V t b n M x L n t U S V B P I F Z J R y w 2 f S Z x d W 9 0 O y w m c X V v d D t T Z W N 0 a W 9 u M S 9 S Q U R J Q 0 F E T 1 M v Q X V 0 b 1 J l b W 9 2 Z W R D b 2 x 1 b W 5 z M S 5 7 Q m V u Z W Z p Y 2 l h c m l v L D d 9 J n F 1 b 3 Q 7 L C Z x d W 9 0 O 1 N l Y 3 R p b 2 4 x L 1 J B R E l D Q U R P U y 9 B d X R v U m V t b 3 Z l Z E N v b H V t b n M x L n t J R F 9 i Z W 5 l Z m l j a W F y a W 8 s O H 0 m c X V v d D s s J n F 1 b 3 Q 7 U 2 V j d G l v b j E v U k F E S U N B R E 9 T L 0 F 1 d G 9 S Z W 1 v d m V k Q 2 9 s d W 1 u c z E u e 0 5 v X 1 B v c 2 l j a W 9 u Z X M s O X 0 m c X V v d D s s J n F 1 b 3 Q 7 U 2 V j d G l v b j E v U k F E S U N B R E 9 T L 0 F 1 d G 9 S Z W 1 v d m V k Q 2 9 s d W 1 u c z E u e 1 R p c G 9 f Q 2 9 t c H J v b W l z b y w x M H 0 m c X V v d D s s J n F 1 b 3 Q 7 U 2 V j d G l v b j E v U k F E S U N B R E 9 T L 0 F 1 d G 9 S Z W 1 v d m V k Q 2 9 s d W 1 u c z E u e 0 N s Y X N p Z m l j Y V 9 D b 2 1 w c m 9 t a X N v L D E x f S Z x d W 9 0 O y w m c X V v d D t T Z W N 0 a W 9 u M S 9 S Q U R J Q 0 F E T 1 M v Q X V 0 b 1 J l b W 9 2 Z W R D b 2 x 1 b W 5 z M S 5 7 R G V w Z W 5 k Z W 5 j a W E s M T J 9 J n F 1 b 3 Q 7 L C Z x d W 9 0 O 1 N l Y 3 R p b 2 4 x L 1 J B R E l D Q U R P U y 9 B d X R v U m V t b 3 Z l Z E N v b H V t b n M x L n t E Z X Z 1 Z W x 0 Y S w x M 3 0 m c X V v d D s s J n F 1 b 3 Q 7 U 2 V j d G l v b j E v U k F E S U N B R E 9 T L 0 F 1 d G 9 S Z W 1 v d m V k Q 2 9 s d W 1 u c z E u e 0 9 Q L D E 0 f S Z x d W 9 0 O y w m c X V v d D t T Z W N 0 a W 9 u M S 9 S Q U R J Q 0 F E T 1 M v Q X V 0 b 1 J l b W 9 2 Z W R D b 2 x 1 b W 5 z M S 5 7 T 1 B f R m V j a G E s M T V 9 J n F 1 b 3 Q 7 L C Z x d W 9 0 O 1 N l Y 3 R p b 2 4 x L 1 J B R E l D Q U R P U y 9 B d X R v U m V t b 3 Z l Z E N v b H V t b n M x L n t D b 2 1 w c m 9 t a X N v L V N J R 0 E s M T Z 9 J n F 1 b 3 Q 7 L C Z x d W 9 0 O 1 N l Y 3 R p b 2 4 x L 1 J B R E l D Q U R P U y 9 B d X R v U m V t b 3 Z l Z E N v b H V t b n M x L n t Q b 3 N p Y 2 l v b k N 1 Z W 5 0 Y V V u a W N h L D E 3 f S Z x d W 9 0 O y w m c X V v d D t T Z W N 0 a W 9 u M S 9 S Q U R J Q 0 F E T 1 M v Q X V 0 b 1 J l b W 9 2 Z W R D b 2 x 1 b W 5 z M S 5 7 R G l h c y B U c m F t a X R l L D E 4 f S Z x d W 9 0 O y w m c X V v d D t T Z W N 0 a W 9 u M S 9 S Q U R J Q 0 F E T 1 M v Q X V 0 b 1 J l b W 9 2 Z W R D b 2 x 1 b W 5 z M S 5 7 V W 5 p Y 2 E s M T l 9 J n F 1 b 3 Q 7 L C Z x d W 9 0 O 1 N l Y 3 R p b 2 4 x L 1 J B R E l D Q U R P U y 9 B d X R v U m V t b 3 Z l Z E N v b H V t b n M x L n t N d W x 0 a X B s Z S w y M H 0 m c X V v d D s s J n F 1 b 3 Q 7 U 2 V j d G l v b j E v U k F E S U N B R E 9 T L 0 F 1 d G 9 S Z W 1 v d m V k Q 2 9 s d W 1 u c z E u e 1 B v c 3 B y Z V B B Q y w y M X 0 m c X V v d D s s J n F 1 b 3 Q 7 U 2 V j d G l v b j E v U k F E S U N B R E 9 T L 0 F 1 d G 9 S Z W 1 v d m V k Q 2 9 s d W 1 u c z E u e 1 B h Z 2 F k b y w y M n 0 m c X V v d D s s J n F 1 b 3 Q 7 U 2 V j d G l v b j E v U k F E S U N B R E 9 T L 0 F 1 d G 9 S Z W 1 v d m V k Q 2 9 s d W 1 u c z E u e 0 N h d F 9 Q Q U M s M j N 9 J n F 1 b 3 Q 7 L C Z x d W 9 0 O 1 N l Y 3 R p b 2 4 x L 1 J B R E l D Q U R P U y 9 B d X R v U m V t b 3 Z l Z E N v b H V t b n M x L n t S U F 9 J b n R l c m 5 v L D I 0 f S Z x d W 9 0 O 1 0 s J n F 1 b 3 Q 7 U m V s Y X R p b 2 5 z a G l w S W 5 m b y Z x d W 9 0 O z p b X X 0 i I C 8 + P C 9 T d G F i b G V F b n R y a W V z P j w v S X R l b T 4 8 S X R l b T 4 8 S X R l b U x v Y 2 F 0 a W 9 u P j x J d G V t V H l w Z T 5 G b 3 J t d W x h P C 9 J d G V t V H l w Z T 4 8 S X R l b V B h d G g + U 2 V j d G l v b j E v U k F E S U N B R E 9 T L 0 9 y a W d l b j w v S X R l b V B h d G g + P C 9 J d G V t T G 9 j Y X R p b 2 4 + P F N 0 Y W J s Z U V u d H J p Z X M g L z 4 8 L 0 l 0 Z W 0 + P E l 0 Z W 0 + P E l 0 Z W 1 M b 2 N h d G l v b j 4 8 S X R l b V R 5 c G U + R m 9 y b X V s Y T w v S X R l b V R 5 c G U + P E l 0 Z W 1 Q Y X R o P l N l Y 3 R p b 2 4 x L 1 J B R E l D Q U R P U y 9 S Q U R J Q 0 F E T 1 N f U 2 h l Z X Q 8 L 0 l 0 Z W 1 Q Y X R o P j w v S X R l b U x v Y 2 F 0 a W 9 u P j x T d G F i b G V F b n R y a W V z I C 8 + P C 9 J d G V t P j x J d G V t P j x J d G V t T G 9 j Y X R p b 2 4 + P E l 0 Z W 1 U e X B l P k Z v c m 1 1 b G E 8 L 0 l 0 Z W 1 U e X B l P j x J d G V t U G F 0 a D 5 T Z W N 0 a W 9 u M S 9 S Q U R J Q 0 F E T 1 M v R W 5 j Y W J l e m F k b 3 M l M j B w c m 9 t b 3 Z p Z G 9 z P C 9 J d G V t U G F 0 a D 4 8 L 0 l 0 Z W 1 M b 2 N h d G l v b j 4 8 U 3 R h Y m x l R W 5 0 c m l l c y A v P j w v S X R l b T 4 8 S X R l b T 4 8 S X R l b U x v Y 2 F 0 a W 9 u P j x J d G V t V H l w Z T 5 G b 3 J t d W x h P C 9 J d G V t V H l w Z T 4 8 S X R l b V B h d G g + U 2 V j d G l v b j E v U k F E S U N B R E 9 T L 1 R p c G 8 l M j B j Y W 1 i a W F k b z w v S X R l b V B h d G g + P C 9 J d G V t T G 9 j Y X R p b 2 4 + P F N 0 Y W J s Z U V u d H J p Z X M g L z 4 8 L 0 l 0 Z W 0 + P E l 0 Z W 0 + P E l 0 Z W 1 M b 2 N h d G l v b j 4 8 S X R l b V R 5 c G U + R m 9 y b X V s Y T w v S X R l b V R 5 c G U + P E l 0 Z W 1 Q Y X R o P l N l Y 3 R p b 2 4 x L 1 J B R E l D Q U R P U y 9 G a W x h c y U y M G Z p b H R y Y W R h c z w v S X R l b V B h d G g + P C 9 J d G V t T G 9 j Y X R p b 2 4 + P F N 0 Y W J s Z U V u d H J p Z X M g L z 4 8 L 0 l 0 Z W 0 + P C 9 J d G V t c z 4 8 L 0 x v Y 2 F s U G F j a 2 F n Z U 1 l d G F k Y X R h R m l s Z T 4 W A A A A U E s F B g A A A A A A A A A A A A A A A A A A A A A A A N o A A A A B A A A A 0 I y d 3 w E V 0 R G M e g D A T 8 K X 6 w E A A A D k e G t A H P + G R K n O S H 7 j 7 f 3 G A A A A A A I A A A A A A A N m A A D A A A A A E A A A A H y c A h m C H 3 W e A N 3 e z J 8 I Z Q U A A A A A B I A A A K A A A A A Q A A A A 3 8 9 x S z u + c p 7 y n F P e Z d T 5 j F A A A A C g q 7 O l d i L B k l + 5 8 + S H K Z n Q 9 H H j z k b K 9 t w 4 v x C d 3 V G X E b K B p x z D a e X d 8 2 z 8 / M 9 G z 6 + 1 x e V k 3 T 2 Z W y a z t k x D R z z K G Y L M a z y 2 I v B H S D I 6 4 g c N p B Q A A A B E G o R 0 M t 3 q + L s Q r + 1 2 D R 4 8 / y t 8 u w = = < / D a t a M a s h u p > 
</file>

<file path=customXml/itemProps1.xml><?xml version="1.0" encoding="utf-8"?>
<ds:datastoreItem xmlns:ds="http://schemas.openxmlformats.org/officeDocument/2006/customXml" ds:itemID="{FA462F8B-A86D-450F-9819-1C579E1D7788}">
  <ds:schemaRefs>
    <ds:schemaRef ds:uri="http://schemas.microsoft.com/sharepoint/v3/contenttype/forms"/>
  </ds:schemaRefs>
</ds:datastoreItem>
</file>

<file path=customXml/itemProps2.xml><?xml version="1.0" encoding="utf-8"?>
<ds:datastoreItem xmlns:ds="http://schemas.openxmlformats.org/officeDocument/2006/customXml" ds:itemID="{B7252D42-0BAC-4442-8B08-7A39761BE98B}">
  <ds:schemaRefs>
    <ds:schemaRef ds:uri="http://schemas.openxmlformats.org/package/2006/metadata/core-properties"/>
    <ds:schemaRef ds:uri="http://purl.org/dc/elements/1.1/"/>
    <ds:schemaRef ds:uri="http://schemas.microsoft.com/office/2006/metadata/properties"/>
    <ds:schemaRef ds:uri="d75e685c-9717-4730-8071-3ff3894f2d33"/>
    <ds:schemaRef ds:uri="http://purl.org/dc/terms/"/>
    <ds:schemaRef ds:uri="e53c6a0d-84a3-4452-9951-90c507a111b0"/>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26F2C1C-4D3B-4835-AE0E-20329724FC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c6a0d-84a3-4452-9951-90c507a111b0"/>
    <ds:schemaRef ds:uri="d75e685c-9717-4730-8071-3ff3894f2d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06F3C3C-7CD9-40E1-A684-64D81E4A314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DATOS GRALES</vt:lpstr>
      <vt:lpstr>Base Pasivos 2022</vt:lpstr>
      <vt:lpstr>EJEC ORIG</vt:lpstr>
      <vt:lpstr>INSUMO VIG</vt:lpstr>
      <vt:lpstr>INSUMO RES</vt:lpstr>
      <vt:lpstr>Estado Presupuesto</vt:lpstr>
      <vt:lpstr>RESUMEN CIERRE</vt:lpstr>
      <vt:lpstr>EjecucionVigencia</vt:lpstr>
      <vt:lpstr>EjecucionReserva</vt:lpstr>
      <vt:lpstr>Resumen para Contratos</vt:lpstr>
      <vt:lpstr>DinamicaVigencia</vt:lpstr>
      <vt:lpstr>BDatosVigencia</vt:lpstr>
      <vt:lpstr>Control</vt:lpstr>
      <vt:lpstr>EjecucionReserva!Área_de_impresión</vt:lpstr>
      <vt:lpstr>'Estado Presupuesto'!Área_de_impresión</vt:lpstr>
      <vt:lpstr>EjecucionReserva!Títulos_a_imprimir</vt:lpstr>
      <vt:lpstr>EjecucionVigencia!Títulos_a_imprimir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aramosquera</dc:creator>
  <cp:keywords/>
  <dc:description/>
  <cp:lastModifiedBy>User</cp:lastModifiedBy>
  <cp:revision/>
  <cp:lastPrinted>2023-01-05T15:07:07Z</cp:lastPrinted>
  <dcterms:created xsi:type="dcterms:W3CDTF">2020-07-01T19:40:55Z</dcterms:created>
  <dcterms:modified xsi:type="dcterms:W3CDTF">2023-01-05T20:41:13Z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0x010100E47443A04AC5844F9333D456E9B3B07D</vt:lpwstr>
  </property>
</Properties>
</file>