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morenos1\Documents\"/>
    </mc:Choice>
  </mc:AlternateContent>
  <bookViews>
    <workbookView xWindow="0" yWindow="0" windowWidth="28800" windowHeight="12435"/>
  </bookViews>
  <sheets>
    <sheet name="EjecucionReserva" sheetId="1" r:id="rId1"/>
  </sheets>
  <externalReferences>
    <externalReference r:id="rId2"/>
  </externalReferences>
  <definedNames>
    <definedName name="_xlnm._FilterDatabase" localSheetId="0" hidden="1">EjecucionReserva!$A$10:$L$68</definedName>
    <definedName name="_xlnm.Print_Area" localSheetId="0">EjecucionReserva!$B$1:$L$82</definedName>
    <definedName name="_xlnm.Print_Titles" localSheetId="0">EjecucionReserva!$1:$10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8" i="1" l="1"/>
  <c r="L67" i="1" s="1"/>
  <c r="J68" i="1"/>
  <c r="K68" i="1" s="1"/>
  <c r="I68" i="1"/>
  <c r="H68" i="1"/>
  <c r="G68" i="1"/>
  <c r="F68" i="1"/>
  <c r="E68" i="1"/>
  <c r="I67" i="1"/>
  <c r="H67" i="1"/>
  <c r="G67" i="1"/>
  <c r="F67" i="1"/>
  <c r="E67" i="1"/>
  <c r="L66" i="1"/>
  <c r="J66" i="1"/>
  <c r="K66" i="1" s="1"/>
  <c r="I66" i="1"/>
  <c r="H66" i="1"/>
  <c r="G66" i="1"/>
  <c r="F66" i="1"/>
  <c r="E66" i="1"/>
  <c r="L65" i="1"/>
  <c r="L64" i="1" s="1"/>
  <c r="J65" i="1"/>
  <c r="K65" i="1" s="1"/>
  <c r="I65" i="1"/>
  <c r="H65" i="1"/>
  <c r="G65" i="1"/>
  <c r="F65" i="1"/>
  <c r="E65" i="1"/>
  <c r="I64" i="1"/>
  <c r="H64" i="1"/>
  <c r="G64" i="1"/>
  <c r="F64" i="1"/>
  <c r="E64" i="1"/>
  <c r="L63" i="1"/>
  <c r="L62" i="1" s="1"/>
  <c r="L61" i="1" s="1"/>
  <c r="J63" i="1"/>
  <c r="K63" i="1" s="1"/>
  <c r="I63" i="1"/>
  <c r="H63" i="1"/>
  <c r="G63" i="1"/>
  <c r="F63" i="1"/>
  <c r="E63" i="1"/>
  <c r="J62" i="1"/>
  <c r="K62" i="1" s="1"/>
  <c r="I62" i="1"/>
  <c r="H62" i="1"/>
  <c r="G62" i="1"/>
  <c r="F62" i="1"/>
  <c r="E62" i="1"/>
  <c r="I61" i="1"/>
  <c r="H61" i="1"/>
  <c r="G61" i="1"/>
  <c r="F61" i="1"/>
  <c r="E61" i="1"/>
  <c r="L60" i="1"/>
  <c r="L59" i="1" s="1"/>
  <c r="L58" i="1" s="1"/>
  <c r="J60" i="1"/>
  <c r="K60" i="1" s="1"/>
  <c r="I60" i="1"/>
  <c r="H60" i="1"/>
  <c r="G60" i="1"/>
  <c r="F60" i="1"/>
  <c r="E60" i="1"/>
  <c r="J59" i="1"/>
  <c r="K59" i="1" s="1"/>
  <c r="I59" i="1"/>
  <c r="H59" i="1"/>
  <c r="G59" i="1"/>
  <c r="F59" i="1"/>
  <c r="E59" i="1"/>
  <c r="J58" i="1"/>
  <c r="K58" i="1" s="1"/>
  <c r="I58" i="1"/>
  <c r="H58" i="1"/>
  <c r="G58" i="1"/>
  <c r="F58" i="1"/>
  <c r="E58" i="1"/>
  <c r="L57" i="1"/>
  <c r="L56" i="1" s="1"/>
  <c r="J57" i="1"/>
  <c r="K57" i="1" s="1"/>
  <c r="I57" i="1"/>
  <c r="H57" i="1"/>
  <c r="G57" i="1"/>
  <c r="F57" i="1"/>
  <c r="E57" i="1"/>
  <c r="J56" i="1"/>
  <c r="K56" i="1" s="1"/>
  <c r="I56" i="1"/>
  <c r="H56" i="1"/>
  <c r="G56" i="1"/>
  <c r="F56" i="1"/>
  <c r="E56" i="1"/>
  <c r="L55" i="1"/>
  <c r="L54" i="1" s="1"/>
  <c r="J55" i="1"/>
  <c r="K55" i="1" s="1"/>
  <c r="I55" i="1"/>
  <c r="I54" i="1" s="1"/>
  <c r="H55" i="1"/>
  <c r="G55" i="1"/>
  <c r="F55" i="1"/>
  <c r="E55" i="1"/>
  <c r="H54" i="1"/>
  <c r="G54" i="1"/>
  <c r="F54" i="1"/>
  <c r="E54" i="1"/>
  <c r="L53" i="1"/>
  <c r="J53" i="1"/>
  <c r="K53" i="1" s="1"/>
  <c r="I53" i="1"/>
  <c r="H53" i="1"/>
  <c r="G53" i="1"/>
  <c r="F53" i="1"/>
  <c r="E53" i="1"/>
  <c r="L52" i="1"/>
  <c r="J52" i="1"/>
  <c r="K52" i="1" s="1"/>
  <c r="I52" i="1"/>
  <c r="H52" i="1"/>
  <c r="G52" i="1"/>
  <c r="F52" i="1"/>
  <c r="E52" i="1"/>
  <c r="L51" i="1"/>
  <c r="J51" i="1"/>
  <c r="K51" i="1" s="1"/>
  <c r="I51" i="1"/>
  <c r="H51" i="1"/>
  <c r="G51" i="1"/>
  <c r="F51" i="1"/>
  <c r="E51" i="1"/>
  <c r="L50" i="1"/>
  <c r="J50" i="1"/>
  <c r="K50" i="1" s="1"/>
  <c r="I50" i="1"/>
  <c r="H50" i="1"/>
  <c r="G50" i="1"/>
  <c r="F50" i="1"/>
  <c r="E50" i="1"/>
  <c r="L49" i="1"/>
  <c r="J49" i="1"/>
  <c r="K49" i="1" s="1"/>
  <c r="I49" i="1"/>
  <c r="H49" i="1"/>
  <c r="G49" i="1"/>
  <c r="F49" i="1"/>
  <c r="E49" i="1"/>
  <c r="L48" i="1"/>
  <c r="J48" i="1"/>
  <c r="K48" i="1" s="1"/>
  <c r="I48" i="1"/>
  <c r="H48" i="1"/>
  <c r="G48" i="1"/>
  <c r="F48" i="1"/>
  <c r="E48" i="1"/>
  <c r="L47" i="1"/>
  <c r="L46" i="1" s="1"/>
  <c r="J47" i="1"/>
  <c r="K47" i="1" s="1"/>
  <c r="I47" i="1"/>
  <c r="I46" i="1" s="1"/>
  <c r="H47" i="1"/>
  <c r="G47" i="1"/>
  <c r="F47" i="1"/>
  <c r="E47" i="1"/>
  <c r="E46" i="1" s="1"/>
  <c r="H46" i="1"/>
  <c r="G46" i="1"/>
  <c r="F46" i="1"/>
  <c r="L45" i="1"/>
  <c r="J45" i="1"/>
  <c r="K45" i="1" s="1"/>
  <c r="I45" i="1"/>
  <c r="H45" i="1"/>
  <c r="G45" i="1"/>
  <c r="F45" i="1"/>
  <c r="E45" i="1"/>
  <c r="L44" i="1"/>
  <c r="L43" i="1" s="1"/>
  <c r="J44" i="1"/>
  <c r="K44" i="1" s="1"/>
  <c r="I44" i="1"/>
  <c r="I43" i="1" s="1"/>
  <c r="H44" i="1"/>
  <c r="G44" i="1"/>
  <c r="F44" i="1"/>
  <c r="E44" i="1"/>
  <c r="E43" i="1" s="1"/>
  <c r="H43" i="1"/>
  <c r="G43" i="1"/>
  <c r="F43" i="1"/>
  <c r="L42" i="1"/>
  <c r="J42" i="1"/>
  <c r="K42" i="1" s="1"/>
  <c r="I42" i="1"/>
  <c r="H42" i="1"/>
  <c r="G42" i="1"/>
  <c r="F42" i="1"/>
  <c r="E42" i="1"/>
  <c r="L41" i="1"/>
  <c r="L40" i="1" s="1"/>
  <c r="J41" i="1"/>
  <c r="K41" i="1" s="1"/>
  <c r="I41" i="1"/>
  <c r="I40" i="1" s="1"/>
  <c r="H41" i="1"/>
  <c r="G41" i="1"/>
  <c r="F41" i="1"/>
  <c r="E41" i="1"/>
  <c r="E40" i="1" s="1"/>
  <c r="E39" i="1" s="1"/>
  <c r="E38" i="1" s="1"/>
  <c r="E37" i="1" s="1"/>
  <c r="E36" i="1" s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L35" i="1"/>
  <c r="J35" i="1"/>
  <c r="K35" i="1" s="1"/>
  <c r="I35" i="1"/>
  <c r="H35" i="1"/>
  <c r="G35" i="1"/>
  <c r="F35" i="1"/>
  <c r="E35" i="1"/>
  <c r="L34" i="1"/>
  <c r="J34" i="1"/>
  <c r="K34" i="1" s="1"/>
  <c r="I34" i="1"/>
  <c r="H34" i="1"/>
  <c r="G34" i="1"/>
  <c r="F34" i="1"/>
  <c r="E34" i="1"/>
  <c r="L33" i="1"/>
  <c r="J33" i="1"/>
  <c r="K33" i="1" s="1"/>
  <c r="I33" i="1"/>
  <c r="H33" i="1"/>
  <c r="G33" i="1"/>
  <c r="F33" i="1"/>
  <c r="E33" i="1"/>
  <c r="L32" i="1"/>
  <c r="J32" i="1"/>
  <c r="J31" i="1" s="1"/>
  <c r="K31" i="1" s="1"/>
  <c r="I32" i="1"/>
  <c r="I31" i="1" s="1"/>
  <c r="H32" i="1"/>
  <c r="G32" i="1"/>
  <c r="F32" i="1"/>
  <c r="E32" i="1"/>
  <c r="E31" i="1" s="1"/>
  <c r="L31" i="1"/>
  <c r="H31" i="1"/>
  <c r="G31" i="1"/>
  <c r="F31" i="1"/>
  <c r="L30" i="1"/>
  <c r="L28" i="1" s="1"/>
  <c r="L27" i="1" s="1"/>
  <c r="J30" i="1"/>
  <c r="K30" i="1" s="1"/>
  <c r="I30" i="1"/>
  <c r="H30" i="1"/>
  <c r="G30" i="1"/>
  <c r="F30" i="1"/>
  <c r="E30" i="1"/>
  <c r="L29" i="1"/>
  <c r="J29" i="1"/>
  <c r="K29" i="1" s="1"/>
  <c r="I29" i="1"/>
  <c r="I28" i="1" s="1"/>
  <c r="I27" i="1" s="1"/>
  <c r="H29" i="1"/>
  <c r="G29" i="1"/>
  <c r="F29" i="1"/>
  <c r="E29" i="1"/>
  <c r="H28" i="1"/>
  <c r="G28" i="1"/>
  <c r="F28" i="1"/>
  <c r="H27" i="1"/>
  <c r="G27" i="1"/>
  <c r="F27" i="1"/>
  <c r="L26" i="1"/>
  <c r="L25" i="1" s="1"/>
  <c r="L24" i="1" s="1"/>
  <c r="J26" i="1"/>
  <c r="K26" i="1" s="1"/>
  <c r="I26" i="1"/>
  <c r="I25" i="1" s="1"/>
  <c r="I24" i="1" s="1"/>
  <c r="H26" i="1"/>
  <c r="G26" i="1"/>
  <c r="G25" i="1" s="1"/>
  <c r="G24" i="1" s="1"/>
  <c r="G23" i="1" s="1"/>
  <c r="F26" i="1"/>
  <c r="E26" i="1"/>
  <c r="E25" i="1" s="1"/>
  <c r="E24" i="1" s="1"/>
  <c r="H25" i="1"/>
  <c r="F25" i="1"/>
  <c r="H24" i="1"/>
  <c r="F24" i="1"/>
  <c r="H23" i="1"/>
  <c r="F23" i="1"/>
  <c r="L22" i="1"/>
  <c r="L21" i="1" s="1"/>
  <c r="L20" i="1" s="1"/>
  <c r="L19" i="1" s="1"/>
  <c r="J22" i="1"/>
  <c r="K22" i="1" s="1"/>
  <c r="I22" i="1"/>
  <c r="I21" i="1" s="1"/>
  <c r="I20" i="1" s="1"/>
  <c r="I19" i="1" s="1"/>
  <c r="H22" i="1"/>
  <c r="G22" i="1"/>
  <c r="G21" i="1" s="1"/>
  <c r="G20" i="1" s="1"/>
  <c r="G19" i="1" s="1"/>
  <c r="F22" i="1"/>
  <c r="E22" i="1"/>
  <c r="E21" i="1" s="1"/>
  <c r="E20" i="1" s="1"/>
  <c r="E19" i="1" s="1"/>
  <c r="H21" i="1"/>
  <c r="F21" i="1"/>
  <c r="H20" i="1"/>
  <c r="F20" i="1"/>
  <c r="H19" i="1"/>
  <c r="F19" i="1"/>
  <c r="H18" i="1"/>
  <c r="F18" i="1"/>
  <c r="L17" i="1"/>
  <c r="J17" i="1"/>
  <c r="K17" i="1" s="1"/>
  <c r="I17" i="1"/>
  <c r="H17" i="1"/>
  <c r="G17" i="1"/>
  <c r="F17" i="1"/>
  <c r="E17" i="1"/>
  <c r="L16" i="1"/>
  <c r="J16" i="1"/>
  <c r="K16" i="1" s="1"/>
  <c r="I16" i="1"/>
  <c r="H16" i="1"/>
  <c r="G16" i="1"/>
  <c r="F16" i="1"/>
  <c r="E16" i="1"/>
  <c r="L15" i="1"/>
  <c r="J15" i="1"/>
  <c r="K15" i="1" s="1"/>
  <c r="I15" i="1"/>
  <c r="H15" i="1"/>
  <c r="G15" i="1"/>
  <c r="F15" i="1"/>
  <c r="E15" i="1"/>
  <c r="L14" i="1"/>
  <c r="J14" i="1"/>
  <c r="K14" i="1" s="1"/>
  <c r="I14" i="1"/>
  <c r="I13" i="1" s="1"/>
  <c r="H14" i="1"/>
  <c r="G14" i="1"/>
  <c r="G13" i="1" s="1"/>
  <c r="F14" i="1"/>
  <c r="E14" i="1"/>
  <c r="E13" i="1" s="1"/>
  <c r="L13" i="1"/>
  <c r="H13" i="1"/>
  <c r="F13" i="1"/>
  <c r="H12" i="1"/>
  <c r="F12" i="1"/>
  <c r="H11" i="1"/>
  <c r="F11" i="1"/>
  <c r="G18" i="1" l="1"/>
  <c r="G12" i="1" s="1"/>
  <c r="G11" i="1" s="1"/>
  <c r="E28" i="1"/>
  <c r="E27" i="1" s="1"/>
  <c r="E23" i="1" s="1"/>
  <c r="E18" i="1" s="1"/>
  <c r="E12" i="1" s="1"/>
  <c r="E11" i="1" s="1"/>
  <c r="I23" i="1"/>
  <c r="L23" i="1"/>
  <c r="L18" i="1" s="1"/>
  <c r="L12" i="1" s="1"/>
  <c r="L11" i="1" s="1"/>
  <c r="I39" i="1"/>
  <c r="I38" i="1" s="1"/>
  <c r="I37" i="1" s="1"/>
  <c r="I36" i="1" s="1"/>
  <c r="I18" i="1"/>
  <c r="I12" i="1" s="1"/>
  <c r="I11" i="1" s="1"/>
  <c r="L39" i="1"/>
  <c r="L38" i="1" s="1"/>
  <c r="L37" i="1" s="1"/>
  <c r="L36" i="1" s="1"/>
  <c r="J21" i="1"/>
  <c r="J28" i="1"/>
  <c r="J40" i="1"/>
  <c r="J43" i="1"/>
  <c r="K43" i="1" s="1"/>
  <c r="J54" i="1"/>
  <c r="K54" i="1" s="1"/>
  <c r="J13" i="1"/>
  <c r="K13" i="1" s="1"/>
  <c r="J25" i="1"/>
  <c r="J46" i="1"/>
  <c r="K46" i="1" s="1"/>
  <c r="J64" i="1"/>
  <c r="J67" i="1"/>
  <c r="K67" i="1" s="1"/>
  <c r="K32" i="1"/>
  <c r="K40" i="1" l="1"/>
  <c r="J39" i="1"/>
  <c r="K28" i="1"/>
  <c r="J27" i="1"/>
  <c r="K27" i="1" s="1"/>
  <c r="K64" i="1"/>
  <c r="J61" i="1"/>
  <c r="K61" i="1" s="1"/>
  <c r="K21" i="1"/>
  <c r="J20" i="1"/>
  <c r="K25" i="1"/>
  <c r="J24" i="1"/>
  <c r="K20" i="1" l="1"/>
  <c r="J19" i="1"/>
  <c r="K24" i="1"/>
  <c r="J23" i="1"/>
  <c r="K23" i="1" s="1"/>
  <c r="K39" i="1"/>
  <c r="J38" i="1"/>
  <c r="K38" i="1" l="1"/>
  <c r="J37" i="1"/>
  <c r="K19" i="1"/>
  <c r="J18" i="1"/>
  <c r="K18" i="1" l="1"/>
  <c r="J12" i="1"/>
  <c r="K37" i="1"/>
  <c r="J36" i="1"/>
  <c r="K36" i="1" s="1"/>
  <c r="J11" i="1" l="1"/>
  <c r="K11" i="1" s="1"/>
  <c r="K12" i="1"/>
</calcChain>
</file>

<file path=xl/sharedStrings.xml><?xml version="1.0" encoding="utf-8"?>
<sst xmlns="http://schemas.openxmlformats.org/spreadsheetml/2006/main" count="218" uniqueCount="181">
  <si>
    <t>SISTEMA DE INFORMACIÓN BOGDATA</t>
  </si>
  <si>
    <t>EJECUCIÓN PRESUPUESTO</t>
  </si>
  <si>
    <t>INFORME DE EJECUCIÓN RESERVAS PRESUPUESTALES</t>
  </si>
  <si>
    <t>ENTIDAD:</t>
  </si>
  <si>
    <t>122 - SECRETARÍA DE INTEGRACIÓN SOCIAL</t>
  </si>
  <si>
    <t>MES:</t>
  </si>
  <si>
    <t>Del 01/01/2022 al 31/05/2022</t>
  </si>
  <si>
    <t>UNIDAD EJECUTORA:</t>
  </si>
  <si>
    <t>01 - DESPACHO</t>
  </si>
  <si>
    <t>VIGENCIA FISCAL:</t>
  </si>
  <si>
    <t>RUBRO PRESUPUESTAL</t>
  </si>
  <si>
    <t>TOTAL AUTORIZACIÓN DE GIRO</t>
  </si>
  <si>
    <t>CÓDIGO</t>
  </si>
  <si>
    <t>NOMBRE</t>
  </si>
  <si>
    <t>RESERVA CONSTITUIDA</t>
  </si>
  <si>
    <t>ANULACIONES</t>
  </si>
  <si>
    <t>RESERVA DEFINITIVA</t>
  </si>
  <si>
    <t>MES</t>
  </si>
  <si>
    <t>ACUMULADO</t>
  </si>
  <si>
    <t>EJECUC.
AUTO. GIRO (%)</t>
  </si>
  <si>
    <t>RESERVA
SIN AUTO. GIRO</t>
  </si>
  <si>
    <t>Agregado/Ejecutor</t>
  </si>
  <si>
    <t>1.1 BOGDATA</t>
  </si>
  <si>
    <t>MES
4</t>
  </si>
  <si>
    <t>ACUMULADO
5</t>
  </si>
  <si>
    <t>6=(3-5)</t>
  </si>
  <si>
    <t>(9=8/6)</t>
  </si>
  <si>
    <t>(10=6-8)</t>
  </si>
  <si>
    <t>Agregado</t>
  </si>
  <si>
    <t>GASTOS</t>
  </si>
  <si>
    <t>3-1</t>
  </si>
  <si>
    <t>GASTOS DE FUNCIONAMIENTO</t>
  </si>
  <si>
    <t>13101</t>
  </si>
  <si>
    <t>Gastos de personal</t>
  </si>
  <si>
    <t>3-1-01-01</t>
  </si>
  <si>
    <t>1310101</t>
  </si>
  <si>
    <t>Planta de personal permanente</t>
  </si>
  <si>
    <t>3-1-01-01-01</t>
  </si>
  <si>
    <t>131010101</t>
  </si>
  <si>
    <t>Factores constitutivos de salario</t>
  </si>
  <si>
    <t>3-1-01-01-01-01</t>
  </si>
  <si>
    <t>13101010101</t>
  </si>
  <si>
    <t>Factores salariales comunes</t>
  </si>
  <si>
    <t>Ejecutor</t>
  </si>
  <si>
    <t>3-1-01-01-01-01-01</t>
  </si>
  <si>
    <t>1310101010101</t>
  </si>
  <si>
    <t>Sueldo básico</t>
  </si>
  <si>
    <t>3-1-2</t>
  </si>
  <si>
    <t>13102</t>
  </si>
  <si>
    <t>Adquisición de bienes y servicios</t>
  </si>
  <si>
    <t>3-1-2-01</t>
  </si>
  <si>
    <t>1310201</t>
  </si>
  <si>
    <t>Adquisición de activos no financieros</t>
  </si>
  <si>
    <t>3-1-2-01-01</t>
  </si>
  <si>
    <t>131020101</t>
  </si>
  <si>
    <t>Activos fijos</t>
  </si>
  <si>
    <t>3-1-2-01-01-01</t>
  </si>
  <si>
    <t>13102010101</t>
  </si>
  <si>
    <t>Maquinaria y equipo</t>
  </si>
  <si>
    <t>3-1-2-01-01-01-0003</t>
  </si>
  <si>
    <t>1310201010104</t>
  </si>
  <si>
    <t>Maquinaria para usos especiales</t>
  </si>
  <si>
    <t>3-1-2-02</t>
  </si>
  <si>
    <t>1310202</t>
  </si>
  <si>
    <t>Adquisiciones diferentes de activos no financieros</t>
  </si>
  <si>
    <t>3-1-2-02-01</t>
  </si>
  <si>
    <t>131020201</t>
  </si>
  <si>
    <t>Materiales y suministros</t>
  </si>
  <si>
    <t>3-1-2-02-01-02</t>
  </si>
  <si>
    <t>13102020101</t>
  </si>
  <si>
    <t>Productos alimenticios, bebidas y tabaco; textiles, prendas de vestir y productos de cuero</t>
  </si>
  <si>
    <t>3-1-2-02-01-02-0004</t>
  </si>
  <si>
    <t>1310202010106</t>
  </si>
  <si>
    <t>Dotación (prendas de vestir y calzado)</t>
  </si>
  <si>
    <t>3-1-2-02-02</t>
  </si>
  <si>
    <t>Adquisición de servicios</t>
  </si>
  <si>
    <t>3-1-2-02-02-01</t>
  </si>
  <si>
    <t>13102020201</t>
  </si>
  <si>
    <t>Servicios de venta y de distribución; alojamiento; servicios de suministro de comidas y bebidas; servicios de transporte; y servicios de distribución de electricidad, gas y agua</t>
  </si>
  <si>
    <t>3-1-2-02-02-01-0001</t>
  </si>
  <si>
    <t>1310202020101</t>
  </si>
  <si>
    <t>Alojamiento; servicios de suministros de comidas y bebidas</t>
  </si>
  <si>
    <t>3-1-2-02-02-01-0002</t>
  </si>
  <si>
    <t>1310202020103</t>
  </si>
  <si>
    <t>Servicios de transporte de carga</t>
  </si>
  <si>
    <t>3-1-2-02-02-01-0006</t>
  </si>
  <si>
    <t>1310202020106</t>
  </si>
  <si>
    <t>Servicios postales y de mensajería</t>
  </si>
  <si>
    <t>3-1-2-02-02-01-0006-001</t>
  </si>
  <si>
    <t>131020202010601</t>
  </si>
  <si>
    <t>Servicios de mensajería</t>
  </si>
  <si>
    <t>3-1-2-02-02-06</t>
  </si>
  <si>
    <t>13102020206</t>
  </si>
  <si>
    <t>Capacitación</t>
  </si>
  <si>
    <t>3-1-2-02-02-07</t>
  </si>
  <si>
    <t>13102020207</t>
  </si>
  <si>
    <t>Bienestar e incentivos</t>
  </si>
  <si>
    <t>3-1-2-02-02-08</t>
  </si>
  <si>
    <t>13102020208</t>
  </si>
  <si>
    <t>Salud Ocupacional</t>
  </si>
  <si>
    <t>3-3</t>
  </si>
  <si>
    <t>INVERSIÓN</t>
  </si>
  <si>
    <t>3-3-1</t>
  </si>
  <si>
    <t>DIRECTA</t>
  </si>
  <si>
    <t>3-3-1-16</t>
  </si>
  <si>
    <t>1330116</t>
  </si>
  <si>
    <t>Un Nuevo Contrato Social y Ambiental para la Bogotá del Siglo XXI</t>
  </si>
  <si>
    <t>133011601</t>
  </si>
  <si>
    <t>Hacer un nuevo contrato social con igualdad de oportunidades para la inclusión social, productiva y política</t>
  </si>
  <si>
    <t>13301160103</t>
  </si>
  <si>
    <t>Movilidad social integral</t>
  </si>
  <si>
    <t>133011601030000007757</t>
  </si>
  <si>
    <t>Implementación de estrategias y servicios integrales para el abordaje del fenómeno de habitabilidad en calle en Bogotá</t>
  </si>
  <si>
    <t>133011601030000007768</t>
  </si>
  <si>
    <t>Implementación de una estrategia de acompañamiento a hogares con mayor pobreza evidente y oculta de Bogotá</t>
  </si>
  <si>
    <t>13301160104</t>
  </si>
  <si>
    <t>Prevención de la exclusión por razones étnicas, religiosas, sociales, políticas y de orientación sexual</t>
  </si>
  <si>
    <t>133011601040000007730</t>
  </si>
  <si>
    <t>Servicio de atención a la población proveniente de flujos migratorios mixtos en Bogotá</t>
  </si>
  <si>
    <t>133011601040000007756</t>
  </si>
  <si>
    <t>Compromiso social por la diversidad en Bogotá</t>
  </si>
  <si>
    <t>13301160106</t>
  </si>
  <si>
    <t>Sistema Distrital del Cuidado</t>
  </si>
  <si>
    <t>133011601060000007565</t>
  </si>
  <si>
    <t>Suministro de espacios adecuados, inclusivos y seguros para el desarrollo social integral en Bogotá</t>
  </si>
  <si>
    <t>133011601060000007744</t>
  </si>
  <si>
    <t>Generación de Oportunidades para el Desarrollo Integral de la Niñez y la Adolescencia de Bogotá</t>
  </si>
  <si>
    <t>133011601060000007745</t>
  </si>
  <si>
    <t>Compromiso por una alimentación integral en Bogotá</t>
  </si>
  <si>
    <t>133011601060000007749</t>
  </si>
  <si>
    <t>Implementación de la estrategia de territorios cuidadores en Bogotá</t>
  </si>
  <si>
    <t>133011601060000007752</t>
  </si>
  <si>
    <t>Contribución a la protección de los derechos de las familias especialmente de sus integrantes afectados por la violencia intrafamiliar en la ciudad de Bogotá</t>
  </si>
  <si>
    <t>133011601060000007770</t>
  </si>
  <si>
    <t>Compromiso con el envejecimiento activo y una Bogotá cuidadora e incluyente</t>
  </si>
  <si>
    <t>133011601060000007771</t>
  </si>
  <si>
    <t>Fortalecimiento de las oportunidades de inclusión de las personas con discapacidad, familias y sus cuidadores-as en Bogotá</t>
  </si>
  <si>
    <t>13301160108</t>
  </si>
  <si>
    <t>Prevención y atención de maternidad temprana</t>
  </si>
  <si>
    <t>133011601080000007753</t>
  </si>
  <si>
    <t>Prevención de la maternidad y paternidad temprana en Bogotá</t>
  </si>
  <si>
    <t>13301160117</t>
  </si>
  <si>
    <t>Jóvenes con capacidades: Proyecto de vida para la ciudadanía, la innovación y el trabajo del siglo XXI</t>
  </si>
  <si>
    <t>133011601170000007740</t>
  </si>
  <si>
    <t>Generación JÓVENES CON DERECHOS en Bogotá</t>
  </si>
  <si>
    <t>3-3-1-16-03</t>
  </si>
  <si>
    <t>133011603</t>
  </si>
  <si>
    <t>Inspirar confianza y legitimidad para vivir sin miedo y ser epicentro de cultura ciudadana, paz y reconciliación</t>
  </si>
  <si>
    <t>3-3-1-16-03-39</t>
  </si>
  <si>
    <t>13301160348</t>
  </si>
  <si>
    <t>Plataforma institucional para la seguridad y justicia</t>
  </si>
  <si>
    <t>133011603480000007564</t>
  </si>
  <si>
    <t>Mejoramiento de la capacidad de respuesta institucional de las Comisarías de Familia en Bogotá</t>
  </si>
  <si>
    <t>3-3-1-16-05</t>
  </si>
  <si>
    <t>133011605</t>
  </si>
  <si>
    <t>Construir Bogotá Región con gobierno abierto,
transparente y ciudadanía consciente</t>
  </si>
  <si>
    <t>3-3-1-16-05-51</t>
  </si>
  <si>
    <t>13301160551</t>
  </si>
  <si>
    <t>Gobierno Abierto</t>
  </si>
  <si>
    <t>133011605510000007741</t>
  </si>
  <si>
    <t>Fortalecimiento de la gestión de la información y el conocimiento con enfoque participativo y territorial de la Secretaria Distrital de Integración Social en Bogotá</t>
  </si>
  <si>
    <t>3-3-1-16-05-56</t>
  </si>
  <si>
    <t>13301160556</t>
  </si>
  <si>
    <t>Gestión Pública Efectiva</t>
  </si>
  <si>
    <t>133011605560000007733</t>
  </si>
  <si>
    <t>Fortalecimiento institucional para una gestión pública efectiva y transparente en la ciudad de Bogotá</t>
  </si>
  <si>
    <t>133011605560000007748</t>
  </si>
  <si>
    <t>Fortalecimiento de la gestión institucional y desarrollo integral del talento humano en Bogotá</t>
  </si>
  <si>
    <t>13301160557</t>
  </si>
  <si>
    <t>Gestión Pública Local</t>
  </si>
  <si>
    <t>133011605570000007735</t>
  </si>
  <si>
    <t>Fortalecimiento de los procesos territoriales y la construcción de respuestas integradoras e innovadoras en los territorios de Bogotá - Región</t>
  </si>
  <si>
    <t>LADY ALEJANDRA CASTILLO BENAVIDES</t>
  </si>
  <si>
    <t>MARGARITA BARRAQUER SOURDIS</t>
  </si>
  <si>
    <t>RESPONSABLE DEL PRESUPUESTO</t>
  </si>
  <si>
    <t xml:space="preserve"> ORDENADOR DEL GASTO</t>
  </si>
  <si>
    <t>Elaboro :  Diana Lizbeth Ramirez - Profesional Grupo de Presupuesto</t>
  </si>
  <si>
    <t>Revisó : Lady Alejandra Castillo Benavidez - Asesora de Recursos Financieros</t>
  </si>
  <si>
    <t>Aprobó : Henry David Ortiz Saavedra - Subdirector Administrativo y Financiero</t>
  </si>
  <si>
    <t xml:space="preserve">               Gina Alexandra Vaca Linares - Directora de Gestión Corporativa</t>
  </si>
  <si>
    <t>Elaboro :  Alvaro Ramon Antonio Mosquera Ramos- Profesional Especializado - Subdirección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</si>
</sst>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ova"/>
      <family val="2"/>
    </font>
    <font>
      <b/>
      <sz val="10"/>
      <color theme="1"/>
      <name val="Arial Nova"/>
      <family val="2"/>
    </font>
    <font>
      <sz val="10"/>
      <name val="Arial Nova"/>
      <family val="2"/>
    </font>
    <font>
      <b/>
      <sz val="10"/>
      <name val="Arial Nov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14" fontId="4" fillId="0" borderId="0" xfId="0" applyNumberFormat="1" applyFont="1" applyBorder="1" applyAlignment="1" applyProtection="1">
      <alignment horizontal="left" vertical="center"/>
      <protection hidden="1"/>
    </xf>
    <xf numFmtId="14" fontId="4" fillId="0" borderId="5" xfId="0" applyNumberFormat="1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16" fontId="3" fillId="0" borderId="10" xfId="0" quotePrefix="1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horizontal="left" vertical="center"/>
      <protection hidden="1"/>
    </xf>
    <xf numFmtId="0" fontId="3" fillId="2" borderId="12" xfId="0" applyFont="1" applyFill="1" applyBorder="1" applyAlignment="1" applyProtection="1">
      <alignment horizontal="left" vertical="center" wrapText="1"/>
      <protection hidden="1"/>
    </xf>
    <xf numFmtId="165" fontId="3" fillId="2" borderId="12" xfId="1" applyNumberFormat="1" applyFont="1" applyFill="1" applyBorder="1" applyAlignment="1" applyProtection="1">
      <alignment vertical="center"/>
      <protection hidden="1"/>
    </xf>
    <xf numFmtId="10" fontId="3" fillId="2" borderId="12" xfId="2" applyNumberFormat="1" applyFont="1" applyFill="1" applyBorder="1" applyAlignment="1" applyProtection="1">
      <alignment vertical="center"/>
      <protection hidden="1"/>
    </xf>
    <xf numFmtId="165" fontId="3" fillId="2" borderId="13" xfId="1" applyNumberFormat="1" applyFont="1" applyFill="1" applyBorder="1" applyAlignment="1" applyProtection="1">
      <alignment vertical="center"/>
      <protection hidden="1"/>
    </xf>
    <xf numFmtId="165" fontId="2" fillId="0" borderId="0" xfId="0" applyNumberFormat="1" applyFont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hidden="1"/>
    </xf>
    <xf numFmtId="0" fontId="3" fillId="2" borderId="7" xfId="0" applyFont="1" applyFill="1" applyBorder="1" applyAlignment="1" applyProtection="1">
      <alignment horizontal="left" vertical="center" wrapText="1"/>
      <protection hidden="1"/>
    </xf>
    <xf numFmtId="165" fontId="3" fillId="2" borderId="7" xfId="1" applyNumberFormat="1" applyFont="1" applyFill="1" applyBorder="1" applyAlignment="1" applyProtection="1">
      <alignment vertical="center"/>
      <protection hidden="1"/>
    </xf>
    <xf numFmtId="10" fontId="3" fillId="2" borderId="7" xfId="2" applyNumberFormat="1" applyFont="1" applyFill="1" applyBorder="1" applyAlignment="1" applyProtection="1">
      <alignment vertical="center"/>
      <protection hidden="1"/>
    </xf>
    <xf numFmtId="165" fontId="3" fillId="2" borderId="8" xfId="1" applyNumberFormat="1" applyFont="1" applyFill="1" applyBorder="1" applyAlignment="1" applyProtection="1">
      <alignment vertical="center"/>
      <protection hidden="1"/>
    </xf>
    <xf numFmtId="0" fontId="3" fillId="2" borderId="7" xfId="0" quotePrefix="1" applyFont="1" applyFill="1" applyBorder="1" applyAlignment="1" applyProtection="1">
      <alignment horizontal="left" vertical="center"/>
      <protection hidden="1"/>
    </xf>
    <xf numFmtId="0" fontId="2" fillId="0" borderId="7" xfId="0" quotePrefix="1" applyFont="1" applyBorder="1" applyAlignment="1" applyProtection="1">
      <alignment horizontal="left" vertical="center"/>
      <protection hidden="1"/>
    </xf>
    <xf numFmtId="0" fontId="2" fillId="0" borderId="7" xfId="0" applyFont="1" applyBorder="1" applyAlignment="1" applyProtection="1">
      <alignment horizontal="left" vertical="center" wrapText="1"/>
      <protection hidden="1"/>
    </xf>
    <xf numFmtId="165" fontId="2" fillId="0" borderId="7" xfId="1" applyNumberFormat="1" applyFont="1" applyBorder="1" applyAlignment="1" applyProtection="1">
      <alignment vertical="center"/>
      <protection hidden="1"/>
    </xf>
    <xf numFmtId="10" fontId="2" fillId="0" borderId="7" xfId="2" applyNumberFormat="1" applyFont="1" applyBorder="1" applyAlignment="1" applyProtection="1">
      <alignment vertical="center"/>
      <protection hidden="1"/>
    </xf>
    <xf numFmtId="165" fontId="2" fillId="0" borderId="8" xfId="1" applyNumberFormat="1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horizontal="left" vertical="center"/>
      <protection hidden="1"/>
    </xf>
    <xf numFmtId="0" fontId="5" fillId="2" borderId="7" xfId="0" applyFont="1" applyFill="1" applyBorder="1" applyAlignment="1" applyProtection="1">
      <alignment horizontal="left" vertical="center" wrapText="1"/>
      <protection hidden="1"/>
    </xf>
    <xf numFmtId="0" fontId="3" fillId="2" borderId="7" xfId="0" quotePrefix="1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7" xfId="0" quotePrefix="1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morenos1/Downloads/Informe%20Ejecucion%20Presupuestal%2031%20Mayo%202022%20(3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RALES"/>
      <sheetName val="Base Pasivos 2022"/>
      <sheetName val="EJEC ORIG"/>
      <sheetName val="INSUMO VIG"/>
      <sheetName val="INSUMO RES"/>
      <sheetName val="Estado Presupuesto"/>
      <sheetName val="EjecucionVigencia"/>
      <sheetName val="EjecucionReserva"/>
      <sheetName val="Resumen para Contratos"/>
      <sheetName val="DinamicaVigencia"/>
      <sheetName val="BDatosVigencia"/>
      <sheetName val="Control"/>
    </sheetNames>
    <sheetDataSet>
      <sheetData sheetId="0"/>
      <sheetData sheetId="1"/>
      <sheetData sheetId="2"/>
      <sheetData sheetId="3"/>
      <sheetData sheetId="4">
        <row r="1">
          <cell r="C1" t="str">
            <v>Posición presupuestaria</v>
          </cell>
          <cell r="D1" t="str">
            <v>Descripcion</v>
          </cell>
          <cell r="E1" t="str">
            <v>Reserva Constituida</v>
          </cell>
          <cell r="F1" t="str">
            <v>Anulaciones Mes</v>
          </cell>
          <cell r="G1" t="str">
            <v>Anulaciones Acumuladas</v>
          </cell>
          <cell r="H1" t="str">
            <v>Reserva Definitiva</v>
          </cell>
          <cell r="I1" t="str">
            <v>Autorización Giro Mes</v>
          </cell>
          <cell r="J1" t="str">
            <v>Autorización Giro Acumulada</v>
          </cell>
          <cell r="K1" t="str">
            <v>% Ej. Autorización Giro</v>
          </cell>
          <cell r="L1" t="str">
            <v>Reserva Sin Autorización Giro</v>
          </cell>
        </row>
        <row r="2">
          <cell r="C2" t="str">
            <v>1</v>
          </cell>
          <cell r="D2" t="str">
            <v>TOTALES</v>
          </cell>
          <cell r="E2">
            <v>330548597256</v>
          </cell>
          <cell r="F2">
            <v>-208707659</v>
          </cell>
          <cell r="G2">
            <v>-527179329</v>
          </cell>
          <cell r="H2">
            <v>330021417927</v>
          </cell>
          <cell r="I2">
            <v>25724165335</v>
          </cell>
          <cell r="J2">
            <v>248475424143</v>
          </cell>
          <cell r="K2">
            <v>75.290000000000006</v>
          </cell>
          <cell r="L2">
            <v>81545993784</v>
          </cell>
        </row>
        <row r="3">
          <cell r="C3" t="str">
            <v>13</v>
          </cell>
          <cell r="D3" t="str">
            <v>GASTOS</v>
          </cell>
          <cell r="E3">
            <v>330548597256</v>
          </cell>
          <cell r="F3">
            <v>-208707659</v>
          </cell>
          <cell r="G3">
            <v>-527179329</v>
          </cell>
          <cell r="H3">
            <v>330021417927</v>
          </cell>
          <cell r="I3">
            <v>25724165335</v>
          </cell>
          <cell r="J3">
            <v>248475424143</v>
          </cell>
          <cell r="K3">
            <v>75.290000000000006</v>
          </cell>
          <cell r="L3">
            <v>81545993784</v>
          </cell>
        </row>
        <row r="4">
          <cell r="C4" t="str">
            <v>131</v>
          </cell>
          <cell r="D4" t="str">
            <v>GASTOS DE FUNCIONAMIENTO</v>
          </cell>
          <cell r="E4">
            <v>1794048553</v>
          </cell>
          <cell r="F4">
            <v>0</v>
          </cell>
          <cell r="G4">
            <v>0</v>
          </cell>
          <cell r="H4">
            <v>1794048553</v>
          </cell>
          <cell r="I4">
            <v>290070654</v>
          </cell>
          <cell r="J4">
            <v>1174887456</v>
          </cell>
          <cell r="K4">
            <v>65.489999999999995</v>
          </cell>
          <cell r="L4">
            <v>619161097</v>
          </cell>
        </row>
        <row r="5">
          <cell r="C5" t="str">
            <v>13101</v>
          </cell>
          <cell r="D5" t="str">
            <v>Gastos de personal</v>
          </cell>
          <cell r="E5">
            <v>18661252</v>
          </cell>
          <cell r="F5">
            <v>0</v>
          </cell>
          <cell r="G5">
            <v>0</v>
          </cell>
          <cell r="H5">
            <v>18661252</v>
          </cell>
          <cell r="I5">
            <v>0</v>
          </cell>
          <cell r="J5">
            <v>18661252</v>
          </cell>
          <cell r="K5">
            <v>100</v>
          </cell>
          <cell r="L5">
            <v>0</v>
          </cell>
        </row>
        <row r="6">
          <cell r="C6" t="str">
            <v>1310101</v>
          </cell>
          <cell r="D6" t="str">
            <v>Planta de personal permanente</v>
          </cell>
          <cell r="E6">
            <v>18661252</v>
          </cell>
          <cell r="F6">
            <v>0</v>
          </cell>
          <cell r="G6">
            <v>0</v>
          </cell>
          <cell r="H6">
            <v>18661252</v>
          </cell>
          <cell r="I6">
            <v>0</v>
          </cell>
          <cell r="J6">
            <v>18661252</v>
          </cell>
          <cell r="K6">
            <v>100</v>
          </cell>
          <cell r="L6">
            <v>0</v>
          </cell>
        </row>
        <row r="7">
          <cell r="C7" t="str">
            <v>131010101</v>
          </cell>
          <cell r="D7" t="str">
            <v>Factores constitutivos de salario</v>
          </cell>
          <cell r="E7">
            <v>18661252</v>
          </cell>
          <cell r="F7">
            <v>0</v>
          </cell>
          <cell r="G7">
            <v>0</v>
          </cell>
          <cell r="H7">
            <v>18661252</v>
          </cell>
          <cell r="I7">
            <v>0</v>
          </cell>
          <cell r="J7">
            <v>18661252</v>
          </cell>
          <cell r="K7">
            <v>100</v>
          </cell>
          <cell r="L7">
            <v>0</v>
          </cell>
        </row>
        <row r="8">
          <cell r="C8" t="str">
            <v>13101010101</v>
          </cell>
          <cell r="D8" t="str">
            <v>Factores salariales comunes</v>
          </cell>
          <cell r="E8">
            <v>18661252</v>
          </cell>
          <cell r="F8">
            <v>0</v>
          </cell>
          <cell r="G8">
            <v>0</v>
          </cell>
          <cell r="H8">
            <v>18661252</v>
          </cell>
          <cell r="I8">
            <v>0</v>
          </cell>
          <cell r="J8">
            <v>18661252</v>
          </cell>
          <cell r="K8">
            <v>100</v>
          </cell>
          <cell r="L8">
            <v>0</v>
          </cell>
        </row>
        <row r="9">
          <cell r="C9" t="str">
            <v>1310101010101</v>
          </cell>
          <cell r="D9" t="str">
            <v>Sueldo básico</v>
          </cell>
          <cell r="E9">
            <v>18661252</v>
          </cell>
          <cell r="F9">
            <v>0</v>
          </cell>
          <cell r="G9">
            <v>0</v>
          </cell>
          <cell r="H9">
            <v>18661252</v>
          </cell>
          <cell r="I9">
            <v>0</v>
          </cell>
          <cell r="J9">
            <v>18661252</v>
          </cell>
          <cell r="K9">
            <v>100</v>
          </cell>
          <cell r="L9">
            <v>0</v>
          </cell>
        </row>
        <row r="10">
          <cell r="C10" t="str">
            <v>13102</v>
          </cell>
          <cell r="D10" t="str">
            <v>Adquisición de bienes y servicios</v>
          </cell>
          <cell r="E10">
            <v>1775387301</v>
          </cell>
          <cell r="F10">
            <v>0</v>
          </cell>
          <cell r="G10">
            <v>0</v>
          </cell>
          <cell r="H10">
            <v>1775387301</v>
          </cell>
          <cell r="I10">
            <v>290070654</v>
          </cell>
          <cell r="J10">
            <v>1156226204</v>
          </cell>
          <cell r="K10">
            <v>65.13</v>
          </cell>
          <cell r="L10">
            <v>619161097</v>
          </cell>
        </row>
        <row r="11">
          <cell r="C11" t="str">
            <v>1310201</v>
          </cell>
          <cell r="D11" t="str">
            <v>Adquisición de activos no financieros</v>
          </cell>
          <cell r="E11">
            <v>299953554</v>
          </cell>
          <cell r="F11">
            <v>0</v>
          </cell>
          <cell r="G11">
            <v>0</v>
          </cell>
          <cell r="H11">
            <v>299953554</v>
          </cell>
          <cell r="I11">
            <v>56426319</v>
          </cell>
          <cell r="J11">
            <v>233824657</v>
          </cell>
          <cell r="K11">
            <v>77.95</v>
          </cell>
          <cell r="L11">
            <v>66128897</v>
          </cell>
        </row>
        <row r="12">
          <cell r="C12" t="str">
            <v>131020101</v>
          </cell>
          <cell r="D12" t="str">
            <v>Activos fijos</v>
          </cell>
          <cell r="E12">
            <v>299953554</v>
          </cell>
          <cell r="F12">
            <v>0</v>
          </cell>
          <cell r="G12">
            <v>0</v>
          </cell>
          <cell r="H12">
            <v>299953554</v>
          </cell>
          <cell r="I12">
            <v>56426319</v>
          </cell>
          <cell r="J12">
            <v>233824657</v>
          </cell>
          <cell r="K12">
            <v>77.95</v>
          </cell>
          <cell r="L12">
            <v>66128897</v>
          </cell>
        </row>
        <row r="13">
          <cell r="C13" t="str">
            <v>13102010101</v>
          </cell>
          <cell r="D13" t="str">
            <v>Maquinaria y equipo</v>
          </cell>
          <cell r="E13">
            <v>299953554</v>
          </cell>
          <cell r="F13">
            <v>0</v>
          </cell>
          <cell r="G13">
            <v>0</v>
          </cell>
          <cell r="H13">
            <v>299953554</v>
          </cell>
          <cell r="I13">
            <v>56426319</v>
          </cell>
          <cell r="J13">
            <v>233824657</v>
          </cell>
          <cell r="K13">
            <v>77.95</v>
          </cell>
          <cell r="L13">
            <v>66128897</v>
          </cell>
        </row>
        <row r="14">
          <cell r="C14" t="str">
            <v>1310201010104</v>
          </cell>
          <cell r="D14" t="str">
            <v>Maquinaria para usos especiales</v>
          </cell>
          <cell r="E14">
            <v>299953554</v>
          </cell>
          <cell r="F14">
            <v>0</v>
          </cell>
          <cell r="G14">
            <v>0</v>
          </cell>
          <cell r="H14">
            <v>299953554</v>
          </cell>
          <cell r="I14">
            <v>56426319</v>
          </cell>
          <cell r="J14">
            <v>233824657</v>
          </cell>
          <cell r="K14">
            <v>77.95</v>
          </cell>
          <cell r="L14">
            <v>66128897</v>
          </cell>
        </row>
        <row r="15">
          <cell r="C15" t="str">
            <v>1310202</v>
          </cell>
          <cell r="D15" t="str">
            <v>Adquisiciones diferentes de activos no financieros</v>
          </cell>
          <cell r="E15">
            <v>1475433747</v>
          </cell>
          <cell r="F15">
            <v>0</v>
          </cell>
          <cell r="G15">
            <v>0</v>
          </cell>
          <cell r="H15">
            <v>1475433747</v>
          </cell>
          <cell r="I15">
            <v>233644335</v>
          </cell>
          <cell r="J15">
            <v>922401547</v>
          </cell>
          <cell r="K15">
            <v>62.52</v>
          </cell>
          <cell r="L15">
            <v>553032200</v>
          </cell>
        </row>
        <row r="16">
          <cell r="C16" t="str">
            <v>131020201</v>
          </cell>
          <cell r="D16" t="str">
            <v>Materiales y suministros</v>
          </cell>
          <cell r="E16">
            <v>18772448</v>
          </cell>
          <cell r="F16">
            <v>0</v>
          </cell>
          <cell r="G16">
            <v>0</v>
          </cell>
          <cell r="H16">
            <v>18772448</v>
          </cell>
          <cell r="I16">
            <v>0</v>
          </cell>
          <cell r="J16">
            <v>0</v>
          </cell>
          <cell r="K16">
            <v>0</v>
          </cell>
          <cell r="L16">
            <v>18772448</v>
          </cell>
        </row>
        <row r="17">
          <cell r="C17" t="str">
            <v>13102020101</v>
          </cell>
          <cell r="D17" t="str">
            <v>Productos alimenticios, bebidas y tabaco; textiles, prendas de vestir y productos de cuero</v>
          </cell>
          <cell r="E17">
            <v>18772448</v>
          </cell>
          <cell r="F17">
            <v>0</v>
          </cell>
          <cell r="G17">
            <v>0</v>
          </cell>
          <cell r="H17">
            <v>18772448</v>
          </cell>
          <cell r="I17">
            <v>0</v>
          </cell>
          <cell r="J17">
            <v>0</v>
          </cell>
          <cell r="K17">
            <v>0</v>
          </cell>
          <cell r="L17">
            <v>18772448</v>
          </cell>
        </row>
        <row r="18">
          <cell r="C18" t="str">
            <v>1310202010106</v>
          </cell>
          <cell r="D18" t="str">
            <v>Dotación (prendas de vestir y calzado)</v>
          </cell>
          <cell r="E18">
            <v>18772448</v>
          </cell>
          <cell r="F18">
            <v>0</v>
          </cell>
          <cell r="G18">
            <v>0</v>
          </cell>
          <cell r="H18">
            <v>18772448</v>
          </cell>
          <cell r="I18">
            <v>0</v>
          </cell>
          <cell r="J18">
            <v>0</v>
          </cell>
          <cell r="K18">
            <v>0</v>
          </cell>
          <cell r="L18">
            <v>18772448</v>
          </cell>
        </row>
        <row r="19">
          <cell r="C19" t="str">
            <v>131020202</v>
          </cell>
          <cell r="D19" t="str">
            <v>Adquisición de servicios</v>
          </cell>
          <cell r="E19">
            <v>1456661299</v>
          </cell>
          <cell r="F19">
            <v>0</v>
          </cell>
          <cell r="G19">
            <v>0</v>
          </cell>
          <cell r="H19">
            <v>1456661299</v>
          </cell>
          <cell r="I19">
            <v>233644335</v>
          </cell>
          <cell r="J19">
            <v>922401547</v>
          </cell>
          <cell r="K19">
            <v>63.32</v>
          </cell>
          <cell r="L19">
            <v>534259752</v>
          </cell>
        </row>
        <row r="20">
          <cell r="C20" t="str">
            <v>13102020201</v>
          </cell>
          <cell r="D20" t="str">
            <v>Servicios de venta y de distribución; alojamiento; servicios de suministro de comidas y bebidas; servicios de transporte; y servicios de distribución de electricidad, gas y agua</v>
          </cell>
          <cell r="E20">
            <v>700547081</v>
          </cell>
          <cell r="F20">
            <v>0</v>
          </cell>
          <cell r="G20">
            <v>0</v>
          </cell>
          <cell r="H20">
            <v>700547081</v>
          </cell>
          <cell r="I20">
            <v>204220386</v>
          </cell>
          <cell r="J20">
            <v>480137317</v>
          </cell>
          <cell r="K20">
            <v>68.540000000000006</v>
          </cell>
          <cell r="L20">
            <v>220409764</v>
          </cell>
        </row>
        <row r="21">
          <cell r="C21" t="str">
            <v>1310202020101</v>
          </cell>
          <cell r="D21" t="str">
            <v>Alojamiento; servicios de suministros de comidas y bebidas</v>
          </cell>
          <cell r="E21">
            <v>7497884</v>
          </cell>
          <cell r="F21">
            <v>0</v>
          </cell>
          <cell r="G21">
            <v>0</v>
          </cell>
          <cell r="H21">
            <v>7497884</v>
          </cell>
          <cell r="I21">
            <v>0</v>
          </cell>
          <cell r="J21">
            <v>0</v>
          </cell>
          <cell r="K21">
            <v>0</v>
          </cell>
          <cell r="L21">
            <v>7497884</v>
          </cell>
        </row>
        <row r="22">
          <cell r="C22" t="str">
            <v>1310202020103</v>
          </cell>
          <cell r="D22" t="str">
            <v>Servicios de transporte de carga</v>
          </cell>
          <cell r="E22">
            <v>134090655</v>
          </cell>
          <cell r="F22">
            <v>0</v>
          </cell>
          <cell r="G22">
            <v>0</v>
          </cell>
          <cell r="H22">
            <v>134090655</v>
          </cell>
          <cell r="I22">
            <v>133884000</v>
          </cell>
          <cell r="J22">
            <v>133884000</v>
          </cell>
          <cell r="K22">
            <v>99.85</v>
          </cell>
          <cell r="L22">
            <v>206655</v>
          </cell>
        </row>
        <row r="23">
          <cell r="C23" t="str">
            <v>1310202020106</v>
          </cell>
          <cell r="D23" t="str">
            <v>Servicios postales y de mensajería</v>
          </cell>
          <cell r="E23">
            <v>558958542</v>
          </cell>
          <cell r="F23">
            <v>0</v>
          </cell>
          <cell r="G23">
            <v>0</v>
          </cell>
          <cell r="H23">
            <v>558958542</v>
          </cell>
          <cell r="I23">
            <v>70336386</v>
          </cell>
          <cell r="J23">
            <v>346253317</v>
          </cell>
          <cell r="K23">
            <v>61.95</v>
          </cell>
          <cell r="L23">
            <v>212705225</v>
          </cell>
        </row>
        <row r="24">
          <cell r="C24" t="str">
            <v>131020202010601</v>
          </cell>
          <cell r="D24" t="str">
            <v>Servicios de mensajería</v>
          </cell>
          <cell r="E24">
            <v>558958542</v>
          </cell>
          <cell r="F24">
            <v>0</v>
          </cell>
          <cell r="G24">
            <v>0</v>
          </cell>
          <cell r="H24">
            <v>558958542</v>
          </cell>
          <cell r="I24">
            <v>70336386</v>
          </cell>
          <cell r="J24">
            <v>346253317</v>
          </cell>
          <cell r="K24">
            <v>61.95</v>
          </cell>
          <cell r="L24">
            <v>212705225</v>
          </cell>
        </row>
        <row r="25">
          <cell r="C25" t="str">
            <v>13102020206</v>
          </cell>
          <cell r="D25" t="str">
            <v>Capacitación</v>
          </cell>
          <cell r="E25">
            <v>168214843</v>
          </cell>
          <cell r="F25">
            <v>0</v>
          </cell>
          <cell r="G25">
            <v>0</v>
          </cell>
          <cell r="H25">
            <v>168214843</v>
          </cell>
          <cell r="I25">
            <v>0</v>
          </cell>
          <cell r="J25">
            <v>0</v>
          </cell>
          <cell r="K25">
            <v>0</v>
          </cell>
          <cell r="L25">
            <v>168214843</v>
          </cell>
        </row>
        <row r="26">
          <cell r="C26" t="str">
            <v>13102020207</v>
          </cell>
          <cell r="D26" t="str">
            <v>Bienestar e incentivos</v>
          </cell>
          <cell r="E26">
            <v>501899375</v>
          </cell>
          <cell r="F26">
            <v>0</v>
          </cell>
          <cell r="G26">
            <v>0</v>
          </cell>
          <cell r="H26">
            <v>501899375</v>
          </cell>
          <cell r="I26">
            <v>27000000</v>
          </cell>
          <cell r="J26">
            <v>356305358</v>
          </cell>
          <cell r="K26">
            <v>70.989999999999995</v>
          </cell>
          <cell r="L26">
            <v>145594017</v>
          </cell>
        </row>
        <row r="27">
          <cell r="C27" t="str">
            <v>13102020208</v>
          </cell>
          <cell r="D27" t="str">
            <v>Salud ocupacional</v>
          </cell>
          <cell r="E27">
            <v>86000000</v>
          </cell>
          <cell r="F27">
            <v>0</v>
          </cell>
          <cell r="G27">
            <v>0</v>
          </cell>
          <cell r="H27">
            <v>86000000</v>
          </cell>
          <cell r="I27">
            <v>2423949</v>
          </cell>
          <cell r="J27">
            <v>85958872</v>
          </cell>
          <cell r="K27">
            <v>99.95</v>
          </cell>
          <cell r="L27">
            <v>41128</v>
          </cell>
        </row>
        <row r="28">
          <cell r="C28" t="str">
            <v>133</v>
          </cell>
          <cell r="D28" t="str">
            <v>INVERSIÓN</v>
          </cell>
          <cell r="E28">
            <v>328754548703</v>
          </cell>
          <cell r="F28">
            <v>-208707659</v>
          </cell>
          <cell r="G28">
            <v>-527179329</v>
          </cell>
          <cell r="H28">
            <v>328227369374</v>
          </cell>
          <cell r="I28">
            <v>25434094681</v>
          </cell>
          <cell r="J28">
            <v>247300536687</v>
          </cell>
          <cell r="K28">
            <v>75.34</v>
          </cell>
          <cell r="L28">
            <v>80926832687</v>
          </cell>
        </row>
        <row r="29">
          <cell r="C29" t="str">
            <v>13301</v>
          </cell>
          <cell r="D29" t="str">
            <v>DIRECTA</v>
          </cell>
          <cell r="E29">
            <v>328754548703</v>
          </cell>
          <cell r="F29">
            <v>-208707659</v>
          </cell>
          <cell r="G29">
            <v>-527179329</v>
          </cell>
          <cell r="H29">
            <v>328227369374</v>
          </cell>
          <cell r="I29">
            <v>25434094681</v>
          </cell>
          <cell r="J29">
            <v>247300536687</v>
          </cell>
          <cell r="K29">
            <v>75.34</v>
          </cell>
          <cell r="L29">
            <v>80926832687</v>
          </cell>
        </row>
        <row r="30">
          <cell r="C30" t="str">
            <v>1330116</v>
          </cell>
          <cell r="D30" t="str">
            <v>Un Nuevo Contrato Social y Ambiental para la Bogotá del Siglo XXI</v>
          </cell>
          <cell r="E30">
            <v>328754548703</v>
          </cell>
          <cell r="F30">
            <v>-208707659</v>
          </cell>
          <cell r="G30">
            <v>-527179329</v>
          </cell>
          <cell r="H30">
            <v>328227369374</v>
          </cell>
          <cell r="I30">
            <v>25434094681</v>
          </cell>
          <cell r="J30">
            <v>247300536687</v>
          </cell>
          <cell r="K30">
            <v>75.34</v>
          </cell>
          <cell r="L30">
            <v>80926832687</v>
          </cell>
        </row>
        <row r="31">
          <cell r="C31" t="str">
            <v>133011601</v>
          </cell>
          <cell r="D31" t="str">
            <v>Hacer un nuevo contrato social con igualdad de oportunidades para la inclusión social, productiva y política</v>
          </cell>
          <cell r="E31">
            <v>291073718936</v>
          </cell>
          <cell r="F31">
            <v>-160999986</v>
          </cell>
          <cell r="G31">
            <v>-479470951</v>
          </cell>
          <cell r="H31">
            <v>290594247985</v>
          </cell>
          <cell r="I31">
            <v>21583426023</v>
          </cell>
          <cell r="J31">
            <v>216178891498</v>
          </cell>
          <cell r="K31">
            <v>74.39</v>
          </cell>
          <cell r="L31">
            <v>74415356487</v>
          </cell>
        </row>
        <row r="32">
          <cell r="C32" t="str">
            <v>13301160103</v>
          </cell>
          <cell r="D32" t="str">
            <v>Movilidad social integral</v>
          </cell>
          <cell r="E32">
            <v>12771749117</v>
          </cell>
          <cell r="F32">
            <v>-684867</v>
          </cell>
          <cell r="G32">
            <v>-135608180</v>
          </cell>
          <cell r="H32">
            <v>12636140937</v>
          </cell>
          <cell r="I32">
            <v>1036989175</v>
          </cell>
          <cell r="J32">
            <v>10333793836</v>
          </cell>
          <cell r="K32">
            <v>81.78</v>
          </cell>
          <cell r="L32">
            <v>2302347101</v>
          </cell>
        </row>
        <row r="33">
          <cell r="C33" t="str">
            <v>133011601030000007757</v>
          </cell>
          <cell r="D33" t="str">
            <v>Implementación de estrategias y servicios integrales para el abordaje del fenómeno de habitabilidad en calle en Bogotá</v>
          </cell>
          <cell r="E33">
            <v>10525560604</v>
          </cell>
          <cell r="F33">
            <v>-683200</v>
          </cell>
          <cell r="G33">
            <v>-135606513</v>
          </cell>
          <cell r="H33">
            <v>10389954091</v>
          </cell>
          <cell r="I33">
            <v>827102770</v>
          </cell>
          <cell r="J33">
            <v>8847138916</v>
          </cell>
          <cell r="K33">
            <v>85.15</v>
          </cell>
          <cell r="L33">
            <v>1542815175</v>
          </cell>
        </row>
        <row r="34">
          <cell r="C34" t="str">
            <v>1082001052</v>
          </cell>
          <cell r="D34" t="str">
            <v>Servicios para la comunidad, sociales y personales</v>
          </cell>
          <cell r="E34">
            <v>9867230614</v>
          </cell>
          <cell r="F34">
            <v>-683200</v>
          </cell>
          <cell r="G34">
            <v>-135606513</v>
          </cell>
          <cell r="H34">
            <v>9731624101</v>
          </cell>
          <cell r="I34">
            <v>782103515</v>
          </cell>
          <cell r="J34">
            <v>8278424477</v>
          </cell>
          <cell r="K34">
            <v>85.07</v>
          </cell>
          <cell r="L34">
            <v>1453199624</v>
          </cell>
        </row>
        <row r="35">
          <cell r="C35" t="str">
            <v>1082001042</v>
          </cell>
          <cell r="D35" t="str">
            <v>Servicios prestados a las empresas y servicios de producción</v>
          </cell>
          <cell r="E35">
            <v>128653351</v>
          </cell>
          <cell r="F35">
            <v>0</v>
          </cell>
          <cell r="G35">
            <v>0</v>
          </cell>
          <cell r="H35">
            <v>128653351</v>
          </cell>
          <cell r="I35">
            <v>44999255</v>
          </cell>
          <cell r="J35">
            <v>69295202</v>
          </cell>
          <cell r="K35">
            <v>53.86</v>
          </cell>
          <cell r="L35">
            <v>59358149</v>
          </cell>
        </row>
        <row r="36">
          <cell r="C36" t="str">
            <v>1080100021</v>
          </cell>
          <cell r="D36" t="str">
            <v>Maquinaria y equipo</v>
          </cell>
          <cell r="E36">
            <v>38297754</v>
          </cell>
          <cell r="F36">
            <v>0</v>
          </cell>
          <cell r="G36">
            <v>0</v>
          </cell>
          <cell r="H36">
            <v>38297754</v>
          </cell>
          <cell r="I36">
            <v>0</v>
          </cell>
          <cell r="J36">
            <v>38297754</v>
          </cell>
          <cell r="K36">
            <v>100</v>
          </cell>
          <cell r="L36">
            <v>0</v>
          </cell>
        </row>
        <row r="37">
          <cell r="C37" t="str">
            <v>1082000032</v>
          </cell>
          <cell r="D37" t="str">
            <v>Productos alimenticios, bebidas y tabaco; textiles, prendas de vestir y productos de cuero</v>
          </cell>
          <cell r="E37">
            <v>146225363</v>
          </cell>
          <cell r="F37">
            <v>0</v>
          </cell>
          <cell r="G37">
            <v>0</v>
          </cell>
          <cell r="H37">
            <v>146225363</v>
          </cell>
          <cell r="I37">
            <v>0</v>
          </cell>
          <cell r="J37">
            <v>115967962</v>
          </cell>
          <cell r="K37">
            <v>79.31</v>
          </cell>
          <cell r="L37">
            <v>30257401</v>
          </cell>
        </row>
        <row r="38">
          <cell r="C38" t="str">
            <v>1080100040</v>
          </cell>
          <cell r="D38" t="str">
            <v>Otros activos fijos</v>
          </cell>
          <cell r="E38">
            <v>345153522</v>
          </cell>
          <cell r="F38">
            <v>0</v>
          </cell>
          <cell r="G38">
            <v>0</v>
          </cell>
          <cell r="H38">
            <v>345153522</v>
          </cell>
          <cell r="I38">
            <v>0</v>
          </cell>
          <cell r="J38">
            <v>345153521</v>
          </cell>
          <cell r="K38">
            <v>100</v>
          </cell>
          <cell r="L38">
            <v>1</v>
          </cell>
        </row>
        <row r="39">
          <cell r="C39" t="str">
            <v>133011601030000007768</v>
          </cell>
          <cell r="D39" t="str">
            <v>Implementación de una estrategia de acompañamiento a hogares con mayor pobreza evidente y oculta de Bogotá</v>
          </cell>
          <cell r="E39">
            <v>2246188513</v>
          </cell>
          <cell r="F39">
            <v>-1667</v>
          </cell>
          <cell r="G39">
            <v>-1667</v>
          </cell>
          <cell r="H39">
            <v>2246186846</v>
          </cell>
          <cell r="I39">
            <v>209886405</v>
          </cell>
          <cell r="J39">
            <v>1486654920</v>
          </cell>
          <cell r="K39">
            <v>66.19</v>
          </cell>
          <cell r="L39">
            <v>759531926</v>
          </cell>
        </row>
        <row r="40">
          <cell r="C40" t="str">
            <v>1082001052</v>
          </cell>
          <cell r="D40" t="str">
            <v>Servicios para la comunidad, sociales y personales</v>
          </cell>
          <cell r="E40">
            <v>1907859639</v>
          </cell>
          <cell r="F40">
            <v>-1667</v>
          </cell>
          <cell r="G40">
            <v>-1667</v>
          </cell>
          <cell r="H40">
            <v>1907857972</v>
          </cell>
          <cell r="I40">
            <v>209886405</v>
          </cell>
          <cell r="J40">
            <v>1254285246</v>
          </cell>
          <cell r="K40">
            <v>65.739999999999995</v>
          </cell>
          <cell r="L40">
            <v>653572726</v>
          </cell>
        </row>
        <row r="41">
          <cell r="C41" t="str">
            <v>1082001042</v>
          </cell>
          <cell r="D41" t="str">
            <v>Servicios prestados a las empresas y servicios de producción</v>
          </cell>
          <cell r="E41">
            <v>321935</v>
          </cell>
          <cell r="F41">
            <v>0</v>
          </cell>
          <cell r="G41">
            <v>0</v>
          </cell>
          <cell r="H41">
            <v>321935</v>
          </cell>
          <cell r="I41">
            <v>0</v>
          </cell>
          <cell r="J41">
            <v>39089</v>
          </cell>
          <cell r="K41">
            <v>12.14</v>
          </cell>
          <cell r="L41">
            <v>282846</v>
          </cell>
        </row>
        <row r="42">
          <cell r="C42" t="str">
            <v>1080100021</v>
          </cell>
          <cell r="D42" t="str">
            <v>Maquinaria y equipo</v>
          </cell>
          <cell r="E42">
            <v>317599014</v>
          </cell>
          <cell r="F42">
            <v>0</v>
          </cell>
          <cell r="G42">
            <v>0</v>
          </cell>
          <cell r="H42">
            <v>317599014</v>
          </cell>
          <cell r="I42">
            <v>0</v>
          </cell>
          <cell r="J42">
            <v>211922660</v>
          </cell>
          <cell r="K42">
            <v>66.73</v>
          </cell>
          <cell r="L42">
            <v>105676354</v>
          </cell>
        </row>
        <row r="43">
          <cell r="C43" t="str">
            <v>1090800012</v>
          </cell>
          <cell r="D43" t="str">
            <v>Sentencias</v>
          </cell>
          <cell r="E43">
            <v>20407925</v>
          </cell>
          <cell r="F43">
            <v>0</v>
          </cell>
          <cell r="G43">
            <v>0</v>
          </cell>
          <cell r="H43">
            <v>20407925</v>
          </cell>
          <cell r="I43">
            <v>0</v>
          </cell>
          <cell r="J43">
            <v>20407925</v>
          </cell>
          <cell r="K43">
            <v>100</v>
          </cell>
          <cell r="L43">
            <v>0</v>
          </cell>
        </row>
        <row r="44">
          <cell r="C44" t="str">
            <v>13301160104</v>
          </cell>
          <cell r="D44" t="str">
            <v>Prevención de la exclusión por razones étnicas, religiosas, sociales, políticas y de orientación sexual</v>
          </cell>
          <cell r="E44">
            <v>1843400322</v>
          </cell>
          <cell r="F44">
            <v>0</v>
          </cell>
          <cell r="G44">
            <v>-1018661</v>
          </cell>
          <cell r="H44">
            <v>1842381661</v>
          </cell>
          <cell r="I44">
            <v>63849920</v>
          </cell>
          <cell r="J44">
            <v>1582997363</v>
          </cell>
          <cell r="K44">
            <v>85.92</v>
          </cell>
          <cell r="L44">
            <v>259384298</v>
          </cell>
        </row>
        <row r="45">
          <cell r="C45" t="str">
            <v>133011601040000007730</v>
          </cell>
          <cell r="D45" t="str">
            <v>Servicio de atención a la población proveniente de flujos migratorios mixtos en Bogotá</v>
          </cell>
          <cell r="E45">
            <v>1086301592</v>
          </cell>
          <cell r="F45">
            <v>0</v>
          </cell>
          <cell r="G45">
            <v>0</v>
          </cell>
          <cell r="H45">
            <v>1086301592</v>
          </cell>
          <cell r="I45">
            <v>37045732</v>
          </cell>
          <cell r="J45">
            <v>875403395</v>
          </cell>
          <cell r="K45">
            <v>80.59</v>
          </cell>
          <cell r="L45">
            <v>210898197</v>
          </cell>
        </row>
        <row r="46">
          <cell r="C46" t="str">
            <v>1082001052</v>
          </cell>
          <cell r="D46" t="str">
            <v>Servicios para la comunidad, sociales y personales</v>
          </cell>
          <cell r="E46">
            <v>1086147552</v>
          </cell>
          <cell r="F46">
            <v>0</v>
          </cell>
          <cell r="G46">
            <v>0</v>
          </cell>
          <cell r="H46">
            <v>1086147552</v>
          </cell>
          <cell r="I46">
            <v>37045732</v>
          </cell>
          <cell r="J46">
            <v>875348413</v>
          </cell>
          <cell r="K46">
            <v>80.59</v>
          </cell>
          <cell r="L46">
            <v>210799139</v>
          </cell>
        </row>
        <row r="47">
          <cell r="C47" t="str">
            <v>1082001042</v>
          </cell>
          <cell r="D47" t="str">
            <v>Servicios prestados a las empresas y servicios de producción</v>
          </cell>
          <cell r="E47">
            <v>154040</v>
          </cell>
          <cell r="F47">
            <v>0</v>
          </cell>
          <cell r="G47">
            <v>0</v>
          </cell>
          <cell r="H47">
            <v>154040</v>
          </cell>
          <cell r="I47">
            <v>0</v>
          </cell>
          <cell r="J47">
            <v>54982</v>
          </cell>
          <cell r="K47">
            <v>35.69</v>
          </cell>
          <cell r="L47">
            <v>99058</v>
          </cell>
        </row>
        <row r="48">
          <cell r="C48" t="str">
            <v>133011601040000007756</v>
          </cell>
          <cell r="D48" t="str">
            <v>Compromiso social por la diversidad en Bogotá</v>
          </cell>
          <cell r="E48">
            <v>757098730</v>
          </cell>
          <cell r="F48">
            <v>0</v>
          </cell>
          <cell r="G48">
            <v>-1018661</v>
          </cell>
          <cell r="H48">
            <v>756080069</v>
          </cell>
          <cell r="I48">
            <v>26804188</v>
          </cell>
          <cell r="J48">
            <v>707593968</v>
          </cell>
          <cell r="K48">
            <v>93.59</v>
          </cell>
          <cell r="L48">
            <v>48486101</v>
          </cell>
        </row>
        <row r="49">
          <cell r="C49" t="str">
            <v>1082001052</v>
          </cell>
          <cell r="D49" t="str">
            <v>Servicios para la comunidad, sociales y personales</v>
          </cell>
          <cell r="E49">
            <v>675355093</v>
          </cell>
          <cell r="F49">
            <v>0</v>
          </cell>
          <cell r="G49">
            <v>-1018661</v>
          </cell>
          <cell r="H49">
            <v>674336432</v>
          </cell>
          <cell r="I49">
            <v>26804188</v>
          </cell>
          <cell r="J49">
            <v>625850581</v>
          </cell>
          <cell r="K49">
            <v>92.81</v>
          </cell>
          <cell r="L49">
            <v>48485851</v>
          </cell>
        </row>
        <row r="50">
          <cell r="C50" t="str">
            <v>1082001042</v>
          </cell>
          <cell r="D50" t="str">
            <v>Servicios prestados a las empresas y servicios de producción</v>
          </cell>
          <cell r="E50">
            <v>1939880</v>
          </cell>
          <cell r="F50">
            <v>0</v>
          </cell>
          <cell r="G50">
            <v>0</v>
          </cell>
          <cell r="H50">
            <v>1939880</v>
          </cell>
          <cell r="I50">
            <v>0</v>
          </cell>
          <cell r="J50">
            <v>1939630</v>
          </cell>
          <cell r="K50">
            <v>99.99</v>
          </cell>
          <cell r="L50">
            <v>250</v>
          </cell>
        </row>
        <row r="51">
          <cell r="C51" t="str">
            <v>1080100021</v>
          </cell>
          <cell r="D51" t="str">
            <v>Maquinaria y equipo</v>
          </cell>
          <cell r="E51">
            <v>79803757</v>
          </cell>
          <cell r="F51">
            <v>0</v>
          </cell>
          <cell r="G51">
            <v>0</v>
          </cell>
          <cell r="H51">
            <v>79803757</v>
          </cell>
          <cell r="I51">
            <v>0</v>
          </cell>
          <cell r="J51">
            <v>79803757</v>
          </cell>
          <cell r="K51">
            <v>100</v>
          </cell>
          <cell r="L51">
            <v>0</v>
          </cell>
        </row>
        <row r="52">
          <cell r="C52" t="str">
            <v>13301160106</v>
          </cell>
          <cell r="D52" t="str">
            <v>Sistema Distrital del Cuidado</v>
          </cell>
          <cell r="E52">
            <v>267215152673</v>
          </cell>
          <cell r="F52">
            <v>-160315119</v>
          </cell>
          <cell r="G52">
            <v>-342844110</v>
          </cell>
          <cell r="H52">
            <v>266872308563</v>
          </cell>
          <cell r="I52">
            <v>17285624027</v>
          </cell>
          <cell r="J52">
            <v>197137706137</v>
          </cell>
          <cell r="K52">
            <v>73.87</v>
          </cell>
          <cell r="L52">
            <v>69734602426</v>
          </cell>
        </row>
        <row r="53">
          <cell r="C53" t="str">
            <v>133011601060000007565</v>
          </cell>
          <cell r="D53" t="str">
            <v>Suministro de espacios adecuados, inclusivos y seguros para el desarrollo social integral en Bogotá</v>
          </cell>
          <cell r="E53">
            <v>57108361433</v>
          </cell>
          <cell r="F53">
            <v>-97008254</v>
          </cell>
          <cell r="G53">
            <v>-103021290</v>
          </cell>
          <cell r="H53">
            <v>57005340143</v>
          </cell>
          <cell r="I53">
            <v>853359879</v>
          </cell>
          <cell r="J53">
            <v>40158592175</v>
          </cell>
          <cell r="K53">
            <v>70.45</v>
          </cell>
          <cell r="L53">
            <v>16846747968</v>
          </cell>
        </row>
        <row r="54">
          <cell r="C54" t="str">
            <v>1082001052</v>
          </cell>
          <cell r="D54" t="str">
            <v>Servicios para la comunidad, sociales y personales</v>
          </cell>
          <cell r="E54">
            <v>1945385344</v>
          </cell>
          <cell r="F54">
            <v>0</v>
          </cell>
          <cell r="G54">
            <v>-1827476</v>
          </cell>
          <cell r="H54">
            <v>1943557868</v>
          </cell>
          <cell r="I54">
            <v>127858021</v>
          </cell>
          <cell r="J54">
            <v>1616309545</v>
          </cell>
          <cell r="K54">
            <v>83.16</v>
          </cell>
          <cell r="L54">
            <v>327248323</v>
          </cell>
        </row>
        <row r="55">
          <cell r="C55" t="str">
            <v>1082001042</v>
          </cell>
          <cell r="D55" t="str">
            <v>Servicios prestados a las empresas y servicios de producción</v>
          </cell>
          <cell r="E55">
            <v>111628351</v>
          </cell>
          <cell r="F55">
            <v>0</v>
          </cell>
          <cell r="G55">
            <v>-4185500</v>
          </cell>
          <cell r="H55">
            <v>107442851</v>
          </cell>
          <cell r="I55">
            <v>676</v>
          </cell>
          <cell r="J55">
            <v>107442851</v>
          </cell>
          <cell r="K55">
            <v>100</v>
          </cell>
          <cell r="L55">
            <v>0</v>
          </cell>
        </row>
        <row r="56">
          <cell r="C56" t="str">
            <v>1082001010</v>
          </cell>
          <cell r="D56" t="str">
            <v>Servicios de la construcción</v>
          </cell>
          <cell r="E56">
            <v>52920721574</v>
          </cell>
          <cell r="F56">
            <v>-97008254</v>
          </cell>
          <cell r="G56">
            <v>-97008314</v>
          </cell>
          <cell r="H56">
            <v>52823713260</v>
          </cell>
          <cell r="I56">
            <v>628607784</v>
          </cell>
          <cell r="J56">
            <v>36582379942</v>
          </cell>
          <cell r="K56">
            <v>69.25</v>
          </cell>
          <cell r="L56">
            <v>16241333318</v>
          </cell>
        </row>
        <row r="57">
          <cell r="C57" t="str">
            <v>1082001032</v>
          </cell>
          <cell r="D57" t="str">
            <v>Servicios financieros y servicios conexos, servicios inmobiliarios y servicios de leasing</v>
          </cell>
          <cell r="E57">
            <v>2130626164</v>
          </cell>
          <cell r="F57">
            <v>0</v>
          </cell>
          <cell r="G57">
            <v>0</v>
          </cell>
          <cell r="H57">
            <v>2130626164</v>
          </cell>
          <cell r="I57">
            <v>96893398</v>
          </cell>
          <cell r="J57">
            <v>1852459837</v>
          </cell>
          <cell r="K57">
            <v>86.94</v>
          </cell>
          <cell r="L57">
            <v>278166327</v>
          </cell>
        </row>
        <row r="58">
          <cell r="C58" t="str">
            <v>133011601060000007744</v>
          </cell>
          <cell r="D58" t="str">
            <v>Generación de Oportunidades para el Desarrollo Integral de la Niñez y la Adolescencia de Bogotá</v>
          </cell>
          <cell r="E58">
            <v>87074186604</v>
          </cell>
          <cell r="F58">
            <v>-51122801</v>
          </cell>
          <cell r="G58">
            <v>-204915537</v>
          </cell>
          <cell r="H58">
            <v>86869271067</v>
          </cell>
          <cell r="I58">
            <v>8912192350</v>
          </cell>
          <cell r="J58">
            <v>63792922636</v>
          </cell>
          <cell r="K58">
            <v>73.44</v>
          </cell>
          <cell r="L58">
            <v>23076348431</v>
          </cell>
        </row>
        <row r="59">
          <cell r="C59" t="str">
            <v>1082001052</v>
          </cell>
          <cell r="D59" t="str">
            <v>Servicios para la comunidad, sociales y personales</v>
          </cell>
          <cell r="E59">
            <v>85055540775</v>
          </cell>
          <cell r="F59">
            <v>-51122801</v>
          </cell>
          <cell r="G59">
            <v>-204915537</v>
          </cell>
          <cell r="H59">
            <v>84850625238</v>
          </cell>
          <cell r="I59">
            <v>8256811611</v>
          </cell>
          <cell r="J59">
            <v>62267396592</v>
          </cell>
          <cell r="K59">
            <v>73.38</v>
          </cell>
          <cell r="L59">
            <v>22583228646</v>
          </cell>
        </row>
        <row r="60">
          <cell r="C60" t="str">
            <v>1082001042</v>
          </cell>
          <cell r="D60" t="str">
            <v>Servicios prestados a las empresas y servicios de producción</v>
          </cell>
          <cell r="E60">
            <v>1373552513</v>
          </cell>
          <cell r="F60">
            <v>0</v>
          </cell>
          <cell r="G60">
            <v>0</v>
          </cell>
          <cell r="H60">
            <v>1373552513</v>
          </cell>
          <cell r="I60">
            <v>124989961</v>
          </cell>
          <cell r="J60">
            <v>880432728</v>
          </cell>
          <cell r="K60">
            <v>64.099999999999994</v>
          </cell>
          <cell r="L60">
            <v>493119785</v>
          </cell>
        </row>
        <row r="61">
          <cell r="C61" t="str">
            <v>1080100021</v>
          </cell>
          <cell r="D61" t="str">
            <v>Maquinaria y equipo</v>
          </cell>
          <cell r="E61">
            <v>530390778</v>
          </cell>
          <cell r="F61">
            <v>0</v>
          </cell>
          <cell r="G61">
            <v>0</v>
          </cell>
          <cell r="H61">
            <v>530390778</v>
          </cell>
          <cell r="I61">
            <v>530390778</v>
          </cell>
          <cell r="J61">
            <v>530390778</v>
          </cell>
          <cell r="K61">
            <v>100</v>
          </cell>
          <cell r="L61">
            <v>0</v>
          </cell>
        </row>
        <row r="62">
          <cell r="C62" t="str">
            <v>1090800012</v>
          </cell>
          <cell r="D62" t="str">
            <v>Sentencias</v>
          </cell>
          <cell r="E62">
            <v>114702538</v>
          </cell>
          <cell r="F62">
            <v>0</v>
          </cell>
          <cell r="G62">
            <v>0</v>
          </cell>
          <cell r="H62">
            <v>114702538</v>
          </cell>
          <cell r="I62">
            <v>0</v>
          </cell>
          <cell r="J62">
            <v>114702538</v>
          </cell>
          <cell r="K62">
            <v>100</v>
          </cell>
          <cell r="L62">
            <v>0</v>
          </cell>
        </row>
        <row r="63">
          <cell r="C63" t="str">
            <v>133011601060000007745</v>
          </cell>
          <cell r="D63" t="str">
            <v>Compromiso por una alimentación integral en Bogotá</v>
          </cell>
          <cell r="E63">
            <v>79590758464</v>
          </cell>
          <cell r="F63">
            <v>0</v>
          </cell>
          <cell r="G63">
            <v>0</v>
          </cell>
          <cell r="H63">
            <v>79590758464</v>
          </cell>
          <cell r="I63">
            <v>5758810656</v>
          </cell>
          <cell r="J63">
            <v>58610275467</v>
          </cell>
          <cell r="K63">
            <v>73.64</v>
          </cell>
          <cell r="L63">
            <v>20980482997</v>
          </cell>
        </row>
        <row r="64">
          <cell r="C64" t="str">
            <v>1082001052</v>
          </cell>
          <cell r="D64" t="str">
            <v>Servicios para la comunidad, sociales y personales</v>
          </cell>
          <cell r="E64">
            <v>32838413199</v>
          </cell>
          <cell r="F64">
            <v>0</v>
          </cell>
          <cell r="G64">
            <v>0</v>
          </cell>
          <cell r="H64">
            <v>32838413199</v>
          </cell>
          <cell r="I64">
            <v>2711380955</v>
          </cell>
          <cell r="J64">
            <v>25846309890</v>
          </cell>
          <cell r="K64">
            <v>78.709999999999994</v>
          </cell>
          <cell r="L64">
            <v>6992103309</v>
          </cell>
        </row>
        <row r="65">
          <cell r="C65" t="str">
            <v>1082000032</v>
          </cell>
          <cell r="D65" t="str">
            <v>Productos alimenticios, bebidas y tabaco; textiles, prendas de vestir y productos de cuero</v>
          </cell>
          <cell r="E65">
            <v>46752345265</v>
          </cell>
          <cell r="F65">
            <v>0</v>
          </cell>
          <cell r="G65">
            <v>0</v>
          </cell>
          <cell r="H65">
            <v>46752345265</v>
          </cell>
          <cell r="I65">
            <v>3047429701</v>
          </cell>
          <cell r="J65">
            <v>32763965577</v>
          </cell>
          <cell r="K65">
            <v>70.08</v>
          </cell>
          <cell r="L65">
            <v>13988379688</v>
          </cell>
        </row>
        <row r="66">
          <cell r="C66" t="str">
            <v>133011601060000007749</v>
          </cell>
          <cell r="D66" t="str">
            <v>Implementación de la estrategia de territorios cuidadores en Bogotá</v>
          </cell>
          <cell r="E66">
            <v>2209602026</v>
          </cell>
          <cell r="F66">
            <v>0</v>
          </cell>
          <cell r="G66">
            <v>0</v>
          </cell>
          <cell r="H66">
            <v>2209602026</v>
          </cell>
          <cell r="I66">
            <v>177228289</v>
          </cell>
          <cell r="J66">
            <v>1952859915</v>
          </cell>
          <cell r="K66">
            <v>88.38</v>
          </cell>
          <cell r="L66">
            <v>256742111</v>
          </cell>
        </row>
        <row r="67">
          <cell r="C67" t="str">
            <v>1082001052</v>
          </cell>
          <cell r="D67" t="str">
            <v>Servicios para la comunidad, sociales y personales</v>
          </cell>
          <cell r="E67">
            <v>2081649403</v>
          </cell>
          <cell r="F67">
            <v>0</v>
          </cell>
          <cell r="G67">
            <v>0</v>
          </cell>
          <cell r="H67">
            <v>2081649403</v>
          </cell>
          <cell r="I67">
            <v>177228289</v>
          </cell>
          <cell r="J67">
            <v>1843927352</v>
          </cell>
          <cell r="K67">
            <v>88.58</v>
          </cell>
          <cell r="L67">
            <v>237722051</v>
          </cell>
        </row>
        <row r="68">
          <cell r="C68" t="str">
            <v>1082001042</v>
          </cell>
          <cell r="D68" t="str">
            <v>Servicios prestados a las empresas y servicios de producción</v>
          </cell>
          <cell r="E68">
            <v>60122911</v>
          </cell>
          <cell r="F68">
            <v>0</v>
          </cell>
          <cell r="G68">
            <v>0</v>
          </cell>
          <cell r="H68">
            <v>60122911</v>
          </cell>
          <cell r="I68">
            <v>0</v>
          </cell>
          <cell r="J68">
            <v>52999300</v>
          </cell>
          <cell r="K68">
            <v>88.15</v>
          </cell>
          <cell r="L68">
            <v>7123611</v>
          </cell>
        </row>
        <row r="69">
          <cell r="C69" t="str">
            <v>1082000032</v>
          </cell>
          <cell r="D69" t="str">
            <v>Productos alimenticios, bebidas y tabaco; textiles, prendas de vestir y productos de cuero</v>
          </cell>
          <cell r="E69">
            <v>67829712</v>
          </cell>
          <cell r="F69">
            <v>0</v>
          </cell>
          <cell r="G69">
            <v>0</v>
          </cell>
          <cell r="H69">
            <v>67829712</v>
          </cell>
          <cell r="I69">
            <v>0</v>
          </cell>
          <cell r="J69">
            <v>55933263</v>
          </cell>
          <cell r="K69">
            <v>82.46</v>
          </cell>
          <cell r="L69">
            <v>11896449</v>
          </cell>
        </row>
        <row r="70">
          <cell r="C70" t="str">
            <v>133011601060000007752</v>
          </cell>
          <cell r="D70" t="str">
            <v>Contribución a la protección de los derechos de las familias especialmente de sus integrantes afectados por la violencia intrafamiliar en la ciudad de Bogotá</v>
          </cell>
          <cell r="E70">
            <v>1275447128</v>
          </cell>
          <cell r="F70">
            <v>0</v>
          </cell>
          <cell r="G70">
            <v>0</v>
          </cell>
          <cell r="H70">
            <v>1275447128</v>
          </cell>
          <cell r="I70">
            <v>40178309</v>
          </cell>
          <cell r="J70">
            <v>1174680528</v>
          </cell>
          <cell r="K70">
            <v>92.1</v>
          </cell>
          <cell r="L70">
            <v>100766600</v>
          </cell>
        </row>
        <row r="71">
          <cell r="C71" t="str">
            <v>1082001052</v>
          </cell>
          <cell r="D71" t="str">
            <v>Servicios para la comunidad, sociales y personales</v>
          </cell>
          <cell r="E71">
            <v>1078051013</v>
          </cell>
          <cell r="F71">
            <v>0</v>
          </cell>
          <cell r="G71">
            <v>0</v>
          </cell>
          <cell r="H71">
            <v>1078051013</v>
          </cell>
          <cell r="I71">
            <v>40178309</v>
          </cell>
          <cell r="J71">
            <v>1032564086</v>
          </cell>
          <cell r="K71">
            <v>95.78</v>
          </cell>
          <cell r="L71">
            <v>45486927</v>
          </cell>
        </row>
        <row r="72">
          <cell r="C72" t="str">
            <v>1082001042</v>
          </cell>
          <cell r="D72" t="str">
            <v>Servicios prestados a las empresas y servicios de producción</v>
          </cell>
          <cell r="E72">
            <v>23571008</v>
          </cell>
          <cell r="F72">
            <v>0</v>
          </cell>
          <cell r="G72">
            <v>0</v>
          </cell>
          <cell r="H72">
            <v>23571008</v>
          </cell>
          <cell r="I72">
            <v>0</v>
          </cell>
          <cell r="J72">
            <v>17291800</v>
          </cell>
          <cell r="K72">
            <v>73.36</v>
          </cell>
          <cell r="L72">
            <v>6279208</v>
          </cell>
        </row>
        <row r="73">
          <cell r="C73" t="str">
            <v>1080100021</v>
          </cell>
          <cell r="D73" t="str">
            <v>Maquinaria y equipo</v>
          </cell>
          <cell r="E73">
            <v>17663584</v>
          </cell>
          <cell r="F73">
            <v>0</v>
          </cell>
          <cell r="G73">
            <v>0</v>
          </cell>
          <cell r="H73">
            <v>17663584</v>
          </cell>
          <cell r="I73">
            <v>0</v>
          </cell>
          <cell r="J73">
            <v>17663584</v>
          </cell>
          <cell r="K73">
            <v>100</v>
          </cell>
          <cell r="L73">
            <v>0</v>
          </cell>
        </row>
        <row r="74">
          <cell r="C74" t="str">
            <v>1082000032</v>
          </cell>
          <cell r="D74" t="str">
            <v>Productos alimenticios, bebidas y tabaco; textiles, prendas de vestir y productos de cuero</v>
          </cell>
          <cell r="E74">
            <v>156161523</v>
          </cell>
          <cell r="F74">
            <v>0</v>
          </cell>
          <cell r="G74">
            <v>0</v>
          </cell>
          <cell r="H74">
            <v>156161523</v>
          </cell>
          <cell r="I74">
            <v>0</v>
          </cell>
          <cell r="J74">
            <v>107161058</v>
          </cell>
          <cell r="K74">
            <v>68.62</v>
          </cell>
          <cell r="L74">
            <v>49000465</v>
          </cell>
        </row>
        <row r="75">
          <cell r="C75" t="str">
            <v>133011601060000007770</v>
          </cell>
          <cell r="D75" t="str">
            <v>Compromiso con el envejecimiento activo y una Bogotá cuidadora e incluyente</v>
          </cell>
          <cell r="E75">
            <v>26334478818</v>
          </cell>
          <cell r="F75">
            <v>0</v>
          </cell>
          <cell r="G75">
            <v>-19223569</v>
          </cell>
          <cell r="H75">
            <v>26315255249</v>
          </cell>
          <cell r="I75">
            <v>595340091</v>
          </cell>
          <cell r="J75">
            <v>20209536630</v>
          </cell>
          <cell r="K75">
            <v>76.8</v>
          </cell>
          <cell r="L75">
            <v>6105718619</v>
          </cell>
        </row>
        <row r="76">
          <cell r="C76" t="str">
            <v>1082001052</v>
          </cell>
          <cell r="D76" t="str">
            <v>Servicios para la comunidad, sociales y personales</v>
          </cell>
          <cell r="E76">
            <v>25721970576</v>
          </cell>
          <cell r="F76">
            <v>0</v>
          </cell>
          <cell r="G76">
            <v>-19223569</v>
          </cell>
          <cell r="H76">
            <v>25702747007</v>
          </cell>
          <cell r="I76">
            <v>581562567</v>
          </cell>
          <cell r="J76">
            <v>19684202659</v>
          </cell>
          <cell r="K76">
            <v>76.58</v>
          </cell>
          <cell r="L76">
            <v>6018544348</v>
          </cell>
        </row>
        <row r="77">
          <cell r="C77" t="str">
            <v>1082001042</v>
          </cell>
          <cell r="D77" t="str">
            <v>Servicios prestados a las empresas y servicios de producción</v>
          </cell>
          <cell r="E77">
            <v>47495828</v>
          </cell>
          <cell r="F77">
            <v>0</v>
          </cell>
          <cell r="G77">
            <v>0</v>
          </cell>
          <cell r="H77">
            <v>47495828</v>
          </cell>
          <cell r="I77">
            <v>0</v>
          </cell>
          <cell r="J77">
            <v>32811913</v>
          </cell>
          <cell r="K77">
            <v>69.08</v>
          </cell>
          <cell r="L77">
            <v>14683915</v>
          </cell>
        </row>
        <row r="78">
          <cell r="C78" t="str">
            <v>1080100021</v>
          </cell>
          <cell r="D78" t="str">
            <v>Maquinaria y equipo</v>
          </cell>
          <cell r="E78">
            <v>312751030</v>
          </cell>
          <cell r="F78">
            <v>0</v>
          </cell>
          <cell r="G78">
            <v>0</v>
          </cell>
          <cell r="H78">
            <v>312751030</v>
          </cell>
          <cell r="I78">
            <v>13777524</v>
          </cell>
          <cell r="J78">
            <v>312751030</v>
          </cell>
          <cell r="K78">
            <v>100</v>
          </cell>
          <cell r="L78">
            <v>0</v>
          </cell>
        </row>
        <row r="79">
          <cell r="C79" t="str">
            <v>1082000032</v>
          </cell>
          <cell r="D79" t="str">
            <v>Productos alimenticios, bebidas y tabaco; textiles, prendas de vestir y productos de cuero</v>
          </cell>
          <cell r="E79">
            <v>172502649</v>
          </cell>
          <cell r="F79">
            <v>0</v>
          </cell>
          <cell r="G79">
            <v>0</v>
          </cell>
          <cell r="H79">
            <v>172502649</v>
          </cell>
          <cell r="I79">
            <v>0</v>
          </cell>
          <cell r="J79">
            <v>100012293</v>
          </cell>
          <cell r="K79">
            <v>57.98</v>
          </cell>
          <cell r="L79">
            <v>72490356</v>
          </cell>
        </row>
        <row r="80">
          <cell r="C80" t="str">
            <v>1080100040</v>
          </cell>
          <cell r="D80" t="str">
            <v>Otros activos fijos</v>
          </cell>
          <cell r="E80">
            <v>79758735</v>
          </cell>
          <cell r="F80">
            <v>0</v>
          </cell>
          <cell r="G80">
            <v>0</v>
          </cell>
          <cell r="H80">
            <v>79758735</v>
          </cell>
          <cell r="I80">
            <v>0</v>
          </cell>
          <cell r="J80">
            <v>79758735</v>
          </cell>
          <cell r="K80">
            <v>100</v>
          </cell>
          <cell r="L80">
            <v>0</v>
          </cell>
        </row>
        <row r="81">
          <cell r="C81" t="str">
            <v>133011601060000007771</v>
          </cell>
          <cell r="D81" t="str">
            <v>Fortalecimiento de las oportunidades de inclusión de las personas con discapacidad, familias y sus cuidadores-as en Bogotá</v>
          </cell>
          <cell r="E81">
            <v>13622318200</v>
          </cell>
          <cell r="F81">
            <v>-12184064</v>
          </cell>
          <cell r="G81">
            <v>-15683714</v>
          </cell>
          <cell r="H81">
            <v>13606634486</v>
          </cell>
          <cell r="I81">
            <v>948514453</v>
          </cell>
          <cell r="J81">
            <v>11238838786</v>
          </cell>
          <cell r="K81">
            <v>82.6</v>
          </cell>
          <cell r="L81">
            <v>2367795700</v>
          </cell>
        </row>
        <row r="82">
          <cell r="C82" t="str">
            <v>1082001052</v>
          </cell>
          <cell r="D82" t="str">
            <v>Servicios para la comunidad, sociales y personales</v>
          </cell>
          <cell r="E82">
            <v>13397763447</v>
          </cell>
          <cell r="F82">
            <v>-12184064</v>
          </cell>
          <cell r="G82">
            <v>-15683714</v>
          </cell>
          <cell r="H82">
            <v>13382079733</v>
          </cell>
          <cell r="I82">
            <v>948514453</v>
          </cell>
          <cell r="J82">
            <v>11049095137</v>
          </cell>
          <cell r="K82">
            <v>82.57</v>
          </cell>
          <cell r="L82">
            <v>2332984596</v>
          </cell>
        </row>
        <row r="83">
          <cell r="C83" t="str">
            <v>1082001042</v>
          </cell>
          <cell r="D83" t="str">
            <v>Servicios prestados a las empresas y servicios de producción</v>
          </cell>
          <cell r="E83">
            <v>22284774</v>
          </cell>
          <cell r="F83">
            <v>0</v>
          </cell>
          <cell r="G83">
            <v>0</v>
          </cell>
          <cell r="H83">
            <v>22284774</v>
          </cell>
          <cell r="I83">
            <v>0</v>
          </cell>
          <cell r="J83">
            <v>7671999</v>
          </cell>
          <cell r="K83">
            <v>34.43</v>
          </cell>
          <cell r="L83">
            <v>14612775</v>
          </cell>
        </row>
        <row r="84">
          <cell r="C84" t="str">
            <v>1080100021</v>
          </cell>
          <cell r="D84" t="str">
            <v>Maquinaria y equipo</v>
          </cell>
          <cell r="E84">
            <v>73088993</v>
          </cell>
          <cell r="F84">
            <v>0</v>
          </cell>
          <cell r="G84">
            <v>0</v>
          </cell>
          <cell r="H84">
            <v>73088993</v>
          </cell>
          <cell r="I84">
            <v>0</v>
          </cell>
          <cell r="J84">
            <v>73088993</v>
          </cell>
          <cell r="K84">
            <v>100</v>
          </cell>
          <cell r="L84">
            <v>0</v>
          </cell>
        </row>
        <row r="85">
          <cell r="C85" t="str">
            <v>1080100040</v>
          </cell>
          <cell r="D85" t="str">
            <v>Otros activos fijos</v>
          </cell>
          <cell r="E85">
            <v>48537931</v>
          </cell>
          <cell r="F85">
            <v>0</v>
          </cell>
          <cell r="G85">
            <v>0</v>
          </cell>
          <cell r="H85">
            <v>48537931</v>
          </cell>
          <cell r="I85">
            <v>0</v>
          </cell>
          <cell r="J85">
            <v>48537931</v>
          </cell>
          <cell r="K85">
            <v>100</v>
          </cell>
          <cell r="L85">
            <v>0</v>
          </cell>
        </row>
        <row r="86">
          <cell r="C86" t="str">
            <v>1082000032</v>
          </cell>
          <cell r="D86" t="str">
            <v>Productos alimenticios, bebidas y tabaco; textiles, prendas de vestir y productos de cuero</v>
          </cell>
          <cell r="E86">
            <v>75267305</v>
          </cell>
          <cell r="F86">
            <v>0</v>
          </cell>
          <cell r="G86">
            <v>0</v>
          </cell>
          <cell r="H86">
            <v>75267305</v>
          </cell>
          <cell r="I86">
            <v>0</v>
          </cell>
          <cell r="J86">
            <v>55068976</v>
          </cell>
          <cell r="K86">
            <v>73.16</v>
          </cell>
          <cell r="L86">
            <v>20198329</v>
          </cell>
        </row>
        <row r="87">
          <cell r="C87" t="str">
            <v>1090800012</v>
          </cell>
          <cell r="D87" t="str">
            <v>Sentencias</v>
          </cell>
          <cell r="E87">
            <v>5375750</v>
          </cell>
          <cell r="F87">
            <v>0</v>
          </cell>
          <cell r="G87">
            <v>0</v>
          </cell>
          <cell r="H87">
            <v>5375750</v>
          </cell>
          <cell r="I87">
            <v>0</v>
          </cell>
          <cell r="J87">
            <v>5375750</v>
          </cell>
          <cell r="K87">
            <v>100</v>
          </cell>
          <cell r="L87">
            <v>0</v>
          </cell>
        </row>
        <row r="88">
          <cell r="C88" t="str">
            <v>13301160108</v>
          </cell>
          <cell r="D88" t="str">
            <v>Prevención y atención de maternidad temprana</v>
          </cell>
          <cell r="E88">
            <v>214794067</v>
          </cell>
          <cell r="F88">
            <v>0</v>
          </cell>
          <cell r="G88">
            <v>0</v>
          </cell>
          <cell r="H88">
            <v>214794067</v>
          </cell>
          <cell r="I88">
            <v>7170000</v>
          </cell>
          <cell r="J88">
            <v>197731934</v>
          </cell>
          <cell r="K88">
            <v>92.06</v>
          </cell>
          <cell r="L88">
            <v>17062133</v>
          </cell>
        </row>
        <row r="89">
          <cell r="C89" t="str">
            <v>133011601080000007753</v>
          </cell>
          <cell r="D89" t="str">
            <v>Prevención de la maternidad y paternidad temprana en Bogotá</v>
          </cell>
          <cell r="E89">
            <v>214794067</v>
          </cell>
          <cell r="F89">
            <v>0</v>
          </cell>
          <cell r="G89">
            <v>0</v>
          </cell>
          <cell r="H89">
            <v>214794067</v>
          </cell>
          <cell r="I89">
            <v>7170000</v>
          </cell>
          <cell r="J89">
            <v>197731934</v>
          </cell>
          <cell r="K89">
            <v>92.06</v>
          </cell>
          <cell r="L89">
            <v>17062133</v>
          </cell>
        </row>
        <row r="90">
          <cell r="C90" t="str">
            <v>1082001052</v>
          </cell>
          <cell r="D90" t="str">
            <v>Servicios para la comunidad, sociales y personales</v>
          </cell>
          <cell r="E90">
            <v>214794067</v>
          </cell>
          <cell r="F90">
            <v>0</v>
          </cell>
          <cell r="G90">
            <v>0</v>
          </cell>
          <cell r="H90">
            <v>214794067</v>
          </cell>
          <cell r="I90">
            <v>7170000</v>
          </cell>
          <cell r="J90">
            <v>197731934</v>
          </cell>
          <cell r="K90">
            <v>92.06</v>
          </cell>
          <cell r="L90">
            <v>17062133</v>
          </cell>
        </row>
        <row r="91">
          <cell r="C91" t="str">
            <v>13301160117</v>
          </cell>
          <cell r="D91" t="str">
            <v>Jóvenes con capacidades: Proyecto de vida para la ciudadanía, la innovación y el trabajo del siglo XXI</v>
          </cell>
          <cell r="E91">
            <v>9028622757</v>
          </cell>
          <cell r="F91">
            <v>0</v>
          </cell>
          <cell r="G91">
            <v>0</v>
          </cell>
          <cell r="H91">
            <v>9028622757</v>
          </cell>
          <cell r="I91">
            <v>3189792901</v>
          </cell>
          <cell r="J91">
            <v>6926662228</v>
          </cell>
          <cell r="K91">
            <v>76.72</v>
          </cell>
          <cell r="L91">
            <v>2101960529</v>
          </cell>
        </row>
        <row r="92">
          <cell r="C92" t="str">
            <v>133011601170000007740</v>
          </cell>
          <cell r="D92" t="str">
            <v>Generación JÓVENES CON DERECHOS en Bogotá</v>
          </cell>
          <cell r="E92">
            <v>9028622757</v>
          </cell>
          <cell r="F92">
            <v>0</v>
          </cell>
          <cell r="G92">
            <v>0</v>
          </cell>
          <cell r="H92">
            <v>9028622757</v>
          </cell>
          <cell r="I92">
            <v>3189792901</v>
          </cell>
          <cell r="J92">
            <v>6926662228</v>
          </cell>
          <cell r="K92">
            <v>76.72</v>
          </cell>
          <cell r="L92">
            <v>2101960529</v>
          </cell>
        </row>
        <row r="93">
          <cell r="C93" t="str">
            <v>1082001052</v>
          </cell>
          <cell r="D93" t="str">
            <v>Servicios para la comunidad, sociales y personales</v>
          </cell>
          <cell r="E93">
            <v>8975764357</v>
          </cell>
          <cell r="F93">
            <v>0</v>
          </cell>
          <cell r="G93">
            <v>0</v>
          </cell>
          <cell r="H93">
            <v>8975764357</v>
          </cell>
          <cell r="I93">
            <v>3189792901</v>
          </cell>
          <cell r="J93">
            <v>6907532326</v>
          </cell>
          <cell r="K93">
            <v>76.959999999999994</v>
          </cell>
          <cell r="L93">
            <v>2068232031</v>
          </cell>
        </row>
        <row r="94">
          <cell r="C94" t="str">
            <v>1082001042</v>
          </cell>
          <cell r="D94" t="str">
            <v>Servicios prestados a las empresas y servicios de producción</v>
          </cell>
          <cell r="E94">
            <v>19577421</v>
          </cell>
          <cell r="F94">
            <v>0</v>
          </cell>
          <cell r="G94">
            <v>0</v>
          </cell>
          <cell r="H94">
            <v>19577421</v>
          </cell>
          <cell r="I94">
            <v>0</v>
          </cell>
          <cell r="J94">
            <v>13559739</v>
          </cell>
          <cell r="K94">
            <v>69.260000000000005</v>
          </cell>
          <cell r="L94">
            <v>6017682</v>
          </cell>
        </row>
        <row r="95">
          <cell r="C95" t="str">
            <v>1080100040</v>
          </cell>
          <cell r="D95" t="str">
            <v>Otros activos fijos</v>
          </cell>
          <cell r="E95">
            <v>33280979</v>
          </cell>
          <cell r="F95">
            <v>0</v>
          </cell>
          <cell r="G95">
            <v>0</v>
          </cell>
          <cell r="H95">
            <v>33280979</v>
          </cell>
          <cell r="I95">
            <v>0</v>
          </cell>
          <cell r="J95">
            <v>5570163</v>
          </cell>
          <cell r="K95">
            <v>16.739999999999998</v>
          </cell>
          <cell r="L95">
            <v>27710816</v>
          </cell>
        </row>
        <row r="96">
          <cell r="C96" t="str">
            <v>133011603</v>
          </cell>
          <cell r="D96" t="str">
            <v>Inspirar confianza y legitimidad para vivir sin miedo y ser epicentro de cultura ciudadana, paz y reconciliación</v>
          </cell>
          <cell r="E96">
            <v>4389195507</v>
          </cell>
          <cell r="F96">
            <v>0</v>
          </cell>
          <cell r="G96">
            <v>0</v>
          </cell>
          <cell r="H96">
            <v>4389195507</v>
          </cell>
          <cell r="I96">
            <v>423680784</v>
          </cell>
          <cell r="J96">
            <v>4245049859</v>
          </cell>
          <cell r="K96">
            <v>96.72</v>
          </cell>
          <cell r="L96">
            <v>144145648</v>
          </cell>
        </row>
        <row r="97">
          <cell r="C97" t="str">
            <v>13301160348</v>
          </cell>
          <cell r="D97" t="str">
            <v>Plataforma institucional para la seguridad y justicia</v>
          </cell>
          <cell r="E97">
            <v>4389195507</v>
          </cell>
          <cell r="F97">
            <v>0</v>
          </cell>
          <cell r="G97">
            <v>0</v>
          </cell>
          <cell r="H97">
            <v>4389195507</v>
          </cell>
          <cell r="I97">
            <v>423680784</v>
          </cell>
          <cell r="J97">
            <v>4245049859</v>
          </cell>
          <cell r="K97">
            <v>96.72</v>
          </cell>
          <cell r="L97">
            <v>144145648</v>
          </cell>
        </row>
        <row r="98">
          <cell r="C98" t="str">
            <v>133011603480000007564</v>
          </cell>
          <cell r="D98" t="str">
            <v>Mejoramiento de la capacidad de respuesta institucional de las Comisarías de Familia en Bogotá</v>
          </cell>
          <cell r="E98">
            <v>4389195507</v>
          </cell>
          <cell r="F98">
            <v>0</v>
          </cell>
          <cell r="G98">
            <v>0</v>
          </cell>
          <cell r="H98">
            <v>4389195507</v>
          </cell>
          <cell r="I98">
            <v>423680784</v>
          </cell>
          <cell r="J98">
            <v>4245049859</v>
          </cell>
          <cell r="K98">
            <v>96.72</v>
          </cell>
          <cell r="L98">
            <v>144145648</v>
          </cell>
        </row>
        <row r="99">
          <cell r="C99" t="str">
            <v>1082001052</v>
          </cell>
          <cell r="D99" t="str">
            <v>Servicios para la comunidad, sociales y personales</v>
          </cell>
          <cell r="E99">
            <v>3555636291</v>
          </cell>
          <cell r="F99">
            <v>0</v>
          </cell>
          <cell r="G99">
            <v>0</v>
          </cell>
          <cell r="H99">
            <v>3555636291</v>
          </cell>
          <cell r="I99">
            <v>423680784</v>
          </cell>
          <cell r="J99">
            <v>3411490774</v>
          </cell>
          <cell r="K99">
            <v>95.95</v>
          </cell>
          <cell r="L99">
            <v>144145517</v>
          </cell>
        </row>
        <row r="100">
          <cell r="C100" t="str">
            <v>1082001042</v>
          </cell>
          <cell r="D100" t="str">
            <v>Servicios prestados a las empresas y servicios de producción</v>
          </cell>
          <cell r="E100">
            <v>5097</v>
          </cell>
          <cell r="F100">
            <v>0</v>
          </cell>
          <cell r="G100">
            <v>0</v>
          </cell>
          <cell r="H100">
            <v>5097</v>
          </cell>
          <cell r="I100">
            <v>0</v>
          </cell>
          <cell r="J100">
            <v>4967</v>
          </cell>
          <cell r="K100">
            <v>97.45</v>
          </cell>
          <cell r="L100">
            <v>130</v>
          </cell>
        </row>
        <row r="101">
          <cell r="C101" t="str">
            <v>1080100021</v>
          </cell>
          <cell r="D101" t="str">
            <v>Maquinaria y equipo</v>
          </cell>
          <cell r="E101">
            <v>348000000</v>
          </cell>
          <cell r="F101">
            <v>0</v>
          </cell>
          <cell r="G101">
            <v>0</v>
          </cell>
          <cell r="H101">
            <v>348000000</v>
          </cell>
          <cell r="I101">
            <v>0</v>
          </cell>
          <cell r="J101">
            <v>348000000</v>
          </cell>
          <cell r="K101">
            <v>100</v>
          </cell>
          <cell r="L101">
            <v>0</v>
          </cell>
        </row>
        <row r="102">
          <cell r="C102" t="str">
            <v>1080100012</v>
          </cell>
          <cell r="D102" t="str">
            <v>Edificaciones y estructuras - Mejoras de tierras y terrenos</v>
          </cell>
          <cell r="E102">
            <v>485554119</v>
          </cell>
          <cell r="F102">
            <v>0</v>
          </cell>
          <cell r="G102">
            <v>0</v>
          </cell>
          <cell r="H102">
            <v>485554119</v>
          </cell>
          <cell r="I102">
            <v>0</v>
          </cell>
          <cell r="J102">
            <v>485554118</v>
          </cell>
          <cell r="K102">
            <v>100</v>
          </cell>
          <cell r="L102">
            <v>1</v>
          </cell>
        </row>
        <row r="103">
          <cell r="C103" t="str">
            <v>133011605</v>
          </cell>
          <cell r="D103" t="str">
            <v>Construir Bogotá Región con gobierno abierto, transparente y ciudadanía consciente</v>
          </cell>
          <cell r="E103">
            <v>33291634260</v>
          </cell>
          <cell r="F103">
            <v>-47707673</v>
          </cell>
          <cell r="G103">
            <v>-47708378</v>
          </cell>
          <cell r="H103">
            <v>33243925882</v>
          </cell>
          <cell r="I103">
            <v>3426987874</v>
          </cell>
          <cell r="J103">
            <v>26876595330</v>
          </cell>
          <cell r="K103">
            <v>80.849999999999994</v>
          </cell>
          <cell r="L103">
            <v>6367330552</v>
          </cell>
        </row>
        <row r="104">
          <cell r="C104" t="str">
            <v>13301160551</v>
          </cell>
          <cell r="D104" t="str">
            <v>Gobierno Abierto</v>
          </cell>
          <cell r="E104">
            <v>4844584901</v>
          </cell>
          <cell r="F104">
            <v>-47707673</v>
          </cell>
          <cell r="G104">
            <v>-47708378</v>
          </cell>
          <cell r="H104">
            <v>4796876523</v>
          </cell>
          <cell r="I104">
            <v>298396728</v>
          </cell>
          <cell r="J104">
            <v>4408719748</v>
          </cell>
          <cell r="K104">
            <v>91.91</v>
          </cell>
          <cell r="L104">
            <v>388156775</v>
          </cell>
        </row>
        <row r="105">
          <cell r="C105" t="str">
            <v>133011605510000007741</v>
          </cell>
          <cell r="D105" t="str">
            <v>Fortalecimiento de la gestión de la información y el conocimiento con enfoque participativo y territorial de la Secretaria Distrital de Integración Social en Bogotá</v>
          </cell>
          <cell r="E105">
            <v>4844584901</v>
          </cell>
          <cell r="F105">
            <v>-47707673</v>
          </cell>
          <cell r="G105">
            <v>-47708378</v>
          </cell>
          <cell r="H105">
            <v>4796876523</v>
          </cell>
          <cell r="I105">
            <v>298396728</v>
          </cell>
          <cell r="J105">
            <v>4408719748</v>
          </cell>
          <cell r="K105">
            <v>91.91</v>
          </cell>
          <cell r="L105">
            <v>388156775</v>
          </cell>
        </row>
        <row r="106">
          <cell r="C106" t="str">
            <v>1082001052</v>
          </cell>
          <cell r="D106" t="str">
            <v>Servicios para la comunidad, sociales y personales</v>
          </cell>
          <cell r="E106">
            <v>3281899651</v>
          </cell>
          <cell r="F106">
            <v>-43844233</v>
          </cell>
          <cell r="G106">
            <v>-43844233</v>
          </cell>
          <cell r="H106">
            <v>3238055418</v>
          </cell>
          <cell r="I106">
            <v>297816333</v>
          </cell>
          <cell r="J106">
            <v>2855104297</v>
          </cell>
          <cell r="K106">
            <v>88.17</v>
          </cell>
          <cell r="L106">
            <v>382951121</v>
          </cell>
        </row>
        <row r="107">
          <cell r="C107" t="str">
            <v>1082001042</v>
          </cell>
          <cell r="D107" t="str">
            <v>Servicios prestados a las empresas y servicios de producción</v>
          </cell>
          <cell r="E107">
            <v>50000000</v>
          </cell>
          <cell r="F107">
            <v>0</v>
          </cell>
          <cell r="G107">
            <v>0</v>
          </cell>
          <cell r="H107">
            <v>50000000</v>
          </cell>
          <cell r="I107">
            <v>0</v>
          </cell>
          <cell r="J107">
            <v>50000000</v>
          </cell>
          <cell r="K107">
            <v>100</v>
          </cell>
          <cell r="L107">
            <v>0</v>
          </cell>
        </row>
        <row r="108">
          <cell r="C108" t="str">
            <v>1080100021</v>
          </cell>
          <cell r="D108" t="str">
            <v>Maquinaria y equipo</v>
          </cell>
          <cell r="E108">
            <v>1512685250</v>
          </cell>
          <cell r="F108">
            <v>-3863440</v>
          </cell>
          <cell r="G108">
            <v>-3864145</v>
          </cell>
          <cell r="H108">
            <v>1508821105</v>
          </cell>
          <cell r="I108">
            <v>580395</v>
          </cell>
          <cell r="J108">
            <v>1503615451</v>
          </cell>
          <cell r="K108">
            <v>99.65</v>
          </cell>
          <cell r="L108">
            <v>5205654</v>
          </cell>
        </row>
        <row r="109">
          <cell r="C109" t="str">
            <v>13301160556</v>
          </cell>
          <cell r="D109" t="str">
            <v>Gestión Pública Efectiva</v>
          </cell>
          <cell r="E109">
            <v>25683181890</v>
          </cell>
          <cell r="F109">
            <v>0</v>
          </cell>
          <cell r="G109">
            <v>0</v>
          </cell>
          <cell r="H109">
            <v>25683181890</v>
          </cell>
          <cell r="I109">
            <v>2427353178</v>
          </cell>
          <cell r="J109">
            <v>19881150380</v>
          </cell>
          <cell r="K109">
            <v>77.41</v>
          </cell>
          <cell r="L109">
            <v>5802031510</v>
          </cell>
        </row>
        <row r="110">
          <cell r="C110" t="str">
            <v>133011605560000007733</v>
          </cell>
          <cell r="D110" t="str">
            <v>Fortalecimiento institucional para una gestión pública efectiva y transparente en la ciudad de Bogotá</v>
          </cell>
          <cell r="E110">
            <v>442288163</v>
          </cell>
          <cell r="F110">
            <v>0</v>
          </cell>
          <cell r="G110">
            <v>0</v>
          </cell>
          <cell r="H110">
            <v>442288163</v>
          </cell>
          <cell r="I110">
            <v>6277211</v>
          </cell>
          <cell r="J110">
            <v>441822978</v>
          </cell>
          <cell r="K110">
            <v>99.89</v>
          </cell>
          <cell r="L110">
            <v>465185</v>
          </cell>
        </row>
        <row r="111">
          <cell r="C111" t="str">
            <v>1082001052</v>
          </cell>
          <cell r="D111" t="str">
            <v>Servicios para la comunidad, sociales y personales</v>
          </cell>
          <cell r="E111">
            <v>442287702</v>
          </cell>
          <cell r="F111">
            <v>0</v>
          </cell>
          <cell r="G111">
            <v>0</v>
          </cell>
          <cell r="H111">
            <v>442287702</v>
          </cell>
          <cell r="I111">
            <v>6277211</v>
          </cell>
          <cell r="J111">
            <v>441822978</v>
          </cell>
          <cell r="K111">
            <v>99.89</v>
          </cell>
          <cell r="L111">
            <v>464724</v>
          </cell>
        </row>
        <row r="112">
          <cell r="C112" t="str">
            <v>1082001042</v>
          </cell>
          <cell r="D112" t="str">
            <v>Servicios prestados a las empresas y servicios de producción</v>
          </cell>
          <cell r="E112">
            <v>461</v>
          </cell>
          <cell r="F112">
            <v>0</v>
          </cell>
          <cell r="G112">
            <v>0</v>
          </cell>
          <cell r="H112">
            <v>461</v>
          </cell>
          <cell r="I112">
            <v>0</v>
          </cell>
          <cell r="J112">
            <v>0</v>
          </cell>
          <cell r="K112">
            <v>0</v>
          </cell>
          <cell r="L112">
            <v>461</v>
          </cell>
        </row>
        <row r="113">
          <cell r="C113" t="str">
            <v>133011605560000007748</v>
          </cell>
          <cell r="D113" t="str">
            <v>Fortalecimiento de la gestión institucional y desarrollo integral del talento humano en Bogotá</v>
          </cell>
          <cell r="E113">
            <v>25240893727</v>
          </cell>
          <cell r="F113">
            <v>0</v>
          </cell>
          <cell r="G113">
            <v>0</v>
          </cell>
          <cell r="H113">
            <v>25240893727</v>
          </cell>
          <cell r="I113">
            <v>2421075967</v>
          </cell>
          <cell r="J113">
            <v>19439327402</v>
          </cell>
          <cell r="K113">
            <v>77.02</v>
          </cell>
          <cell r="L113">
            <v>5801566325</v>
          </cell>
        </row>
        <row r="114">
          <cell r="C114" t="str">
            <v>1082001052</v>
          </cell>
          <cell r="D114" t="str">
            <v>Servicios para la comunidad, sociales y personales</v>
          </cell>
          <cell r="E114">
            <v>9804339203</v>
          </cell>
          <cell r="F114">
            <v>0</v>
          </cell>
          <cell r="G114">
            <v>0</v>
          </cell>
          <cell r="H114">
            <v>9804339203</v>
          </cell>
          <cell r="I114">
            <v>1151139144</v>
          </cell>
          <cell r="J114">
            <v>7414113466</v>
          </cell>
          <cell r="K114">
            <v>75.62</v>
          </cell>
          <cell r="L114">
            <v>2390225737</v>
          </cell>
        </row>
        <row r="115">
          <cell r="C115" t="str">
            <v>1082001042</v>
          </cell>
          <cell r="D115" t="str">
            <v>Servicios prestados a las empresas y servicios de producción</v>
          </cell>
          <cell r="E115">
            <v>9065961060</v>
          </cell>
          <cell r="F115">
            <v>0</v>
          </cell>
          <cell r="G115">
            <v>0</v>
          </cell>
          <cell r="H115">
            <v>9065961060</v>
          </cell>
          <cell r="I115">
            <v>257686142</v>
          </cell>
          <cell r="J115">
            <v>7319422404</v>
          </cell>
          <cell r="K115">
            <v>80.739999999999995</v>
          </cell>
          <cell r="L115">
            <v>1746538656</v>
          </cell>
        </row>
        <row r="116">
          <cell r="C116" t="str">
            <v>1082001022</v>
          </cell>
          <cell r="D116" t="str">
            <v>Servicios de alojamiento; servicios de suministro de comidas y bebidas; servicios de transporte; y servicios de distribución de electricidad, gas y agua</v>
          </cell>
          <cell r="E116">
            <v>4891951085</v>
          </cell>
          <cell r="F116">
            <v>0</v>
          </cell>
          <cell r="G116">
            <v>0</v>
          </cell>
          <cell r="H116">
            <v>4891951085</v>
          </cell>
          <cell r="I116">
            <v>882346694</v>
          </cell>
          <cell r="J116">
            <v>3277603911</v>
          </cell>
          <cell r="K116">
            <v>67</v>
          </cell>
          <cell r="L116">
            <v>1614347174</v>
          </cell>
        </row>
        <row r="117">
          <cell r="C117" t="str">
            <v>1082001010</v>
          </cell>
          <cell r="D117" t="str">
            <v>Servicios de la construcción</v>
          </cell>
          <cell r="E117">
            <v>538600932</v>
          </cell>
          <cell r="F117">
            <v>0</v>
          </cell>
          <cell r="G117">
            <v>0</v>
          </cell>
          <cell r="H117">
            <v>538600932</v>
          </cell>
          <cell r="I117">
            <v>103576461</v>
          </cell>
          <cell r="J117">
            <v>489607534</v>
          </cell>
          <cell r="K117">
            <v>90.9</v>
          </cell>
          <cell r="L117">
            <v>48993398</v>
          </cell>
        </row>
        <row r="118">
          <cell r="C118" t="str">
            <v>1080100021</v>
          </cell>
          <cell r="D118" t="str">
            <v>Maquinaria y equipo</v>
          </cell>
          <cell r="E118">
            <v>26327526</v>
          </cell>
          <cell r="F118">
            <v>0</v>
          </cell>
          <cell r="G118">
            <v>0</v>
          </cell>
          <cell r="H118">
            <v>26327526</v>
          </cell>
          <cell r="I118">
            <v>26327526</v>
          </cell>
          <cell r="J118">
            <v>26327526</v>
          </cell>
          <cell r="K118">
            <v>100</v>
          </cell>
          <cell r="L118">
            <v>0</v>
          </cell>
        </row>
        <row r="119">
          <cell r="C119" t="str">
            <v>1070100035</v>
          </cell>
          <cell r="D119" t="str">
            <v>Aportes de cesantías</v>
          </cell>
          <cell r="E119">
            <v>565114586</v>
          </cell>
          <cell r="F119">
            <v>0</v>
          </cell>
          <cell r="G119">
            <v>0</v>
          </cell>
          <cell r="H119">
            <v>565114586</v>
          </cell>
          <cell r="I119">
            <v>0</v>
          </cell>
          <cell r="J119">
            <v>565114586</v>
          </cell>
          <cell r="K119">
            <v>100</v>
          </cell>
          <cell r="L119">
            <v>0</v>
          </cell>
        </row>
        <row r="120">
          <cell r="C120" t="str">
            <v>1070100135</v>
          </cell>
          <cell r="D120" t="str">
            <v>Sueldo básico</v>
          </cell>
          <cell r="E120">
            <v>326742472</v>
          </cell>
          <cell r="F120">
            <v>0</v>
          </cell>
          <cell r="G120">
            <v>0</v>
          </cell>
          <cell r="H120">
            <v>326742472</v>
          </cell>
          <cell r="I120">
            <v>0</v>
          </cell>
          <cell r="J120">
            <v>326742472</v>
          </cell>
          <cell r="K120">
            <v>100</v>
          </cell>
          <cell r="L120">
            <v>0</v>
          </cell>
        </row>
        <row r="121">
          <cell r="C121" t="str">
            <v>1080100040</v>
          </cell>
          <cell r="D121" t="str">
            <v>Otros activos fijos</v>
          </cell>
          <cell r="E121">
            <v>12000000</v>
          </cell>
          <cell r="F121">
            <v>0</v>
          </cell>
          <cell r="G121">
            <v>0</v>
          </cell>
          <cell r="H121">
            <v>12000000</v>
          </cell>
          <cell r="I121">
            <v>0</v>
          </cell>
          <cell r="J121">
            <v>10538640</v>
          </cell>
          <cell r="K121">
            <v>87.82</v>
          </cell>
          <cell r="L121">
            <v>1461360</v>
          </cell>
        </row>
        <row r="122">
          <cell r="C122" t="str">
            <v>1082001032</v>
          </cell>
          <cell r="D122" t="str">
            <v>Servicios financieros y servicios conexos, servicios inmobiliarios y servicios de leasing</v>
          </cell>
          <cell r="E122">
            <v>9856863</v>
          </cell>
          <cell r="F122">
            <v>0</v>
          </cell>
          <cell r="G122">
            <v>0</v>
          </cell>
          <cell r="H122">
            <v>9856863</v>
          </cell>
          <cell r="I122">
            <v>0</v>
          </cell>
          <cell r="J122">
            <v>9856863</v>
          </cell>
          <cell r="K122">
            <v>100</v>
          </cell>
          <cell r="L122">
            <v>0</v>
          </cell>
        </row>
        <row r="123">
          <cell r="C123" t="str">
            <v>13301160557</v>
          </cell>
          <cell r="D123" t="str">
            <v>Gestión Pública Local</v>
          </cell>
          <cell r="E123">
            <v>2763867469</v>
          </cell>
          <cell r="F123">
            <v>0</v>
          </cell>
          <cell r="G123">
            <v>0</v>
          </cell>
          <cell r="H123">
            <v>2763867469</v>
          </cell>
          <cell r="I123">
            <v>701237968</v>
          </cell>
          <cell r="J123">
            <v>2586725202</v>
          </cell>
          <cell r="K123">
            <v>93.59</v>
          </cell>
          <cell r="L123">
            <v>177142267</v>
          </cell>
        </row>
        <row r="124">
          <cell r="C124" t="str">
            <v>133011605570000007735</v>
          </cell>
          <cell r="D124" t="str">
            <v>Fortalecimiento de los procesos territoriales y la construcción de respuestas integradoras e innovadoras en los territorios de Bogotá - Región</v>
          </cell>
          <cell r="E124">
            <v>2763867469</v>
          </cell>
          <cell r="F124">
            <v>0</v>
          </cell>
          <cell r="G124">
            <v>0</v>
          </cell>
          <cell r="H124">
            <v>2763867469</v>
          </cell>
          <cell r="I124">
            <v>701237968</v>
          </cell>
          <cell r="J124">
            <v>2586725202</v>
          </cell>
          <cell r="K124">
            <v>93.59</v>
          </cell>
          <cell r="L124">
            <v>177142267</v>
          </cell>
        </row>
        <row r="125">
          <cell r="C125" t="str">
            <v>1082001052</v>
          </cell>
          <cell r="D125" t="str">
            <v>Servicios para la comunidad, sociales y personales</v>
          </cell>
          <cell r="E125">
            <v>1767102377</v>
          </cell>
          <cell r="F125">
            <v>0</v>
          </cell>
          <cell r="G125">
            <v>0</v>
          </cell>
          <cell r="H125">
            <v>1767102377</v>
          </cell>
          <cell r="I125">
            <v>102972688</v>
          </cell>
          <cell r="J125">
            <v>1589974180</v>
          </cell>
          <cell r="K125">
            <v>89.98</v>
          </cell>
          <cell r="L125">
            <v>177128197</v>
          </cell>
        </row>
        <row r="126">
          <cell r="C126" t="str">
            <v>1082001042</v>
          </cell>
          <cell r="D126" t="str">
            <v>Servicios prestados a las empresas y servicios de producción</v>
          </cell>
          <cell r="E126">
            <v>196149272</v>
          </cell>
          <cell r="F126">
            <v>0</v>
          </cell>
          <cell r="G126">
            <v>0</v>
          </cell>
          <cell r="H126">
            <v>196149272</v>
          </cell>
          <cell r="I126">
            <v>196135202</v>
          </cell>
          <cell r="J126">
            <v>196135202</v>
          </cell>
          <cell r="K126">
            <v>99.99</v>
          </cell>
          <cell r="L126">
            <v>14070</v>
          </cell>
        </row>
        <row r="127">
          <cell r="C127" t="str">
            <v>1080100021</v>
          </cell>
          <cell r="D127" t="str">
            <v>Maquinaria y equipo</v>
          </cell>
          <cell r="E127">
            <v>799178641</v>
          </cell>
          <cell r="F127">
            <v>0</v>
          </cell>
          <cell r="G127">
            <v>0</v>
          </cell>
          <cell r="H127">
            <v>799178641</v>
          </cell>
          <cell r="I127">
            <v>402130078</v>
          </cell>
          <cell r="J127">
            <v>799178641</v>
          </cell>
          <cell r="K127">
            <v>100</v>
          </cell>
          <cell r="L127">
            <v>0</v>
          </cell>
        </row>
        <row r="128">
          <cell r="C128" t="str">
            <v>1080100040</v>
          </cell>
          <cell r="D128" t="str">
            <v>Otros activos fijos</v>
          </cell>
          <cell r="E128">
            <v>1437179</v>
          </cell>
          <cell r="F128">
            <v>0</v>
          </cell>
          <cell r="G128">
            <v>0</v>
          </cell>
          <cell r="H128">
            <v>1437179</v>
          </cell>
          <cell r="I128">
            <v>0</v>
          </cell>
          <cell r="J128">
            <v>1437179</v>
          </cell>
          <cell r="K128">
            <v>100</v>
          </cell>
          <cell r="L12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M91"/>
  <sheetViews>
    <sheetView showGridLines="0" tabSelected="1" topLeftCell="C1" zoomScale="85" zoomScaleNormal="85" zoomScaleSheetLayoutView="85" workbookViewId="0">
      <pane ySplit="10" topLeftCell="A11" activePane="bottomLeft" state="frozen"/>
      <selection pane="bottomLeft" activeCell="N25" sqref="N25"/>
    </sheetView>
  </sheetViews>
  <sheetFormatPr baseColWidth="10" defaultColWidth="11.5703125" defaultRowHeight="12.75"/>
  <cols>
    <col min="1" max="1" width="17.42578125" style="1" hidden="1" customWidth="1"/>
    <col min="2" max="2" width="23.7109375" style="1" hidden="1" customWidth="1"/>
    <col min="3" max="3" width="23.7109375" style="1" bestFit="1" customWidth="1"/>
    <col min="4" max="4" width="45.28515625" style="1" customWidth="1"/>
    <col min="5" max="5" width="24.5703125" style="1" bestFit="1" customWidth="1"/>
    <col min="6" max="6" width="14.140625" style="1" bestFit="1" customWidth="1"/>
    <col min="7" max="7" width="17.140625" style="1" customWidth="1"/>
    <col min="8" max="8" width="21.7109375" style="1" bestFit="1" customWidth="1"/>
    <col min="9" max="9" width="18.7109375" style="1" bestFit="1" customWidth="1"/>
    <col min="10" max="10" width="16" style="1" bestFit="1" customWidth="1"/>
    <col min="11" max="11" width="15" style="1" bestFit="1" customWidth="1"/>
    <col min="12" max="12" width="16.140625" style="1" bestFit="1" customWidth="1"/>
    <col min="13" max="13" width="14.140625" style="1" bestFit="1" customWidth="1"/>
    <col min="14" max="16384" width="11.5703125" style="1"/>
  </cols>
  <sheetData>
    <row r="1" spans="1:13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</row>
    <row r="2" spans="1:13"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7"/>
    </row>
    <row r="3" spans="1:13">
      <c r="B3" s="5" t="s">
        <v>2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1:13">
      <c r="B4" s="8"/>
      <c r="C4" s="9"/>
      <c r="D4" s="9"/>
      <c r="E4" s="9"/>
      <c r="F4" s="9"/>
      <c r="G4" s="9"/>
      <c r="H4" s="9"/>
      <c r="I4" s="9"/>
      <c r="J4" s="9"/>
      <c r="K4" s="9"/>
      <c r="L4" s="10"/>
    </row>
    <row r="5" spans="1:13">
      <c r="B5" s="8"/>
      <c r="C5" s="11" t="s">
        <v>3</v>
      </c>
      <c r="D5" s="9" t="s">
        <v>4</v>
      </c>
      <c r="E5" s="9"/>
      <c r="F5" s="9"/>
      <c r="G5" s="9"/>
      <c r="H5" s="9"/>
      <c r="I5" s="11" t="s">
        <v>5</v>
      </c>
      <c r="J5" s="12" t="s">
        <v>6</v>
      </c>
      <c r="K5" s="12"/>
      <c r="L5" s="13"/>
    </row>
    <row r="6" spans="1:13">
      <c r="B6" s="8"/>
      <c r="C6" s="11" t="s">
        <v>7</v>
      </c>
      <c r="D6" s="9" t="s">
        <v>8</v>
      </c>
      <c r="E6" s="9"/>
      <c r="F6" s="9"/>
      <c r="G6" s="9"/>
      <c r="H6" s="9"/>
      <c r="I6" s="11" t="s">
        <v>9</v>
      </c>
      <c r="J6" s="14">
        <v>2022</v>
      </c>
      <c r="K6" s="9"/>
      <c r="L6" s="10"/>
    </row>
    <row r="7" spans="1:13">
      <c r="B7" s="8"/>
      <c r="C7" s="9"/>
      <c r="D7" s="9"/>
      <c r="E7" s="9"/>
      <c r="F7" s="9"/>
      <c r="G7" s="9"/>
      <c r="H7" s="9"/>
      <c r="I7" s="9"/>
      <c r="J7" s="9"/>
      <c r="K7" s="9"/>
      <c r="L7" s="10"/>
    </row>
    <row r="8" spans="1:13">
      <c r="B8" s="15" t="s">
        <v>10</v>
      </c>
      <c r="C8" s="16"/>
      <c r="D8" s="16"/>
      <c r="E8" s="11"/>
      <c r="F8" s="11"/>
      <c r="G8" s="11"/>
      <c r="H8" s="11"/>
      <c r="I8" s="16" t="s">
        <v>11</v>
      </c>
      <c r="J8" s="16"/>
      <c r="K8" s="17"/>
      <c r="L8" s="10"/>
    </row>
    <row r="9" spans="1:13" ht="28.5" customHeight="1">
      <c r="B9" s="18" t="s">
        <v>12</v>
      </c>
      <c r="C9" s="19"/>
      <c r="D9" s="20" t="s">
        <v>13</v>
      </c>
      <c r="E9" s="20" t="s">
        <v>14</v>
      </c>
      <c r="F9" s="16" t="s">
        <v>15</v>
      </c>
      <c r="G9" s="16"/>
      <c r="H9" s="20" t="s">
        <v>16</v>
      </c>
      <c r="I9" s="20" t="s">
        <v>17</v>
      </c>
      <c r="J9" s="20" t="s">
        <v>18</v>
      </c>
      <c r="K9" s="21" t="s">
        <v>19</v>
      </c>
      <c r="L9" s="22" t="s">
        <v>20</v>
      </c>
    </row>
    <row r="10" spans="1:13" ht="36" customHeight="1" thickBot="1">
      <c r="A10" s="1" t="s">
        <v>21</v>
      </c>
      <c r="B10" s="23">
        <v>1</v>
      </c>
      <c r="C10" s="24" t="s">
        <v>22</v>
      </c>
      <c r="D10" s="25">
        <v>2</v>
      </c>
      <c r="E10" s="25">
        <v>3</v>
      </c>
      <c r="F10" s="26" t="s">
        <v>23</v>
      </c>
      <c r="G10" s="26" t="s">
        <v>24</v>
      </c>
      <c r="H10" s="25" t="s">
        <v>25</v>
      </c>
      <c r="I10" s="25">
        <v>7</v>
      </c>
      <c r="J10" s="25">
        <v>8</v>
      </c>
      <c r="K10" s="25" t="s">
        <v>26</v>
      </c>
      <c r="L10" s="27" t="s">
        <v>27</v>
      </c>
    </row>
    <row r="11" spans="1:13">
      <c r="A11" s="28" t="s">
        <v>28</v>
      </c>
      <c r="B11" s="29">
        <v>3</v>
      </c>
      <c r="C11" s="29">
        <v>13</v>
      </c>
      <c r="D11" s="30" t="s">
        <v>29</v>
      </c>
      <c r="E11" s="31">
        <f t="shared" ref="E11:J11" si="0">E12+E36</f>
        <v>330548597256</v>
      </c>
      <c r="F11" s="31">
        <f t="shared" si="0"/>
        <v>-208707659</v>
      </c>
      <c r="G11" s="31">
        <f t="shared" si="0"/>
        <v>-527179329</v>
      </c>
      <c r="H11" s="31">
        <f t="shared" si="0"/>
        <v>330021417927</v>
      </c>
      <c r="I11" s="31">
        <f t="shared" si="0"/>
        <v>25724165335</v>
      </c>
      <c r="J11" s="31">
        <f t="shared" si="0"/>
        <v>248475424143</v>
      </c>
      <c r="K11" s="32">
        <f t="shared" ref="K11:K68" si="1">IFERROR(J11/H11,0)</f>
        <v>0.75290696495935361</v>
      </c>
      <c r="L11" s="33">
        <f>L12+L36</f>
        <v>81545993784</v>
      </c>
      <c r="M11" s="34"/>
    </row>
    <row r="12" spans="1:13">
      <c r="A12" s="28" t="s">
        <v>28</v>
      </c>
      <c r="B12" s="35" t="s">
        <v>30</v>
      </c>
      <c r="C12" s="35">
        <v>131</v>
      </c>
      <c r="D12" s="36" t="s">
        <v>31</v>
      </c>
      <c r="E12" s="37">
        <f>E18+E13</f>
        <v>1794048553</v>
      </c>
      <c r="F12" s="37">
        <f t="shared" ref="F12:L12" si="2">F18+F13</f>
        <v>0</v>
      </c>
      <c r="G12" s="37">
        <f t="shared" si="2"/>
        <v>0</v>
      </c>
      <c r="H12" s="37">
        <f t="shared" si="2"/>
        <v>1794048553</v>
      </c>
      <c r="I12" s="37">
        <f t="shared" si="2"/>
        <v>290070654</v>
      </c>
      <c r="J12" s="37">
        <f t="shared" si="2"/>
        <v>1174887456</v>
      </c>
      <c r="K12" s="38">
        <f t="shared" si="1"/>
        <v>0.65488052373797712</v>
      </c>
      <c r="L12" s="39">
        <f t="shared" si="2"/>
        <v>619161097</v>
      </c>
    </row>
    <row r="13" spans="1:13">
      <c r="A13" s="28" t="s">
        <v>28</v>
      </c>
      <c r="B13" s="40">
        <v>36894</v>
      </c>
      <c r="C13" s="35" t="s">
        <v>32</v>
      </c>
      <c r="D13" s="36" t="s">
        <v>33</v>
      </c>
      <c r="E13" s="37">
        <f>+E14</f>
        <v>18661252</v>
      </c>
      <c r="F13" s="37">
        <f t="shared" ref="F13:J13" si="3">+F14</f>
        <v>0</v>
      </c>
      <c r="G13" s="37">
        <f t="shared" si="3"/>
        <v>0</v>
      </c>
      <c r="H13" s="37">
        <f t="shared" si="3"/>
        <v>18661252</v>
      </c>
      <c r="I13" s="37">
        <f t="shared" si="3"/>
        <v>0</v>
      </c>
      <c r="J13" s="37">
        <f t="shared" si="3"/>
        <v>18661252</v>
      </c>
      <c r="K13" s="38">
        <f t="shared" si="1"/>
        <v>1</v>
      </c>
      <c r="L13" s="39">
        <f>IFERROR(VLOOKUP(C13,'[1]INSUMO RES'!$C$1:$L$128,10,0),0)</f>
        <v>0</v>
      </c>
    </row>
    <row r="14" spans="1:13">
      <c r="A14" s="28" t="s">
        <v>28</v>
      </c>
      <c r="B14" s="35" t="s">
        <v>34</v>
      </c>
      <c r="C14" s="35" t="s">
        <v>35</v>
      </c>
      <c r="D14" s="36" t="s">
        <v>36</v>
      </c>
      <c r="E14" s="37">
        <f>VLOOKUP(C14,'[1]INSUMO RES'!$C$1:$L$128,3,0)</f>
        <v>18661252</v>
      </c>
      <c r="F14" s="37">
        <f>VLOOKUP(C14,'[1]INSUMO RES'!$C$1:$L$128,4,0)</f>
        <v>0</v>
      </c>
      <c r="G14" s="37">
        <f>VLOOKUP(C14,'[1]INSUMO RES'!$C$1:$L$128,5,0)</f>
        <v>0</v>
      </c>
      <c r="H14" s="37">
        <f>VLOOKUP(C14,'[1]INSUMO RES'!$C$1:$L$128,6,0)</f>
        <v>18661252</v>
      </c>
      <c r="I14" s="37">
        <f>IFERROR(VLOOKUP(C14,'[1]INSUMO RES'!$C$1:$L$128,7,0),0)</f>
        <v>0</v>
      </c>
      <c r="J14" s="37">
        <f>IFERROR(VLOOKUP(C14,'[1]INSUMO RES'!$C$1:$L$128,8,0),0)</f>
        <v>18661252</v>
      </c>
      <c r="K14" s="38">
        <f t="shared" si="1"/>
        <v>1</v>
      </c>
      <c r="L14" s="39">
        <f>IFERROR(VLOOKUP(C14,'[1]INSUMO RES'!$C$1:$L$128,10,0),0)</f>
        <v>0</v>
      </c>
    </row>
    <row r="15" spans="1:13">
      <c r="A15" s="28" t="s">
        <v>28</v>
      </c>
      <c r="B15" s="35" t="s">
        <v>37</v>
      </c>
      <c r="C15" s="35" t="s">
        <v>38</v>
      </c>
      <c r="D15" s="36" t="s">
        <v>39</v>
      </c>
      <c r="E15" s="37">
        <f>VLOOKUP(C15,'[1]INSUMO RES'!$C$1:$L$128,3,0)</f>
        <v>18661252</v>
      </c>
      <c r="F15" s="37">
        <f>VLOOKUP(C15,'[1]INSUMO RES'!$C$1:$L$128,4,0)</f>
        <v>0</v>
      </c>
      <c r="G15" s="37">
        <f>VLOOKUP(C15,'[1]INSUMO RES'!$C$1:$L$128,5,0)</f>
        <v>0</v>
      </c>
      <c r="H15" s="37">
        <f>VLOOKUP(C15,'[1]INSUMO RES'!$C$1:$L$128,6,0)</f>
        <v>18661252</v>
      </c>
      <c r="I15" s="37">
        <f>IFERROR(VLOOKUP(C15,'[1]INSUMO RES'!$C$1:$L$128,7,0),0)</f>
        <v>0</v>
      </c>
      <c r="J15" s="37">
        <f>IFERROR(VLOOKUP(C15,'[1]INSUMO RES'!$C$1:$L$128,8,0),0)</f>
        <v>18661252</v>
      </c>
      <c r="K15" s="38">
        <f t="shared" si="1"/>
        <v>1</v>
      </c>
      <c r="L15" s="39">
        <f>IFERROR(VLOOKUP(C15,'[1]INSUMO RES'!$C$1:$L$128,10,0),0)</f>
        <v>0</v>
      </c>
    </row>
    <row r="16" spans="1:13">
      <c r="A16" s="28" t="s">
        <v>28</v>
      </c>
      <c r="B16" s="35" t="s">
        <v>40</v>
      </c>
      <c r="C16" s="35" t="s">
        <v>41</v>
      </c>
      <c r="D16" s="36" t="s">
        <v>42</v>
      </c>
      <c r="E16" s="37">
        <f>VLOOKUP(C16,'[1]INSUMO RES'!$C$1:$L$128,3,0)</f>
        <v>18661252</v>
      </c>
      <c r="F16" s="37">
        <f>VLOOKUP(C16,'[1]INSUMO RES'!$C$1:$L$128,4,0)</f>
        <v>0</v>
      </c>
      <c r="G16" s="37">
        <f>VLOOKUP(C16,'[1]INSUMO RES'!$C$1:$L$128,5,0)</f>
        <v>0</v>
      </c>
      <c r="H16" s="37">
        <f>VLOOKUP(C16,'[1]INSUMO RES'!$C$1:$L$128,6,0)</f>
        <v>18661252</v>
      </c>
      <c r="I16" s="37">
        <f>IFERROR(VLOOKUP(C16,'[1]INSUMO RES'!$C$1:$L$128,7,0),0)</f>
        <v>0</v>
      </c>
      <c r="J16" s="37">
        <f>IFERROR(VLOOKUP(C16,'[1]INSUMO RES'!$C$1:$L$128,8,0),0)</f>
        <v>18661252</v>
      </c>
      <c r="K16" s="38">
        <f t="shared" si="1"/>
        <v>1</v>
      </c>
      <c r="L16" s="39">
        <f>IFERROR(VLOOKUP(C16,'[1]INSUMO RES'!$C$1:$L$128,10,0),0)</f>
        <v>0</v>
      </c>
    </row>
    <row r="17" spans="1:12">
      <c r="A17" s="28" t="s">
        <v>43</v>
      </c>
      <c r="B17" s="41" t="s">
        <v>44</v>
      </c>
      <c r="C17" s="41" t="s">
        <v>45</v>
      </c>
      <c r="D17" s="42" t="s">
        <v>46</v>
      </c>
      <c r="E17" s="43">
        <f>VLOOKUP(C17,'[1]INSUMO RES'!$C$1:$L$128,3,0)</f>
        <v>18661252</v>
      </c>
      <c r="F17" s="43">
        <f>VLOOKUP(C17,'[1]INSUMO RES'!$C$1:$L$128,4,0)</f>
        <v>0</v>
      </c>
      <c r="G17" s="43">
        <f>VLOOKUP(C17,'[1]INSUMO RES'!$C$1:$L$128,5,0)</f>
        <v>0</v>
      </c>
      <c r="H17" s="43">
        <f>VLOOKUP(C17,'[1]INSUMO RES'!$C$1:$L$128,6,0)</f>
        <v>18661252</v>
      </c>
      <c r="I17" s="43">
        <f>IFERROR(VLOOKUP(C17,'[1]INSUMO RES'!$C$1:$L$128,7,0),0)</f>
        <v>0</v>
      </c>
      <c r="J17" s="43">
        <f>IFERROR(VLOOKUP(C17,'[1]INSUMO RES'!$C$1:$L$128,8,0),0)</f>
        <v>18661252</v>
      </c>
      <c r="K17" s="44">
        <f t="shared" si="1"/>
        <v>1</v>
      </c>
      <c r="L17" s="45">
        <f>IFERROR(VLOOKUP(C17,'[1]INSUMO RES'!$C$1:$L$128,10,0),0)</f>
        <v>0</v>
      </c>
    </row>
    <row r="18" spans="1:12">
      <c r="A18" s="28" t="s">
        <v>28</v>
      </c>
      <c r="B18" s="40" t="s">
        <v>47</v>
      </c>
      <c r="C18" s="40" t="s">
        <v>48</v>
      </c>
      <c r="D18" s="36" t="s">
        <v>49</v>
      </c>
      <c r="E18" s="37">
        <f t="shared" ref="E18:J18" si="4">E19+E23</f>
        <v>1775387301</v>
      </c>
      <c r="F18" s="37">
        <f t="shared" si="4"/>
        <v>0</v>
      </c>
      <c r="G18" s="37">
        <f t="shared" si="4"/>
        <v>0</v>
      </c>
      <c r="H18" s="37">
        <f t="shared" si="4"/>
        <v>1775387301</v>
      </c>
      <c r="I18" s="37">
        <f t="shared" si="4"/>
        <v>290070654</v>
      </c>
      <c r="J18" s="37">
        <f t="shared" si="4"/>
        <v>1156226204</v>
      </c>
      <c r="K18" s="38">
        <f t="shared" si="1"/>
        <v>0.65125294258258304</v>
      </c>
      <c r="L18" s="39">
        <f>L19+L23</f>
        <v>619161097</v>
      </c>
    </row>
    <row r="19" spans="1:12">
      <c r="A19" s="28" t="s">
        <v>28</v>
      </c>
      <c r="B19" s="35" t="s">
        <v>50</v>
      </c>
      <c r="C19" s="40" t="s">
        <v>51</v>
      </c>
      <c r="D19" s="36" t="s">
        <v>52</v>
      </c>
      <c r="E19" s="37">
        <f t="shared" ref="E19:L20" si="5">E20</f>
        <v>299953554</v>
      </c>
      <c r="F19" s="37">
        <f t="shared" si="5"/>
        <v>0</v>
      </c>
      <c r="G19" s="37">
        <f t="shared" si="5"/>
        <v>0</v>
      </c>
      <c r="H19" s="37">
        <f t="shared" si="5"/>
        <v>299953554</v>
      </c>
      <c r="I19" s="37">
        <f t="shared" si="5"/>
        <v>56426319</v>
      </c>
      <c r="J19" s="37">
        <f t="shared" si="5"/>
        <v>233824657</v>
      </c>
      <c r="K19" s="38">
        <f t="shared" si="1"/>
        <v>0.77953621112954041</v>
      </c>
      <c r="L19" s="39">
        <f t="shared" si="5"/>
        <v>66128897</v>
      </c>
    </row>
    <row r="20" spans="1:12">
      <c r="A20" s="28" t="s">
        <v>28</v>
      </c>
      <c r="B20" s="35" t="s">
        <v>53</v>
      </c>
      <c r="C20" s="40" t="s">
        <v>54</v>
      </c>
      <c r="D20" s="36" t="s">
        <v>55</v>
      </c>
      <c r="E20" s="37">
        <f t="shared" si="5"/>
        <v>299953554</v>
      </c>
      <c r="F20" s="37">
        <f t="shared" si="5"/>
        <v>0</v>
      </c>
      <c r="G20" s="37">
        <f t="shared" si="5"/>
        <v>0</v>
      </c>
      <c r="H20" s="37">
        <f t="shared" si="5"/>
        <v>299953554</v>
      </c>
      <c r="I20" s="37">
        <f t="shared" si="5"/>
        <v>56426319</v>
      </c>
      <c r="J20" s="37">
        <f t="shared" si="5"/>
        <v>233824657</v>
      </c>
      <c r="K20" s="38">
        <f t="shared" si="1"/>
        <v>0.77953621112954041</v>
      </c>
      <c r="L20" s="39">
        <f t="shared" si="5"/>
        <v>66128897</v>
      </c>
    </row>
    <row r="21" spans="1:12">
      <c r="A21" s="28" t="s">
        <v>28</v>
      </c>
      <c r="B21" s="35" t="s">
        <v>56</v>
      </c>
      <c r="C21" s="40" t="s">
        <v>57</v>
      </c>
      <c r="D21" s="36" t="s">
        <v>58</v>
      </c>
      <c r="E21" s="37">
        <f t="shared" ref="E21:J21" si="6">SUM(E22:E22)</f>
        <v>299953554</v>
      </c>
      <c r="F21" s="37">
        <f t="shared" si="6"/>
        <v>0</v>
      </c>
      <c r="G21" s="37">
        <f t="shared" si="6"/>
        <v>0</v>
      </c>
      <c r="H21" s="37">
        <f t="shared" si="6"/>
        <v>299953554</v>
      </c>
      <c r="I21" s="37">
        <f t="shared" si="6"/>
        <v>56426319</v>
      </c>
      <c r="J21" s="37">
        <f t="shared" si="6"/>
        <v>233824657</v>
      </c>
      <c r="K21" s="38">
        <f t="shared" si="1"/>
        <v>0.77953621112954041</v>
      </c>
      <c r="L21" s="39">
        <f>SUM(L22:L22)</f>
        <v>66128897</v>
      </c>
    </row>
    <row r="22" spans="1:12">
      <c r="A22" s="28" t="s">
        <v>43</v>
      </c>
      <c r="B22" s="46" t="s">
        <v>59</v>
      </c>
      <c r="C22" s="41" t="s">
        <v>60</v>
      </c>
      <c r="D22" s="42" t="s">
        <v>61</v>
      </c>
      <c r="E22" s="43">
        <f>VLOOKUP(C22,'[1]INSUMO RES'!$C$1:$L$128,3,0)</f>
        <v>299953554</v>
      </c>
      <c r="F22" s="43">
        <f>VLOOKUP(C22,'[1]INSUMO RES'!$C$1:$L$128,4,0)</f>
        <v>0</v>
      </c>
      <c r="G22" s="43">
        <f>VLOOKUP(C22,'[1]INSUMO RES'!$C$1:$L$128,5,0)</f>
        <v>0</v>
      </c>
      <c r="H22" s="43">
        <f>VLOOKUP(C22,'[1]INSUMO RES'!$C$1:$L$128,6,0)</f>
        <v>299953554</v>
      </c>
      <c r="I22" s="43">
        <f>IFERROR(VLOOKUP(C22,'[1]INSUMO RES'!$C$1:$L$128,7,0),0)</f>
        <v>56426319</v>
      </c>
      <c r="J22" s="43">
        <f>IFERROR(VLOOKUP(C22,'[1]INSUMO RES'!$C$1:$L$128,8,0),0)</f>
        <v>233824657</v>
      </c>
      <c r="K22" s="44">
        <f t="shared" si="1"/>
        <v>0.77953621112954041</v>
      </c>
      <c r="L22" s="45">
        <f>IFERROR(VLOOKUP(C22,'[1]INSUMO RES'!$C$1:$L$128,10,0),0)</f>
        <v>66128897</v>
      </c>
    </row>
    <row r="23" spans="1:12" ht="25.5">
      <c r="A23" s="28" t="s">
        <v>28</v>
      </c>
      <c r="B23" s="35" t="s">
        <v>62</v>
      </c>
      <c r="C23" s="40" t="s">
        <v>63</v>
      </c>
      <c r="D23" s="36" t="s">
        <v>64</v>
      </c>
      <c r="E23" s="37">
        <f>E24+E27</f>
        <v>1475433747</v>
      </c>
      <c r="F23" s="37">
        <f t="shared" ref="F23:L23" si="7">F24+F27</f>
        <v>0</v>
      </c>
      <c r="G23" s="37">
        <f t="shared" si="7"/>
        <v>0</v>
      </c>
      <c r="H23" s="37">
        <f t="shared" si="7"/>
        <v>1475433747</v>
      </c>
      <c r="I23" s="37">
        <f t="shared" si="7"/>
        <v>233644335</v>
      </c>
      <c r="J23" s="37">
        <f t="shared" si="7"/>
        <v>922401547</v>
      </c>
      <c r="K23" s="38">
        <f t="shared" si="1"/>
        <v>0.6251731390010018</v>
      </c>
      <c r="L23" s="39">
        <f t="shared" si="7"/>
        <v>553032200</v>
      </c>
    </row>
    <row r="24" spans="1:12">
      <c r="A24" s="28" t="s">
        <v>28</v>
      </c>
      <c r="B24" s="35" t="s">
        <v>65</v>
      </c>
      <c r="C24" s="40" t="s">
        <v>66</v>
      </c>
      <c r="D24" s="36" t="s">
        <v>67</v>
      </c>
      <c r="E24" s="37">
        <f>E25</f>
        <v>18772448</v>
      </c>
      <c r="F24" s="37">
        <f t="shared" ref="F24:L24" si="8">F25</f>
        <v>0</v>
      </c>
      <c r="G24" s="37">
        <f t="shared" si="8"/>
        <v>0</v>
      </c>
      <c r="H24" s="37">
        <f t="shared" si="8"/>
        <v>18772448</v>
      </c>
      <c r="I24" s="37">
        <f t="shared" si="8"/>
        <v>0</v>
      </c>
      <c r="J24" s="37">
        <f t="shared" si="8"/>
        <v>0</v>
      </c>
      <c r="K24" s="38">
        <f t="shared" si="1"/>
        <v>0</v>
      </c>
      <c r="L24" s="39">
        <f t="shared" si="8"/>
        <v>18772448</v>
      </c>
    </row>
    <row r="25" spans="1:12" ht="25.5">
      <c r="A25" s="28" t="s">
        <v>28</v>
      </c>
      <c r="B25" s="35" t="s">
        <v>68</v>
      </c>
      <c r="C25" s="40" t="s">
        <v>69</v>
      </c>
      <c r="D25" s="36" t="s">
        <v>70</v>
      </c>
      <c r="E25" s="37">
        <f>SUM(E26:E26)</f>
        <v>18772448</v>
      </c>
      <c r="F25" s="37">
        <f t="shared" ref="F25:J25" si="9">SUM(F26:F26)</f>
        <v>0</v>
      </c>
      <c r="G25" s="37">
        <f t="shared" si="9"/>
        <v>0</v>
      </c>
      <c r="H25" s="37">
        <f t="shared" si="9"/>
        <v>18772448</v>
      </c>
      <c r="I25" s="37">
        <f t="shared" si="9"/>
        <v>0</v>
      </c>
      <c r="J25" s="37">
        <f t="shared" si="9"/>
        <v>0</v>
      </c>
      <c r="K25" s="38">
        <f t="shared" si="1"/>
        <v>0</v>
      </c>
      <c r="L25" s="39">
        <f>SUM(L26:L26)</f>
        <v>18772448</v>
      </c>
    </row>
    <row r="26" spans="1:12">
      <c r="A26" s="28" t="s">
        <v>43</v>
      </c>
      <c r="B26" s="46" t="s">
        <v>71</v>
      </c>
      <c r="C26" s="41" t="s">
        <v>72</v>
      </c>
      <c r="D26" s="42" t="s">
        <v>73</v>
      </c>
      <c r="E26" s="43">
        <f>VLOOKUP(C26,'[1]INSUMO RES'!$C$1:$L$128,3,0)</f>
        <v>18772448</v>
      </c>
      <c r="F26" s="43">
        <f>VLOOKUP(C26,'[1]INSUMO RES'!$C$1:$L$128,4,0)</f>
        <v>0</v>
      </c>
      <c r="G26" s="43">
        <f>VLOOKUP(C26,'[1]INSUMO RES'!$C$1:$L$128,5,0)</f>
        <v>0</v>
      </c>
      <c r="H26" s="43">
        <f>VLOOKUP(C26,'[1]INSUMO RES'!$C$1:$L$128,6,0)</f>
        <v>18772448</v>
      </c>
      <c r="I26" s="43">
        <f>IFERROR(VLOOKUP(C26,'[1]INSUMO RES'!$C$1:$L$128,7,0),0)</f>
        <v>0</v>
      </c>
      <c r="J26" s="43">
        <f>IFERROR(VLOOKUP(C26,'[1]INSUMO RES'!$C$1:$L$128,8,0),0)</f>
        <v>0</v>
      </c>
      <c r="K26" s="44">
        <f t="shared" si="1"/>
        <v>0</v>
      </c>
      <c r="L26" s="45">
        <f>IFERROR(VLOOKUP(C26,'[1]INSUMO RES'!$C$1:$L$128,10,0),0)</f>
        <v>18772448</v>
      </c>
    </row>
    <row r="27" spans="1:12">
      <c r="A27" s="28" t="s">
        <v>28</v>
      </c>
      <c r="B27" s="35" t="s">
        <v>74</v>
      </c>
      <c r="C27" s="35">
        <v>131020202</v>
      </c>
      <c r="D27" s="36" t="s">
        <v>75</v>
      </c>
      <c r="E27" s="37">
        <f>E28+E33+E34+E35</f>
        <v>1456661299</v>
      </c>
      <c r="F27" s="37">
        <f t="shared" ref="F27:L27" si="10">F28+F33+F34+F35</f>
        <v>0</v>
      </c>
      <c r="G27" s="37">
        <f t="shared" si="10"/>
        <v>0</v>
      </c>
      <c r="H27" s="37">
        <f t="shared" si="10"/>
        <v>1456661299</v>
      </c>
      <c r="I27" s="37">
        <f t="shared" si="10"/>
        <v>233644335</v>
      </c>
      <c r="J27" s="37">
        <f t="shared" si="10"/>
        <v>922401547</v>
      </c>
      <c r="K27" s="38">
        <f t="shared" si="1"/>
        <v>0.63322994002327782</v>
      </c>
      <c r="L27" s="39">
        <f t="shared" si="10"/>
        <v>534259752</v>
      </c>
    </row>
    <row r="28" spans="1:12" ht="63.75">
      <c r="A28" s="28" t="s">
        <v>28</v>
      </c>
      <c r="B28" s="35" t="s">
        <v>76</v>
      </c>
      <c r="C28" s="40" t="s">
        <v>77</v>
      </c>
      <c r="D28" s="36" t="s">
        <v>78</v>
      </c>
      <c r="E28" s="37">
        <f>SUM(E29:E31)</f>
        <v>700547081</v>
      </c>
      <c r="F28" s="37">
        <f t="shared" ref="F28:L28" si="11">SUM(F29:F31)</f>
        <v>0</v>
      </c>
      <c r="G28" s="37">
        <f t="shared" si="11"/>
        <v>0</v>
      </c>
      <c r="H28" s="37">
        <f t="shared" si="11"/>
        <v>700547081</v>
      </c>
      <c r="I28" s="37">
        <f t="shared" si="11"/>
        <v>204220386</v>
      </c>
      <c r="J28" s="37">
        <f t="shared" si="11"/>
        <v>480137317</v>
      </c>
      <c r="K28" s="38">
        <f t="shared" si="1"/>
        <v>0.68537480209699142</v>
      </c>
      <c r="L28" s="39">
        <f t="shared" si="11"/>
        <v>220409764</v>
      </c>
    </row>
    <row r="29" spans="1:12" ht="25.5">
      <c r="A29" s="28" t="s">
        <v>43</v>
      </c>
      <c r="B29" s="46" t="s">
        <v>79</v>
      </c>
      <c r="C29" s="41" t="s">
        <v>80</v>
      </c>
      <c r="D29" s="42" t="s">
        <v>81</v>
      </c>
      <c r="E29" s="43">
        <f>VLOOKUP(C29,'[1]INSUMO RES'!$C$1:$L$128,3,0)</f>
        <v>7497884</v>
      </c>
      <c r="F29" s="43">
        <f>VLOOKUP(C29,'[1]INSUMO RES'!$C$1:$L$128,4,0)</f>
        <v>0</v>
      </c>
      <c r="G29" s="43">
        <f>VLOOKUP(C29,'[1]INSUMO RES'!$C$1:$L$128,5,0)</f>
        <v>0</v>
      </c>
      <c r="H29" s="43">
        <f>VLOOKUP(C29,'[1]INSUMO RES'!$C$1:$L$128,6,0)</f>
        <v>7497884</v>
      </c>
      <c r="I29" s="43">
        <f>IFERROR(VLOOKUP(C29,'[1]INSUMO RES'!$C$1:$L$128,7,0),0)</f>
        <v>0</v>
      </c>
      <c r="J29" s="43">
        <f>IFERROR(VLOOKUP(C29,'[1]INSUMO RES'!$C$1:$L$128,8,0),0)</f>
        <v>0</v>
      </c>
      <c r="K29" s="44">
        <f t="shared" si="1"/>
        <v>0</v>
      </c>
      <c r="L29" s="45">
        <f>IFERROR(VLOOKUP(C29,'[1]INSUMO RES'!$C$1:$L$128,10,0),0)</f>
        <v>7497884</v>
      </c>
    </row>
    <row r="30" spans="1:12">
      <c r="A30" s="28" t="s">
        <v>43</v>
      </c>
      <c r="B30" s="46" t="s">
        <v>82</v>
      </c>
      <c r="C30" s="41" t="s">
        <v>83</v>
      </c>
      <c r="D30" s="42" t="s">
        <v>84</v>
      </c>
      <c r="E30" s="43">
        <f>VLOOKUP(C30,'[1]INSUMO RES'!$C$1:$L$128,3,0)</f>
        <v>134090655</v>
      </c>
      <c r="F30" s="43">
        <f>VLOOKUP(C30,'[1]INSUMO RES'!$C$1:$L$128,4,0)</f>
        <v>0</v>
      </c>
      <c r="G30" s="43">
        <f>VLOOKUP(C30,'[1]INSUMO RES'!$C$1:$L$128,5,0)</f>
        <v>0</v>
      </c>
      <c r="H30" s="43">
        <f>VLOOKUP(C30,'[1]INSUMO RES'!$C$1:$L$128,6,0)</f>
        <v>134090655</v>
      </c>
      <c r="I30" s="43">
        <f>IFERROR(VLOOKUP(C30,'[1]INSUMO RES'!$C$1:$L$128,7,0),0)</f>
        <v>133884000</v>
      </c>
      <c r="J30" s="43">
        <f>IFERROR(VLOOKUP(C30,'[1]INSUMO RES'!$C$1:$L$128,8,0),0)</f>
        <v>133884000</v>
      </c>
      <c r="K30" s="44">
        <f t="shared" si="1"/>
        <v>0.99845884114743122</v>
      </c>
      <c r="L30" s="45">
        <f>IFERROR(VLOOKUP(C30,'[1]INSUMO RES'!$C$1:$L$128,10,0),0)</f>
        <v>206655</v>
      </c>
    </row>
    <row r="31" spans="1:12">
      <c r="A31" s="28" t="s">
        <v>28</v>
      </c>
      <c r="B31" s="35" t="s">
        <v>85</v>
      </c>
      <c r="C31" s="40" t="s">
        <v>86</v>
      </c>
      <c r="D31" s="36" t="s">
        <v>87</v>
      </c>
      <c r="E31" s="37">
        <f t="shared" ref="E31:L31" si="12">E32</f>
        <v>558958542</v>
      </c>
      <c r="F31" s="37">
        <f t="shared" si="12"/>
        <v>0</v>
      </c>
      <c r="G31" s="37">
        <f t="shared" si="12"/>
        <v>0</v>
      </c>
      <c r="H31" s="37">
        <f t="shared" si="12"/>
        <v>558958542</v>
      </c>
      <c r="I31" s="37">
        <f t="shared" si="12"/>
        <v>70336386</v>
      </c>
      <c r="J31" s="37">
        <f t="shared" si="12"/>
        <v>346253317</v>
      </c>
      <c r="K31" s="38">
        <f t="shared" si="1"/>
        <v>0.61946153602211163</v>
      </c>
      <c r="L31" s="39">
        <f t="shared" si="12"/>
        <v>212705225</v>
      </c>
    </row>
    <row r="32" spans="1:12">
      <c r="A32" s="28" t="s">
        <v>43</v>
      </c>
      <c r="B32" s="46" t="s">
        <v>88</v>
      </c>
      <c r="C32" s="41" t="s">
        <v>89</v>
      </c>
      <c r="D32" s="42" t="s">
        <v>90</v>
      </c>
      <c r="E32" s="43">
        <f>VLOOKUP(C32,'[1]INSUMO RES'!$C$1:$L$128,3,0)</f>
        <v>558958542</v>
      </c>
      <c r="F32" s="43">
        <f>VLOOKUP(C32,'[1]INSUMO RES'!$C$1:$L$128,4,0)</f>
        <v>0</v>
      </c>
      <c r="G32" s="43">
        <f>VLOOKUP(C32,'[1]INSUMO RES'!$C$1:$L$128,5,0)</f>
        <v>0</v>
      </c>
      <c r="H32" s="43">
        <f>VLOOKUP(C32,'[1]INSUMO RES'!$C$1:$L$128,6,0)</f>
        <v>558958542</v>
      </c>
      <c r="I32" s="43">
        <f>IFERROR(VLOOKUP(C32,'[1]INSUMO RES'!$C$1:$L$128,7,0),0)</f>
        <v>70336386</v>
      </c>
      <c r="J32" s="43">
        <f>IFERROR(VLOOKUP(C32,'[1]INSUMO RES'!$C$1:$L$128,8,0),0)</f>
        <v>346253317</v>
      </c>
      <c r="K32" s="44">
        <f t="shared" si="1"/>
        <v>0.61946153602211163</v>
      </c>
      <c r="L32" s="45">
        <f>IFERROR(VLOOKUP(C32,'[1]INSUMO RES'!$C$1:$L$128,10,0),0)</f>
        <v>212705225</v>
      </c>
    </row>
    <row r="33" spans="1:12">
      <c r="A33" s="28" t="s">
        <v>43</v>
      </c>
      <c r="B33" s="35" t="s">
        <v>91</v>
      </c>
      <c r="C33" s="40" t="s">
        <v>92</v>
      </c>
      <c r="D33" s="47" t="s">
        <v>93</v>
      </c>
      <c r="E33" s="37">
        <f>VLOOKUP(C33,'[1]INSUMO RES'!$C$1:$L$128,3,0)</f>
        <v>168214843</v>
      </c>
      <c r="F33" s="37">
        <f>VLOOKUP(C33,'[1]INSUMO RES'!$C$1:$L$128,4,0)</f>
        <v>0</v>
      </c>
      <c r="G33" s="37">
        <f>VLOOKUP(C33,'[1]INSUMO RES'!$C$1:$L$128,5,0)</f>
        <v>0</v>
      </c>
      <c r="H33" s="37">
        <f>VLOOKUP(C33,'[1]INSUMO RES'!$C$1:$L$128,6,0)</f>
        <v>168214843</v>
      </c>
      <c r="I33" s="37">
        <f>IFERROR(VLOOKUP(C33,'[1]INSUMO RES'!$C$1:$L$128,7,0),0)</f>
        <v>0</v>
      </c>
      <c r="J33" s="37">
        <f>IFERROR(VLOOKUP(C33,'[1]INSUMO RES'!$C$1:$L$128,8,0),0)</f>
        <v>0</v>
      </c>
      <c r="K33" s="38">
        <f t="shared" si="1"/>
        <v>0</v>
      </c>
      <c r="L33" s="39">
        <f>IFERROR(VLOOKUP(C33,'[1]INSUMO RES'!$C$1:$L$128,10,0),0)</f>
        <v>168214843</v>
      </c>
    </row>
    <row r="34" spans="1:12">
      <c r="A34" s="28" t="s">
        <v>43</v>
      </c>
      <c r="B34" s="35" t="s">
        <v>94</v>
      </c>
      <c r="C34" s="40" t="s">
        <v>95</v>
      </c>
      <c r="D34" s="47" t="s">
        <v>96</v>
      </c>
      <c r="E34" s="37">
        <f>VLOOKUP(C34,'[1]INSUMO RES'!$C$1:$L$128,3,0)</f>
        <v>501899375</v>
      </c>
      <c r="F34" s="37">
        <f>VLOOKUP(C34,'[1]INSUMO RES'!$C$1:$L$128,4,0)</f>
        <v>0</v>
      </c>
      <c r="G34" s="37">
        <f>VLOOKUP(C34,'[1]INSUMO RES'!$C$1:$L$128,5,0)</f>
        <v>0</v>
      </c>
      <c r="H34" s="37">
        <f>VLOOKUP(C34,'[1]INSUMO RES'!$C$1:$L$128,6,0)</f>
        <v>501899375</v>
      </c>
      <c r="I34" s="37">
        <f>IFERROR(VLOOKUP(C34,'[1]INSUMO RES'!$C$1:$L$128,7,0),0)</f>
        <v>27000000</v>
      </c>
      <c r="J34" s="37">
        <f>IFERROR(VLOOKUP(C34,'[1]INSUMO RES'!$C$1:$L$128,8,0),0)</f>
        <v>356305358</v>
      </c>
      <c r="K34" s="38">
        <f t="shared" si="1"/>
        <v>0.70991393045667772</v>
      </c>
      <c r="L34" s="39">
        <f>IFERROR(VLOOKUP(C34,'[1]INSUMO RES'!$C$1:$L$128,10,0),0)</f>
        <v>145594017</v>
      </c>
    </row>
    <row r="35" spans="1:12">
      <c r="A35" s="28" t="s">
        <v>43</v>
      </c>
      <c r="B35" s="35" t="s">
        <v>97</v>
      </c>
      <c r="C35" s="40" t="s">
        <v>98</v>
      </c>
      <c r="D35" s="47" t="s">
        <v>99</v>
      </c>
      <c r="E35" s="37">
        <f>VLOOKUP(C35,'[1]INSUMO RES'!$C$1:$L$128,3,0)</f>
        <v>86000000</v>
      </c>
      <c r="F35" s="37">
        <f>VLOOKUP(C35,'[1]INSUMO RES'!$C$1:$L$128,4,0)</f>
        <v>0</v>
      </c>
      <c r="G35" s="37">
        <f>VLOOKUP(C35,'[1]INSUMO RES'!$C$1:$L$128,5,0)</f>
        <v>0</v>
      </c>
      <c r="H35" s="37">
        <f>VLOOKUP(C35,'[1]INSUMO RES'!$C$1:$L$128,6,0)</f>
        <v>86000000</v>
      </c>
      <c r="I35" s="37">
        <f>IFERROR(VLOOKUP(C35,'[1]INSUMO RES'!$C$1:$L$128,7,0),0)</f>
        <v>2423949</v>
      </c>
      <c r="J35" s="37">
        <f>IFERROR(VLOOKUP(C35,'[1]INSUMO RES'!$C$1:$L$128,8,0),0)</f>
        <v>85958872</v>
      </c>
      <c r="K35" s="38">
        <f t="shared" si="1"/>
        <v>0.9995217674418605</v>
      </c>
      <c r="L35" s="39">
        <f>IFERROR(VLOOKUP(C35,'[1]INSUMO RES'!$C$1:$L$128,10,0),0)</f>
        <v>41128</v>
      </c>
    </row>
    <row r="36" spans="1:12">
      <c r="A36" s="1" t="s">
        <v>28</v>
      </c>
      <c r="B36" s="48" t="s">
        <v>100</v>
      </c>
      <c r="C36" s="49">
        <v>133</v>
      </c>
      <c r="D36" s="50" t="s">
        <v>101</v>
      </c>
      <c r="E36" s="37">
        <f t="shared" ref="E36:L36" si="13">E37</f>
        <v>328754548703</v>
      </c>
      <c r="F36" s="37">
        <f>F37</f>
        <v>-208707659</v>
      </c>
      <c r="G36" s="37">
        <f t="shared" si="13"/>
        <v>-527179329</v>
      </c>
      <c r="H36" s="37">
        <f t="shared" si="13"/>
        <v>328227369374</v>
      </c>
      <c r="I36" s="37">
        <f t="shared" si="13"/>
        <v>25434094681</v>
      </c>
      <c r="J36" s="37">
        <f t="shared" si="13"/>
        <v>247300536687</v>
      </c>
      <c r="K36" s="38">
        <f t="shared" si="1"/>
        <v>0.75344276486953288</v>
      </c>
      <c r="L36" s="39">
        <f t="shared" si="13"/>
        <v>80926832687</v>
      </c>
    </row>
    <row r="37" spans="1:12">
      <c r="A37" s="1" t="s">
        <v>28</v>
      </c>
      <c r="B37" s="48" t="s">
        <v>102</v>
      </c>
      <c r="C37" s="49">
        <v>13301</v>
      </c>
      <c r="D37" s="50" t="s">
        <v>103</v>
      </c>
      <c r="E37" s="37">
        <f t="shared" ref="E37:J37" si="14">+E38</f>
        <v>328754548703</v>
      </c>
      <c r="F37" s="37">
        <f t="shared" si="14"/>
        <v>-208707659</v>
      </c>
      <c r="G37" s="37">
        <f t="shared" si="14"/>
        <v>-527179329</v>
      </c>
      <c r="H37" s="37">
        <f t="shared" si="14"/>
        <v>328227369374</v>
      </c>
      <c r="I37" s="37">
        <f t="shared" si="14"/>
        <v>25434094681</v>
      </c>
      <c r="J37" s="37">
        <f t="shared" si="14"/>
        <v>247300536687</v>
      </c>
      <c r="K37" s="38">
        <f t="shared" si="1"/>
        <v>0.75344276486953288</v>
      </c>
      <c r="L37" s="39">
        <f>+L38</f>
        <v>80926832687</v>
      </c>
    </row>
    <row r="38" spans="1:12" ht="25.5">
      <c r="A38" s="1" t="s">
        <v>28</v>
      </c>
      <c r="B38" s="49" t="s">
        <v>104</v>
      </c>
      <c r="C38" s="48" t="s">
        <v>105</v>
      </c>
      <c r="D38" s="50" t="s">
        <v>106</v>
      </c>
      <c r="E38" s="37">
        <f>E39+E58+E61</f>
        <v>328754548703</v>
      </c>
      <c r="F38" s="37">
        <f t="shared" ref="F38:L38" si="15">F39+F58+F61</f>
        <v>-208707659</v>
      </c>
      <c r="G38" s="37">
        <f t="shared" si="15"/>
        <v>-527179329</v>
      </c>
      <c r="H38" s="37">
        <f t="shared" si="15"/>
        <v>328227369374</v>
      </c>
      <c r="I38" s="37">
        <f t="shared" si="15"/>
        <v>25434094681</v>
      </c>
      <c r="J38" s="37">
        <f t="shared" si="15"/>
        <v>247300536687</v>
      </c>
      <c r="K38" s="38">
        <f t="shared" si="1"/>
        <v>0.75344276486953288</v>
      </c>
      <c r="L38" s="39">
        <f t="shared" si="15"/>
        <v>80926832687</v>
      </c>
    </row>
    <row r="39" spans="1:12" ht="38.25">
      <c r="B39" s="49"/>
      <c r="C39" s="48" t="s">
        <v>107</v>
      </c>
      <c r="D39" s="50" t="s">
        <v>108</v>
      </c>
      <c r="E39" s="37">
        <f>+E40+E43+E46+E54+E56</f>
        <v>291073718936</v>
      </c>
      <c r="F39" s="37">
        <f t="shared" ref="F39:L39" si="16">+F40+F43+F46+F54+F56</f>
        <v>-160999986</v>
      </c>
      <c r="G39" s="37">
        <f t="shared" si="16"/>
        <v>-479470951</v>
      </c>
      <c r="H39" s="37">
        <f t="shared" si="16"/>
        <v>290594247985</v>
      </c>
      <c r="I39" s="37">
        <f t="shared" si="16"/>
        <v>21583426023</v>
      </c>
      <c r="J39" s="37">
        <f t="shared" si="16"/>
        <v>216178891498</v>
      </c>
      <c r="K39" s="38">
        <f t="shared" si="1"/>
        <v>0.74392006378997155</v>
      </c>
      <c r="L39" s="39">
        <f t="shared" si="16"/>
        <v>74415356487</v>
      </c>
    </row>
    <row r="40" spans="1:12">
      <c r="B40" s="49"/>
      <c r="C40" s="48" t="s">
        <v>109</v>
      </c>
      <c r="D40" s="50" t="s">
        <v>110</v>
      </c>
      <c r="E40" s="37">
        <f>+SUM(E41:E42)</f>
        <v>12771749117</v>
      </c>
      <c r="F40" s="37">
        <f t="shared" ref="F40:L40" si="17">+SUM(F41:F42)</f>
        <v>-684867</v>
      </c>
      <c r="G40" s="37">
        <f t="shared" si="17"/>
        <v>-135608180</v>
      </c>
      <c r="H40" s="37">
        <f t="shared" si="17"/>
        <v>12636140937</v>
      </c>
      <c r="I40" s="37">
        <f t="shared" si="17"/>
        <v>1036989175</v>
      </c>
      <c r="J40" s="37">
        <f t="shared" si="17"/>
        <v>10333793836</v>
      </c>
      <c r="K40" s="38">
        <f t="shared" si="1"/>
        <v>0.8177966586097124</v>
      </c>
      <c r="L40" s="39">
        <f t="shared" si="17"/>
        <v>2302347101</v>
      </c>
    </row>
    <row r="41" spans="1:12" ht="38.25">
      <c r="B41" s="51"/>
      <c r="C41" s="52" t="s">
        <v>111</v>
      </c>
      <c r="D41" s="53" t="s">
        <v>112</v>
      </c>
      <c r="E41" s="43">
        <f>VLOOKUP(C41,'[1]INSUMO RES'!$C$1:$L$128,3,0)</f>
        <v>10525560604</v>
      </c>
      <c r="F41" s="43">
        <f>VLOOKUP(C41,'[1]INSUMO RES'!$C$1:$L$128,4,0)</f>
        <v>-683200</v>
      </c>
      <c r="G41" s="43">
        <f>VLOOKUP(C41,'[1]INSUMO RES'!$C$1:$L$128,5,0)</f>
        <v>-135606513</v>
      </c>
      <c r="H41" s="43">
        <f>VLOOKUP(C41,'[1]INSUMO RES'!$C$1:$L$128,6,0)</f>
        <v>10389954091</v>
      </c>
      <c r="I41" s="43">
        <f>IFERROR(VLOOKUP(C41,'[1]INSUMO RES'!$C$1:$L$128,7,0),0)</f>
        <v>827102770</v>
      </c>
      <c r="J41" s="43">
        <f>IFERROR(VLOOKUP(C41,'[1]INSUMO RES'!$C$1:$L$128,8,0),0)</f>
        <v>8847138916</v>
      </c>
      <c r="K41" s="44">
        <f t="shared" si="1"/>
        <v>0.85150895167704166</v>
      </c>
      <c r="L41" s="45">
        <f>IFERROR(VLOOKUP(C41,'[1]INSUMO RES'!$C$1:$L$128,10,0),0)</f>
        <v>1542815175</v>
      </c>
    </row>
    <row r="42" spans="1:12" ht="38.25">
      <c r="B42" s="51"/>
      <c r="C42" s="52" t="s">
        <v>113</v>
      </c>
      <c r="D42" s="53" t="s">
        <v>114</v>
      </c>
      <c r="E42" s="43">
        <f>VLOOKUP(C42,'[1]INSUMO RES'!$C$1:$L$128,3,0)</f>
        <v>2246188513</v>
      </c>
      <c r="F42" s="43">
        <f>VLOOKUP(C42,'[1]INSUMO RES'!$C$1:$L$128,4,0)</f>
        <v>-1667</v>
      </c>
      <c r="G42" s="43">
        <f>VLOOKUP(C42,'[1]INSUMO RES'!$C$1:$L$128,5,0)</f>
        <v>-1667</v>
      </c>
      <c r="H42" s="43">
        <f>VLOOKUP(C42,'[1]INSUMO RES'!$C$1:$L$128,6,0)</f>
        <v>2246186846</v>
      </c>
      <c r="I42" s="43">
        <f>IFERROR(VLOOKUP(C42,'[1]INSUMO RES'!$C$1:$L$128,7,0),0)</f>
        <v>209886405</v>
      </c>
      <c r="J42" s="43">
        <f>IFERROR(VLOOKUP(C42,'[1]INSUMO RES'!$C$1:$L$128,8,0),0)</f>
        <v>1486654920</v>
      </c>
      <c r="K42" s="44">
        <f t="shared" si="1"/>
        <v>0.66185719262287945</v>
      </c>
      <c r="L42" s="45">
        <f>IFERROR(VLOOKUP(C42,'[1]INSUMO RES'!$C$1:$L$128,10,0),0)</f>
        <v>759531926</v>
      </c>
    </row>
    <row r="43" spans="1:12" ht="38.25">
      <c r="B43" s="49"/>
      <c r="C43" s="48" t="s">
        <v>115</v>
      </c>
      <c r="D43" s="50" t="s">
        <v>116</v>
      </c>
      <c r="E43" s="37">
        <f>+SUM(E44:E45)</f>
        <v>1843400322</v>
      </c>
      <c r="F43" s="37">
        <f t="shared" ref="F43" si="18">+SUM(F44:F45)</f>
        <v>0</v>
      </c>
      <c r="G43" s="37">
        <f t="shared" ref="G43:J43" si="19">+SUM(G44:G45)</f>
        <v>-1018661</v>
      </c>
      <c r="H43" s="37">
        <f t="shared" si="19"/>
        <v>1842381661</v>
      </c>
      <c r="I43" s="37">
        <f t="shared" si="19"/>
        <v>63849920</v>
      </c>
      <c r="J43" s="37">
        <f t="shared" si="19"/>
        <v>1582997363</v>
      </c>
      <c r="K43" s="38">
        <f t="shared" si="1"/>
        <v>0.85921250548096939</v>
      </c>
      <c r="L43" s="39">
        <f t="shared" ref="L43" si="20">+SUM(L44:L45)</f>
        <v>259384298</v>
      </c>
    </row>
    <row r="44" spans="1:12" ht="25.5">
      <c r="B44" s="51"/>
      <c r="C44" s="52" t="s">
        <v>117</v>
      </c>
      <c r="D44" s="53" t="s">
        <v>118</v>
      </c>
      <c r="E44" s="43">
        <f>VLOOKUP(C44,'[1]INSUMO RES'!$C$1:$L$128,3,0)</f>
        <v>1086301592</v>
      </c>
      <c r="F44" s="43">
        <f>VLOOKUP(C44,'[1]INSUMO RES'!$C$1:$L$128,4,0)</f>
        <v>0</v>
      </c>
      <c r="G44" s="43">
        <f>VLOOKUP(C44,'[1]INSUMO RES'!$C$1:$L$128,5,0)</f>
        <v>0</v>
      </c>
      <c r="H44" s="43">
        <f>VLOOKUP(C44,'[1]INSUMO RES'!$C$1:$L$128,6,0)</f>
        <v>1086301592</v>
      </c>
      <c r="I44" s="43">
        <f>IFERROR(VLOOKUP(C44,'[1]INSUMO RES'!$C$1:$L$128,7,0),0)</f>
        <v>37045732</v>
      </c>
      <c r="J44" s="43">
        <f>IFERROR(VLOOKUP(C44,'[1]INSUMO RES'!$C$1:$L$128,8,0),0)</f>
        <v>875403395</v>
      </c>
      <c r="K44" s="44">
        <f t="shared" si="1"/>
        <v>0.80585668054512061</v>
      </c>
      <c r="L44" s="45">
        <f>IFERROR(VLOOKUP(C44,'[1]INSUMO RES'!$C$1:$L$128,10,0),0)</f>
        <v>210898197</v>
      </c>
    </row>
    <row r="45" spans="1:12">
      <c r="B45" s="51"/>
      <c r="C45" s="52" t="s">
        <v>119</v>
      </c>
      <c r="D45" s="53" t="s">
        <v>120</v>
      </c>
      <c r="E45" s="43">
        <f>VLOOKUP(C45,'[1]INSUMO RES'!$C$1:$L$128,3,0)</f>
        <v>757098730</v>
      </c>
      <c r="F45" s="43">
        <f>VLOOKUP(C45,'[1]INSUMO RES'!$C$1:$L$128,4,0)</f>
        <v>0</v>
      </c>
      <c r="G45" s="43">
        <f>VLOOKUP(C45,'[1]INSUMO RES'!$C$1:$L$128,5,0)</f>
        <v>-1018661</v>
      </c>
      <c r="H45" s="43">
        <f>VLOOKUP(C45,'[1]INSUMO RES'!$C$1:$L$128,6,0)</f>
        <v>756080069</v>
      </c>
      <c r="I45" s="43">
        <f>IFERROR(VLOOKUP(C45,'[1]INSUMO RES'!$C$1:$L$128,7,0),0)</f>
        <v>26804188</v>
      </c>
      <c r="J45" s="43">
        <f>IFERROR(VLOOKUP(C45,'[1]INSUMO RES'!$C$1:$L$128,8,0),0)</f>
        <v>707593968</v>
      </c>
      <c r="K45" s="44">
        <f t="shared" si="1"/>
        <v>0.93587173767967691</v>
      </c>
      <c r="L45" s="45">
        <f>IFERROR(VLOOKUP(C45,'[1]INSUMO RES'!$C$1:$L$128,10,0),0)</f>
        <v>48486101</v>
      </c>
    </row>
    <row r="46" spans="1:12">
      <c r="B46" s="49"/>
      <c r="C46" s="48" t="s">
        <v>121</v>
      </c>
      <c r="D46" s="50" t="s">
        <v>122</v>
      </c>
      <c r="E46" s="37">
        <f>+SUM(E47:E53)</f>
        <v>267215152673</v>
      </c>
      <c r="F46" s="37">
        <f t="shared" ref="F46:L46" si="21">+SUM(F47:F53)</f>
        <v>-160315119</v>
      </c>
      <c r="G46" s="37">
        <f t="shared" si="21"/>
        <v>-342844110</v>
      </c>
      <c r="H46" s="37">
        <f t="shared" si="21"/>
        <v>266872308563</v>
      </c>
      <c r="I46" s="37">
        <f t="shared" si="21"/>
        <v>17285624027</v>
      </c>
      <c r="J46" s="37">
        <f t="shared" si="21"/>
        <v>197137706137</v>
      </c>
      <c r="K46" s="38">
        <f t="shared" si="1"/>
        <v>0.73869674676442543</v>
      </c>
      <c r="L46" s="39">
        <f t="shared" si="21"/>
        <v>69734602426</v>
      </c>
    </row>
    <row r="47" spans="1:12" ht="25.5">
      <c r="B47" s="54"/>
      <c r="C47" s="52" t="s">
        <v>123</v>
      </c>
      <c r="D47" s="53" t="s">
        <v>124</v>
      </c>
      <c r="E47" s="43">
        <f>VLOOKUP(C47,'[1]INSUMO RES'!$C$1:$L$128,3,0)</f>
        <v>57108361433</v>
      </c>
      <c r="F47" s="43">
        <f>VLOOKUP(C47,'[1]INSUMO RES'!$C$1:$L$128,4,0)</f>
        <v>-97008254</v>
      </c>
      <c r="G47" s="43">
        <f>VLOOKUP(C47,'[1]INSUMO RES'!$C$1:$L$128,5,0)</f>
        <v>-103021290</v>
      </c>
      <c r="H47" s="43">
        <f>VLOOKUP(C47,'[1]INSUMO RES'!$C$1:$L$128,6,0)</f>
        <v>57005340143</v>
      </c>
      <c r="I47" s="43">
        <f>IFERROR(VLOOKUP(C47,'[1]INSUMO RES'!$C$1:$L$128,7,0),0)</f>
        <v>853359879</v>
      </c>
      <c r="J47" s="43">
        <f>IFERROR(VLOOKUP(C47,'[1]INSUMO RES'!$C$1:$L$128,8,0),0)</f>
        <v>40158592175</v>
      </c>
      <c r="K47" s="44">
        <f t="shared" si="1"/>
        <v>0.70447070527534239</v>
      </c>
      <c r="L47" s="45">
        <f>IFERROR(VLOOKUP(C47,'[1]INSUMO RES'!$C$1:$L$128,10,0),0)</f>
        <v>16846747968</v>
      </c>
    </row>
    <row r="48" spans="1:12" ht="25.5">
      <c r="B48" s="54"/>
      <c r="C48" s="52" t="s">
        <v>125</v>
      </c>
      <c r="D48" s="53" t="s">
        <v>126</v>
      </c>
      <c r="E48" s="43">
        <f>VLOOKUP(C48,'[1]INSUMO RES'!$C$1:$L$128,3,0)</f>
        <v>87074186604</v>
      </c>
      <c r="F48" s="43">
        <f>VLOOKUP(C48,'[1]INSUMO RES'!$C$1:$L$128,4,0)</f>
        <v>-51122801</v>
      </c>
      <c r="G48" s="43">
        <f>VLOOKUP(C48,'[1]INSUMO RES'!$C$1:$L$128,5,0)</f>
        <v>-204915537</v>
      </c>
      <c r="H48" s="43">
        <f>VLOOKUP(C48,'[1]INSUMO RES'!$C$1:$L$128,6,0)</f>
        <v>86869271067</v>
      </c>
      <c r="I48" s="43">
        <f>IFERROR(VLOOKUP(C48,'[1]INSUMO RES'!$C$1:$L$128,7,0),0)</f>
        <v>8912192350</v>
      </c>
      <c r="J48" s="43">
        <f>IFERROR(VLOOKUP(C48,'[1]INSUMO RES'!$C$1:$L$128,8,0),0)</f>
        <v>63792922636</v>
      </c>
      <c r="K48" s="44">
        <f t="shared" si="1"/>
        <v>0.73435544988973356</v>
      </c>
      <c r="L48" s="45">
        <f>IFERROR(VLOOKUP(C48,'[1]INSUMO RES'!$C$1:$L$128,10,0),0)</f>
        <v>23076348431</v>
      </c>
    </row>
    <row r="49" spans="1:12" ht="25.5">
      <c r="B49" s="54"/>
      <c r="C49" s="52" t="s">
        <v>127</v>
      </c>
      <c r="D49" s="53" t="s">
        <v>128</v>
      </c>
      <c r="E49" s="43">
        <f>VLOOKUP(C49,'[1]INSUMO RES'!$C$1:$L$128,3,0)</f>
        <v>79590758464</v>
      </c>
      <c r="F49" s="43">
        <f>VLOOKUP(C49,'[1]INSUMO RES'!$C$1:$L$128,4,0)</f>
        <v>0</v>
      </c>
      <c r="G49" s="43">
        <f>VLOOKUP(C49,'[1]INSUMO RES'!$C$1:$L$128,5,0)</f>
        <v>0</v>
      </c>
      <c r="H49" s="43">
        <f>VLOOKUP(C49,'[1]INSUMO RES'!$C$1:$L$128,6,0)</f>
        <v>79590758464</v>
      </c>
      <c r="I49" s="43">
        <f>IFERROR(VLOOKUP(C49,'[1]INSUMO RES'!$C$1:$L$128,7,0),0)</f>
        <v>5758810656</v>
      </c>
      <c r="J49" s="43">
        <f>IFERROR(VLOOKUP(C49,'[1]INSUMO RES'!$C$1:$L$128,8,0),0)</f>
        <v>58610275467</v>
      </c>
      <c r="K49" s="44">
        <f t="shared" si="1"/>
        <v>0.73639548859821757</v>
      </c>
      <c r="L49" s="45">
        <f>IFERROR(VLOOKUP(C49,'[1]INSUMO RES'!$C$1:$L$128,10,0),0)</f>
        <v>20980482997</v>
      </c>
    </row>
    <row r="50" spans="1:12" ht="25.5">
      <c r="B50" s="54"/>
      <c r="C50" s="52" t="s">
        <v>129</v>
      </c>
      <c r="D50" s="53" t="s">
        <v>130</v>
      </c>
      <c r="E50" s="43">
        <f>VLOOKUP(C50,'[1]INSUMO RES'!$C$1:$L$128,3,0)</f>
        <v>2209602026</v>
      </c>
      <c r="F50" s="43">
        <f>VLOOKUP(C50,'[1]INSUMO RES'!$C$1:$L$128,4,0)</f>
        <v>0</v>
      </c>
      <c r="G50" s="43">
        <f>VLOOKUP(C50,'[1]INSUMO RES'!$C$1:$L$128,5,0)</f>
        <v>0</v>
      </c>
      <c r="H50" s="43">
        <f>VLOOKUP(C50,'[1]INSUMO RES'!$C$1:$L$128,6,0)</f>
        <v>2209602026</v>
      </c>
      <c r="I50" s="43">
        <f>IFERROR(VLOOKUP(C50,'[1]INSUMO RES'!$C$1:$L$128,7,0),0)</f>
        <v>177228289</v>
      </c>
      <c r="J50" s="43">
        <f>IFERROR(VLOOKUP(C50,'[1]INSUMO RES'!$C$1:$L$128,8,0),0)</f>
        <v>1952859915</v>
      </c>
      <c r="K50" s="44">
        <f t="shared" si="1"/>
        <v>0.88380617505824099</v>
      </c>
      <c r="L50" s="45">
        <f>IFERROR(VLOOKUP(C50,'[1]INSUMO RES'!$C$1:$L$128,10,0),0)</f>
        <v>256742111</v>
      </c>
    </row>
    <row r="51" spans="1:12" ht="38.25">
      <c r="B51" s="54"/>
      <c r="C51" s="52" t="s">
        <v>131</v>
      </c>
      <c r="D51" s="53" t="s">
        <v>132</v>
      </c>
      <c r="E51" s="43">
        <f>VLOOKUP(C51,'[1]INSUMO RES'!$C$1:$L$128,3,0)</f>
        <v>1275447128</v>
      </c>
      <c r="F51" s="43">
        <f>VLOOKUP(C51,'[1]INSUMO RES'!$C$1:$L$128,4,0)</f>
        <v>0</v>
      </c>
      <c r="G51" s="43">
        <f>VLOOKUP(C51,'[1]INSUMO RES'!$C$1:$L$128,5,0)</f>
        <v>0</v>
      </c>
      <c r="H51" s="43">
        <f>VLOOKUP(C51,'[1]INSUMO RES'!$C$1:$L$128,6,0)</f>
        <v>1275447128</v>
      </c>
      <c r="I51" s="43">
        <f>IFERROR(VLOOKUP(C51,'[1]INSUMO RES'!$C$1:$L$128,7,0),0)</f>
        <v>40178309</v>
      </c>
      <c r="J51" s="43">
        <f>IFERROR(VLOOKUP(C51,'[1]INSUMO RES'!$C$1:$L$128,8,0),0)</f>
        <v>1174680528</v>
      </c>
      <c r="K51" s="44">
        <f t="shared" si="1"/>
        <v>0.92099507867644048</v>
      </c>
      <c r="L51" s="45">
        <f>IFERROR(VLOOKUP(C51,'[1]INSUMO RES'!$C$1:$L$128,10,0),0)</f>
        <v>100766600</v>
      </c>
    </row>
    <row r="52" spans="1:12" ht="25.5">
      <c r="B52" s="54"/>
      <c r="C52" s="52" t="s">
        <v>133</v>
      </c>
      <c r="D52" s="53" t="s">
        <v>134</v>
      </c>
      <c r="E52" s="43">
        <f>VLOOKUP(C52,'[1]INSUMO RES'!$C$1:$L$128,3,0)</f>
        <v>26334478818</v>
      </c>
      <c r="F52" s="43">
        <f>VLOOKUP(C52,'[1]INSUMO RES'!$C$1:$L$128,4,0)</f>
        <v>0</v>
      </c>
      <c r="G52" s="43">
        <f>VLOOKUP(C52,'[1]INSUMO RES'!$C$1:$L$128,5,0)</f>
        <v>-19223569</v>
      </c>
      <c r="H52" s="43">
        <f>VLOOKUP(C52,'[1]INSUMO RES'!$C$1:$L$128,6,0)</f>
        <v>26315255249</v>
      </c>
      <c r="I52" s="43">
        <f>IFERROR(VLOOKUP(C52,'[1]INSUMO RES'!$C$1:$L$128,7,0),0)</f>
        <v>595340091</v>
      </c>
      <c r="J52" s="43">
        <f>IFERROR(VLOOKUP(C52,'[1]INSUMO RES'!$C$1:$L$128,8,0),0)</f>
        <v>20209536630</v>
      </c>
      <c r="K52" s="44">
        <f t="shared" si="1"/>
        <v>0.76797798230621295</v>
      </c>
      <c r="L52" s="45">
        <f>IFERROR(VLOOKUP(C52,'[1]INSUMO RES'!$C$1:$L$128,10,0),0)</f>
        <v>6105718619</v>
      </c>
    </row>
    <row r="53" spans="1:12" ht="38.25">
      <c r="B53" s="54"/>
      <c r="C53" s="52" t="s">
        <v>135</v>
      </c>
      <c r="D53" s="53" t="s">
        <v>136</v>
      </c>
      <c r="E53" s="43">
        <f>VLOOKUP(C53,'[1]INSUMO RES'!$C$1:$L$128,3,0)</f>
        <v>13622318200</v>
      </c>
      <c r="F53" s="43">
        <f>VLOOKUP(C53,'[1]INSUMO RES'!$C$1:$L$128,4,0)</f>
        <v>-12184064</v>
      </c>
      <c r="G53" s="43">
        <f>VLOOKUP(C53,'[1]INSUMO RES'!$C$1:$L$128,5,0)</f>
        <v>-15683714</v>
      </c>
      <c r="H53" s="43">
        <f>VLOOKUP(C53,'[1]INSUMO RES'!$C$1:$L$128,6,0)</f>
        <v>13606634486</v>
      </c>
      <c r="I53" s="43">
        <f>IFERROR(VLOOKUP(C53,'[1]INSUMO RES'!$C$1:$L$128,7,0),0)</f>
        <v>948514453</v>
      </c>
      <c r="J53" s="43">
        <f>IFERROR(VLOOKUP(C53,'[1]INSUMO RES'!$C$1:$L$128,8,0),0)</f>
        <v>11238838786</v>
      </c>
      <c r="K53" s="44">
        <f t="shared" si="1"/>
        <v>0.82598226604556413</v>
      </c>
      <c r="L53" s="45">
        <f>IFERROR(VLOOKUP(C53,'[1]INSUMO RES'!$C$1:$L$128,10,0),0)</f>
        <v>2367795700</v>
      </c>
    </row>
    <row r="54" spans="1:12">
      <c r="B54" s="49"/>
      <c r="C54" s="48" t="s">
        <v>137</v>
      </c>
      <c r="D54" s="50" t="s">
        <v>138</v>
      </c>
      <c r="E54" s="37">
        <f>+E55</f>
        <v>214794067</v>
      </c>
      <c r="F54" s="37">
        <f t="shared" ref="F54:L54" si="22">+F55</f>
        <v>0</v>
      </c>
      <c r="G54" s="37">
        <f t="shared" si="22"/>
        <v>0</v>
      </c>
      <c r="H54" s="37">
        <f t="shared" si="22"/>
        <v>214794067</v>
      </c>
      <c r="I54" s="37">
        <f t="shared" si="22"/>
        <v>7170000</v>
      </c>
      <c r="J54" s="37">
        <f t="shared" si="22"/>
        <v>197731934</v>
      </c>
      <c r="K54" s="38">
        <f t="shared" si="1"/>
        <v>0.92056515695100649</v>
      </c>
      <c r="L54" s="39">
        <f t="shared" si="22"/>
        <v>17062133</v>
      </c>
    </row>
    <row r="55" spans="1:12" ht="25.5">
      <c r="B55" s="54"/>
      <c r="C55" s="52" t="s">
        <v>139</v>
      </c>
      <c r="D55" s="53" t="s">
        <v>140</v>
      </c>
      <c r="E55" s="43">
        <f>VLOOKUP(C55,'[1]INSUMO RES'!$C$1:$L$128,3,0)</f>
        <v>214794067</v>
      </c>
      <c r="F55" s="43">
        <f>VLOOKUP(C55,'[1]INSUMO RES'!$C$1:$L$128,4,0)</f>
        <v>0</v>
      </c>
      <c r="G55" s="43">
        <f>VLOOKUP(C55,'[1]INSUMO RES'!$C$1:$L$128,5,0)</f>
        <v>0</v>
      </c>
      <c r="H55" s="43">
        <f>VLOOKUP(C55,'[1]INSUMO RES'!$C$1:$L$128,6,0)</f>
        <v>214794067</v>
      </c>
      <c r="I55" s="43">
        <f>IFERROR(VLOOKUP(C55,'[1]INSUMO RES'!$C$1:$L$128,7,0),0)</f>
        <v>7170000</v>
      </c>
      <c r="J55" s="43">
        <f>IFERROR(VLOOKUP(C55,'[1]INSUMO RES'!$C$1:$L$128,8,0),0)</f>
        <v>197731934</v>
      </c>
      <c r="K55" s="44">
        <f t="shared" si="1"/>
        <v>0.92056515695100649</v>
      </c>
      <c r="L55" s="45">
        <f>IFERROR(VLOOKUP(C55,'[1]INSUMO RES'!$C$1:$L$128,10,0),0)</f>
        <v>17062133</v>
      </c>
    </row>
    <row r="56" spans="1:12" ht="38.25">
      <c r="B56" s="49"/>
      <c r="C56" s="48" t="s">
        <v>141</v>
      </c>
      <c r="D56" s="50" t="s">
        <v>142</v>
      </c>
      <c r="E56" s="37">
        <f>+E57</f>
        <v>9028622757</v>
      </c>
      <c r="F56" s="37">
        <f t="shared" ref="F56:J56" si="23">+F57</f>
        <v>0</v>
      </c>
      <c r="G56" s="37">
        <f t="shared" si="23"/>
        <v>0</v>
      </c>
      <c r="H56" s="37">
        <f t="shared" si="23"/>
        <v>9028622757</v>
      </c>
      <c r="I56" s="37">
        <f t="shared" si="23"/>
        <v>3189792901</v>
      </c>
      <c r="J56" s="37">
        <f t="shared" si="23"/>
        <v>6926662228</v>
      </c>
      <c r="K56" s="38">
        <f t="shared" si="1"/>
        <v>0.7671892396467308</v>
      </c>
      <c r="L56" s="39">
        <f t="shared" ref="L56" si="24">+L57</f>
        <v>2101960529</v>
      </c>
    </row>
    <row r="57" spans="1:12">
      <c r="B57" s="54"/>
      <c r="C57" s="52" t="s">
        <v>143</v>
      </c>
      <c r="D57" s="53" t="s">
        <v>144</v>
      </c>
      <c r="E57" s="43">
        <f>VLOOKUP(C57,'[1]INSUMO RES'!$C$1:$L$128,3,0)</f>
        <v>9028622757</v>
      </c>
      <c r="F57" s="43">
        <f>VLOOKUP(C57,'[1]INSUMO RES'!$C$1:$L$128,4,0)</f>
        <v>0</v>
      </c>
      <c r="G57" s="43">
        <f>VLOOKUP(C57,'[1]INSUMO RES'!$C$1:$L$128,5,0)</f>
        <v>0</v>
      </c>
      <c r="H57" s="43">
        <f>VLOOKUP(C57,'[1]INSUMO RES'!$C$1:$L$128,6,0)</f>
        <v>9028622757</v>
      </c>
      <c r="I57" s="43">
        <f>IFERROR(VLOOKUP(C57,'[1]INSUMO RES'!$C$1:$L$128,7,0),0)</f>
        <v>3189792901</v>
      </c>
      <c r="J57" s="43">
        <f>IFERROR(VLOOKUP(C57,'[1]INSUMO RES'!$C$1:$L$128,8,0),0)</f>
        <v>6926662228</v>
      </c>
      <c r="K57" s="44">
        <f t="shared" si="1"/>
        <v>0.7671892396467308</v>
      </c>
      <c r="L57" s="45">
        <f>IFERROR(VLOOKUP(C57,'[1]INSUMO RES'!$C$1:$L$128,10,0),0)</f>
        <v>2101960529</v>
      </c>
    </row>
    <row r="58" spans="1:12" ht="38.25">
      <c r="A58" s="1" t="s">
        <v>28</v>
      </c>
      <c r="B58" s="49" t="s">
        <v>145</v>
      </c>
      <c r="C58" s="48" t="s">
        <v>146</v>
      </c>
      <c r="D58" s="50" t="s">
        <v>147</v>
      </c>
      <c r="E58" s="37">
        <f t="shared" ref="E58:L59" si="25">E59</f>
        <v>4389195507</v>
      </c>
      <c r="F58" s="37">
        <f t="shared" si="25"/>
        <v>0</v>
      </c>
      <c r="G58" s="37">
        <f t="shared" si="25"/>
        <v>0</v>
      </c>
      <c r="H58" s="37">
        <f t="shared" si="25"/>
        <v>4389195507</v>
      </c>
      <c r="I58" s="37">
        <f t="shared" si="25"/>
        <v>423680784</v>
      </c>
      <c r="J58" s="37">
        <f t="shared" si="25"/>
        <v>4245049859</v>
      </c>
      <c r="K58" s="38">
        <f t="shared" si="1"/>
        <v>0.96715898214829732</v>
      </c>
      <c r="L58" s="39">
        <f t="shared" si="25"/>
        <v>144145648</v>
      </c>
    </row>
    <row r="59" spans="1:12" ht="25.5">
      <c r="A59" s="1" t="s">
        <v>28</v>
      </c>
      <c r="B59" s="49" t="s">
        <v>148</v>
      </c>
      <c r="C59" s="48" t="s">
        <v>149</v>
      </c>
      <c r="D59" s="50" t="s">
        <v>150</v>
      </c>
      <c r="E59" s="37">
        <f t="shared" si="25"/>
        <v>4389195507</v>
      </c>
      <c r="F59" s="37">
        <f t="shared" si="25"/>
        <v>0</v>
      </c>
      <c r="G59" s="37">
        <f t="shared" si="25"/>
        <v>0</v>
      </c>
      <c r="H59" s="37">
        <f t="shared" si="25"/>
        <v>4389195507</v>
      </c>
      <c r="I59" s="37">
        <f t="shared" si="25"/>
        <v>423680784</v>
      </c>
      <c r="J59" s="37">
        <f t="shared" si="25"/>
        <v>4245049859</v>
      </c>
      <c r="K59" s="38">
        <f t="shared" si="1"/>
        <v>0.96715898214829732</v>
      </c>
      <c r="L59" s="39">
        <f t="shared" si="25"/>
        <v>144145648</v>
      </c>
    </row>
    <row r="60" spans="1:12" ht="25.5">
      <c r="A60" s="1" t="s">
        <v>43</v>
      </c>
      <c r="B60" s="51"/>
      <c r="C60" s="52" t="s">
        <v>151</v>
      </c>
      <c r="D60" s="53" t="s">
        <v>152</v>
      </c>
      <c r="E60" s="43">
        <f>VLOOKUP(C60,'[1]INSUMO RES'!$C$1:$L$128,3,0)</f>
        <v>4389195507</v>
      </c>
      <c r="F60" s="43">
        <f>VLOOKUP(C60,'[1]INSUMO RES'!$C$1:$L$128,4,0)</f>
        <v>0</v>
      </c>
      <c r="G60" s="43">
        <f>VLOOKUP(C60,'[1]INSUMO RES'!$C$1:$L$128,5,0)</f>
        <v>0</v>
      </c>
      <c r="H60" s="43">
        <f>VLOOKUP(C60,'[1]INSUMO RES'!$C$1:$L$128,6,0)</f>
        <v>4389195507</v>
      </c>
      <c r="I60" s="43">
        <f>IFERROR(VLOOKUP(C60,'[1]INSUMO RES'!$C$1:$L$128,7,0),0)</f>
        <v>423680784</v>
      </c>
      <c r="J60" s="43">
        <f>IFERROR(VLOOKUP(C60,'[1]INSUMO RES'!$C$1:$L$128,8,0),0)</f>
        <v>4245049859</v>
      </c>
      <c r="K60" s="44">
        <f t="shared" si="1"/>
        <v>0.96715898214829732</v>
      </c>
      <c r="L60" s="45">
        <f>IFERROR(VLOOKUP(C60,'[1]INSUMO RES'!$C$1:$L$128,10,0),0)</f>
        <v>144145648</v>
      </c>
    </row>
    <row r="61" spans="1:12" ht="25.5">
      <c r="A61" s="1" t="s">
        <v>28</v>
      </c>
      <c r="B61" s="49" t="s">
        <v>153</v>
      </c>
      <c r="C61" s="48" t="s">
        <v>154</v>
      </c>
      <c r="D61" s="50" t="s">
        <v>155</v>
      </c>
      <c r="E61" s="37">
        <f>E62+E64+E67</f>
        <v>33291634260</v>
      </c>
      <c r="F61" s="37">
        <f t="shared" ref="F61:L61" si="26">F62+F64+F67</f>
        <v>-47707673</v>
      </c>
      <c r="G61" s="37">
        <f t="shared" si="26"/>
        <v>-47708378</v>
      </c>
      <c r="H61" s="37">
        <f t="shared" si="26"/>
        <v>33243925882</v>
      </c>
      <c r="I61" s="37">
        <f t="shared" si="26"/>
        <v>3426987874</v>
      </c>
      <c r="J61" s="37">
        <f t="shared" si="26"/>
        <v>26876595330</v>
      </c>
      <c r="K61" s="38">
        <f t="shared" si="1"/>
        <v>0.80846634736820888</v>
      </c>
      <c r="L61" s="39">
        <f t="shared" si="26"/>
        <v>6367330552</v>
      </c>
    </row>
    <row r="62" spans="1:12">
      <c r="A62" s="1" t="s">
        <v>28</v>
      </c>
      <c r="B62" s="49" t="s">
        <v>156</v>
      </c>
      <c r="C62" s="48" t="s">
        <v>157</v>
      </c>
      <c r="D62" s="50" t="s">
        <v>158</v>
      </c>
      <c r="E62" s="37">
        <f t="shared" ref="E62:L62" si="27">E63</f>
        <v>4844584901</v>
      </c>
      <c r="F62" s="37">
        <f t="shared" si="27"/>
        <v>-47707673</v>
      </c>
      <c r="G62" s="37">
        <f t="shared" si="27"/>
        <v>-47708378</v>
      </c>
      <c r="H62" s="37">
        <f t="shared" si="27"/>
        <v>4796876523</v>
      </c>
      <c r="I62" s="37">
        <f t="shared" si="27"/>
        <v>298396728</v>
      </c>
      <c r="J62" s="37">
        <f t="shared" si="27"/>
        <v>4408719748</v>
      </c>
      <c r="K62" s="38">
        <f t="shared" si="1"/>
        <v>0.91908134947004139</v>
      </c>
      <c r="L62" s="39">
        <f t="shared" si="27"/>
        <v>388156775</v>
      </c>
    </row>
    <row r="63" spans="1:12" ht="51">
      <c r="A63" s="1" t="s">
        <v>43</v>
      </c>
      <c r="B63" s="51"/>
      <c r="C63" s="52" t="s">
        <v>159</v>
      </c>
      <c r="D63" s="53" t="s">
        <v>160</v>
      </c>
      <c r="E63" s="43">
        <f>VLOOKUP(C63,'[1]INSUMO RES'!$C$1:$L$128,3,0)</f>
        <v>4844584901</v>
      </c>
      <c r="F63" s="43">
        <f>VLOOKUP(C63,'[1]INSUMO RES'!$C$1:$L$128,4,0)</f>
        <v>-47707673</v>
      </c>
      <c r="G63" s="43">
        <f>VLOOKUP(C63,'[1]INSUMO RES'!$C$1:$L$128,5,0)</f>
        <v>-47708378</v>
      </c>
      <c r="H63" s="43">
        <f>VLOOKUP(C63,'[1]INSUMO RES'!$C$1:$L$128,6,0)</f>
        <v>4796876523</v>
      </c>
      <c r="I63" s="43">
        <f>IFERROR(VLOOKUP(C63,'[1]INSUMO RES'!$C$1:$L$128,7,0),0)</f>
        <v>298396728</v>
      </c>
      <c r="J63" s="43">
        <f>IFERROR(VLOOKUP(C63,'[1]INSUMO RES'!$C$1:$L$128,8,0),0)</f>
        <v>4408719748</v>
      </c>
      <c r="K63" s="44">
        <f t="shared" si="1"/>
        <v>0.91908134947004139</v>
      </c>
      <c r="L63" s="45">
        <f>IFERROR(VLOOKUP(C63,'[1]INSUMO RES'!$C$1:$L$128,10,0),0)</f>
        <v>388156775</v>
      </c>
    </row>
    <row r="64" spans="1:12">
      <c r="A64" s="1" t="s">
        <v>28</v>
      </c>
      <c r="B64" s="49" t="s">
        <v>161</v>
      </c>
      <c r="C64" s="48" t="s">
        <v>162</v>
      </c>
      <c r="D64" s="50" t="s">
        <v>163</v>
      </c>
      <c r="E64" s="37">
        <f>SUM(E65:E66)</f>
        <v>25683181890</v>
      </c>
      <c r="F64" s="37">
        <f t="shared" ref="F64:L64" si="28">SUM(F65:F66)</f>
        <v>0</v>
      </c>
      <c r="G64" s="37">
        <f t="shared" si="28"/>
        <v>0</v>
      </c>
      <c r="H64" s="37">
        <f t="shared" si="28"/>
        <v>25683181890</v>
      </c>
      <c r="I64" s="37">
        <f t="shared" si="28"/>
        <v>2427353178</v>
      </c>
      <c r="J64" s="37">
        <f t="shared" si="28"/>
        <v>19881150380</v>
      </c>
      <c r="K64" s="38">
        <f t="shared" si="1"/>
        <v>0.77409218472812835</v>
      </c>
      <c r="L64" s="39">
        <f t="shared" si="28"/>
        <v>5802031510</v>
      </c>
    </row>
    <row r="65" spans="1:12" ht="38.25">
      <c r="A65" s="1" t="s">
        <v>43</v>
      </c>
      <c r="B65" s="51"/>
      <c r="C65" s="52" t="s">
        <v>164</v>
      </c>
      <c r="D65" s="53" t="s">
        <v>165</v>
      </c>
      <c r="E65" s="43">
        <f>VLOOKUP(C65,'[1]INSUMO RES'!$C$1:$L$128,3,0)</f>
        <v>442288163</v>
      </c>
      <c r="F65" s="43">
        <f>VLOOKUP(C65,'[1]INSUMO RES'!$C$1:$L$128,4,0)</f>
        <v>0</v>
      </c>
      <c r="G65" s="43">
        <f>VLOOKUP(C65,'[1]INSUMO RES'!$C$1:$L$128,5,0)</f>
        <v>0</v>
      </c>
      <c r="H65" s="43">
        <f>VLOOKUP(C65,'[1]INSUMO RES'!$C$1:$L$128,6,0)</f>
        <v>442288163</v>
      </c>
      <c r="I65" s="43">
        <f>IFERROR(VLOOKUP(C65,'[1]INSUMO RES'!$C$1:$L$128,7,0),0)</f>
        <v>6277211</v>
      </c>
      <c r="J65" s="43">
        <f>IFERROR(VLOOKUP(C65,'[1]INSUMO RES'!$C$1:$L$128,8,0),0)</f>
        <v>441822978</v>
      </c>
      <c r="K65" s="44">
        <f t="shared" si="1"/>
        <v>0.99894823095231688</v>
      </c>
      <c r="L65" s="45">
        <f>IFERROR(VLOOKUP(C65,'[1]INSUMO RES'!$C$1:$L$128,10,0),0)</f>
        <v>465185</v>
      </c>
    </row>
    <row r="66" spans="1:12" ht="25.5">
      <c r="A66" s="1" t="s">
        <v>43</v>
      </c>
      <c r="B66" s="51"/>
      <c r="C66" s="52" t="s">
        <v>166</v>
      </c>
      <c r="D66" s="53" t="s">
        <v>167</v>
      </c>
      <c r="E66" s="43">
        <f>VLOOKUP(C66,'[1]INSUMO RES'!$C$1:$L$128,3,0)</f>
        <v>25240893727</v>
      </c>
      <c r="F66" s="43">
        <f>VLOOKUP(C66,'[1]INSUMO RES'!$C$1:$L$128,4,0)</f>
        <v>0</v>
      </c>
      <c r="G66" s="43">
        <f>VLOOKUP(C66,'[1]INSUMO RES'!$C$1:$L$128,5,0)</f>
        <v>0</v>
      </c>
      <c r="H66" s="43">
        <f>VLOOKUP(C66,'[1]INSUMO RES'!$C$1:$L$128,6,0)</f>
        <v>25240893727</v>
      </c>
      <c r="I66" s="43">
        <f>IFERROR(VLOOKUP(C66,'[1]INSUMO RES'!$C$1:$L$128,7,0),0)</f>
        <v>2421075967</v>
      </c>
      <c r="J66" s="43">
        <f>IFERROR(VLOOKUP(C66,'[1]INSUMO RES'!$C$1:$L$128,8,0),0)</f>
        <v>19439327402</v>
      </c>
      <c r="K66" s="44">
        <f t="shared" si="1"/>
        <v>0.77015210365573916</v>
      </c>
      <c r="L66" s="45">
        <f>IFERROR(VLOOKUP(C66,'[1]INSUMO RES'!$C$1:$L$128,10,0),0)</f>
        <v>5801566325</v>
      </c>
    </row>
    <row r="67" spans="1:12">
      <c r="A67" s="1" t="s">
        <v>43</v>
      </c>
      <c r="B67" s="49"/>
      <c r="C67" s="48" t="s">
        <v>168</v>
      </c>
      <c r="D67" s="50" t="s">
        <v>169</v>
      </c>
      <c r="E67" s="37">
        <f t="shared" ref="E67:L67" si="29">E68</f>
        <v>2763867469</v>
      </c>
      <c r="F67" s="37">
        <f t="shared" si="29"/>
        <v>0</v>
      </c>
      <c r="G67" s="37">
        <f t="shared" si="29"/>
        <v>0</v>
      </c>
      <c r="H67" s="37">
        <f t="shared" si="29"/>
        <v>2763867469</v>
      </c>
      <c r="I67" s="37">
        <f t="shared" si="29"/>
        <v>701237968</v>
      </c>
      <c r="J67" s="37">
        <f t="shared" si="29"/>
        <v>2586725202</v>
      </c>
      <c r="K67" s="38">
        <f t="shared" si="1"/>
        <v>0.93590782879900813</v>
      </c>
      <c r="L67" s="39">
        <f t="shared" si="29"/>
        <v>177142267</v>
      </c>
    </row>
    <row r="68" spans="1:12" ht="38.25">
      <c r="A68" s="1" t="s">
        <v>43</v>
      </c>
      <c r="B68" s="51"/>
      <c r="C68" s="52" t="s">
        <v>170</v>
      </c>
      <c r="D68" s="53" t="s">
        <v>171</v>
      </c>
      <c r="E68" s="43">
        <f>VLOOKUP(C68,'[1]INSUMO RES'!$C$1:$L$128,3,0)</f>
        <v>2763867469</v>
      </c>
      <c r="F68" s="43">
        <f>VLOOKUP(C68,'[1]INSUMO RES'!$C$1:$L$128,4,0)</f>
        <v>0</v>
      </c>
      <c r="G68" s="43">
        <f>VLOOKUP(C68,'[1]INSUMO RES'!$C$1:$L$128,5,0)</f>
        <v>0</v>
      </c>
      <c r="H68" s="43">
        <f>VLOOKUP(C68,'[1]INSUMO RES'!$C$1:$L$128,6,0)</f>
        <v>2763867469</v>
      </c>
      <c r="I68" s="43">
        <f>IFERROR(VLOOKUP(C68,'[1]INSUMO RES'!$C$1:$L$128,7,0),0)</f>
        <v>701237968</v>
      </c>
      <c r="J68" s="43">
        <f>IFERROR(VLOOKUP(C68,'[1]INSUMO RES'!$C$1:$L$128,8,0),0)</f>
        <v>2586725202</v>
      </c>
      <c r="K68" s="44">
        <f t="shared" si="1"/>
        <v>0.93590782879900813</v>
      </c>
      <c r="L68" s="45">
        <f>IFERROR(VLOOKUP(C68,'[1]INSUMO RES'!$C$1:$L$128,10,0),0)</f>
        <v>177142267</v>
      </c>
    </row>
    <row r="69" spans="1:12">
      <c r="B69" s="8"/>
      <c r="C69" s="9"/>
      <c r="D69" s="9"/>
      <c r="E69" s="9"/>
      <c r="F69" s="9"/>
      <c r="G69" s="9"/>
      <c r="H69" s="9"/>
      <c r="I69" s="9"/>
      <c r="J69" s="9"/>
      <c r="K69" s="9"/>
      <c r="L69" s="10"/>
    </row>
    <row r="70" spans="1:12">
      <c r="B70" s="8"/>
      <c r="C70" s="9"/>
      <c r="D70" s="9"/>
      <c r="E70" s="9"/>
      <c r="F70" s="9"/>
      <c r="G70" s="9"/>
      <c r="H70" s="9"/>
      <c r="I70" s="9"/>
      <c r="J70" s="9"/>
      <c r="K70" s="9"/>
      <c r="L70" s="10"/>
    </row>
    <row r="71" spans="1:12">
      <c r="B71" s="8"/>
      <c r="C71" s="9"/>
      <c r="D71" s="9"/>
      <c r="E71" s="9"/>
      <c r="F71" s="9"/>
      <c r="G71" s="9"/>
      <c r="H71" s="9"/>
      <c r="I71" s="9"/>
      <c r="J71" s="9"/>
      <c r="K71" s="9"/>
      <c r="L71" s="10"/>
    </row>
    <row r="72" spans="1:12">
      <c r="B72" s="8"/>
      <c r="C72" s="9"/>
      <c r="D72" s="9"/>
      <c r="E72" s="9"/>
      <c r="F72" s="9"/>
      <c r="G72" s="55"/>
      <c r="H72" s="55"/>
      <c r="I72" s="55"/>
      <c r="J72" s="55"/>
      <c r="K72" s="55"/>
      <c r="L72" s="10"/>
    </row>
    <row r="73" spans="1:12">
      <c r="B73" s="8"/>
      <c r="C73" s="56"/>
      <c r="D73" s="56"/>
      <c r="E73" s="57"/>
      <c r="F73" s="58"/>
      <c r="G73" s="59"/>
      <c r="H73" s="59"/>
      <c r="I73" s="59"/>
      <c r="J73" s="59"/>
      <c r="K73" s="9"/>
      <c r="L73" s="10"/>
    </row>
    <row r="74" spans="1:12">
      <c r="B74" s="8"/>
      <c r="C74" s="60" t="s">
        <v>172</v>
      </c>
      <c r="D74" s="60"/>
      <c r="E74" s="61"/>
      <c r="F74" s="61"/>
      <c r="G74" s="62" t="s">
        <v>173</v>
      </c>
      <c r="H74" s="62"/>
      <c r="I74" s="62"/>
      <c r="J74" s="62"/>
      <c r="K74" s="62"/>
      <c r="L74" s="10"/>
    </row>
    <row r="75" spans="1:12">
      <c r="B75" s="8"/>
      <c r="C75" s="60" t="s">
        <v>174</v>
      </c>
      <c r="D75" s="60"/>
      <c r="E75" s="61"/>
      <c r="F75" s="61"/>
      <c r="G75" s="62" t="s">
        <v>175</v>
      </c>
      <c r="H75" s="62"/>
      <c r="I75" s="62"/>
      <c r="J75" s="62"/>
      <c r="K75" s="62"/>
      <c r="L75" s="10"/>
    </row>
    <row r="76" spans="1:12">
      <c r="B76" s="8"/>
      <c r="C76" s="63"/>
      <c r="D76" s="63"/>
      <c r="E76" s="61"/>
      <c r="F76" s="61"/>
      <c r="G76" s="64"/>
      <c r="H76" s="64"/>
      <c r="I76" s="64"/>
      <c r="J76" s="64"/>
      <c r="K76" s="64"/>
      <c r="L76" s="10"/>
    </row>
    <row r="77" spans="1:12">
      <c r="B77" s="8"/>
      <c r="C77" s="63"/>
      <c r="D77" s="63"/>
      <c r="E77" s="61"/>
      <c r="F77" s="61"/>
      <c r="G77" s="64"/>
      <c r="H77" s="64"/>
      <c r="I77" s="64"/>
      <c r="J77" s="64"/>
      <c r="K77" s="64"/>
      <c r="L77" s="10"/>
    </row>
    <row r="78" spans="1:12">
      <c r="B78" s="8"/>
      <c r="C78" s="65" t="s">
        <v>176</v>
      </c>
      <c r="D78" s="65"/>
      <c r="E78" s="61"/>
      <c r="F78" s="61"/>
      <c r="G78" s="62"/>
      <c r="H78" s="62"/>
      <c r="I78" s="62"/>
      <c r="J78" s="62"/>
      <c r="K78" s="62"/>
      <c r="L78" s="10"/>
    </row>
    <row r="79" spans="1:12">
      <c r="B79" s="8"/>
      <c r="C79" s="65" t="s">
        <v>177</v>
      </c>
      <c r="D79" s="65"/>
      <c r="E79" s="61"/>
      <c r="F79" s="61"/>
      <c r="G79" s="62"/>
      <c r="H79" s="62"/>
      <c r="I79" s="62"/>
      <c r="J79" s="62"/>
      <c r="K79" s="62"/>
      <c r="L79" s="10"/>
    </row>
    <row r="80" spans="1:12">
      <c r="B80" s="8"/>
      <c r="C80" s="65" t="s">
        <v>178</v>
      </c>
      <c r="D80" s="65"/>
      <c r="E80" s="9"/>
      <c r="F80" s="9"/>
      <c r="G80" s="9"/>
      <c r="H80" s="9"/>
      <c r="I80" s="9"/>
      <c r="J80" s="9"/>
      <c r="K80" s="9"/>
      <c r="L80" s="10"/>
    </row>
    <row r="81" spans="2:12">
      <c r="B81" s="8"/>
      <c r="C81" s="65" t="s">
        <v>179</v>
      </c>
      <c r="D81" s="65"/>
      <c r="E81" s="9"/>
      <c r="F81" s="9"/>
      <c r="G81" s="9"/>
      <c r="H81" s="9"/>
      <c r="I81" s="9"/>
      <c r="J81" s="9"/>
      <c r="K81" s="9"/>
      <c r="L81" s="10"/>
    </row>
    <row r="82" spans="2:12" ht="13.5" thickBot="1">
      <c r="B82" s="66" t="s">
        <v>180</v>
      </c>
      <c r="C82" s="67"/>
      <c r="D82" s="67"/>
      <c r="E82" s="67"/>
      <c r="F82" s="67"/>
      <c r="G82" s="67"/>
      <c r="H82" s="67"/>
      <c r="I82" s="67"/>
      <c r="J82" s="67"/>
      <c r="K82" s="67"/>
      <c r="L82" s="68"/>
    </row>
    <row r="91" spans="2:12">
      <c r="E91" s="34"/>
      <c r="F91" s="34"/>
      <c r="G91" s="34"/>
      <c r="H91" s="34"/>
      <c r="I91" s="34"/>
      <c r="J91" s="34"/>
      <c r="K91" s="34"/>
      <c r="L91" s="34"/>
    </row>
  </sheetData>
  <mergeCells count="17">
    <mergeCell ref="C75:D75"/>
    <mergeCell ref="G75:K75"/>
    <mergeCell ref="G78:K78"/>
    <mergeCell ref="G79:K79"/>
    <mergeCell ref="B9:C9"/>
    <mergeCell ref="F9:G9"/>
    <mergeCell ref="G72:K72"/>
    <mergeCell ref="C73:D73"/>
    <mergeCell ref="G73:J73"/>
    <mergeCell ref="C74:D74"/>
    <mergeCell ref="G74:K74"/>
    <mergeCell ref="B1:L1"/>
    <mergeCell ref="B2:L2"/>
    <mergeCell ref="B3:L3"/>
    <mergeCell ref="J5:L5"/>
    <mergeCell ref="B8:D8"/>
    <mergeCell ref="I8:J8"/>
  </mergeCells>
  <printOptions horizontalCentered="1"/>
  <pageMargins left="0.25" right="0.25" top="0.38" bottom="0.56999999999999995" header="0.3" footer="0.3"/>
  <pageSetup scale="63" fitToHeight="0" orientation="landscape" r:id="rId1"/>
  <headerFooter>
    <oddFooter>&amp;LFuente: BogdataCifras en Pesos Corrientes&amp;RPagina &amp;P 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EjecucionReserva</vt:lpstr>
      <vt:lpstr>EjecucionReserva!Área_de_impresión</vt:lpstr>
      <vt:lpstr>EjecucionReserva!Títulos_a_imprimir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Alejandra Moreno Solano</dc:creator>
  <cp:lastModifiedBy>Maria Alejandra Moreno Solano</cp:lastModifiedBy>
  <dcterms:created xsi:type="dcterms:W3CDTF">2022-06-08T12:36:12Z</dcterms:created>
  <dcterms:modified xsi:type="dcterms:W3CDTF">2022-06-08T12:36:49Z</dcterms:modified>
</cp:coreProperties>
</file>