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C:\Users\ingri\Documents\DADE 2022\FEBRERO\PIA VERSIÓN FINAL\"/>
    </mc:Choice>
  </mc:AlternateContent>
  <xr:revisionPtr revIDLastSave="0" documentId="13_ncr:1_{ED6FB913-91EC-4A3A-9B8B-94470CDC85F5}" xr6:coauthVersionLast="47" xr6:coauthVersionMax="47" xr10:uidLastSave="{00000000-0000-0000-0000-000000000000}"/>
  <bookViews>
    <workbookView xWindow="-120" yWindow="-120" windowWidth="29040" windowHeight="15840" firstSheet="1" activeTab="1" xr2:uid="{00000000-000D-0000-FFFF-FFFF00000000}"/>
  </bookViews>
  <sheets>
    <sheet name="MATRIZ AA III TRIMESTRE " sheetId="1" r:id="rId1"/>
    <sheet name="MATRIZ AA IV TRIMESTRE" sheetId="5" r:id="rId2"/>
    <sheet name="MATRIZ I TRIM. OBSERV DE P.D." sheetId="3" r:id="rId3"/>
    <sheet name="OBSERVACIÓN  PRESU. I TRIMESTRE" sheetId="4" r:id="rId4"/>
  </sheets>
  <externalReferences>
    <externalReference r:id="rId5"/>
    <externalReference r:id="rId6"/>
    <externalReference r:id="rId7"/>
    <externalReference r:id="rId8"/>
    <externalReference r:id="rId9"/>
  </externalReferences>
  <definedNames>
    <definedName name="_xlnm._FilterDatabase" localSheetId="0" hidden="1">'MATRIZ AA III TRIMESTRE '!$A$9:$XEV$202</definedName>
    <definedName name="_xlnm._FilterDatabase" localSheetId="1" hidden="1">'MATRIZ AA IV TRIMESTRE'!$A$9:$BQ$9</definedName>
    <definedName name="_xlnm._FilterDatabase" localSheetId="2" hidden="1">'MATRIZ I TRIM. OBSERV DE P.D.'!$A$9:$BN$202</definedName>
    <definedName name="_xlnm.Print_Area" localSheetId="1">'MATRIZ AA IV TRIMESTRE'!$A$1:$BN$31</definedName>
    <definedName name="Politica">[1]Hoja2!$C$5:$C$9</definedName>
    <definedName name="Política_Pública">'[1]3.SDIS'!$C$2</definedName>
  </definedNames>
  <calcPr calcId="191028" calcCompleted="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A27" i="5" l="1"/>
  <c r="AL27" i="5"/>
  <c r="AR27" i="5"/>
  <c r="AX27" i="5"/>
  <c r="AY27" i="5"/>
  <c r="AU27" i="5"/>
  <c r="AS27" i="5"/>
  <c r="AI27" i="5"/>
  <c r="AG27" i="5"/>
  <c r="AC27" i="5"/>
  <c r="AA27" i="5"/>
  <c r="Y27" i="5"/>
  <c r="AY26" i="5"/>
  <c r="AU26" i="5"/>
  <c r="AI26" i="5"/>
  <c r="AC26" i="5"/>
  <c r="AA26" i="5"/>
  <c r="Y26" i="5"/>
  <c r="AY25" i="5"/>
  <c r="AU25" i="5"/>
  <c r="AI25" i="5"/>
  <c r="AC25" i="5"/>
  <c r="AA25" i="5"/>
  <c r="Y25" i="5"/>
  <c r="BA24" i="5"/>
  <c r="AY24" i="5"/>
  <c r="AU24" i="5"/>
  <c r="AS24" i="5"/>
  <c r="AG24" i="5"/>
  <c r="AS23" i="5"/>
  <c r="AI23" i="5"/>
  <c r="AG23" i="5"/>
  <c r="BA20" i="5"/>
  <c r="AX20" i="5"/>
  <c r="AY20" i="5"/>
  <c r="AU20" i="5"/>
  <c r="AR20" i="5"/>
  <c r="AS20" i="5"/>
  <c r="AL20" i="5"/>
  <c r="AI20" i="5"/>
  <c r="AF20" i="5"/>
  <c r="AG20" i="5"/>
  <c r="BA19" i="5"/>
  <c r="AL19" i="5"/>
  <c r="AR19" i="5"/>
  <c r="AX19" i="5"/>
  <c r="AY19" i="5"/>
  <c r="AU19" i="5"/>
  <c r="AS19" i="5"/>
  <c r="AI19" i="5"/>
  <c r="AG19" i="5"/>
  <c r="BA18" i="5"/>
  <c r="AR18" i="5"/>
  <c r="AX18" i="5"/>
  <c r="AY18" i="5"/>
  <c r="AU18" i="5"/>
  <c r="AS18" i="5"/>
  <c r="AI18" i="5"/>
  <c r="AG18" i="5"/>
  <c r="AF17" i="5"/>
  <c r="AR17" i="5"/>
  <c r="AX17" i="5"/>
  <c r="AY17" i="5"/>
  <c r="AU17" i="5"/>
  <c r="AS17" i="5"/>
  <c r="AI17" i="5"/>
  <c r="Y17" i="5"/>
  <c r="AF16" i="5"/>
  <c r="AR16" i="5"/>
  <c r="AX16" i="5"/>
  <c r="AU16" i="5"/>
  <c r="AS16" i="5"/>
  <c r="AI16" i="5"/>
  <c r="Y16" i="5"/>
  <c r="BA15" i="5"/>
  <c r="AY15" i="5"/>
  <c r="AU15" i="5"/>
  <c r="AS15" i="5"/>
  <c r="AM15" i="5"/>
  <c r="AI15" i="5"/>
  <c r="AG15" i="5"/>
  <c r="BA14" i="5"/>
  <c r="AR14" i="5"/>
  <c r="AX14" i="5"/>
  <c r="AY14" i="5"/>
  <c r="AU14" i="5"/>
  <c r="AS14" i="5"/>
  <c r="AO14" i="5"/>
  <c r="AM14" i="5"/>
  <c r="AG14" i="5"/>
  <c r="BA13" i="5"/>
  <c r="AY13" i="5"/>
  <c r="AU13" i="5"/>
  <c r="AS13" i="5"/>
  <c r="AM13" i="5"/>
  <c r="AG13" i="5"/>
  <c r="BA31" i="5"/>
  <c r="AY31" i="5"/>
  <c r="AU31" i="5"/>
  <c r="AS31" i="5"/>
  <c r="AO31" i="5"/>
  <c r="AM31" i="5"/>
  <c r="AG31" i="5"/>
  <c r="AC31" i="5"/>
  <c r="AA31" i="5"/>
  <c r="BA30" i="5"/>
  <c r="AU30" i="5"/>
  <c r="AO30" i="5"/>
  <c r="AL30" i="5"/>
  <c r="AR30" i="5"/>
  <c r="AI30" i="5"/>
  <c r="AG30" i="5"/>
  <c r="AZ29" i="5"/>
  <c r="BA29" i="5"/>
  <c r="AX29" i="5"/>
  <c r="AY29" i="5"/>
  <c r="AH29" i="5"/>
  <c r="AI29" i="5"/>
  <c r="AF29" i="5"/>
  <c r="AG29" i="5"/>
  <c r="AB29" i="5"/>
  <c r="AC29" i="5"/>
  <c r="Z29" i="5"/>
  <c r="AA29" i="5"/>
  <c r="AZ28" i="5"/>
  <c r="BA28" i="5"/>
  <c r="AT28" i="5"/>
  <c r="AU28" i="5"/>
  <c r="AN28" i="5"/>
  <c r="AO28" i="5"/>
  <c r="AN29" i="5"/>
  <c r="AO29" i="5"/>
  <c r="AS30" i="5"/>
  <c r="AX30" i="5"/>
  <c r="AY30" i="5"/>
  <c r="AM30" i="5"/>
  <c r="BA11" i="5"/>
  <c r="AY11" i="5"/>
  <c r="AU132" i="1"/>
  <c r="AR132" i="1"/>
  <c r="AS132" i="1"/>
  <c r="AU131" i="1"/>
  <c r="AS131" i="1"/>
  <c r="AU130" i="1"/>
  <c r="AR130" i="1"/>
  <c r="AS130" i="1"/>
  <c r="AU143" i="1"/>
  <c r="AS143" i="1"/>
  <c r="AU142" i="1"/>
  <c r="AU141" i="1"/>
  <c r="AU140" i="1"/>
  <c r="AS136" i="1"/>
  <c r="AU135" i="1"/>
  <c r="AS135" i="1"/>
  <c r="AU134" i="1"/>
  <c r="AS134" i="1"/>
  <c r="AU129" i="1"/>
  <c r="AU128" i="1"/>
  <c r="AU127" i="1"/>
  <c r="AS127" i="1"/>
  <c r="AU126" i="1"/>
  <c r="AR126" i="1"/>
  <c r="AS126" i="1"/>
  <c r="AU125" i="1"/>
  <c r="AS125" i="1"/>
  <c r="AU123" i="1"/>
  <c r="AS123" i="1"/>
  <c r="AL139" i="1"/>
  <c r="AM139" i="1"/>
  <c r="AO139" i="1"/>
  <c r="AN137" i="1"/>
  <c r="AO137" i="1"/>
  <c r="AI139" i="1"/>
  <c r="AB138" i="1"/>
  <c r="AC138" i="1"/>
  <c r="AH138" i="1"/>
  <c r="AN138" i="1"/>
  <c r="AO138" i="1"/>
  <c r="AU139" i="1"/>
  <c r="AR139" i="1"/>
  <c r="AS139" i="1"/>
  <c r="AI138" i="1"/>
  <c r="AT137" i="1"/>
  <c r="AU137" i="1"/>
  <c r="Y19" i="1"/>
  <c r="AL101" i="1"/>
  <c r="AM101" i="1"/>
  <c r="AM102" i="1"/>
  <c r="AM100" i="1"/>
  <c r="AM99" i="1"/>
  <c r="AM98" i="1"/>
  <c r="AM97" i="1"/>
  <c r="AM96" i="1"/>
  <c r="AM95" i="1"/>
  <c r="AM94" i="1"/>
  <c r="AM93" i="1"/>
  <c r="AM92" i="1"/>
  <c r="AM91" i="1"/>
  <c r="AM90" i="1"/>
  <c r="AM89" i="1"/>
  <c r="AO188" i="1"/>
  <c r="AM64" i="1"/>
  <c r="AO64" i="1"/>
  <c r="AS64" i="1"/>
  <c r="AU64" i="1"/>
  <c r="AY64" i="1"/>
  <c r="BA64" i="1"/>
  <c r="AM65" i="1"/>
  <c r="AO65" i="1"/>
  <c r="AS65" i="1"/>
  <c r="AU65" i="1"/>
  <c r="AY65" i="1"/>
  <c r="BA65" i="1"/>
  <c r="AM66" i="1"/>
  <c r="AO66" i="1"/>
  <c r="AS66" i="1"/>
  <c r="AU66" i="1"/>
  <c r="AY66" i="1"/>
  <c r="BA66" i="1"/>
  <c r="AM67" i="1"/>
  <c r="AO67" i="1"/>
  <c r="AS67" i="1"/>
  <c r="AU67" i="1"/>
  <c r="AY67" i="1"/>
  <c r="BA67" i="1"/>
  <c r="AM68" i="1"/>
  <c r="AO68" i="1"/>
  <c r="AS68" i="1"/>
  <c r="AU68" i="1"/>
  <c r="AY68" i="1"/>
  <c r="BA68" i="1"/>
  <c r="AM69" i="1"/>
  <c r="AO69" i="1"/>
  <c r="AS69" i="1"/>
  <c r="AU69" i="1"/>
  <c r="AY69" i="1"/>
  <c r="BA69" i="1"/>
  <c r="AM70" i="1"/>
  <c r="AO70" i="1"/>
  <c r="AS70" i="1"/>
  <c r="AU70" i="1"/>
  <c r="AY70" i="1"/>
  <c r="BA70" i="1"/>
  <c r="AM71" i="1"/>
  <c r="AO71" i="1"/>
  <c r="AS71" i="1"/>
  <c r="AU71" i="1"/>
  <c r="AY71" i="1"/>
  <c r="BA71" i="1"/>
  <c r="AM72" i="1"/>
  <c r="AO72" i="1"/>
  <c r="AS72" i="1"/>
  <c r="AU72" i="1"/>
  <c r="AY72" i="1"/>
  <c r="BA72" i="1"/>
  <c r="AM73" i="1"/>
  <c r="AO73" i="1"/>
  <c r="AS73" i="1"/>
  <c r="AU73" i="1"/>
  <c r="AY73" i="1"/>
  <c r="BA73" i="1"/>
  <c r="AM74" i="1"/>
  <c r="AO74" i="1"/>
  <c r="AS74" i="1"/>
  <c r="AU74" i="1"/>
  <c r="AY74" i="1"/>
  <c r="BA74" i="1"/>
  <c r="AM75" i="1"/>
  <c r="AO75" i="1"/>
  <c r="AS75" i="1"/>
  <c r="AU75" i="1"/>
  <c r="AY75" i="1"/>
  <c r="BA75" i="1"/>
  <c r="AM76" i="1"/>
  <c r="AO76" i="1"/>
  <c r="AS76" i="1"/>
  <c r="AU76" i="1"/>
  <c r="AY76" i="1"/>
  <c r="BA76" i="1"/>
  <c r="AM77" i="1"/>
  <c r="AO77" i="1"/>
  <c r="AS77" i="1"/>
  <c r="AU77" i="1"/>
  <c r="AY77" i="1"/>
  <c r="BA77" i="1"/>
  <c r="AM78" i="1"/>
  <c r="AO78" i="1"/>
  <c r="AS78" i="1"/>
  <c r="AU78" i="1"/>
  <c r="AY78" i="1"/>
  <c r="BA78" i="1"/>
  <c r="AM79" i="1"/>
  <c r="AO79" i="1"/>
  <c r="AS79" i="1"/>
  <c r="AU79" i="1"/>
  <c r="AY79" i="1"/>
  <c r="BA79" i="1"/>
  <c r="AM80" i="1"/>
  <c r="AO80" i="1"/>
  <c r="AS80" i="1"/>
  <c r="AU80" i="1"/>
  <c r="AY80" i="1"/>
  <c r="BA80" i="1"/>
  <c r="AM81" i="1"/>
  <c r="AO81" i="1"/>
  <c r="AS81" i="1"/>
  <c r="AU81" i="1"/>
  <c r="AY81" i="1"/>
  <c r="BA81" i="1"/>
  <c r="AM82" i="1"/>
  <c r="AO82" i="1"/>
  <c r="AS82" i="1"/>
  <c r="AU82" i="1"/>
  <c r="AY82" i="1"/>
  <c r="BA82" i="1"/>
  <c r="AM83" i="1"/>
  <c r="AO83" i="1"/>
  <c r="AS83" i="1"/>
  <c r="AU83" i="1"/>
  <c r="AY83" i="1"/>
  <c r="BA83" i="1"/>
  <c r="AM84" i="1"/>
  <c r="AO84" i="1"/>
  <c r="AS84" i="1"/>
  <c r="AU84" i="1"/>
  <c r="AY84" i="1"/>
  <c r="BA84" i="1"/>
  <c r="AM85" i="1"/>
  <c r="AO85" i="1"/>
  <c r="AS85" i="1"/>
  <c r="AU85" i="1"/>
  <c r="AY85" i="1"/>
  <c r="BA85" i="1"/>
  <c r="AM86" i="1"/>
  <c r="AO86" i="1"/>
  <c r="AS86" i="1"/>
  <c r="AU86" i="1"/>
  <c r="AY86" i="1"/>
  <c r="BA86" i="1"/>
  <c r="AM87" i="1"/>
  <c r="AO87" i="1"/>
  <c r="AS87" i="1"/>
  <c r="AU87" i="1"/>
  <c r="AY87" i="1"/>
  <c r="BA87" i="1"/>
  <c r="AM88" i="1"/>
  <c r="AO88" i="1"/>
  <c r="AS88" i="1"/>
  <c r="AU88" i="1"/>
  <c r="AY88" i="1"/>
  <c r="BA88" i="1"/>
  <c r="AO202" i="1"/>
  <c r="AM202" i="1"/>
  <c r="AO201" i="1"/>
  <c r="AM201" i="1"/>
  <c r="AO199" i="1"/>
  <c r="AM199" i="1"/>
  <c r="AO198" i="1"/>
  <c r="AM198" i="1"/>
  <c r="AO197" i="1"/>
  <c r="AM197" i="1"/>
  <c r="AO196" i="1"/>
  <c r="AM196" i="1"/>
  <c r="AO195" i="1"/>
  <c r="AM195" i="1"/>
  <c r="AO194" i="1"/>
  <c r="AM194" i="1"/>
  <c r="AO193" i="1"/>
  <c r="AM193" i="1"/>
  <c r="AO192" i="1"/>
  <c r="AO143" i="1"/>
  <c r="AM143" i="1"/>
  <c r="AL142" i="1"/>
  <c r="AR142" i="1"/>
  <c r="AS142" i="1"/>
  <c r="AL29" i="1"/>
  <c r="AL187" i="1"/>
  <c r="AM187" i="1"/>
  <c r="AL186" i="1"/>
  <c r="AO185" i="1"/>
  <c r="AM185" i="1"/>
  <c r="AN183" i="1"/>
  <c r="AM183" i="1"/>
  <c r="AO182" i="1"/>
  <c r="AM182" i="1"/>
  <c r="AO181" i="1"/>
  <c r="AM181" i="1"/>
  <c r="AO180" i="1"/>
  <c r="AM180" i="1"/>
  <c r="AM179" i="1"/>
  <c r="AO178" i="1"/>
  <c r="AM178" i="1"/>
  <c r="AO175" i="1"/>
  <c r="AM175" i="1"/>
  <c r="AM174" i="1"/>
  <c r="AM171" i="1"/>
  <c r="AO170" i="1"/>
  <c r="AM170" i="1"/>
  <c r="AM169" i="1"/>
  <c r="AM168" i="1"/>
  <c r="AO167" i="1"/>
  <c r="AM167" i="1"/>
  <c r="AM166" i="1"/>
  <c r="AL153" i="1"/>
  <c r="AM153" i="1"/>
  <c r="AO145" i="1"/>
  <c r="AM145" i="1"/>
  <c r="AL144" i="1"/>
  <c r="AM144" i="1"/>
  <c r="AM111" i="1"/>
  <c r="AM109" i="1"/>
  <c r="AM108" i="1"/>
  <c r="AL107" i="1"/>
  <c r="AM106" i="1"/>
  <c r="AM105" i="1"/>
  <c r="AL104" i="1"/>
  <c r="AM103" i="1"/>
  <c r="Y153" i="1"/>
  <c r="AC143" i="1"/>
  <c r="Y46" i="1"/>
  <c r="BA102" i="1"/>
  <c r="AY102" i="1"/>
  <c r="AU102" i="1"/>
  <c r="AS102" i="1"/>
  <c r="AO102" i="1"/>
  <c r="AI102" i="1"/>
  <c r="AG102" i="1"/>
  <c r="AC102" i="1"/>
  <c r="AA102" i="1"/>
  <c r="BA101" i="1"/>
  <c r="AY101" i="1"/>
  <c r="AU101" i="1"/>
  <c r="AS101" i="1"/>
  <c r="AO101" i="1"/>
  <c r="AI101" i="1"/>
  <c r="AG101" i="1"/>
  <c r="AC101" i="1"/>
  <c r="AA101" i="1"/>
  <c r="Y101" i="1"/>
  <c r="BA100" i="1"/>
  <c r="AY100" i="1"/>
  <c r="AU100" i="1"/>
  <c r="AS100" i="1"/>
  <c r="AO100" i="1"/>
  <c r="AI100" i="1"/>
  <c r="AG100" i="1"/>
  <c r="AC100" i="1"/>
  <c r="AA100" i="1"/>
  <c r="Y100" i="1"/>
  <c r="BA99" i="1"/>
  <c r="AY99" i="1"/>
  <c r="AU99" i="1"/>
  <c r="AS99" i="1"/>
  <c r="AO99" i="1"/>
  <c r="AI99" i="1"/>
  <c r="AC99" i="1"/>
  <c r="AA99" i="1"/>
  <c r="BA98" i="1"/>
  <c r="AY98" i="1"/>
  <c r="AU98" i="1"/>
  <c r="AS98" i="1"/>
  <c r="AO98" i="1"/>
  <c r="AI98" i="1"/>
  <c r="AC98" i="1"/>
  <c r="AA98" i="1"/>
  <c r="Y98" i="1"/>
  <c r="BA97" i="1"/>
  <c r="AY97" i="1"/>
  <c r="AU97" i="1"/>
  <c r="AS97" i="1"/>
  <c r="AO97" i="1"/>
  <c r="AI97" i="1"/>
  <c r="AG97" i="1"/>
  <c r="AC97" i="1"/>
  <c r="AA97" i="1"/>
  <c r="BA96" i="1"/>
  <c r="AY96" i="1"/>
  <c r="AU96" i="1"/>
  <c r="AS96" i="1"/>
  <c r="AO96" i="1"/>
  <c r="AI96" i="1"/>
  <c r="AG96" i="1"/>
  <c r="AC96" i="1"/>
  <c r="AA96" i="1"/>
  <c r="BA95" i="1"/>
  <c r="AY95" i="1"/>
  <c r="AU95" i="1"/>
  <c r="AS95" i="1"/>
  <c r="AI95" i="1"/>
  <c r="AG95" i="1"/>
  <c r="AC95" i="1"/>
  <c r="AA95" i="1"/>
  <c r="BA94" i="1"/>
  <c r="AY94" i="1"/>
  <c r="AU94" i="1"/>
  <c r="AS94" i="1"/>
  <c r="AO94" i="1"/>
  <c r="AI94" i="1"/>
  <c r="AG94" i="1"/>
  <c r="AC94" i="1"/>
  <c r="AA94" i="1"/>
  <c r="BA93" i="1"/>
  <c r="AY93" i="1"/>
  <c r="AU93" i="1"/>
  <c r="AS93" i="1"/>
  <c r="AO93" i="1"/>
  <c r="AI93" i="1"/>
  <c r="AG93" i="1"/>
  <c r="AC93" i="1"/>
  <c r="AA93" i="1"/>
  <c r="BA92" i="1"/>
  <c r="AY92" i="1"/>
  <c r="AU92" i="1"/>
  <c r="AS92" i="1"/>
  <c r="AO92" i="1"/>
  <c r="AI92" i="1"/>
  <c r="AC92" i="1"/>
  <c r="AA92" i="1"/>
  <c r="BA91" i="1"/>
  <c r="AY91" i="1"/>
  <c r="AU91" i="1"/>
  <c r="AS91" i="1"/>
  <c r="AO91" i="1"/>
  <c r="AI91" i="1"/>
  <c r="AG91" i="1"/>
  <c r="AC91" i="1"/>
  <c r="AA91" i="1"/>
  <c r="BA90" i="1"/>
  <c r="AY90" i="1"/>
  <c r="AU90" i="1"/>
  <c r="AS90" i="1"/>
  <c r="AO90" i="1"/>
  <c r="AI90" i="1"/>
  <c r="AC90" i="1"/>
  <c r="AA90" i="1"/>
  <c r="BA89" i="1"/>
  <c r="AY89" i="1"/>
  <c r="AU89" i="1"/>
  <c r="AS89" i="1"/>
  <c r="AO89" i="1"/>
  <c r="AI89" i="1"/>
  <c r="AC89" i="1"/>
  <c r="AA89" i="1"/>
  <c r="AG186" i="1"/>
  <c r="Y63" i="1"/>
  <c r="Y62" i="1"/>
  <c r="Y61" i="1"/>
  <c r="Y60" i="1"/>
  <c r="Y59" i="1"/>
  <c r="Y58" i="1"/>
  <c r="Y57" i="1"/>
  <c r="Y56" i="1"/>
  <c r="Y55" i="1"/>
  <c r="X55" i="1"/>
  <c r="Y54" i="1"/>
  <c r="Q53" i="1"/>
  <c r="S53" i="1"/>
  <c r="U53" i="1"/>
  <c r="W53" i="1"/>
  <c r="X53" i="1"/>
  <c r="Y52" i="1"/>
  <c r="X52" i="1"/>
  <c r="Q51" i="1"/>
  <c r="S51" i="1"/>
  <c r="U51" i="1"/>
  <c r="W51" i="1"/>
  <c r="X51" i="1"/>
  <c r="BA182" i="1"/>
  <c r="AY182" i="1"/>
  <c r="AU182" i="1"/>
  <c r="AS182" i="1"/>
  <c r="AI182" i="1"/>
  <c r="AG182" i="1"/>
  <c r="AC182" i="1"/>
  <c r="AA182" i="1"/>
  <c r="Y182" i="1"/>
  <c r="BA181" i="1"/>
  <c r="AY181" i="1"/>
  <c r="AU181" i="1"/>
  <c r="AS181" i="1"/>
  <c r="AI181" i="1"/>
  <c r="AG181" i="1"/>
  <c r="AC181" i="1"/>
  <c r="AA181" i="1"/>
  <c r="Y181" i="1"/>
  <c r="BA180" i="1"/>
  <c r="AY180" i="1"/>
  <c r="AU180" i="1"/>
  <c r="AS180" i="1"/>
  <c r="AG180" i="1"/>
  <c r="AC180" i="1"/>
  <c r="AA180" i="1"/>
  <c r="Y180" i="1"/>
  <c r="BA179" i="1"/>
  <c r="AY179" i="1"/>
  <c r="AU179" i="1"/>
  <c r="AS179" i="1"/>
  <c r="AI179" i="1"/>
  <c r="AG179" i="1"/>
  <c r="AC179" i="1"/>
  <c r="AA179" i="1"/>
  <c r="Y179" i="1"/>
  <c r="BA178" i="1"/>
  <c r="AY178" i="1"/>
  <c r="AU178" i="1"/>
  <c r="AS178" i="1"/>
  <c r="AI178" i="1"/>
  <c r="AG178" i="1"/>
  <c r="AC178" i="1"/>
  <c r="AA178" i="1"/>
  <c r="Y178" i="1"/>
  <c r="BA177" i="1"/>
  <c r="AY177" i="1"/>
  <c r="AU177" i="1"/>
  <c r="AS177" i="1"/>
  <c r="AI177" i="1"/>
  <c r="AG177" i="1"/>
  <c r="AC177" i="1"/>
  <c r="AA177" i="1"/>
  <c r="Y177" i="1"/>
  <c r="BA176" i="1"/>
  <c r="AY176" i="1"/>
  <c r="AU176" i="1"/>
  <c r="AS176" i="1"/>
  <c r="AI176" i="1"/>
  <c r="AG176" i="1"/>
  <c r="AC176" i="1"/>
  <c r="AA176" i="1"/>
  <c r="Y176" i="1"/>
  <c r="BA175" i="1"/>
  <c r="AY175" i="1"/>
  <c r="AU175" i="1"/>
  <c r="AS175" i="1"/>
  <c r="AI175" i="1"/>
  <c r="AG175" i="1"/>
  <c r="AA175" i="1"/>
  <c r="Y175" i="1"/>
  <c r="BA174" i="1"/>
  <c r="AY174" i="1"/>
  <c r="AU174" i="1"/>
  <c r="AS174" i="1"/>
  <c r="AI174" i="1"/>
  <c r="AG174" i="1"/>
  <c r="AC174" i="1"/>
  <c r="AA174" i="1"/>
  <c r="Y174" i="1"/>
  <c r="BA173" i="1"/>
  <c r="AY173" i="1"/>
  <c r="AU173" i="1"/>
  <c r="AS173" i="1"/>
  <c r="AI173" i="1"/>
  <c r="AG173" i="1"/>
  <c r="AA173" i="1"/>
  <c r="Y173" i="1"/>
  <c r="BA172" i="1"/>
  <c r="AY172" i="1"/>
  <c r="AU172" i="1"/>
  <c r="AS172" i="1"/>
  <c r="AI172" i="1"/>
  <c r="AG172" i="1"/>
  <c r="AC172" i="1"/>
  <c r="AA172" i="1"/>
  <c r="Y172" i="1"/>
  <c r="AY171" i="1"/>
  <c r="AS171" i="1"/>
  <c r="AG171" i="1"/>
  <c r="AA171" i="1"/>
  <c r="Y171" i="1"/>
  <c r="BA170" i="1"/>
  <c r="AY170" i="1"/>
  <c r="AU170" i="1"/>
  <c r="AS170" i="1"/>
  <c r="AG170" i="1"/>
  <c r="AC170" i="1"/>
  <c r="AA170" i="1"/>
  <c r="Y170" i="1"/>
  <c r="BA169" i="1"/>
  <c r="AY169" i="1"/>
  <c r="AU169" i="1"/>
  <c r="AS169" i="1"/>
  <c r="AG169" i="1"/>
  <c r="AC169" i="1"/>
  <c r="AA169" i="1"/>
  <c r="AY168" i="1"/>
  <c r="AS168" i="1"/>
  <c r="AG168" i="1"/>
  <c r="AA168" i="1"/>
  <c r="Y168" i="1"/>
  <c r="BA167" i="1"/>
  <c r="AY167" i="1"/>
  <c r="AU167" i="1"/>
  <c r="AS167" i="1"/>
  <c r="AI167" i="1"/>
  <c r="AG167" i="1"/>
  <c r="AC167" i="1"/>
  <c r="AA167" i="1"/>
  <c r="Y167" i="1"/>
  <c r="AY166" i="1"/>
  <c r="AS166" i="1"/>
  <c r="AG166" i="1"/>
  <c r="AC166" i="1"/>
  <c r="AA166" i="1"/>
  <c r="Y166" i="1"/>
  <c r="Y165" i="1"/>
  <c r="Y164" i="1"/>
  <c r="Y161" i="1"/>
  <c r="Y160" i="1"/>
  <c r="Y157" i="1"/>
  <c r="Y155" i="1"/>
  <c r="Y154" i="1"/>
  <c r="AF153" i="1"/>
  <c r="AG153" i="1"/>
  <c r="S21" i="1"/>
  <c r="U21" i="1"/>
  <c r="W21" i="1"/>
  <c r="Y13" i="1"/>
  <c r="AG11" i="1"/>
  <c r="Y11" i="1"/>
  <c r="BA143" i="1"/>
  <c r="AY143" i="1"/>
  <c r="AG143" i="1"/>
  <c r="AA143" i="1"/>
  <c r="BA142" i="1"/>
  <c r="AY142" i="1"/>
  <c r="AI142" i="1"/>
  <c r="AG142" i="1"/>
  <c r="AC142" i="1"/>
  <c r="AA142" i="1"/>
  <c r="Y142" i="1"/>
  <c r="BA141" i="1"/>
  <c r="AY141" i="1"/>
  <c r="AI141" i="1"/>
  <c r="AC141" i="1"/>
  <c r="AA141" i="1"/>
  <c r="Y141" i="1"/>
  <c r="BA140" i="1"/>
  <c r="AY140" i="1"/>
  <c r="AI140" i="1"/>
  <c r="AC140" i="1"/>
  <c r="AA140" i="1"/>
  <c r="Y140" i="1"/>
  <c r="AG139" i="1"/>
  <c r="AF138" i="1"/>
  <c r="AG138" i="1"/>
  <c r="Z138" i="1"/>
  <c r="AA138" i="1"/>
  <c r="BA136" i="1"/>
  <c r="AY136" i="1"/>
  <c r="AG136" i="1"/>
  <c r="BA135" i="1"/>
  <c r="AY135" i="1"/>
  <c r="AI135" i="1"/>
  <c r="AG135" i="1"/>
  <c r="BA134" i="1"/>
  <c r="AY134" i="1"/>
  <c r="AG134" i="1"/>
  <c r="AA134" i="1"/>
  <c r="BA133" i="1"/>
  <c r="AY133" i="1"/>
  <c r="AG133" i="1"/>
  <c r="BA132" i="1"/>
  <c r="AY132" i="1"/>
  <c r="AI132" i="1"/>
  <c r="AG132" i="1"/>
  <c r="BA131" i="1"/>
  <c r="AY131" i="1"/>
  <c r="AI131" i="1"/>
  <c r="AG131" i="1"/>
  <c r="BA130" i="1"/>
  <c r="AY130" i="1"/>
  <c r="AI130" i="1"/>
  <c r="AG130" i="1"/>
  <c r="BA129" i="1"/>
  <c r="AY129" i="1"/>
  <c r="AI129" i="1"/>
  <c r="AF129" i="1"/>
  <c r="AR129" i="1"/>
  <c r="AS129" i="1"/>
  <c r="Y129" i="1"/>
  <c r="BA128" i="1"/>
  <c r="AY128" i="1"/>
  <c r="AI128" i="1"/>
  <c r="AF128" i="1"/>
  <c r="AR128" i="1"/>
  <c r="AS128" i="1"/>
  <c r="Y128" i="1"/>
  <c r="BA127" i="1"/>
  <c r="AY127" i="1"/>
  <c r="AI127" i="1"/>
  <c r="AG127" i="1"/>
  <c r="BA126" i="1"/>
  <c r="AY126" i="1"/>
  <c r="AG126" i="1"/>
  <c r="BA125" i="1"/>
  <c r="AY125" i="1"/>
  <c r="AG125" i="1"/>
  <c r="AI124" i="1"/>
  <c r="AG124" i="1"/>
  <c r="Y124" i="1"/>
  <c r="AG123" i="1"/>
  <c r="Y123" i="1"/>
  <c r="Y152" i="1"/>
  <c r="Y149" i="1"/>
  <c r="Y148" i="1"/>
  <c r="Y147" i="1"/>
  <c r="Y146" i="1"/>
  <c r="AI145" i="1"/>
  <c r="AF145" i="1"/>
  <c r="AG145" i="1"/>
  <c r="Y145" i="1"/>
  <c r="AF144" i="1"/>
  <c r="AG144" i="1"/>
  <c r="Y144" i="1"/>
  <c r="BA111" i="1"/>
  <c r="AY111" i="1"/>
  <c r="AU111" i="1"/>
  <c r="AS111" i="1"/>
  <c r="Y111" i="1"/>
  <c r="BA110" i="1"/>
  <c r="AY110" i="1"/>
  <c r="AU110" i="1"/>
  <c r="AS110" i="1"/>
  <c r="AI110" i="1"/>
  <c r="AG110" i="1"/>
  <c r="AA110" i="1"/>
  <c r="BA109" i="1"/>
  <c r="AY109" i="1"/>
  <c r="AU109" i="1"/>
  <c r="AS109" i="1"/>
  <c r="AI109" i="1"/>
  <c r="AA109" i="1"/>
  <c r="BA108" i="1"/>
  <c r="AY108" i="1"/>
  <c r="AU108" i="1"/>
  <c r="AS108" i="1"/>
  <c r="AI108" i="1"/>
  <c r="AG108" i="1"/>
  <c r="AA108" i="1"/>
  <c r="Y108" i="1"/>
  <c r="BA107" i="1"/>
  <c r="AY107" i="1"/>
  <c r="AU107" i="1"/>
  <c r="AS107" i="1"/>
  <c r="AI107" i="1"/>
  <c r="AG107" i="1"/>
  <c r="AA107" i="1"/>
  <c r="Y107" i="1"/>
  <c r="BA106" i="1"/>
  <c r="AY106" i="1"/>
  <c r="AU106" i="1"/>
  <c r="AS106" i="1"/>
  <c r="AI106" i="1"/>
  <c r="AG106" i="1"/>
  <c r="AA106" i="1"/>
  <c r="BA105" i="1"/>
  <c r="AY105" i="1"/>
  <c r="AU105" i="1"/>
  <c r="AS105" i="1"/>
  <c r="AI105" i="1"/>
  <c r="AG105" i="1"/>
  <c r="AC105" i="1"/>
  <c r="AA105" i="1"/>
  <c r="Y105" i="1"/>
  <c r="BA104" i="1"/>
  <c r="AY104" i="1"/>
  <c r="AU104" i="1"/>
  <c r="AS104" i="1"/>
  <c r="AI104" i="1"/>
  <c r="AC104" i="1"/>
  <c r="AA104" i="1"/>
  <c r="Y104" i="1"/>
  <c r="BA103" i="1"/>
  <c r="AY103" i="1"/>
  <c r="AU103" i="1"/>
  <c r="AS103" i="1"/>
  <c r="AI103" i="1"/>
  <c r="AC103" i="1"/>
  <c r="AI88" i="1"/>
  <c r="AG88" i="1"/>
  <c r="AC88" i="1"/>
  <c r="AA88" i="1"/>
  <c r="Y88" i="1"/>
  <c r="AI87" i="1"/>
  <c r="AG87" i="1"/>
  <c r="AC87" i="1"/>
  <c r="AA87" i="1"/>
  <c r="Y87" i="1"/>
  <c r="AI86" i="1"/>
  <c r="AG86" i="1"/>
  <c r="AC86" i="1"/>
  <c r="AA86" i="1"/>
  <c r="Y86" i="1"/>
  <c r="AI85" i="1"/>
  <c r="AG85" i="1"/>
  <c r="AC85" i="1"/>
  <c r="AA85" i="1"/>
  <c r="Y85" i="1"/>
  <c r="AI84" i="1"/>
  <c r="AG84" i="1"/>
  <c r="AC84" i="1"/>
  <c r="AA84" i="1"/>
  <c r="Y84" i="1"/>
  <c r="AI83" i="1"/>
  <c r="AG83" i="1"/>
  <c r="AC83" i="1"/>
  <c r="AA83" i="1"/>
  <c r="Y83" i="1"/>
  <c r="AI82" i="1"/>
  <c r="AG82" i="1"/>
  <c r="AC82" i="1"/>
  <c r="AA82" i="1"/>
  <c r="Y82" i="1"/>
  <c r="AI81" i="1"/>
  <c r="AG81" i="1"/>
  <c r="AC81" i="1"/>
  <c r="AA81" i="1"/>
  <c r="Y81" i="1"/>
  <c r="AI80" i="1"/>
  <c r="AG80" i="1"/>
  <c r="Y80" i="1"/>
  <c r="AI79" i="1"/>
  <c r="AG79" i="1"/>
  <c r="AC79" i="1"/>
  <c r="AA79" i="1"/>
  <c r="Y79" i="1"/>
  <c r="AI78" i="1"/>
  <c r="AG78" i="1"/>
  <c r="AC78" i="1"/>
  <c r="AA78" i="1"/>
  <c r="Y78" i="1"/>
  <c r="AI77" i="1"/>
  <c r="AG77" i="1"/>
  <c r="AC77" i="1"/>
  <c r="AA77" i="1"/>
  <c r="Y77" i="1"/>
  <c r="AI76" i="1"/>
  <c r="AG76" i="1"/>
  <c r="AC76" i="1"/>
  <c r="AA76" i="1"/>
  <c r="Y76" i="1"/>
  <c r="AI75" i="1"/>
  <c r="AC75" i="1"/>
  <c r="AA75" i="1"/>
  <c r="Y75" i="1"/>
  <c r="AI74" i="1"/>
  <c r="AC74" i="1"/>
  <c r="AA74" i="1"/>
  <c r="Y74" i="1"/>
  <c r="AI73" i="1"/>
  <c r="AC73" i="1"/>
  <c r="AA73" i="1"/>
  <c r="Y73" i="1"/>
  <c r="AI72" i="1"/>
  <c r="AG72" i="1"/>
  <c r="AC72" i="1"/>
  <c r="AA72" i="1"/>
  <c r="Y72" i="1"/>
  <c r="AI71" i="1"/>
  <c r="AG71" i="1"/>
  <c r="Y71" i="1"/>
  <c r="AI70" i="1"/>
  <c r="AG70" i="1"/>
  <c r="AC70" i="1"/>
  <c r="AA70" i="1"/>
  <c r="Y70" i="1"/>
  <c r="AI69" i="1"/>
  <c r="AG69" i="1"/>
  <c r="AC69" i="1"/>
  <c r="AA69" i="1"/>
  <c r="Y69" i="1"/>
  <c r="AI68" i="1"/>
  <c r="AG68" i="1"/>
  <c r="AC68" i="1"/>
  <c r="AA68" i="1"/>
  <c r="Y68" i="1"/>
  <c r="AI67" i="1"/>
  <c r="AG67" i="1"/>
  <c r="AC67" i="1"/>
  <c r="AA67" i="1"/>
  <c r="Y67" i="1"/>
  <c r="AI66" i="1"/>
  <c r="AG66" i="1"/>
  <c r="AC66" i="1"/>
  <c r="AA66" i="1"/>
  <c r="Y66" i="1"/>
  <c r="AI65" i="1"/>
  <c r="AG65" i="1"/>
  <c r="AC65" i="1"/>
  <c r="AA65" i="1"/>
  <c r="Y65" i="1"/>
  <c r="AI64" i="1"/>
  <c r="AG64" i="1"/>
  <c r="AC64" i="1"/>
  <c r="AA64" i="1"/>
  <c r="Y64" i="1"/>
  <c r="Y50" i="1"/>
  <c r="S49" i="1"/>
  <c r="U49" i="1"/>
  <c r="Q48" i="1"/>
  <c r="S48" i="1"/>
  <c r="U48" i="1"/>
  <c r="W48" i="1"/>
  <c r="Y47" i="1"/>
  <c r="Y45" i="1"/>
  <c r="Y44" i="1"/>
  <c r="Y43" i="1"/>
  <c r="Y42" i="1"/>
  <c r="Y41" i="1"/>
  <c r="Y40" i="1"/>
  <c r="Y39" i="1"/>
  <c r="Y38" i="1"/>
  <c r="Y37" i="1"/>
  <c r="X37" i="1"/>
  <c r="Y36" i="1"/>
  <c r="U35" i="1"/>
  <c r="W35" i="1"/>
  <c r="Q35" i="1"/>
  <c r="Y34" i="1"/>
  <c r="Y33" i="1"/>
  <c r="Y32" i="1"/>
  <c r="Y31" i="1"/>
  <c r="Y30" i="1"/>
  <c r="Y27" i="1"/>
  <c r="AC26" i="1"/>
  <c r="AA26" i="1"/>
  <c r="Y26" i="1"/>
  <c r="Y25" i="1"/>
  <c r="Y21" i="1"/>
  <c r="Y35" i="1"/>
  <c r="Y51" i="1"/>
  <c r="Y53" i="1"/>
  <c r="W49" i="1"/>
  <c r="Y49" i="1"/>
  <c r="Y48" i="1"/>
  <c r="L8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Irina</author>
  </authors>
  <commentList>
    <comment ref="N139" authorId="0" shapeId="0" xr:uid="{00000000-0006-0000-0000-000001000000}">
      <text>
        <r>
          <rPr>
            <sz val="9"/>
            <color indexed="81"/>
            <rFont val="Tahoma"/>
            <family val="2"/>
          </rPr>
          <t xml:space="preserve">Eliminar meta y presupuesto asociado en 2020 ya que se ejecuta en 2021 y además el inicio de la acción se proyectó para febrero 2021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Irina</author>
  </authors>
  <commentList>
    <comment ref="N30" authorId="0" shapeId="0" xr:uid="{00000000-0006-0000-0100-000004000000}">
      <text>
        <r>
          <rPr>
            <sz val="9"/>
            <color indexed="81"/>
            <rFont val="Tahoma"/>
            <family val="2"/>
          </rPr>
          <t xml:space="preserve">Eliminar meta y presupuesto asociado en 2020 ya que se ejecuta en 2021 y además el inicio de la acción se proyectó para febrero 2021
</t>
        </r>
      </text>
    </comment>
  </commentList>
</comments>
</file>

<file path=xl/sharedStrings.xml><?xml version="1.0" encoding="utf-8"?>
<sst xmlns="http://schemas.openxmlformats.org/spreadsheetml/2006/main" count="10432" uniqueCount="3013">
  <si>
    <t>Información General</t>
  </si>
  <si>
    <t>MATRIZ DE PLAN DE ACCIÓN Y SEGUIMIENTO A INDICADORES DE ACCIONES AFIRMATIVAS GRUPOS ÉTNICOS</t>
  </si>
  <si>
    <t>Grupo étnico</t>
  </si>
  <si>
    <t>Afrodescendientes</t>
  </si>
  <si>
    <t>Política Pública</t>
  </si>
  <si>
    <t>Política Pública Distrital para el reconocimiento de la diversidad cultural y la garantía de los derechos de los Afrodescendientes</t>
  </si>
  <si>
    <t xml:space="preserve">Fecha de corte del seguimiento: </t>
  </si>
  <si>
    <t>Sector y entidad líder:</t>
  </si>
  <si>
    <t>Sector Gobierno - Subdirección de Asuntos Étnicos</t>
  </si>
  <si>
    <t>Sectores corresponsables:</t>
  </si>
  <si>
    <t xml:space="preserve">Ambiente, Cultura, Desarrollo Económico, Educación, Hábitat, IDPAC, Integración Social, Movilidad, Mujer, Planeación, Salud. </t>
  </si>
  <si>
    <t>Estructura de la Política Pública</t>
  </si>
  <si>
    <t>Acciones Concertadas entre la ciudadanía y la administración</t>
  </si>
  <si>
    <t>Tiempo de ejecución de la acción</t>
  </si>
  <si>
    <t>Indicador por cada acción concertada</t>
  </si>
  <si>
    <t>Metas y Presupuesto Asociado</t>
  </si>
  <si>
    <t>Seguimiento al Indicador con corte 31/12/2020</t>
  </si>
  <si>
    <t>Seguimiento al Indicador con corte 31/03/2021</t>
  </si>
  <si>
    <t>Seguimiento al Indicador con corte 30/06/2021</t>
  </si>
  <si>
    <t>Seguimiento al Indicador con corte 31/09/2021</t>
  </si>
  <si>
    <t>Seguimiento al Indicador con corte 31/12/2021</t>
  </si>
  <si>
    <t>Información PDD</t>
  </si>
  <si>
    <t>Responsable de la ejecución de la acción afirmativa</t>
  </si>
  <si>
    <t>Código de la Acción</t>
  </si>
  <si>
    <t>COMPONENTE
(Caminos, lineamientos, ejes estructurantes)</t>
  </si>
  <si>
    <t>SUBCOMPONENTE
(Línea de Acción, objetivo, estrategia)</t>
  </si>
  <si>
    <t>Acción Concertada</t>
  </si>
  <si>
    <t>Importancia relativa de la acción (%)</t>
  </si>
  <si>
    <t>ODS</t>
  </si>
  <si>
    <t>Enfoque</t>
  </si>
  <si>
    <t>Fecha de inicio</t>
  </si>
  <si>
    <t>Fecha de finalización</t>
  </si>
  <si>
    <t>Nombre Indicador</t>
  </si>
  <si>
    <t>Fórmula de cálculo</t>
  </si>
  <si>
    <t>Línea base
y
Año</t>
  </si>
  <si>
    <t>Tipo de gasto</t>
  </si>
  <si>
    <t>TOTAL</t>
  </si>
  <si>
    <t>Presupuesto Ejecutado</t>
  </si>
  <si>
    <t>% de Ejecución Presupuestal</t>
  </si>
  <si>
    <t>Avance cuantitativo del Indicador</t>
  </si>
  <si>
    <t xml:space="preserve">% de Avance Indicador </t>
  </si>
  <si>
    <t xml:space="preserve">Avance cualitativo </t>
  </si>
  <si>
    <t>Dificultades y alternativa de Solución</t>
  </si>
  <si>
    <t>Análisis implementación de Enfoques</t>
  </si>
  <si>
    <t xml:space="preserve">Programa General </t>
  </si>
  <si>
    <t>Meta Sectorial</t>
  </si>
  <si>
    <t>Proyecto de Inversión</t>
  </si>
  <si>
    <t xml:space="preserve">Sector </t>
  </si>
  <si>
    <t>Entidad</t>
  </si>
  <si>
    <t>Dependencia</t>
  </si>
  <si>
    <t>Persona de contacto</t>
  </si>
  <si>
    <t>Teléfono</t>
  </si>
  <si>
    <t>Correo electrónico</t>
  </si>
  <si>
    <t>Observaciones</t>
  </si>
  <si>
    <t>Meta</t>
  </si>
  <si>
    <t>Presupuesto asignado</t>
  </si>
  <si>
    <t xml:space="preserve">Presupuesto asignado
</t>
  </si>
  <si>
    <t>Total Meta</t>
  </si>
  <si>
    <t>1. Mejoramiento de la calidad de vida de la población afrodescendiente del Distrito Capital.</t>
  </si>
  <si>
    <t>Vincular tres (3)  referentes  con pertenencia Negra, Afrocolombiana, que sirvan de diálogo y articulación entre las comunidades Negras y la Secretaría Distrital de Ambiente,  de los cuales (1) uno desde 2020,(2) dos más 2021-2024, que cuenten con el aval de la Comisión Consultiva de Comunidades Negras, Afrocolombianas</t>
  </si>
  <si>
    <t>Acción por el clima</t>
  </si>
  <si>
    <t>Ambiental, diferencial</t>
  </si>
  <si>
    <t>Número de referentes  con pertenencia Negra, Afrocolombiana, contratados por la OPEL</t>
  </si>
  <si>
    <t>Sumatoria de referentes  con pertenencia Negra, Afrocolombiana, contratados por la OPEL</t>
  </si>
  <si>
    <t>Un (1) referente afro contratado desde la OPEL en 2018-2019</t>
  </si>
  <si>
    <t>Inversión</t>
  </si>
  <si>
    <t>Corresponde a la vinculación contractual durante el 2020 de la referente afro Eliana Asprilla</t>
  </si>
  <si>
    <t>N.A</t>
  </si>
  <si>
    <t>En el primer trimestre de 2021, desde la OPEL - SDA, se contrata a los referentes afro: Eliana Asprilla, German Ceballos y Alderson Murillo.</t>
  </si>
  <si>
    <t>Cumplida desde el primer trimestre de 2021, con la contratación desde la OPEL - SDA, de los referentes afro: Eliana Asprilla, German Ceballos y Alderson Murillo.</t>
  </si>
  <si>
    <t>Sistema Distrital de cuidado/ Transformación cultural para la conciencia ambiental y el cuidado de la fauna doméstica</t>
  </si>
  <si>
    <t>Vincular 3.500.000 personas a las estrategias de cultura ciudadana, participación, educación ambiental y protección</t>
  </si>
  <si>
    <t>7657-Trasformación cultural ambiental a partir de estrategias de educación, participación y comunicación en Bogotá</t>
  </si>
  <si>
    <t>Ambiente</t>
  </si>
  <si>
    <t>Secretaría Distrital de Ambiente</t>
  </si>
  <si>
    <t>Oficina de Participación, Educación y Localidades - OPEL</t>
  </si>
  <si>
    <t>Alix Montes Arroyo - Jefe OPEL  y Silvia Ortiz - profesional</t>
  </si>
  <si>
    <t>alix.montes@ambientebogota.gov.co  - silvia.ortiz@ambientebogota.gov.co</t>
  </si>
  <si>
    <t>Realizar una (1) cartografía de las organizaciones Afro, dentro de los 8 territorios ambientales, (como piloto) que permita identificar su trabajo territorial.</t>
  </si>
  <si>
    <t>CARTOGRAFIA REALIZADA DE LAS ORGANIZACIONES AFRO, DENTRO DE LOS 8 TERRITORIOS AMBIENTALES</t>
  </si>
  <si>
    <t>No aplica</t>
  </si>
  <si>
    <t>0.0</t>
  </si>
  <si>
    <t>En el primer trimestre de 2021, se realiza mesa de trabajo entre el sector ambiente y la comunidad afro, en donde se solicita a la comunidad lineamientos básicos para el inicio en la construcción de esta cartográfica, así como la información base de organizaciones afro en Bogotá.</t>
  </si>
  <si>
    <t>9.462.133</t>
  </si>
  <si>
    <t>0</t>
  </si>
  <si>
    <t>0%</t>
  </si>
  <si>
    <t>Desde la SDA se presentó propuesta de cartografia de georeferenciación de los Quilombos de Bogotá como puntos articuladores de la gestión realizada por la comunidad afro y el Distrito en los territorios, para revisión y aprobación de la comunidad, por lo tanto, pese a este avance, todavía no se da por cumplida y el porcentaje de avance del indicador es 0.
Presupuesto corresponde al  CPS del geógrafo de la OPEL, quien gestionará el desarrollo de esta acción.</t>
  </si>
  <si>
    <t>*Presupuesto corresponde al  CPS del geógrafo de la OPEL, quien gestionará el desarrollo de esta acción.</t>
  </si>
  <si>
    <t>4. Promoción de la construcción de relaciones de entendimiento intercultural entre los Afrodescendientes y el conjunto de la población bogotana.</t>
  </si>
  <si>
    <t>Avanzar con la implementación de una campaña comunicativa intersectorial, a través de talleres que visibilicen a las comunidades Negras, Afrocolombianas desde el aporte que hacen las comunidades en el cuidado y protección de los territorios ambientales, dentro de las instituciones educativas publicas y privadas.</t>
  </si>
  <si>
    <t xml:space="preserve">Fases de trabajo que componen la realización de la campaña comunicativa intersectorial realizadas.
</t>
  </si>
  <si>
    <t>Plan de trabajo construido (2021)
Actividades de Implementación y Difusión ejecutadas (2022 y 2024)</t>
  </si>
  <si>
    <t>Realización en 2020 de una campaña intersectorial para visibilizar a la población Afro.</t>
  </si>
  <si>
    <t>En el primer trimestre de 2021, se realiza mesa de trabajo entre el sector ambiente y la comunidad afro, en donde se solicita mesa de trabajo particular para la revisión de esta acción. *Presupuesto corresponde al  CPS de los referentes afro, quienes gestionarán el desarrollo de esta acción.</t>
  </si>
  <si>
    <t>22.034.133</t>
  </si>
  <si>
    <t>En el segundo trimestre del 2021 se realizó reunión de acercamiento con la Secretaría de Educación Distrital a fin de iniciar articulación para la realización de actividades de educación en el marco de la campaña comunicativa ENGANCHATE. Estas actividades hace parte del plan de trabajo, el cual se encuentra en construcción. *Presupuesto corresponde al  CPS de los referentes afro, quienes gestionarán el desarrollo de esta acción.</t>
  </si>
  <si>
    <t>*Presupuesto corresponde al  CPS de los referentes afro, quienes gestionarán el desarrollo de esta acción.</t>
  </si>
  <si>
    <t>8. Reconocimiento y apoyo a las dinámicas socioculturales, económicas y organizativas particulares de los Afrodescendientes, incluyendo las perspectivas de género y generacionales.</t>
  </si>
  <si>
    <t xml:space="preserve">Vincular en el 2022 una sabedor/a ancestral  de la comunidad Negra, Afrocolombiana, que permita relacionarse con el territorio de Bogotá, quien también adelantará dos (2) procesos de formación ambiental en el 2022. Se estudiará la viabilidad de ampliar esta meta a las siguientes vigencias. </t>
  </si>
  <si>
    <t xml:space="preserve">Sabedor/a ancestral de la comunidad Negra, Afrocolombiana vinculado a la OPEL. </t>
  </si>
  <si>
    <t xml:space="preserve">1. Sumatoria de sabedor/a ancestral de la comunidad Negra, Afrocolombiana vinculado a la OPEL, que permitan relacionarse con el territorio de Bogotá.
2. Sumatoria de  procesos de formación ambiental desarrollados en el 2022. </t>
  </si>
  <si>
    <t>Acción proyectada para el 2022</t>
  </si>
  <si>
    <t>Acción proyectada para 2022</t>
  </si>
  <si>
    <t>*Presupuesto aproximando por un CPS de perfil profesional a 10 meses.</t>
  </si>
  <si>
    <t>7. Promoción de relaciones de corresponsabilidad social, transparencia y confianza de la administración distrital y los Afrodescendientes.</t>
  </si>
  <si>
    <t>Realizar un recorrido ambiental por toda la cuenca del Rio Tunjuelo, para realizar reconocimiento de los territorios ambientales del Distrito Capital, para la Comisión Consultiva de Comunidades Negras, Afrocolombianas.</t>
  </si>
  <si>
    <t xml:space="preserve">Recorrido ambiental por toda la cuenca del Rio Tunjuelo realizado </t>
  </si>
  <si>
    <t>En el primer trimestre de 2021, se realiza mesa de trabajo entre el sector ambiente y la comunidad afro, en donde se solicita a la comunidad fecha tentativa y número de personas para la realización de esta caminata.</t>
  </si>
  <si>
    <t>En el segundo trimestre de 2021, se continua a la espera de definir fecha y participantes de esta caminata ecológica por parte de la comunidad.</t>
  </si>
  <si>
    <t>*Presupuesto aproximando por hora de CPS, en donde la caminata dispone de 6 horas. *La fecha de esta caminata esta sujeta a concertación con la comunidad, por lo que el presupuesto reportado es una aproximación.</t>
  </si>
  <si>
    <t>6. Reconocimiento y apoyo a las iniciativas de los Afrodescendientes, relacionadas con la acción política no violenta, la resistencia civil y la solución política del conflicto armado.</t>
  </si>
  <si>
    <t>Elaboración de un proyecto para la promoción de los saberes ancestrales y el cuidado de la naturaleza, que aporte a una cultura ciudadana del cuidado desde una mirada afro. En todo el cuatrienio (2021-2024)</t>
  </si>
  <si>
    <t xml:space="preserve">% de avance en la realización del proyecto para la promoción de los saberes ancestrales y el cuidado de la naturaleza, que aporte a una cultura ciudad del cuidado desde una mirada afro. </t>
  </si>
  <si>
    <r>
      <t xml:space="preserve">(número de fase de trabajo realizadas / numero de fase de trabajo propuestas) * 100 </t>
    </r>
    <r>
      <rPr>
        <b/>
        <sz val="10"/>
        <rFont val="Arial"/>
        <family val="2"/>
      </rPr>
      <t/>
    </r>
  </si>
  <si>
    <t>En el primer trimestre de 2021, se realiza mesa de trabajo entre el sector ambiente y la comunidad afro, en donde se solicita a la comunidad principios básicos, alcance y proyección esperada para la realización de esta acción.</t>
  </si>
  <si>
    <t>En este periodo, los referentes de la SDA acompañaron y apoyaron a la comisión para la construcción de la propuesta del documento del proyecto, el cual se recibe en la entidad para su análisis y aprestamiento de implementación. Por tal motivo, al encontrarse en revisión y aprobación, todavía no hay avances porcentuales en su implementación.</t>
  </si>
  <si>
    <t>Diseñar e implementar una campaña con la Comisión Consultiva de las Comunidades Negras, Afrocolombianas,  para la recolección de Materiales reciclables que puedan ser reutilizables, para el fortalecimiento de las mujeres Negras, Afrocolombianas Madres de Cabeza de Familia. – Formación En Manejo De Residuos Sólidos Y Consumo Responsable. La SDA servirá de  enlace para buscar el apoyo de otras Instituciones.</t>
  </si>
  <si>
    <t>"% de avance de las fases de trabajo que componen el diseño y la implementación de la campaña.</t>
  </si>
  <si>
    <t xml:space="preserve">(número de fase de trabajo realizadas para el diseño y la implementación de la campaña / numero de fase de trabajo propuestas) * 100 </t>
  </si>
  <si>
    <t>En el primer trimestre de 2021, se realiza mesa de trabajo entre el sector ambiente y la comunidad afro, en donde se solicita a la comunidad base de datos de las mujeres cabeza de familia con las que se articulará la realización de esta acción. Además desde la SDA se inicia la solicitud de articulación por parte de otras entidades que puedan aportar.*Presupuesto corresponde al  CPS de los referentes afro, quienes gestionarán el desarrollo de esta acción.</t>
  </si>
  <si>
    <t>En la segunda mesa de trabajo entre el sector ambiente y la comunidad afro, nuevamente se hace la solicitud de la base de datos de las mujeres cabeza de familia con las cuales se realizará e implementará la campaña. Por tal motivo el porcentaje de avance de este indicador es cero.*Presupuesto corresponde al  CPS de los referentes afro, quienes gestionarán el desarrollo de esta acción.</t>
  </si>
  <si>
    <t>Para el cumplimiento de esta acción, es necesario trabajar de manera conjunta con las mujeres cabeza de familia, por lo que para la SDA es indispensable tener esta información.</t>
  </si>
  <si>
    <t>Porcentaje de personas de la población Negra, Afrocolombiana vinculada a través del proyecto de inversión 7769- Implementación de intervenciones para la restauración y mantenimiento de áreas de la estructura ecológica principal, cerros orientales y otras áreas de interés ambiental de Bogotá, para el cuatrienio.</t>
  </si>
  <si>
    <t>Vida de ecosistemas terrestres</t>
  </si>
  <si>
    <t>Ambiental y territorial</t>
  </si>
  <si>
    <t>Porcentaje de personas de población Negra, Afrocolombiana vinculada  a través del proyecto de inversión 7769- Implementación de intervenciones para la restauración y mantenimiento de áreas de la estructura ecológica principal, cerros orientales y otras áreas de interés ambiental de Bogotá, para el cuatrienio.</t>
  </si>
  <si>
    <t>Número de personas de población Negra, Afrocolombiana vinculada / Total de personas programadas  a vincular</t>
  </si>
  <si>
    <t>No es posible determinar meta numérica con anticipación a la realización de esta acción</t>
  </si>
  <si>
    <t>Indeterminado</t>
  </si>
  <si>
    <t>En el primer trimestre de 2021, se realiza mesa de trabajo entre el sector ambiente y la comunidad afro, en donde se explicaron las dinámicas para la vinculación de personas afro en los procesos de contratación derivados de este proyecto de inversión.</t>
  </si>
  <si>
    <t>Para el proceso contractual, se reciben 10 hojas de vida, de las cuales 5 personas manifestaron no estar interesadas en la oferta, 1 no contesto a los llamados realizados, 1 tiene desactivados los números de contacto, 1 no cumple con  el rango de edad solicitado y 1 persona es contratada. Adicional a esto, estamos a la espera de confirmación por parte del área de gestión ambiental, para la apertura de nuevos procesos contractuales.</t>
  </si>
  <si>
    <t>Teniendo en cuenta que la meta para esta acción depende de la definición del número de personas vinculadas, los perfiles a contratar y dinámicas que se pacten con la comunidad, la entidad determinara la apropiación presupuestal que permita su cumplimiento</t>
  </si>
  <si>
    <t>Bogotá protectora de sus recursos naturales</t>
  </si>
  <si>
    <t>*Mantener 590 hectáreas priorizadas en proceso de recuperación, rehabilitación o restauración ecológica en la estructura ecológica principal y áreas de interés ambiental.                                           *Restaurar, rehabilitar o recuperar a 370 nuevas hectáreas degradadas en la estructura ecológica principal y áreas de interés ambiental, con 450.000 individuos.</t>
  </si>
  <si>
    <t xml:space="preserve"> 7769- Implementación de intervenciones para la restauración y mantenimiento de áreas de la estructura ecológica principal, cerros orientales y otras áreas de interés ambiental de Bogotá</t>
  </si>
  <si>
    <t>Subdirección de Ecosistemas y Ruralidad</t>
  </si>
  <si>
    <t>Natalia María Ramírez Martínez y María Dolores Sánchez Sanmartín</t>
  </si>
  <si>
    <t>3146049081 -3104819108</t>
  </si>
  <si>
    <t>natalia.ramirez@ambientebogota.gov.co y dolores.sanchez.ambientebogota@gmail.com</t>
  </si>
  <si>
    <t xml:space="preserve">Teniendo en cuenta que la meta para esta acción depende de la definición del número de personas vinculadas, los perfiles a contratar y dinámicas que se pacten con  la comunidad, la entidad determinara la apropiación presupuestal que permita su cumplimiento </t>
  </si>
  <si>
    <t>Contratación de un referente profesional de las comunidades negras, afrocolombianas, durante vigencia fiscal 2022, desde el IDIGER se realizará revisión interna para evaluar la continuidad del profesional.</t>
  </si>
  <si>
    <t>Ciudades y comunidades sostenibles</t>
  </si>
  <si>
    <t>Referente de las Comunidades Negras, Afrocolombianas contratado por el IDIGER para incluir su enfoque diferencial en documentos de gestión del riesgo y cambio climático.</t>
  </si>
  <si>
    <t>Un Referente de las comunidades Negras, Afrocolombianas contratado por el IDIGER</t>
  </si>
  <si>
    <t>Sin línea base</t>
  </si>
  <si>
    <t xml:space="preserve">29: Asentamientos y entornos protectores </t>
  </si>
  <si>
    <t>217: Beneficiar a 350 familias en zonas de alto riesgo no mitigable a través del programa de reasentamiento</t>
  </si>
  <si>
    <t>7557: Fortalecimiento de acciones para la reducción del riesgo y medidas de adaptación al cambio climático en Bogotá</t>
  </si>
  <si>
    <t>IDIGER</t>
  </si>
  <si>
    <t>Oficina Asesora de Planeación</t>
  </si>
  <si>
    <t>María Eugenia Tovar Rojas Faride P. Solano Hamdan</t>
  </si>
  <si>
    <t>4292800
3002137236</t>
  </si>
  <si>
    <t>mtovar@idiger.gov.co fsolano@idiger.gov.co</t>
  </si>
  <si>
    <t>Tener en cuenta que la acción es sobre la contratación y no sobre el documento</t>
  </si>
  <si>
    <t xml:space="preserve">Diseñar Una Campaña Comunicativa Articulada Con La Comisión De Ambiente De Las Consultivas De Comunidades Negras Afrocolombianas Sobre Prevención Del Riesgo En Las Vigencias 2021 A 2024.  </t>
  </si>
  <si>
    <t xml:space="preserve">Cumplimiento de las fases de trabajo que componen la realización de la campaña comunicativa. </t>
  </si>
  <si>
    <t>Funcionamiento</t>
  </si>
  <si>
    <t>No Aplica</t>
  </si>
  <si>
    <t>No aplica debido a que no hay programación de meta para esta vigencia</t>
  </si>
  <si>
    <t>Se desarrolló una reunión técnica el 26 de marzo con la Comisión de Ambiente de las Consultivas de Comunidades Negras Afrocolombianas, con el fin de comenzar a construir la campaña comunicativa sobre prevención del riesgo, se generó un primer acercamiento con lluvia de ideas para poder generar una propuesta inicial. Se avanzó el 1% del 25% propuesto, que equivale al 4%</t>
  </si>
  <si>
    <t>Se cuenta con un primer documento borrador que se entregó a las Consultivas a modo de preparación para el taller y se generó acercamiento e interlocución con las Consultivas a través del Taller “Hablemos sobre Gestión del Riesgo y Cambio Climático” llevado a cabo el 24 de junio, con el fin de empezar a construir en conjunto el plan de acción de la campaña comunicativa. Se avanzó el 4% del 25% propuesto, que equivale al 16%.</t>
  </si>
  <si>
    <t>56: Gestión Pública Efectiva</t>
  </si>
  <si>
    <t>540: Realizar el fortalecimiento institucional de la estructura orgánica y funcional de la SDA, IDIGER, JBB, E IDPYBA</t>
  </si>
  <si>
    <t>7558: Fortalecimiento y modernización de la gestión institucional del IDIGER en Bogotá</t>
  </si>
  <si>
    <t xml:space="preserve">Presupuesto asignado: Teniendo en cuenta que la meta para esta acción depende de los requerimientos y dinámicas que se pacten con  la comunidad, la entidad determinará la apropiación presupuestal que permita su cumplimiento </t>
  </si>
  <si>
    <t>Vincular para el 2022 un referente profesional y desde el IDPYBA se realizará la consulta interna para revisar la continuidad del mismo para el 2023 y 2024.
O Desde el IDPYBA se revisará la posibilidad de vinculación de 2 referentes con perfiles técnicos. PENDIENTE DE APROBACIÓN</t>
  </si>
  <si>
    <t>Poblacional y Diferencial</t>
  </si>
  <si>
    <t xml:space="preserve">Número de referentes vinculados contractualmente </t>
  </si>
  <si>
    <t>Sumatoria de referentes vinculados contractualmente</t>
  </si>
  <si>
    <t>No Disponible</t>
  </si>
  <si>
    <t>Es importante señalar que en la reunión de seguimiento de la implementación de las acciones con la comunidad Afro desarrollada el 25 de junio del presente año, se ajustó la redacción de la acción afirmativa, quedando de la siguiente manera: “Vincular para el 2022, 2023 y 2024, un referente profesional (1) o dos (2) referentes de perfil técnico de las comunidades Negras, Afro-descendientes”</t>
  </si>
  <si>
    <t>22 Transformación cultural para la conciencia ambiental y el cuidado de la fauna doméstica</t>
  </si>
  <si>
    <t xml:space="preserve">160 Vincular a 3.500.000 personas a las estrategias de cultura ciudadana, participación y educación ambiental y protección animal con enfoque territorial, diferencial y de género. </t>
  </si>
  <si>
    <t>7560 Implementación de estrategias de cultura y participación ciudadana para la defensa, convivencia,
protección y bienestar de los animales en Bogotá</t>
  </si>
  <si>
    <t>IDPYBA</t>
  </si>
  <si>
    <t>Leidy Yohana Rodríguez</t>
  </si>
  <si>
    <t>politicas@animalesbog.gov.co</t>
  </si>
  <si>
    <t>*Presupuesto aproximando por contratación a 10 meses, sin embargo esta sujeto a la disponibilidad presupuestal anual del proyecto de inversión y los perfiles disponibles de contratación.               * El presupuesto en 2024, se contempla solo a junio por finalización de PDD.</t>
  </si>
  <si>
    <t xml:space="preserve">Establecer convenios entre el Jardín Botánico y 3 organizaciones y colectivos de comunidades negras afrocolombianas por localidad para la implementación del cuidado, protección ambiental, la formación y fortalecimiento frente a los procesos de Agricultura Urbana (Adecuación técnica). (Estos convenios serán avalados por la Comisión de Ambiente)  </t>
  </si>
  <si>
    <t>Porcentaje de convenios de cooperación suscritos  en perspectiva de agricultura urbana con el Jardín Botánico, de acuerdo a las propuestas presentadas y que sean  viables que se hagan desde las comunidades negras afrocolombianas.</t>
  </si>
  <si>
    <t>Número de convenios de cooperación suscritos  / número de convenios propuestos por los pueblos *100</t>
  </si>
  <si>
    <t>No aplica ver observaciones</t>
  </si>
  <si>
    <t>NA</t>
  </si>
  <si>
    <t>no aplica</t>
  </si>
  <si>
    <t>Esta acción no se viabilizó por el Jardín Botánico toda vez que se plantean 240 convenios con organizaciones de la comunidad en el cuatrenio con temas de agricultura urbana. Además se resalta que se la entidad no puede duplicar esfuerzos presupuestales en esta acción y la de la columna 24 que son acciones similares. Se sugiere mejorar la redacción y unificar esas dos acciones.</t>
  </si>
  <si>
    <t xml:space="preserve">En este momento se solicita por parte del Jardín revisar la redacción de la acción y unificarla con la de la columna 24, dado que de acuerdo a lo planteado no es posible dar cumplimiento.  </t>
  </si>
  <si>
    <t>Esta meta no se ha viabilizado por parte del Jardín Botánico, no es clara la redacción y se sale de las capacidades de la entidad establecer convenios 240 por localidad en el cuatrenio. Además, se anota que esta meta es similar a la de la columna 24.</t>
  </si>
  <si>
    <t>Esta meta debe ser ajustada. Con el apoyo de la cabeza de sector Ambiente se solicitará una reunión para revisarla con el argumento de la duplicidad de recursos entre esta metay agricultura urbana (columna 24)</t>
  </si>
  <si>
    <t>Bogotá región emprendedora e innovadora</t>
  </si>
  <si>
    <t>172 Implementar un programa Distrital de agricultura urbana y periurbana articulado a los mercados campesinos</t>
  </si>
  <si>
    <t>7681. Fortalecimiento de la agricultura urbana y periurbana</t>
  </si>
  <si>
    <t>JARDIN BOTÁNICO JOSÉ CELESTNO MUTIS</t>
  </si>
  <si>
    <t>Técnica operativa</t>
  </si>
  <si>
    <t>Germán Darío Álvarez
Carolina Valencia Dávila</t>
  </si>
  <si>
    <t>4377060 ext.1009
3212470085</t>
  </si>
  <si>
    <t>galvarezjbb.gov.co 
carolina.valencia@jbb.gov.co</t>
  </si>
  <si>
    <t>Presupuesto asignado: Respecto a este ejercicio estamos haciendo la solicitud formal de unificar esta acción y la acción de las huertas urbanas.</t>
  </si>
  <si>
    <t xml:space="preserve">Ingreso gratuito a la población negra, afrocolombiana los días martes en horario de atención a visitantes desde 2021, según regulación por covid-19. en articulación con la comisión de ambiente. </t>
  </si>
  <si>
    <t>Porcentaje de personas de la comunidad negra afrocolombiana participantes en las actividades de educación ambiental y transformación cultural desarrolladas en el Jardín Botánico todos los martes en horarios de atención al ciudadano</t>
  </si>
  <si>
    <t>No. de personas de la comunidad negra afrocolombiana visitantes del Jardín Botánico / No.  de personas de la comunidad negra afrocolombiana solicitantes de visita * 100</t>
  </si>
  <si>
    <t xml:space="preserve">El Jardín Botánico de Bogotá avanzó en la definición de los criterios para el ingreso de estas comunidades de forma gratuita teniendo en cuenta lo acordado en las mesas.  (Resolución número 18 de febrero 2 de 2021) “Por medio de la cual se fijan las tarifas de ingreso, alquiler de espacios, bienes y servicios en el Jardín Botánico de Bogotá José Celestino Mutis y se dictan otras disposiciones” Artículo cuarto.  Exenciones de pago de la tarifa. </t>
  </si>
  <si>
    <t>No se puede determinar una meta de personas que accedan a las actividades del JBB de manera gratuita, y tampoco determinar el presupuesto ya que es una actividad a demanda de la comunidad negra y afrodescendiente. Sin embargo se hizo una proyección presupuestal con los valores de 2021, con base en el valor de la taquilla para un total de 25 personas más el valor de  valor 4 horas profesional acompañante y valor 2 horas preparación del taller a desarrollar. Los valores son de 2021.</t>
  </si>
  <si>
    <t>Durante el segundo trimestre de 2021 se atendió la totalidad de personas de comunidades afro que solicitaron ingresos gratuitos al JBB. Con un total de 25 jóvenes quienes participaron en un recorrido de educación ambiental.</t>
  </si>
  <si>
    <t>El JBB está trabajando en el diseño de actividades con enfoques diferenciales que enriquezcan las experiencias ambientales dirigidas a comunidades étnicas.</t>
  </si>
  <si>
    <t>Transformación cultural para la conciencia ambiental y el cuidado de la fauna doméstica</t>
  </si>
  <si>
    <t>160 Vincular 3.500.000 personas a las estrategias de cultura ciudadana, participación, educación ambiental y protección</t>
  </si>
  <si>
    <t>7666. Fortalecimiento de la educación y la participación para la promoción de la cultura ambiental en el Jardín Botánico de Bogotá</t>
  </si>
  <si>
    <t>EDUCATIVA Y CULTURAL</t>
  </si>
  <si>
    <t>Nubia Esperanza Sánchez
Carolina Valencia Dávila</t>
  </si>
  <si>
    <t>4377060 ext. 1007
3212470085</t>
  </si>
  <si>
    <t>nesanchez@jbb.gov.co
carolina.valencia@jbb.gov.co</t>
  </si>
  <si>
    <t>Presupuesto asignado: La entidad garantizará la ejecución presupuestal que permita el cumplimiento al avance del producto esperado.
El presupuesto de esta acción se midió así: valor de taquilla para 25 personas, valor 4 horas profesional acompañante y valor 2 horas preparación del taller a desarrollar. Los valores son de 2021 y pueden variar según la demanda solicitada por la comunidad.</t>
  </si>
  <si>
    <t xml:space="preserve">Crear e implementar 30 huertas urbanas con asistencia técnica e insumos para las comunidades negras afrocolombianas en el marco de la estrategia de huertas urbanas del Jardín Botánico durante el cuatrienio a partir del 1 de enero de 2021 hasta el 30 de junio de 2024. </t>
  </si>
  <si>
    <t>Número de huertas urbanas negra afrocolombiana creadas e implementadas asesoradas técnicamente en ejercicio de corresponsabilidad</t>
  </si>
  <si>
    <t>Sumatoria de huertas</t>
  </si>
  <si>
    <t>$ 55.745.088</t>
  </si>
  <si>
    <t>$ 69.681.360</t>
  </si>
  <si>
    <t>$ 27.872.544</t>
  </si>
  <si>
    <t>$ 209.044.080</t>
  </si>
  <si>
    <t>En el momento, la comunidad no ha solicitado procesos de huertas urbanas de comunidades negras y afrocolombianas.</t>
  </si>
  <si>
    <t>En este momento se esta construyendo un instrumento que permita levantar la información para el establecimiento de las huertas.</t>
  </si>
  <si>
    <t>En mesa de seguimiento sectorial se solicitó a la SAE la base de datos de las comunidades y consultivos interesados en desarrollar esta actividad. Con el siguiente asunto: Solicitud de información – Base de datos de personas miembros de comunidades
étnicas. Cordis: 2021EE2252. También en reunión de seguimiento del sector de PIAA el 25 de junio se hizo la solicitud formal de las personas afro interesadas en las huertas urbanas.</t>
  </si>
  <si>
    <t>En la medida en que se entreguen las bases de datos se iniciará el diagnóstico de la población para el fortalecimiento de huertas urbana, pues es fundamental reconocer la población con la que se trabajará y las localidades a las que pertenecen para agendar las visitas y saber que estas son comunidades reconocidas por el consejo consultivo de poblaciones negras y afrocolombianas.</t>
  </si>
  <si>
    <t>Presupuesto asignado:  La entidad garantizará la ejecución presupuestal que permita el cumplimiento al avance del producto esperado.
El cálculo presupuestal se hizo para el 2021 sobre el valor para una huerta casera que corresponde a los honorarios de profesionales que hacen asistencia y capacitación, más el valor de los insumos entregados y el transporte. Este valor puede variar con el área de la huerta, los costos de insumos, el tiempo dedicado por el profesional en cada huerta y el trasporte.</t>
  </si>
  <si>
    <t>2. Fortalecimiento de la cultura de la población afrodescendiente.</t>
  </si>
  <si>
    <t>La Orquesta Filarmónica de Bogotá, se vinculará a la conmemoración del día de la Afrocolombianidad, con un concierto cuyos arreglos y dirección se concertarán con compositores de las comunidades negras afrocolombianas, los cuales, incluirán temas del repertorio de la población que serán interpretados por una de las agrupaciones de la OFB conjuntamente con una agrupación representativa de las comunidades negras afrocolombianas de reconocida trayectoria.</t>
  </si>
  <si>
    <t>Educación de calidad</t>
  </si>
  <si>
    <t>Étnico</t>
  </si>
  <si>
    <t>Eventos de conmemoración de la Afrocolombianidad Realizados</t>
  </si>
  <si>
    <t>Sumatoria de eventos de conmemoración de la semana de la Afrocolombianidad</t>
  </si>
  <si>
    <t>Para la implementación de esta Acción Afirmativa, se realizó una reunión con la consultiva Afro, acordando que el concierto se realizará en fecha que se acordará previo la creación de un Comité que hará la curaduría del concierto, el cual estará integrado por los representantes del Pueblo Afro y de la Orquesta Filarmónica de Bogotá.</t>
  </si>
  <si>
    <t>La dificultad principal para la realización del concierto en la modalidad  de ensamble, entre una agrupación representativa de la Comunidad Afro y una agrupación de la OFB, es la selección oportuna de la agrupación de la Comunidad Afro, para la cual la Consultiva se compromete a contactar y presentar varias agrupaciones para la selección por parte del Comité de Curaduría</t>
  </si>
  <si>
    <t>Esta acciòn afirmativa se encuentra en la etapa de aprestamiento, para la cual las y los representantes de la consultiva afro, presentaron a las personas de su grupo ètnico que los representen en el Comitè de curadurìa del concierto, la elaborciòn de los arreglos y algunos nombres para la interpretaciòn, todo lo cual se encuentra en el proceso normal que demanda un evento de esta magnitud.</t>
  </si>
  <si>
    <t xml:space="preserve">Creación y Vida 
cotidiana - 
Apropiación
ciudadana del
arte, la cultura y 
el patrimonio para
la democracia 
cultural
</t>
  </si>
  <si>
    <t>Diseñar e implementar una (1) estrategia para fortalecer a Bogotá como una ciudad creativa de la música (Red UNESCO 2012)</t>
  </si>
  <si>
    <t xml:space="preserve">7691  Bogotá Ciudad
 Filarmónica </t>
  </si>
  <si>
    <t>Cultura</t>
  </si>
  <si>
    <t>OFB</t>
  </si>
  <si>
    <t>Subdirección Sinfónica</t>
  </si>
  <si>
    <t>Antonio Suarez
Diana Corina Jaime</t>
  </si>
  <si>
    <t>2320266 Ext. 119 - 188</t>
  </si>
  <si>
    <t>asuarez@ofb.gov.co
djaimes@ofb.gov.co</t>
  </si>
  <si>
    <t>La reunión realizada entre la Consultiva de la Comunidad Afro y la OFB, definió varios compromisos que se irán desarrollando para garantizar una cabal ejecución de la Acción Afirmativa, que contribuya al afianzamiento de la identidad étnica de este pueblo y al mismo tiempo que permita visibilizar el aporte del Pueblo Afro a la cultura nacional.</t>
  </si>
  <si>
    <t>Plan Integral de Acciones Afirmativas desde el campo del arte a la población Afrodescendiente</t>
  </si>
  <si>
    <t>Desarrollar 2 becas por año en cada convocatoria anual para un total de 8 becas en el cuatrienio dentro del Programa Distrital de Estímulos - IDARTES con enfoque diferencial étnico para comunidades negras afrocolombianas, a través de la cual se seleccionen las iniciativas - acciones afirmativas que desde el arte visibilizan la riqueza de las prácticas artísticas de esta comunidad desde las distintas áreas y dimensiones artísticas.</t>
  </si>
  <si>
    <t>Reducción de las desigualdades</t>
  </si>
  <si>
    <t>Derechos</t>
  </si>
  <si>
    <t>Becas que integran las convocatorias con enfoque diferencial étnico dirigidas a los artistas y agrupaciones artísticas de las comunidades negras, Afrodescendientes y Palenqueras residentes en Bogotá durante el cuatrienio</t>
  </si>
  <si>
    <t>Sumatoria de becas realizadas durante cuatro años de convocatorias con enfoque diferencial étnico dirigidas a los artistas y agrupaciones artísticas de las comunidades negras, Afrodescendientes y Palenquera</t>
  </si>
  <si>
    <t>2 becas (2020)</t>
  </si>
  <si>
    <t>Se ejecutaron 2 becas que se traducen en 4 estímulos asignados a agrupaciones artísticas pertenecientes a las comunidades negras y Afrodescendientes residentes en la ciudad</t>
  </si>
  <si>
    <t>No presentó dificultad alguna. Ambas becas culminaron su ejecución a principios del mes de diciembre del 2020</t>
  </si>
  <si>
    <t>$ 0</t>
  </si>
  <si>
    <t>0.%</t>
  </si>
  <si>
    <t>Los objetos y estructura de las becas se formularon de acuerdo a lo informado por el Subcomité de Cultura de la Consultiva Afro en la sesión realizada el 9 de octubre del 2020; no obstante, en la reunión de seguimiento a la implementación del artículo 66 (12 de marzo del 2021), la representación solicitó ajustes en la categoría identitaria del grupo étnico (eliminar la expresión de comunidad afrodescendiente por la de comunidades negras y afrocolombianas, además de valorar la presentación de propuestas presentadas por organizaciones de esta comunidad en determinadas localidades donde suele residir la población, además si en la constitución de la propuesta participan mayoritariamente mujeres.(eliminar la expresión de comunidad afrodescendiente por la de comunidades negras y afrocolombianas), lo que implicó la cancelación por completo de la ejecución de las becas  de creación para comunidades Afrodescendientes:  arte contra la discriminación 2021 y de circulación y apropiación de prácticas artísticas de comunidades Afrodescendientes 2021, teniendo que comenzar con el proceso administrativo nuevamente, una vez se publicó la resolución de cancelación, la cual se efectuó el 7 de abril del 2021.</t>
  </si>
  <si>
    <t xml:space="preserve">El cambio de nombre y implementación de enfoque territorial y de mujer, familia y generación, implicó cancelar la convocatoria anterior y empezar nuevamente el procedimiento administrativo, de tal manera que se ajuste a la petición del Subcomité de Cultura, Consultivo Distrital Afro.
</t>
  </si>
  <si>
    <t>Los objetos y estructura de las becas se formularon de acuerdo a lo informado por el Subcomité de Cultura de la Consultiva Afro en la sesión realizada el 9 de octubre del 2020; no obstante, en la reunión de seguimiento a la implementación del artículo 66 (12 de marzo del 2021), la representación solicitó ajustes en la categoría identitaria del grupo étnico (eliminar la expresión de comunidad afrodescendiente por la de comunidades negras y afrocolombianas, además de valorar la presentación de propuestas presentadas por organizaciones de esta comunidad en determinadas localidades donde suele residir la población, además si en la constitución de la propuesta participan mayoritariamente mujeres.(eliminar la expresión de comunidad afrodescendiente por la de comunidades negras y afrocolombianas), lo que implicó la cancelación por completo de la ejecución de las becas  de creación para comunidades Afrodescendientes:  arte contra la discriminación 2021 y de circulación y apropiación de prácticas artísticas de comunidades Afrodescendientes 2021, teniendo que comenzar con el proceso administrativo nuevamente, una vez se publicó la resolución de cancelación, la cual se efectuó el 7 de abril del 2021. Ambas becas siguieron su curso con la presentación de propuestas y en la actualidad se encuentra en proceso de selección de los jurados (también artistas de la población), quienes se presentaron al banco de jurados, para que continúen con el proceso de selección de los ganadores.</t>
  </si>
  <si>
    <t>Ante la afectación de la confianza en el espacio tripartita, el IDARTES viene implementando una herramienta denominada "cuadrante integral" que permite desde un enfoque integral identificar los factores internos y externos / individuales y colectivos que han influido en la construcción de la confianza desde las dimensiones metodología, normativa, cultural y humanista individual. La principal razón por la cual se creó este instrumento (test), es para poder dar cuenta del caso específico de esta instancia representativa que ha venido interactuando con un estilo de comunicación poco asertivo y desconociendo los acuerdos establecidos desde el año 2020. Pese a que el desarrollo de la reunión y concretamente de este acuerdo quedó plasmada en el acta, la falta de reglas de juego en las sesiones y del sistema de diálogo que debería haber protocolizado la SAE ha incidido para que las propias consultivas impongan sus propios intereses y agenda. Este comentario se realiza ante la duda que las becas lanzadas fueran producto de la concertación que hiciera la representación del Subcomité de Cultura y los directivos del Idartes durante el año 2020, tratando de desconocer el acuerdo que puede evidenciarse en el registro audiovisual de la sesión del 9 de octubre de 2020 y que se conserva el Idartes como prueba de que si fue acordado por la representación, sin intervención de los técnicos que ahora ayudan a ejecutar los acuerdos.</t>
  </si>
  <si>
    <t>Creación y vida cotidiana: Apropiación ciudadana del arte, la cultura y el patrimonio para la democracia cultural</t>
  </si>
  <si>
    <t xml:space="preserve">Realizar el 100% de las acciones para el fortalecimiento de los estímulos, apoyos concertados y alianzas estratégicas para dinamizar la estrategia sectorial dirigida a fomentar los procesos culturales, artísticos, patrimoniales.
</t>
  </si>
  <si>
    <t>IDARTES</t>
  </si>
  <si>
    <t>Subdirección de las Artes</t>
  </si>
  <si>
    <t>Paula Cecilia Villegas</t>
  </si>
  <si>
    <t>paula.villegas@idartes.gov.co</t>
  </si>
  <si>
    <t>Desarrollar cuatro (4) conversatorios o espacios de diálogo intercultural durante el cuatrienio donde artistas, intelectuales y sabedores de las comunidades Negras Afrocolombianas presenten su punto de vista en torno a los prejuicios raciales, racismos, barreras y actitudes que prevalecen en la vida cotidiana en la ciudad y que  evitan que se fomente la integración y convivencia entre culturas.</t>
  </si>
  <si>
    <t>Derechos, Género</t>
  </si>
  <si>
    <t>Participación en conversatorios o espacios de diálogo anual que se realicen sobre este tema  durante el cuatrienio</t>
  </si>
  <si>
    <t>Sumatoria de conversatorios o espacios de diálogo anual que se realicen donde se han participado artistas, intelectuales y sabedores de las comunidades negras afrocolombianas durante el cuatrienio</t>
  </si>
  <si>
    <t>En reunión realizada el 12 de marzo se informa la existencia del recurso y que las dos (2)  opciones de desarrollo de la actividad son las siguientes: 1) desarrollar actividad en el marco del programa Culturas en Común, en donde el recurso se invierta en el pago de al menos tres invitados un(a) artista, un (a) intelectual y un sabedor (a), todos pertenecientes a estos grupos étnicos.  2) el Subcomité de Cultura de la Consultiva Distrital informará el evento que cumpla con la característica de ser un espacio de diálogo intercultural, entendido como un espacio donde se abordará a manera de conversatorio el desarrollo de estrategias y competencias interculturales adecuadas para facilitar que los integrantes de este grupo étnico pueda comunicarse y relacionarse desde el respeto a la diversidad y en el marco de los derecho culturales. Se espera desarrollar mesa de trabajo a finales del mes de abril, en donde se estipule el espacio concreto donde se harán presente al menos los tres invitados.</t>
  </si>
  <si>
    <t xml:space="preserve">La principal dificultad ha radicado en la posición de la representación del Subcomité de Cultura de la Consultiva Distrital Afro de tratar de renegociar los acuerdos pactados en la sesión del 9 de octubre del 2020, deslegitimando incluso lo estipulado en los documentos formales base de la concertación, basándose en actas a medio acabar que elaborará para entonces el funcionario que acompañó el proceso por parte de la SDG – SAE. Por fortuna, el sector y específicamente el Instituto cuenta con los documentos soporte y específicamente las grabaciones que recuerdan los acuerdos pactados entre los directivos y la representación del Subcomité de Cultura, por lo tanto, en las mesas de trabajo se recuerdan textualmente los pactos y recursos a los que se llegaron. Se aclara que el pago de los invitados se hace sobre la tabla de costos que existe en el IDARTES y no sobre lo que estipule la representación del Subcomité, ya que es el IDARTES el que conoce los costos de estos pagos en el mercado, dependiendo la trayectoria, experiencia y perfil profesional de los invitados.  </t>
  </si>
  <si>
    <t>En reunión realizada el 12 de marzo se informa la existencia del recurso y que las dos (2)  opciones de desarrollo de la actividad son las siguientes: 1) desarrollar actividad en el marco del programa Culturas en Común, en donde el recurso se invierta en el pago de al menos tres invitados un(a) artista, un (a) intelectual y un sabedor (a), todos pertenecientes a estos grupos étnicos y  2) el Subcomité de Cultura de la Consultiva Distrital informará el evento que cumpla con la característica de ser un espacio de diálogo intercultural, entendido como un espacio donde se abordará a manera de conversatorio el desarrollo de estrategias y competencias interculturales adecuadas para facilitar que los integrantes de este grupo étnico pueda comunicarse y relacionarse desde el respeto a la diversidad y en el marco de los derecho culturales. Hasta el momento e Subcomité no ha informado los nombres de las personas que desarrollaran la acción, en tanto que el Idartes ha hecho trámites para poder presentar el desarrollo del diálogo intercultural en el marco de la Filbo, siempre y cuando precisen los participantes del conversatorio informen a la Subdirección de la Artes el nombre de los participantes de la actividad por parte de la población antes de finalizar el mes de julio del 2021. En caso contrario, se realizaría en otro espacio.</t>
  </si>
  <si>
    <t xml:space="preserve">La principal dificultad ha radicado en la posición de la representación del Subcomité de Cultura de la Consultiva Distrital Afro de tratar de renegociar los acuerdos pactados en la sesión del 9 de octubre del 2020, deslegitimado incluso lo estipulado en los documentos formales base de la concertación, basándose en actas a medio acabar que elaborará para entonces el funcionario que acompañó el proceso por parte de la SDG – SAE. Por fortuna, el sector y específicamente el Instituto cuenta con los documentos soporte y específicamente las grabaciones que recuerdan los acuerdos pactados entre los directivos y la representación del Subcomité de Cultura, por lo tanto, en las mesas de trabajo se recuerdan textualmente los pactos y recursos a los que se llegaron. Se aclara que el pago de los invitados se hace sobre la tabla de costos que existe en el IDARTES y no sobre lo que estipule la representación del Subcomité, ya que es el IDARTES el que conoce los costos de estos pagos en el mercado, dependiendo la trayectoria, experiencia y perfil profesional de los invitados.  </t>
  </si>
  <si>
    <t>Desarrollar una (1) estrategia intercultural para fortalecer los diálogos con la ciudadanía en sus múltiples diversidades poblacionales y territoriales</t>
  </si>
  <si>
    <t xml:space="preserve">IDARTES </t>
  </si>
  <si>
    <t>Desarrollar cuatro (4) conversatorios o espacios de diálogo intercultural durante el cuatrienio donde artistas, intelectuales y sabedores de las comunidades negras afrocolombianas presenten su punto de vista en torno a los prejuicios raciales, racismos, barreras y actitudes que prevalecen en la vida cotidiana en la ciudad y que  evitan que se fomente la integración y convivencia entre culturas.</t>
  </si>
  <si>
    <t xml:space="preserve">Poblacional </t>
  </si>
  <si>
    <t xml:space="preserve">Número de eventos de conmemoración de la cultura afro realizados en la cátedra de historia política </t>
  </si>
  <si>
    <t>Número de actividades realizadas</t>
  </si>
  <si>
    <t xml:space="preserve">El 18 de marzo de 2021 se realizó una reunión  con el fin de revisar las acciones concertadas y definir estrategias para su programación e implementación. Producto de este ejercicio se obtuvieron  los siguientes resultados en torno a las acciones concertadas para la vigencia 2021:
•Se resolvieron las inquietudes de la comunidad Afro respecto a las acciones propuestas en el plan de acción PIAA 2021.
•La comunidad Afro realizará una actividad puntual sumando dos de las acciones concertadas con la FUGA  (fila 28 y fila 37 de esta matriz) (conversatorio y actividades artísticas), se programó una mesa de trabajo para el 08 de abril de 2021 con el fin de revisar la propuesta de evento que la Comunidad Afro quiere realizar con la FUGA. Quedó como compromiso por parte de la Comunidad la entrega de dicha propuesta.
</t>
  </si>
  <si>
    <t>0.0%</t>
  </si>
  <si>
    <t>Durante el primer semestre del año enero- junio de 2021  se han realizado  las siguientes acciones:
18 de marzo: reunión  con la comunidad afro con el fin de  revisar las acciones concertadas y definir estrategias para su programación e implementación.
Producto de este ejercicio;
•Se resolvieron las inquietudes de la comunidad Afro respecto a las acciones propuestas en el plan de acción PIAA 2021.
•Se definió que la comunidad Afro realizará una actividad puntual sumando dos de las acciones concertadas con la FUGA  (fila 28 y fila 36 de esta matriz, referidas a actividad artísticas y conversatorio respectivamente), se programó una mesa de trabajo para el 08 de abril de 2021 con el fin de revisar la propuesta de evento que la Comunidad Afro quiere realizar con la FUGA. Quedó como compromiso por parte de la Comunidad la entrega de dicha propuesta.
El 8 de abril de 2021 la comunidad afro se comprometió a entregar la propuesta a la FUGA con el fin de avanzar en la definición y unificación de las actividades a realizar. La propuesta fue entregada el 11 de mayo y se realizó la retroalimentación por parte de la FUGA,  posteriormente se realizó una nueva reunión el 19 de mayo de 2021, en la que se solicitaron ajustes, frente a lo cual está pendiente a la fecha la entrega de una propuesta ajustada por parte de la comunidad.</t>
  </si>
  <si>
    <t>La FUGA se encuentra a la espera de una propuesta ajustada por parte de la comunidad en atención a las observaciones de la última reunión.</t>
  </si>
  <si>
    <t>Implementar una estrategia de integración en el centro de Bogotá, partiendo del Bronx, como piloto de cultura ciudadana para la confianza y la resignificación de los espacios públicos en convivencia con el entorno.</t>
  </si>
  <si>
    <t xml:space="preserve">7664 transformación cultural de imaginarios del Centro de Bogotá </t>
  </si>
  <si>
    <t>FUGA</t>
  </si>
  <si>
    <t xml:space="preserve">Subdirección para la gestión del Centro </t>
  </si>
  <si>
    <t>Margarita Díaz Casas</t>
  </si>
  <si>
    <t>mdiaz@fuga.gov.co</t>
  </si>
  <si>
    <t>Desarrollar estrategias de comunicación que visibilicen la cultura Afro, sus prácticas ancestrales, sus territorios y que permitan el fortalecimiento de las organizaciones, agrupaciones y personas Negras Afrocolombianas que pertenezcan al sector cultural y artístico.</t>
  </si>
  <si>
    <t>Derechos Humanos, Género, Poblacional - Diferencial, Ambiental y Territorial</t>
  </si>
  <si>
    <t>Estrategias de comunicación que visibilice la cultura afro, sus prácticas ancestrales, sus territorios y que permita el fortalecimiento de las organizaciones, agrupaciones y personas Negras afrocolombianas que pertenezcan al sector cultural y artístico.</t>
  </si>
  <si>
    <t>Número de estrategias implementadas que visibilicen el patrimonio Cultural afro en Bogotá.</t>
  </si>
  <si>
    <t xml:space="preserve">Se llevó a cabo la concertación de la acción con la comunidad en paralelo y se llevó a cabo la programación y emisión de contenidos relacionados con la población afrodescendiente de manera orgánica y de acuerdo con la línea editorial del Canal. </t>
  </si>
  <si>
    <t xml:space="preserve">Naturaleza jurídica y fuentes de financiación del Canal que dificultan la apropiación de compromisos en comparación con el resto del sector. 
Se buscan alternativas en el marco de la misionalidad y capacidad operativa del Canal. </t>
  </si>
  <si>
    <t xml:space="preserve">Se llevó a cabo reunión con la comisión de cultura de la Consultiva Distrital Afrocolombiana a partir de la cual se definió la inclusión de convocatoria pública para contenidos relacionados con el propósito de la acción. Se llevó a cabo también el diseño y envío a la comunidad de metodología propuesta para el diseño conjunto de la estrategia de comunicación. </t>
  </si>
  <si>
    <t>N/A</t>
  </si>
  <si>
    <t>Se acordó reunión para el 19 de julio para avanzar en la definición de acciones concretas para el cumplimiento de la acción concertada. Está pendiente la entrega del insumo para la preparación de la reunión de mesa creativa para avanzar en la acción.</t>
  </si>
  <si>
    <t>Dificultades en la concreción de reuniones de avance y recolección de insumos</t>
  </si>
  <si>
    <t xml:space="preserve">CANAL CAPITAL </t>
  </si>
  <si>
    <t>Planeación</t>
  </si>
  <si>
    <t>Ana María Ochoa Villegas</t>
  </si>
  <si>
    <t>457 83 00 Ext: 5017</t>
  </si>
  <si>
    <t>ana.ochoa@canalcapital.gov.co</t>
  </si>
  <si>
    <t xml:space="preserve">Se debe establecer el valor del presupuesto estimado para el cumplimiento de la acción para cada vigencia. Para el desarrollo de la acción concertada es necesario llevar a cabo las mesas de trabajo con la representación del grupo étnico con el fin de definir cuál será la estrategia de comunicación a implementar en virtud de los objetivos trazados por el PIAA. En razón de ello, los valores expresados en los presupuestos para cada año serán modificados conforme se establezca la dimensión de la estrategia y sus costos asociados, teniendo como base lo que se implemente en 2021. El valor actual es un estimado inferior que cambiará una vez se defina la estrategia.
 Adicionalmente se aclara que la programación y contenidos de Canal Capital se modifican cada año de acuerdo con criterios editoriales y disponibilidad de recursos provenientes del FUTIC, quien financia los contenidos producidos por el Canal, por lo que las estrategias de comunicación y sus costos también responderán a modificaciones en este sentido. 
</t>
  </si>
  <si>
    <t xml:space="preserve">Realización de convocatorias dirigidas a las comunidades Negras Afrocolombianas en las distintas localidades del Distrito Capital, en el marco del enfoque diferencial de mujer y género. </t>
  </si>
  <si>
    <t>Género</t>
  </si>
  <si>
    <t xml:space="preserve">Número de convocatorias dirigidas a las comunidades negras afrocolombianas en las distintas localidades del Distrito Capital, en el marco del enfoque diferencial de mujer y género. </t>
  </si>
  <si>
    <t xml:space="preserve">Sumatoria de convocatorias dirigidas a las comunidades negras afrocolombianas en las distintas localidades del Distrito Capital, en el marco del enfoque diferencial de mujer y género. </t>
  </si>
  <si>
    <t>Construcción conjunta de la convocatoria entre la SDCRD y la comisión de cultura de la Consultiva Distrital de Comunidades Negras, Afrocolombianas</t>
  </si>
  <si>
    <t xml:space="preserve">La Consultiva Distrital de Comunidades Negras solicita se tripliquen los recursos para esta acción, asunto que ya fue aprobado en la concertación de los PIAA. </t>
  </si>
  <si>
    <t xml:space="preserve">Apertura y difusión de la convocatoria Beca Decenio Afrodescendiente, en la que se realizaron 4 socializaciones interlocales, 3 talleres de formulación, socialización en las consultivas locales de Fontibón y Barrios Unidos, socialización con colectivos de mujeres de varias localidades y socialización en redes sociales.
Fecha de publicación     08/06/2021	
Fecha de apertura	15/06/2021	
Fecha de cierre	15/07/2021 17:00:00	
Publicación listado de habilitados, rechazados y por subsanar	22/07/2021	
Publicación de resultados de evaluación	20/08/2021
Total de inscritos: 7 </t>
  </si>
  <si>
    <t>Poca participación por parte de las comunidades negras lo cual se ve reflejado en el número de personas inscritas a pesar de los espacios y medios de difusión incorporados para esta beca.</t>
  </si>
  <si>
    <t>Creación y vida cotidiana: Apropiación ciudadana del arte, la cultura y el patrimonio, para la  democracia cultura</t>
  </si>
  <si>
    <t>Desarrollar una (1) estrategia intercultural para fortalecer los diálogos con la ciudadanía en sus múltiples diversidades poblacionales y territoriales.</t>
  </si>
  <si>
    <t>7648- Fortalecimiento estratégico de la gestión cultural territorial, poblacional y de la participación incidente en Bogotá</t>
  </si>
  <si>
    <t>SDCRD</t>
  </si>
  <si>
    <t>Dirección de Asuntos Locales y Participación</t>
  </si>
  <si>
    <t>Alejandro Franco</t>
  </si>
  <si>
    <t>alejandro.franco@scrd.gov.co</t>
  </si>
  <si>
    <t>Establecer estímulos para el pueblo Afro en el marco de la beca de grupos étnicos</t>
  </si>
  <si>
    <t>Poblacional</t>
  </si>
  <si>
    <t xml:space="preserve"> % estímulos entregados</t>
  </si>
  <si>
    <t>(# de estímulos para el pueblo afro otorgados/# de estímulos para el pueblo afro proyectados)*100</t>
  </si>
  <si>
    <t>1. Se llevó a cabo la coordinación del equipo misional del IDPC conformado por el referente étnico, el coordinador de equipo y el profesional de seguimiento con el fin de revisar las acciones concertadas y establecer el proceso de implementación y seguimiento.
2. Se asistió al reunión establecida por el sector el 09/03/2021, se concertaron las sesiones de trabajo específicas.
3. Se definieron mesas de trabajo para la implementación de las acciones afirmativas. En estas mesas se trabajarán en coordinación con el equipo delegado por parte de la comunidad y equipo misional del IDPC donde se determinará objeto y ruta de implementación del estímulo</t>
  </si>
  <si>
    <t>1. En las sesiones sostenidas la comunidad solicita aumento presupuestal mayor al concertado
2. Se presenta una solicitud por parte de las comunidades para revisar las acciones concertadas</t>
  </si>
  <si>
    <t>Se ha avanzado en proceso administrativo (viabilidad y cdp) para publicar la convocatoria de estímulos</t>
  </si>
  <si>
    <t>1. Debido a las solicitudes del aumento presupuestal y por el desacuerdo que existe por la comunidad frente la manera como están redactadas las acciones concertadas y por la falta de acompañamiento por parte de la SAE, no se ha continuado con las rutas de trabajo con la comunidad. 2. Para tener lineamientos claros y acompañamiento de la SAE como garantes de los procesos</t>
  </si>
  <si>
    <t>21. Creación y vida cotidiana: Apropiación ciudadana del arte, la cultura y el patrimonio, para la democracia cultural</t>
  </si>
  <si>
    <t>158. Realizar el 100% de las acciones para el fortalecimiento de los estímulos, apoyos concertados y alianzas estratégicas para dinamizar la estrategia sectorial dirigida a fomentar los procesos culturales, artísticos, patrimoniales.</t>
  </si>
  <si>
    <t>7639. Consolidación de la capacidad institucional y ciudadana para la territorialización, apropiación, fomento, salvaguardia y divulgación del Patrimonio Cultural en Bogotá</t>
  </si>
  <si>
    <t>IDPC</t>
  </si>
  <si>
    <t>Subdirección de Divulgación y Apropiación del Patrimonio. Equipo de Fomento</t>
  </si>
  <si>
    <t>Camila Medina</t>
  </si>
  <si>
    <t>camila.medina@idpc.gov.co</t>
  </si>
  <si>
    <t>Abrir cupos en procesos de formación para el emprendimiento en la economía cultural y creativa en una línea de orden étnico con el propósito de mejorar habilidades blandas y sofisticación de productos. Este proceso de formación incluirá un modelo de formación específica que tenga en cuenta las necesidades de las Comunidades Negras Afrocolombianas</t>
  </si>
  <si>
    <t>Trabajo decente y crecimiento económico</t>
  </si>
  <si>
    <t xml:space="preserve">Número de cupos de formación dirigidos a miembros de las comunidades étnicas </t>
  </si>
  <si>
    <t>Número</t>
  </si>
  <si>
    <t>SI</t>
  </si>
  <si>
    <t>Se adelantó la identificación de posibles aliados y temas para realizar un convenio de formación en emprendimiento cultural. Los temas que se han definido para la formación, y que aún se encuentran en revisión, a partir de la conversación con las comunidades son: Emprendimiento en el sector cultural, creativo de las artes y el patrimonio. Procesos organizativos y generación de redes y cadenas de valor. Herramientas de comunicación digital, Modelo de negocio. Métodos y herramientas de ideación y prototipado. Fuentes de financiación pública y privada, costeo y finanzas personales gestión de proyectos. Debido a la pandemia, la formación se hará virtual y se garantizarán los cupos para los grupos étnicos que se encuentren realizando actividades económicas alrededor de los bienes y servicios culturales y creativos en el centro de Bogotá.</t>
  </si>
  <si>
    <t>Como alternativa de solución para avanzar en la concreción de la acción se abrirá un espacio diálogo para definir las condiciones de implementación.</t>
  </si>
  <si>
    <t xml:space="preserve">La entidad  suscribió durante el mes de junio de 2021 el Convenio de Asociación  FUGA-119-2021, con la Universidad Jorge Tadeo Lozano - UJTL con el objeto de  aunar esfuerzos técnicos, administrativos y financieros para desarrollar un programa de formación en emprendimiento cultural y creativo. Actualmente se está adelantando la convocatoria para la participación en estos procesos de formación, en donde se espera que participen y  reciban formación miembros de la comunidad afro, una vez realizado el lanzamiento del proceso el 22 de julio, se establecerá contacto directo con la comunidad para invitarlos a participar.
Debido a la pandemia, la formación se hará virtual y se garantizarán como mínimo 5 cupos en procesos de formación para el emprendimiento en competencias personales y empresariales de iniciativas de la economía cultural y creativa, dirigidos a miembros de la comunidad afro que se encuentren realizando actividades económicas alrededor de los bienes y servicios culturales y creativos en el centro de Bogotá  y que habiten en el centro de la ciudad.
Toda la información y proceso de inscripción en
https://t.co/W56o4M6g3R.
</t>
  </si>
  <si>
    <t>No se presentaron retrasos</t>
  </si>
  <si>
    <t xml:space="preserve">Bogotá región emprendedora e innovadora </t>
  </si>
  <si>
    <t>Diseñar y promover tres (3) programas para el fortalecimiento de la cadena de valor de la economía cultural y creativa.</t>
  </si>
  <si>
    <t>7713 Fortalecimiento del ecosistema de la economía cultural y creativa</t>
  </si>
  <si>
    <t>Garantizar la inclusión de un espacio en la plataforma tecnológica de la FUGA que facilite la circulación y consumo de los bienes, contenidos y servicios ofertados por los actores culturales y creativos del centro. Se incluirá un espacio especifico destinado a la oferta de los bienes, servicios y manifestaciones de Comunidades Negras Afrocolombianas enlazado con las plataformas propias de las organizaciones y agentes culturales y artísticos de esta comunidad que desarrollan su actividad en el centro.</t>
  </si>
  <si>
    <t>No de espacio  para la circulación de los  productos artísticos y culturales  de los grupos Afrodescendientes  en la herramienta tecnológica  de consumo de los bienes, contenidos y servicios ofertados por los actores culturales y creativos del centro.</t>
  </si>
  <si>
    <t>Número de espacios implementados</t>
  </si>
  <si>
    <t>Acción programada a partir de 2023</t>
  </si>
  <si>
    <t>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t>
  </si>
  <si>
    <t>Se aclara que la acción no tiene presupuesto en las vigencias 2020 a 2022  ya que solo se hará efectiva la entrega de bienes y servicios a las comunidades  a partir de 2023.</t>
  </si>
  <si>
    <t>Realizar 8 veces (1 por semestre) el préstamo del Escenario Móvil y 8 veces (2 al año) del Teatro Jorge Eliecer Gaitán a los artistas de las comunidades negras afrocolombianas, incluyendo el equipo técnico encargado de su manejo, siempre y cuando se realice la solicitud con tiempo suficiente (mínimo 6 meses antes de realizar el evento) y se encuentre disponible el escenario en las fechas y horarios requeridos. NOTA: Se propone de manera alternativa el acceso a canales virtuales y digitales con los que cuenta el Instituto. Estos valores son en especie de acuerdo con los valores de la resolución de uso de los equipamientos. Se ofrece también la posibilidad de solicitar Teatro al Aire Libre La Media Torta, Teatro El Parque, Sala Gaitán, Espacios alternos del Planetario Distrital y Teatro El Ensueño, a las comunidades negras afrocolombianas de acuerdo a disponibilidad y en concertación con la subcomisión de cultura de la Consultiva Distrital de comunidades negras afrocolombiana</t>
  </si>
  <si>
    <t xml:space="preserve">Préstamo de escenarios y equipo técnico de apoyo son prestados para el desarrollo de 16 eventos artísticos y culturales previamente informados al Instituto y en donde participaran artistas y agrupaciones artísticas de las comunidades negras y afrocolombianas residentes en Bogotá durante el cuatrienio  </t>
  </si>
  <si>
    <t xml:space="preserve">Sumatoria de veces en que anualmente se prestan los escenarios y equipos técnicos disponibles durante el cuatrienio </t>
  </si>
  <si>
    <t>0 (2020)</t>
  </si>
  <si>
    <t>La Subdirección de Artes realiza desde el 23 de marzo el trámite de solicitud de escenario pese a que el Subcomité de Cultura de la Consultiva Distrital Afro no ha hecho la petición a través del diligenciamiento del escenario (Teatro Jorge Eliécer Gaitán) en el enlace respectivo. A la fecha se cuenta con el préstamo del escenario Teatro Jorge Eliecer Gaitán para efectuar el evento artístico que debe informar dicha instancia representativa en reunión de producción. No se ha informado las fechas ni los eventos a los que se destinará los otros dos préstamos de escenarios.</t>
  </si>
  <si>
    <t xml:space="preserve">Debido al tercer pico de la pandemia COVID 19, es probable que los préstamos para eventos presenciales se vean afectados y quedó como alternativa la no realización o la solicitud de eventos virtuales en donde se requiere que, la solicitud de espacios virtuales en la plataforma, también se realice con el mínimo de tiempo informado en la nota de la acción acordada. </t>
  </si>
  <si>
    <t>La Subdirección de Artes realiza desde el 12 de marzo el trámite de solicitud de escenario pese a que el Subcomité de Cultura de la Consultiva Distrital Afro no habían hecho la petición a través del diligenciamiento del escenario (Teatro Jorge Eliécer Gaitán) en el enlace respectivo. A la fecha se cuenta con el préstamo del escenario Teatro Jorge Eliécer Gaitán para efectuar el evento artístico que debe informar dicha instancia representativa en reunión de producción. No se ha informado las fechas ni los eventos a los que se destinará los otros dos préstamos de escenarios por parte del Subcomité de Cultura de la Consultiva.</t>
  </si>
  <si>
    <t xml:space="preserve">Debido al tercer pico de la pandemia COVID 19, es probable que los préstamos para eventos presenciales se vean afectados y queda como alternativa la no realización de eventos presenciales o la realización de eventos virtuales en los casos requeridos. La solicitud de espacios virtuales en la plataforma, también se realice con el mínimo de tiempo informado en la matriz,  nota de la acción acordada. </t>
  </si>
  <si>
    <t>Promover 19500 acciones para el fortalecimiento y la participación en practicas artísticas, culturales y patrimoniales en los territorios generando espacios de encuentro y reconocimiento del otro.</t>
  </si>
  <si>
    <t>Subdirección de Equipamientos</t>
  </si>
  <si>
    <t>Carlos Mauricio Galeano Vargas</t>
  </si>
  <si>
    <t xml:space="preserve">carlos.galeano@idartes.gov.co </t>
  </si>
  <si>
    <t>Garantizar el préstamo de escenarios deportivos y recreo deportivos del Sistema Distrital de Parques en las 19 localidades según equipamiento existente en cada una de ellas para las comunidades negras afrocolombianas</t>
  </si>
  <si>
    <t>Salud y bienestar</t>
  </si>
  <si>
    <t>Poblacional; diferencial</t>
  </si>
  <si>
    <t>Préstamo de canchas sintéticas concertadas con lideres y lideresas de la población afrodescendiente</t>
  </si>
  <si>
    <t>(Número de canchas sintéticas prestadas para la población afrodescendiente/ Número de canchas sintéticas concertadas con  lideres y lideresas de la población afrodescendiente)*100</t>
  </si>
  <si>
    <t>Sin línea Base</t>
  </si>
  <si>
    <t>Actividad programada para dar inicio de su implementación en el mes de septiembre de 2021</t>
  </si>
  <si>
    <t>0-0%</t>
  </si>
  <si>
    <t>20. Bogotá, referente en cultura, deporte, recreación y actividad física, con parques para el desarrollo y la salud</t>
  </si>
  <si>
    <t>145. Sostenibilidad del 100% de parques y escenarios deportivos administrados por el IDRD, de acuerdo a la priorización realizada.</t>
  </si>
  <si>
    <t>7853 Administración de parques y escenarios innovadores, sostenibles y con adaptación al cambio climático en Bogotá</t>
  </si>
  <si>
    <t>IDRD</t>
  </si>
  <si>
    <t>Subdirección Técnica de Parques</t>
  </si>
  <si>
    <t>Myriam Monsalve</t>
  </si>
  <si>
    <t>660 5400</t>
  </si>
  <si>
    <t xml:space="preserve">myriam.monsalve@idrd.gov.co </t>
  </si>
  <si>
    <t>El préstamo de los escenarios estará sujeto al cumplimiento de los protocolos establecidos para su uso y conforme con lo dispuesto en el manual de aprovechamiento económico.
Previamente se debe concertar entre el IDRD y los lideres y lideresas de la población afrodescendiente el préstamo de las canchas sintéticas y futbol sala dependiendo la disponibilidad de horas y fechas.
El presupuesto programado es indicativo.
El presupuesto estimado para el cumplimiento de la acción será modificado una vez se concerté con los  lideres y lideresas de la población afrodescendiente las canchas sintéticas a utilizar.</t>
  </si>
  <si>
    <t>En el marco de la programación artística y cultural realizada en cada vigencia por la Fundación Gilberto Álzate Avendaño, se realizarán programas artísticos y culturales enfocados a la comunidad negra afrocolombiana del centro. Este apoyo en particular se concentra en poner a disposición de la comunidad los espacios artísticos de la FUGA y su capacidad logística y de producción.</t>
  </si>
  <si>
    <t>Por demanda</t>
  </si>
  <si>
    <t xml:space="preserve">
•La comunidad Afro realizará una actividad puntual sumando dos de las acciones concertadas con la FUGA  (fila 28 y fila 36 de esta matriz) (conversatorio y actividades artísticas).
</t>
  </si>
  <si>
    <t>21 - Creación y vida cotidiana: Apropiación ciudadana del arte, la cultura y el patrimonio, para la democracia cultural</t>
  </si>
  <si>
    <t>156 - Promover 21.250 acciones para el fortalecimiento y la participación en prácticas artísticas, culturales y patrimoniales en los territorios, generando espacios de encuentro y reconocimiento del otro</t>
  </si>
  <si>
    <t>7682 - Desarrollo y fomento a las prácticas artísticas y culturales para dinamizar el centro de Bogotá</t>
  </si>
  <si>
    <t>Subdirección artística y cultural</t>
  </si>
  <si>
    <t>César Parra Ortega</t>
  </si>
  <si>
    <t>cparra@fuga.gov.co</t>
  </si>
  <si>
    <t>Garantizar una escuela de formación deportiva para los niños, niñas, adolescentes y jóvenes de las comunidades negras afrocolombianas del Distrito Capital, que permita desde su cosmovisión cultural y pedagogías propias, el empoderamiento de esta comunidad para la construcción de ciudad</t>
  </si>
  <si>
    <t xml:space="preserve">Creación de una (1) Escuela Deportiva </t>
  </si>
  <si>
    <t>Escuela deportiva creada para los niños, niñas, adolescentes y jóvenes de las comunidades negras afrocolombianas del Distrito Capital</t>
  </si>
  <si>
    <t xml:space="preserve">Se realizaron dos reuniones con la población Afro. La primera de ellas con el sector Cultura en pleno, dada la cantidad de instituciones del sector, se coordinó programar reuniones por separado con cada entidad. De acuerdo a lo anterior el IDRD programó reunión para el día 16 de marzo de 2021, en esta reunión la comunidad Afro manifestó que el sector modificó las acciones y sugiere que se revisen las grabaciones de la concertación de la vigencia 2020 y reprogramar la reunión de implementación.
Es de aclarar que la implementación de la acción está programada para dar inicio en el mes de abril de 2021. </t>
  </si>
  <si>
    <t xml:space="preserve">No se cuenta con avance cualitativo en el presente reporte </t>
  </si>
  <si>
    <t xml:space="preserve">El día 9 de junio se realizó reunión con la población Afro y el IDRD, con el objetivo de coordinar las acciones de seguimiento del plan de acción. Sin embargo, la población Afro manifestó nuevamente que las acciones fueron modificadas, pese a que el IDRD informó que las acciones están conforme a las concertadas en la vigencia 2020.  Se acordó, que el IDRD revisará nuevamente las grabaciones y presentará nuevamente en una próxima reunión. Por parte de la Población, se comprometieron enviar una propuesta para el desarrollo del Torneo del Olaya para el día 19 de junio, sin embargo, a la fecha del presente reporte no se ha recibido por parte de la población la propuesta. </t>
  </si>
  <si>
    <t xml:space="preserve">141. Implementar 1 estrategia que articule el deporte en el Distrito Capital, para el desarrollo en la base deportiva </t>
  </si>
  <si>
    <t>7850 Implementación de una estrategia para el desarrollo deportivo y competitivo de Bogotá</t>
  </si>
  <si>
    <t xml:space="preserve">Subdirección Técnica de Recreación y Deporte </t>
  </si>
  <si>
    <t>Aura María Escamilla Ospina</t>
  </si>
  <si>
    <t>aura.escamilla@idrd.gov.co</t>
  </si>
  <si>
    <t>30 cupos en el diplomado virtual de "formación en patrimonio" para la vida para el pueblo afro</t>
  </si>
  <si>
    <t xml:space="preserve"> cupos en el diplomado en patrimonio cultural otorgados</t>
  </si>
  <si>
    <t># de cupos del diplomado en patrimonio cultural otorgados</t>
  </si>
  <si>
    <t>1. Coordinación del equipo misional del IDPC conformado por el referente étnico, el coordinador de equipo y el profesional de seguimiento de reunieron con el fin de revisar las acciones concertadas y establecer el proceso de implementación y seguimiento.
2. Se asistió a la reunión sectorial establecida para el proceso de seguimiento 09/03/2021
3. Se definieron mesas de trabajo para la revisión del escalonamiento del proceso de formación y las alianzas interinstitucionales (SCRD) para la implementación de las acciones de formación</t>
  </si>
  <si>
    <t xml:space="preserve">1. En las sesiones sostenidas la comunidad solicita la revisión de los contenidos del diplomado para lo que se llevarán mesas de trabajo </t>
  </si>
  <si>
    <t>No se ha dado avance teniendo en cuenta las dificultades planteadas</t>
  </si>
  <si>
    <t>14. Formación integral: más y mejor tiempo en los colegios</t>
  </si>
  <si>
    <t>96. 257.000 Beneficiarios de procesos integrales de formación a lo largo de la vida con énfasis en el arte, la cultura y el patrimonio</t>
  </si>
  <si>
    <t>7601. Formación en patrimonio cultural en el ciclo integral de educación para la vida en Bogotá</t>
  </si>
  <si>
    <t>Subdirección de Divulgación y Apropiación del Patrimonio. Equipo de Formación en patrimonio cultural</t>
  </si>
  <si>
    <t>Fabio López</t>
  </si>
  <si>
    <t>fabio.lopez@idpc.gov.co</t>
  </si>
  <si>
    <t>Teniendo en cuenta la revisión del acta de concertación se ajusta el número de cupos a 30 y se distribuyen en las vigencias establecidas (13/05)</t>
  </si>
  <si>
    <t>Desarrollar 8 laboratorios de formación en diferentes áreas artísticas con enfoque diferencial étnico negro afrocolombiano, implementados a través de la línea Converge del Programa CREA durante el cuatrienio.</t>
  </si>
  <si>
    <t xml:space="preserve">Laboratorios de formación en diferentes áreas artísticas  realizados a través de la línea Converge del Programa CREA durante el cuatrienio. </t>
  </si>
  <si>
    <t xml:space="preserve">Sumatoria de laboratorios anuales que se realizan en formación artística (2 anuales) / Total (8) de laboratorios de formación artística que se deben realizar en el cuatrienio </t>
  </si>
  <si>
    <t>En la reunión de revisión de la implementación (12 de marzo), el IDARTES presentó la acción registrada en la matriz acordada por los directivos del IDARTES que hicieron parte de la comitiva de concertación del año 2020 y la representación del Subcomité de Cultura de la Consultiva Distrital Afro en dicho año, enfatizando que lo que se llevaría a cabo en esta acción es el desarrollo de dos laboratorios en los espacios de CREA en donde se realizaría un trabajo de creación o incluso de investigación o exploratorio sobre temáticas propuestas por la instancia relacionadas con el campo, prácticas y áreas artísticas, de tal manera que se preserve el enfoque disciplinar y misionalidad de la institución, a la vez que se atienda en su calidad de acción afirmativa a este grupo étnico. Se pacta llevar a cabo una mesa de trabajo en donde se defina las temáticas, enfoque disciplinar y metodología que se abordará en el desarrollo de estos espacios de formación y fomento de las prácticas artísticas de este grupo étnico; mesa que hasta el momento no se ha reprogramado a solicitud del Consultiva para poder atender a las otras entidades distritales y del sector para hacer este mismo ejercicio. Se retomará la mesa de trabajo en la última semana de abril, dando tiempo también al IDARTES para el desarrollo de las otras reuniones de verificación de los acuerdos implementados por los otros grupos étnicos e instancias representativas.</t>
  </si>
  <si>
    <t>El principal obstáculo surge en la reinterpretación e intento de renegociación de los acuerdos por parte del Subcomité de Cultura de la Consultiva Distrital Afro, lo que ha implicado que nuevamente el IDARTES a pesar de las claridades que tiene frente a las acciones acordadas, revise los videos y constate que lo que aparece como registrado como acciones concertadas fue lo que aparece inscrito en las matrices y no hubo cambio alguno realizado por el IDARTES, sino que obedece al acuerdo y redacción original.</t>
  </si>
  <si>
    <t>En la reunión de revisión de la implementación (12 de marzo), el IDARTES presentó la acción registrada en la matriz acordada por los directivos del IDARTES que hicieron parte de la comitiva de concertación del año 2020 y la representación del Subcomité de Cultura de la Consultiva Distrital Afro en dicho año, enfatizando que lo que se llevaría a cabo en esta acción es el desarrollo de dos laboratorios en los espacios de CREA en donde se realizaría un trabajo de creación o incluso de investigación o exploratorio sobre temáticas propuestas por la instancia relacionadas con el campo, prácticas y áreas artísticas, de tal manera que se preserve el enfoque disciplinar y misionalidad de la institución, a la vez que se atienda en su calidad de acción afirmativa a este grupo étnico. Se pacta llevar a cabo una mesa de trabajo en donde se defina las temáticas, enfoque disciplinar y metodología que se abordará en el desarrollo de estos espacios de formación y fomento de las prácticas artísticas de este grupo étnico; mesa que hasta el momento se ha reprogramado en varias ocasiones a solicitud del Consultiva, dada la necesidad de  poder atender a las otras entidades distritales y del sector para hacer este mismo ejercicio. Se retomará la mesa de trabajo en mayo y junio por parte del Idartes, con una consecuente cancelación de los espacios de reunión por parte de la representación, aduciendo estar desarrollando actividades desarrolladas por la Secretaria Distrital Salud en el marco de la conmemoración del Día de la Afrocolombianidad.</t>
  </si>
  <si>
    <t xml:space="preserve">La escasa disposición de la representación para informar los nombres de las personas que asumirán el rol de artistas formadores del procesos, ha permitido que no se avance en el desarrollo de este acuerdo, unido a la insistencia de querer interpretar este acuerdo a la idea inicial que presentaron en el espacio de pre concertación (antes del 9 de octubre), donde la petición de la representación era apoyar escuelas de formación artística, petición que la Subdirección de Formación aclaró en el respectivo espacio de concertación (9 de octubre) como no ser posible desarrollar. Una vez se llevó la deliberación, se acordó que se aceptaría el desarrollo de los laboratorios como espacios de intercambio de saberes, pero contradictoriamente la representación que es la misma que concertó, desconocen el acuerdo y vuelven con la solicitud de solicitar apoyo a escuelas de formación que existe en la población. </t>
  </si>
  <si>
    <t>Formación integral: más y mejor tiempo en los colegios</t>
  </si>
  <si>
    <t>250.000 Beneficiarios de procesos integrales de formación a lo largo de la vida con énfasis en el arte, la cultura y el patrimonio.</t>
  </si>
  <si>
    <t>Subdirección de Formación</t>
  </si>
  <si>
    <t>Leyla Castillo Ballén</t>
  </si>
  <si>
    <t xml:space="preserve">leyla.castillo@idartes.gov.co </t>
  </si>
  <si>
    <t>Inclusión de niños y niñas pertenecientes a las comunidades negras afrocolombianas que residen en el Distrito Capital, a las experiencias artísticas que desarrolla el programa NIDOS del IDARTES</t>
  </si>
  <si>
    <t>Población infantil perteneciente a las comunidades negras y afrocolombianas residentes en la ciudad que se beneficia de las experiencias artística realizadas durante el cuatrienio.</t>
  </si>
  <si>
    <t>Sumatoria de niños y niñas pertenecientes a las comunidades negras y afrocolombianas incluidos y beneficiados que participan en el programa NIDOS del IDARTES durante el cuatrienio</t>
  </si>
  <si>
    <t>En la reunión de revisión de la implementación (12 de marzo), el IDARTES presentó la acción registrada en la matriz acordada por los directivos del IDARTES que hicieron parte de la comitiva de concertación del año 2020 y la representación del Subcomité de Cultura de la Consultiva Distrital Afro en dicho año, enfatizando que lo que se llevaría a cabo en esta acción es el desarrollo de una experiencia artística y no una escuela de formación artística. Se pacta llevar a cabo una mesa de trabajo en donde se explicará la metodología de trabajo de la experiencia artística; mesa que hasta el momento no se ha reprogramado a solicitud del Consultiva para poder atender a las otras entidades distritales y del sector para hacer este mismo ejercicio. Se retomará la mesa de trabajo en la última semana de abril, dando tiempo también al IDARTR para el desarrollo de las otras reuniones de verificación de los acuerdos implementados por los otros grupos étnicos e instancias representativas.</t>
  </si>
  <si>
    <t xml:space="preserve">El principal obstáculo surge en la reinterpretación e intento de renegociación de los acuerdos por parte del Subcomité de Cultura de la Consultiva Distrital Afro, lo que ha implicado que nuevamente el Id artes a pesar de las claridades que tiene frente a las acciones acordadas, revise los videos y constate que lo que aparece como registrado como acciones concertadas fue lo que aparece inscrito en las matrices y no hubo cambio alguno realizado por el Id artes, sino que obedece al acuerdo y redacción original. En ningún momento el acuerdo estableció la creación o el apoyo a escuelas artísticas, sino al desarrollo de experiencias artísticas o a espacios donde se promueven procedimientos de creación e investigación artística que promueve diálogos horizontales, cooperativos o colaborativos y de trabajo en red. </t>
  </si>
  <si>
    <t>En la reunión de revisión de la implementación (12 de marzo), el IDARTES presentó la acción registrada en la matriz acordada por los directivos del IDARTES que hicieron parte de la comitiva de concertación del año 2020 y la representación del Subcomité de Cultura de la Consultiva Distrital Afro en dicho año, enfatizando que lo que se llevaría a cabo en esta acción es el desarrollo de una experiencia artística y no una escuela de formación artística. Se pacta llevar a cabo una mesa de trabajo en donde se explicará la metodología de trabajo de la experiencia artística; mesa que hasta el momento no se ha reprogramado a solicitud del Consultiva para poder atender a las otras entidades distritales y del sector para hacer este mismo ejercicio. Se retomará la mesa de trabajo en la última semana de abril, dando tiempo también al IDARTES para el desarrollo de las otras reuniones de verificación de los acuerdos implementados por los otros grupos étnicos e instancias representativas.</t>
  </si>
  <si>
    <t xml:space="preserve">El principal obstáculo surge en la reinterpretación e intento de renegociación de los acuerdos por parte del Subcomité de Cultura de la Consultiva Distrital Afro, lo que ha implicado que nuevamente el Idartes a pesar de las claridades que tiene frente a las acciones acordadas, revise los videos y constate que lo que aparece como registrado como acciones concertadas fue lo que aparece inscrito en las matrices y no hubo cambio alguno realizado por el Idartes, sino que obedece al acuerdo y redacción original. En ningún momento el acuerdo estableció la creación o el apoyo a escuelas artísticas, sino al desarrollo de experiencias artísticas o a espacios donde se promueven procedimientos de creación e investigación artística que promueve diálogos horizontales, cooperativos o colaborativos y de trabajo en red. </t>
  </si>
  <si>
    <t>Educación inicial: bases sólidas para la vida</t>
  </si>
  <si>
    <t>Promover la atención de 93.000 beneficiarios de primera infancia a través de la realización de experiencias artísticas a favor de los derechos culturales.</t>
  </si>
  <si>
    <t xml:space="preserve"> Generar una oferta artística a través de Programación Convergente, en la que puedan participar los artistas pertenecientes a la población Negra Afrodescendiente que permita enriquecer los espacios de programación con enfoque diferencial étnico (afro) en escenarios y espacios a nivel local y distrital.</t>
  </si>
  <si>
    <t>Derechos; Género</t>
  </si>
  <si>
    <t xml:space="preserve">Funciones artísticas desarrolladas dentro de la Programación Convergente (8 por año) en el que participarán artistas y agrupaciones artísticas de comunidades negras y afrocolombianas durante el cuatrienio  </t>
  </si>
  <si>
    <t>Sumatoria de funciones artísticas anuales desarrolladas durante el cuatrienio</t>
  </si>
  <si>
    <t>En la reunión de revisión de la implementación (12 de marzo), el IDARTES acordó desarrollar en la mesa de trabajo los criterios de selección que permitiera la participación de las agrupaciones artística pertenecientes a la comunidades negras y afrocolombianas, enriqueciendo los espacios de programación con enfoque diferencial. Id artes plantea que en dicha oferta se tengan en cuenta las agrupaciones artísticas que participan en las becas con enfoque diferencial de comunidades negras y afrocolombianas y que no resulten seleccionadas, de tal manera que puedan obtener un beneficio económico que permita la reactivación en época de pandemia, favoreciendo además la presentación de más propuestas a esta beca. De este tema concerniente a cómo se llevaría a cabo el proceso curatorial de selección de la oferta artística que hará parte de la Programación Convergente se hablará en la próxima mesa de trabajo que se realizaría la última semana de abril, dando tiempo también al IDARTES para el desarrollo de las otras reuniones de verificación de los acuerdos implementados por los otros grupos étnicos e instancias representativas.</t>
  </si>
  <si>
    <t>Por el momento no se presenta ninguna dificultad que amerite una alternativa de solución.</t>
  </si>
  <si>
    <t xml:space="preserve">En la reunión de revisión de la implementación (12 de marzo), el IDARTES acordó desarrollar en la mesa de trabajo los criterios de selección que permitiera la participación de las agrupaciones artística pertenecientes a la comunidades negras y afrocolombianas, enriqueciendo los espacios de programación con enfoque diferencial. Id artes plantea que en dicha oferta se tengan en cuenta las agrupaciones artísticas que participan en las becas con enfoque diferencial de comunidades negras y afrocolombianas y que no resulten seleccionadas, de tal manera que puedan obtener un beneficio económico que permita la reactivación en época de pandemia, favoreciendo además la presentación de más propuestas a esta beca. De este tema concerniente a cómo se llevaría a cabo el proceso curatorial de selección de la oferta artística que hará parte de la Programación Convergente se hablará en la mesa de trabajo en mayo y junio por parte del Idartes, con una consecuente cancelación de los espacios de reunión por parte de la representación, aduciendo estar desarrollando actividades desarrolladas por la Secretaria Distrital Salud en el marco de la conmemoración del Día de la Afrocolombianidad. Hasta el momento Idartes ha avanzado en definir la alternativa de ejecución de recursos a los que se acogerán las agrupaciones y artistas de estas comunidades, una vez se precise cómo será el desarrollo del proceso curatorial de selección de los grupos que harán parte de la programación Convergente. </t>
  </si>
  <si>
    <t>No asistencia a las reuniones citadas para precisar el mecanismo o proceso curatorial en el que se elegirán las agrupaciones y artistas que harán parte del programa Convergente.</t>
  </si>
  <si>
    <t>Garantizar la participación y el ingreso prioritario de niñas, niños, adolescentes y jóvenes de las comunidades negras afrocolombianas a los procesos de formación impartidos por la OFB en los Centros Filarmónicos Escolares y Locales, posibilitando el empoderamiento del enfoque diferencial étnico de las comunidades negras afrocolombianas desde la pluralidad y calidad</t>
  </si>
  <si>
    <t>Número de personas participantes en el proceso</t>
  </si>
  <si>
    <t>Sumatoria de personas beneficiadas</t>
  </si>
  <si>
    <t xml:space="preserve">En la reunión sostenida entre la Consultiva Afro y la OFB, se concertó el diseño de una pieza publicitaria para la promoción del servicio de los Centros Filarmónicos, entre las niñas, niños, adolescentes y jóvenes de su Comunidad </t>
  </si>
  <si>
    <t>La principal dificultad para la vinculación de las personas de la Comunidad Afro, se señala es su situación económica y por ello se hará la promoción para que se vinculen a los Centros más cercanos a su sitio de residencia.</t>
  </si>
  <si>
    <t xml:space="preserve">A 30 de junio de 2.021, registramos la participaciòn de 45 personas que se identifican como afrodescendientes, no obstante es altamente probable que entre ellas se cuenten personas pertenecientes a las comunidades raizal y palenquera, pero como ello no es posible establecerlo, por cuanto en el formulario de inscripciòn al programa no se clasifican estos dos grupos ètnicos, se incluyen todas como poblaciòn afrodescediente.  </t>
  </si>
  <si>
    <t>Formación integral más y
 mejor tiempo en los colegios</t>
  </si>
  <si>
    <t>Realizar un proceso integral de formación
 a lo largo de la vida con énfasis en el 
arte y la cultura</t>
  </si>
  <si>
    <t>7663  Formación 
musical Vamos a la 
Filarmónica</t>
  </si>
  <si>
    <t>Dirección de Fomento y Desarrollo</t>
  </si>
  <si>
    <t>Gisela de la Guardia
Diana Carolina Ruiz</t>
  </si>
  <si>
    <t>2889988
Extensiones 117 y 111</t>
  </si>
  <si>
    <t>gdelaguardia@ofb.gov.co
druiz@ofb.gov.co</t>
  </si>
  <si>
    <t>5. Toma de medidas eficaces, especialmente en las esferas de la enseñanza, la educación, la cultura, y la información para combatir los prejuicios que conduzcan a la discriminación racial de los Afrodescendientes.</t>
  </si>
  <si>
    <t>Garantizar la participación y el reconocimiento en la formulación de la Política Pública Distrital  de lectura, escritura y bibliotecas y espacios étnicos culturales de circulación del libro.</t>
  </si>
  <si>
    <t>poblacional</t>
  </si>
  <si>
    <t xml:space="preserve">Número de mesas en las que participa la población negra afrocolombiana para la formulación de la política pública de Lectura y Escritura. </t>
  </si>
  <si>
    <t>Sumatoria de mesas  realizadas</t>
  </si>
  <si>
    <t>Se realizó la presentación del plan estratégico de la política pública de Escritura, Lectura y Oralidad, en la que se definieron los actores y las fechas para avanzar con los y las representantes de la Consultiva Distrital Afro.
La política aún no está en su fase de agenda pública por el momento, se está formulando un documento preliminar que será enviado al CONPES para que ellos den la viabilidad a su formulación. Una vez surtido este paso, procederemos a  construir la política con la ciudadanía y, en ese sentido, se formularan y llevarán a cabo mesas de trabajo y consulta con las comunidades negras afrocolombianas, así como con otros diversos actores, en tanto es clave que sus necesidades, intereses y apuestas en términos de inclusión en la cultura escrita, sean acogidos.</t>
  </si>
  <si>
    <t>Ninguna dificultad a la fecha</t>
  </si>
  <si>
    <t>Desde la dirección de Lectura y Bibliotecas fue desarrollada la estrategia participativa para que la comisión de cultura de la Consultiva Distrital de comunidades negras, al igual, que población negra de la ciudad realicen sus aportes en la construcción de la política</t>
  </si>
  <si>
    <t>Hasta la fecha no se tienen dificultades en la ejecución de la acción.</t>
  </si>
  <si>
    <t>Plan Distrital de Lectura, Escritura y oralidad: Leer para la vida</t>
  </si>
  <si>
    <t>Formular 1 política distrital de lectura, escritura y bibliotecas y otros espacios de circulación del libro</t>
  </si>
  <si>
    <t>7880 - Fortalecimiento de la inclusión a la Cultura Escrita de todos los habitantes de Bogotá.</t>
  </si>
  <si>
    <t>Dirección de Lectura y Bibliotecas</t>
  </si>
  <si>
    <t>María Consuelo Gaitán</t>
  </si>
  <si>
    <t>consuelo.gaitan@scrd.gov.co</t>
  </si>
  <si>
    <t>Promover e implementar un (1) evento anual de valoración social del libro, la lectura y la escritura, enalteciendo la cultura de la comunidad negra afrocolombiana en el marco de la semana de la Afrocolombianidad.</t>
  </si>
  <si>
    <t>Número de eventos en el marco de la semana de la Afrocolombianidad</t>
  </si>
  <si>
    <t>Sumatoria de número de eventos realizados</t>
  </si>
  <si>
    <t>Presentación de las actividades relacionadas con el mes de la Afrocolombianidad en los campos de la lectura, escritura y oralidad.</t>
  </si>
  <si>
    <t xml:space="preserve">Se concertará con la comisión de cultura de la Consultiva Distrital de Comunidades negras, los autores(as) que harán parte de estas actividades </t>
  </si>
  <si>
    <t xml:space="preserve">Se desarrollaron 13 eventos en el marco del mes de la Afrocolombianidad en las bibliotecas públicas de BiblioRed.
Ofrecimos trece espacios de lectura en la ciudad para acercar a los ciudadanos a la producción intelectual de autores y autoras afrocolombianos.
Atendimos 195 ciudadanos en los espacios de divulgación de la obra de escritoras y escritores negros, afrocolombianas, palenqueras y raizales, a través de clubes de lectura y talleres de escritura en las bibliotecas públicas de la Red Distrital de Bibliotecas Públicas - BibloRed.
Link de evidencias de los eventos desarrollados:
https://docs.google.com/presentation/d/17JQgVVrIVVrjlfVzzkQHNfSi-Q7qo2G9DNY1LxQdz-w/edit?usp=sharing
</t>
  </si>
  <si>
    <t>3. Garantía del ejercicio de los derechos de los Afrodescendientes, con énfasis en los derechos humanos y en el reconocimiento de los derechos históricos y contemporáneos como grupo étnico.</t>
  </si>
  <si>
    <t>Una exposición temporal en el Museo de Bogotá que integre dimensiones patrimoniales y de memoria histórica, ancestral y cultural en la ciudad, donde converja la memoria étnica-racial de la comunidad negra y afrocolombiana.</t>
  </si>
  <si>
    <t>exposición temporal inaugurada</t>
  </si>
  <si>
    <t># exposición temporal</t>
  </si>
  <si>
    <t>1. Coordinación del equipo misional del IDPC (Museo de Bogotá)  para el cumplimiento de las acciones afirmativas.
2. Se asistió a la reunión sectorial establecida para el proceso de seguimiento 09/03/2021 con el fin de establecer las mesas puntuales con la comunidad</t>
  </si>
  <si>
    <t>153.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</si>
  <si>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Subdirección de Divulgación y Apropiación del Patrimonio. 
Museo de Bogotá</t>
  </si>
  <si>
    <t>Andrés Suárez</t>
  </si>
  <si>
    <t>andres.suarez@idpc.gov.co</t>
  </si>
  <si>
    <t>Un recorrido participativo construido con la comunidad sobre patrimonio material e inmaterial de comunidades negras y afrocolombianas ubicadas en Bogotá</t>
  </si>
  <si>
    <t>recorrido participativo ejecutado</t>
  </si>
  <si>
    <t># recorridos participativos ejecutado</t>
  </si>
  <si>
    <t xml:space="preserve">1. Coordinación del equipo misional del IDPC (Coordinación de recorridos patrimoniales) para el cumplimiento de las acciones afirmativas.
2. Se asistió a la reunión sectorial establecida para el proceso de seguimiento 09/03/2021 con el fin de definir las mesas puntuales con la comunidad
</t>
  </si>
  <si>
    <t>Subdirección de Divulgación y Apropiación del Patrimonio. Equipo de Recorridos Patrimoniales</t>
  </si>
  <si>
    <t>Juan Sebastián Pinto</t>
  </si>
  <si>
    <t>juan.pinto@idpc.gov.co</t>
  </si>
  <si>
    <t xml:space="preserve">Identificar las manifestaciones de PCI de las comunidades negras y afrocolombianas a través del levantamiento de mapas y fichas de registros de PCI de la comunidad afro, en perspectiva de pervivencia cultural. </t>
  </si>
  <si>
    <t>% mapas y fichas de registro de PCI formuladas</t>
  </si>
  <si>
    <t># de mapas y fichas de registro de PCI formuladas/# de mapas y fichas de registro de PCI planeadas</t>
  </si>
  <si>
    <t xml:space="preserve">1. Coordinación del equipo misional del IDPC (coordinación de declaratorias e inventarios) para el cumplimiento de las acciones afirmativas.
2. Se asistió a la reunión sectorial establecida para el proceso de seguimiento 09/03/2021 con el fin de definir las mesas puntuales con la comunidad
</t>
  </si>
  <si>
    <t>152. Gestionar tres (3) declaratorias de patrimonio cultural inmaterial del orden distrital</t>
  </si>
  <si>
    <t>Subdirección de Divulgación y Apropiación del Patrimonio. Equipo de Declaratorias</t>
  </si>
  <si>
    <t>Catalina Cavelier</t>
  </si>
  <si>
    <t>catalina.cavelier@idpc.gov.co</t>
  </si>
  <si>
    <t xml:space="preserve">Disponer de 80 cupos en procesos de formación deportiva para niños, niñas y adolescentes </t>
  </si>
  <si>
    <t>Genero; Poblacional; diferencial</t>
  </si>
  <si>
    <t>Cupos ofrecidos para niños, niñas y adolescentes de las comunidades negras afrocolombianas en el proceso de formación deportiva</t>
  </si>
  <si>
    <t>Número de cupos ofrecidos en formación deportiva para los niños , niñas y adolescentes  de las comunidades negras afrocolombianas</t>
  </si>
  <si>
    <t>"Sin línea Base"</t>
  </si>
  <si>
    <t xml:space="preserve">Se realizaron dos (2)  reuniones con la población Afro. La primera de ellas con el sector Cultura en pleno, dada la cantidad de instituciones del sector, se coordinó programar reuniones por separado con cada entidad. De acuerdo a lo anterior el IDRD programó reunión para el día 16 de marzo de 2021, en esta reunión la comunidad Afro manifestó que el sector modificó las acciones y sugiere que se revisen las grabaciones de la concertación de la vigencia 2020 y reprogramar la reunión de implementación.
Es de aclarar que la implementación de la acción está programada para dar inicio en el mes de abril de 2021. </t>
  </si>
  <si>
    <t>Garantizar el préstamo de escenarios deportivos y recreo deportivos del Sistema Distrital de Parques en las 19 localidades según equipamiento existente en cada una de ellas para las comunidades negras afrocolombianas. Se garantizará el préstamo del escenario deportivo a las comunidades negras afrocolombianas para la ejecución del torneo del Olaya en concertación con la subcomisión de cultura de la Consultiva Distrital de comunidades negras</t>
  </si>
  <si>
    <t>Préstamo del Estadio Olaya para el desarrollo del Torneo del Olaya de la comunidad afro colombiana de acuerdo a la fecha concertada con la comunidad</t>
  </si>
  <si>
    <t xml:space="preserve">Número de prestamos del Estadio Olaya para el desarrollo del Torneo del Olaya de la comunidad afro colombiana/ Numero de prestamos concertados con la comunidad afro colombiana para el desarrollo del Torneo del Olaya de la comunidad afro colombiana )*100 </t>
  </si>
  <si>
    <t xml:space="preserve">El préstamo de los escenarios estará sujeto al cumplimiento de los protocolos establecidos para su uso y conforme con lo dispuesto en el manual de aprovechamiento económico.
Previamente se debe concertar entre el IDRD y los lideres y lideresas de la Población Afrodescendiente las fechas para el préstamo del Estadio Olaya para el desarrollo del Torneo del Olaya de la comunidad afro colombiana.
El presupuesto estimado para el cumplimiento de la acción será modificado una vez se concerté con los  lideres y lideresas de la población afrodescendiente las fechas para el préstamo del Estadio Olaya para el desarrollo del Torneo del Olaya de la comunidad afro colombiana.
</t>
  </si>
  <si>
    <t>Propiciar un encuentro  con la subcomisión de cultura de la consultiva distrital con el fin de revisar el proceso de participación relacionado con el decreto 480/18.</t>
  </si>
  <si>
    <t>Número de encuentros con la subcomisión de cultura de la consultiva distrital propiciados</t>
  </si>
  <si>
    <t>Sumatoria de encuentros propiciados</t>
  </si>
  <si>
    <t>Para el segundo semestre  2021 se planea realizar el encuentro.</t>
  </si>
  <si>
    <t>Se cita a reunión el 21 de julio de 7:00 am a 8:00 am a la comisión de cultura de la Consultiva Distrital de comunidades negras para avanzar en esta acción</t>
  </si>
  <si>
    <t>Promover mecanismos para el fortalecimiento al menos 100 emprendimientos por subsistencia de la población negra afrocolombiana por medio de asesoría técnica y empresarial, acompañamiento psicosocial, formación en inclusión financiera y el fomento de espacios y canales para la comercialización, caracterizados por el IPES, que cumplan con los criterios de ingreso, remitidos por la comunidad negra afrocolombiana</t>
  </si>
  <si>
    <t>Poblacional - Diferencial</t>
  </si>
  <si>
    <t>Emprendimientos por subsistencia fortalecidos</t>
  </si>
  <si>
    <t>No de  emprendimientos por subsistencia incubados de personas provenientes de la población negra afrocolombiana, que cumplen con los criterios de ingreso.</t>
  </si>
  <si>
    <t>Sin Línea Base</t>
  </si>
  <si>
    <t>=- Se realizò una reuniòn presencial y se acordò que recibiriamos la base que ellos remitirian con plazp al 10 de mayo</t>
  </si>
  <si>
    <t>De la poblacion atendida ninguna con el requisito RIVI por el momento. PARA LA ELIMINACIÒN DE ESTA BARRERA DE ACCESO se plantea desde la entidad que se atenderà a toda la poblaciòn que sea remitida desde otras entidades</t>
  </si>
  <si>
    <t>18:Cierre de brechas para la inclusión productiva urbano rural</t>
  </si>
  <si>
    <t>120:Incubar al menos 2500 emprendimientos por subsistencia en la creación de modelos de negocio alineados a las nuevas oportunidades del mercado. Como mínimo, un 20% de la oferta será destinada a jóvenes. Incluyendo a los comerciantes de animales vivos de plazas distritales de mercado que opten por cambiar su actividad productiva.</t>
  </si>
  <si>
    <t xml:space="preserve">7722:Fortalecimiento inclusión productiva de emprendimientos por subsistencia </t>
  </si>
  <si>
    <t>Desarrollo Económico</t>
  </si>
  <si>
    <t>IPES</t>
  </si>
  <si>
    <t>Subdirección de Emprendimiento, Servicios Empresariales y Comercialización</t>
  </si>
  <si>
    <t>Cristian Felipe González</t>
  </si>
  <si>
    <t>297 60 30 ext. 310</t>
  </si>
  <si>
    <t>cfgonzalezg@ipes.gov.co</t>
  </si>
  <si>
    <t xml:space="preserve">Concertar con la comunidad negra afrodescendiente el desarrollo de 5 ferias anuales (IPES) y 2 ferias anuales (Secretaria de Desarrollo Económico con Secretaria de Gobierno) para la comercialización en el espacio público alineados con las nuevas oportunidades de mercado en la reactivación económica para MiPymes y/o emprendimiento.
</t>
  </si>
  <si>
    <t>Número de ferias anuales concertadas y realizadas con  la comunidad negra afrodescendiente para la comercialización en el espacio público alineados con las nuevas oportunidades de mercado en la reactivación económica para MiPymes y/o emprendimiento.</t>
  </si>
  <si>
    <t>Sumatoria del número de ferias anuales concertadas y realizadas con  la comunidad negra afrodescendiente para la comercialización en el espacio público alineados con las nuevas oportunidades de mercado en la reactivación económica para MiPymes y/o emprendimiento.</t>
  </si>
  <si>
    <t>Definir la(s) acción(es) o actividad(es) específicas que se desarrollarán en la vigencia 2021 conforme a cada una de las acciones concertadas con la comunidad teniendo en cuenta el enfoque diferencial étnico. Así como el cronograma donde se determinen las fechas en las cuales se podrán realizar la(s) acción(es) o actividades específicas para la vigencia 2021 y el presupuesto destinado para la realización de la(s) acción(es) o actividades específicas para la vigencia 2021. Lo cual será presentado a la comunidad en el mes de mayo de 2021 con el propósito de generar la armonización con el grupo étnico. 
2. Reorganizar y fortalecer el grupo de población y territorio, quien se encargará de articular y gestionar las actividades que se realizaran en la vigencia 2021, conforme a las acciones afirmativas concertadas, lo que reitera el compromiso de la SDDE de propender por la garantía de los derechos individuales y colectivos de las Comunidades Negras, Afrocolombianas asentada en el Distrito de Bogotá, haciendo énfasis en la igualdad de oportunidades desde la diferencia, la diversidad y la no discriminación. 
3.	Diseñar un manual de poblaciones que contiene el marco jurídico, las acciones concertadas, la ruta de atención y ejecución de las acciones a desarrollar.</t>
  </si>
  <si>
    <t xml:space="preserve">No se cuentan con las bases de datos de la  comunidad. Además, como es de conocimiento público la situación de declaratoria de emergencia socioeconómica y sanitaria generada por la pandemia causada por la COVID – 19, ha generado impactos significados en la gestión distrital, lo que sin duda ha impactado en el sector de desarrollo económico, no obstante, la SDDE reitera su compromiso con las comunidades étnicas y por ello priorizará la implementación del plan de acción 2021.  </t>
  </si>
  <si>
    <t>Secretaría de Desarrollo Económico</t>
  </si>
  <si>
    <t>Subsecretaria</t>
  </si>
  <si>
    <t>Leonel Nieto</t>
  </si>
  <si>
    <t xml:space="preserve">lnieto@desarrolloeconomico.gov.co </t>
  </si>
  <si>
    <t xml:space="preserve">Concertar con la comunidad negra afrodescendiente el desarrollo de 5 ferias anuales (IPES) y 2 ferias anuales (Secretaria de Desarrollo Económico con Secretaria de Gobierno) para la comercialización en el espacio público alineados con las nuevas oportunidades de mercado en la reactivación económica para MiPymes y/o emprendimientos.
</t>
  </si>
  <si>
    <t>Ferias como oportunidades de mercado para la reactivación económica</t>
  </si>
  <si>
    <t>Sumatoria de ferias anuales concertadas y realizadas con  la comunidad negra afrodescendiente con el IPES para la comercialización en el espacio público alineados con las nuevas oportunidades de mercado en la reactivación económica para MiPymes y/o emprendimiento.</t>
  </si>
  <si>
    <t>0%%</t>
  </si>
  <si>
    <t>Se programò reuniòn para el 3 de mayo para concertar el cronograma de ferias para cerrar los espacio segun fechas en donde se realizaran los eventos, de manera presencial donde se realizaran los eventos, de manera presencial en la sede administrativa de la entidad. Sin embargo, la entidad ya ha realizado un adelanto administrativo que corresponde a la ejecucu`òn de las ferias.</t>
  </si>
  <si>
    <t>121:Mantener al menos 750 espacios y fortalecer al menos 125 ferias para la comercialización en el Espacio Público alineados con las nuevas oportunidades de mercado en la reactivación económica para MiPymes y/o emprendimientos.</t>
  </si>
  <si>
    <t>7773:Fortalecimiento oferta de alternativas económicas en el espacio público en Bogotá</t>
  </si>
  <si>
    <t xml:space="preserve">Subdirección De Gestión,  Redes Sociales E Informalidad </t>
  </si>
  <si>
    <t>Luz Nereyda Moreno</t>
  </si>
  <si>
    <t>297 60 30 ext. 300</t>
  </si>
  <si>
    <t>lnmoreno@ipes.gov.co</t>
  </si>
  <si>
    <t>Vincular por demanda a vendedores informales de la comunidad negra afrodescendiente que ocupan el espacio público al 10% de alternativas comerciales transitorias disponibles, de las cuales el 5% serán remitidas por la consultiva de la comunidad y el otro 5% de las solicitudes generales de la población afro para la realización del sorteo, que cumplan todos los criterios de ingreso establecidos por la entidad.</t>
  </si>
  <si>
    <t>Asignación de alternativas comerciales como oportunidades de mercado para la reactivación económica</t>
  </si>
  <si>
    <t xml:space="preserve">El 10 % de las alternativas comerciales transitorias disponibles atendidos por demanda para vendedores informales de la   comunidad negra afrodescendiente que ocupan el espacio público, de la totalidad de las alternativas comerciales transitorias disponibles. </t>
  </si>
  <si>
    <t>100%%</t>
  </si>
  <si>
    <t>Se realizò el primer sorteo del año en donde participaron 2 personas de la comunidad Afro.</t>
  </si>
  <si>
    <t>Solo una (1) persona acepto la altermnativa comercial . la otra persona no quiso recibir la alternativa manifestando que la ubicaciòn no era de su agrado e interes.</t>
  </si>
  <si>
    <t>La meta es el 100% que correspondería al 10% que se comprometió la entidad</t>
  </si>
  <si>
    <t xml:space="preserve">Contratar al 10% de personas de la Comunidad negra afrodescendiente para el desarrollo de los procesos de identificación y registro de vendedores informales en el espacio público, que cumplan con los requisitos del perfil requerido y la normatividad vigente para su contratación. Los postulados deben estar registrados en ""Talento y no Palanca"" para dar oportunidad a toda la población Afro-Negra. 
</t>
  </si>
  <si>
    <t xml:space="preserve">Diez por ciento de personas de la comunidad negra afrodescendiente para el desarrollo de los procesos de identificación y registro de vendedores informales en el espacio público, que cumplen con los requisitos del perfil requerido y la normatividad vigente para su contratación, Sobre la totalidad de los gestores contratados para la  identificación y registro de vendedores informales en el espacio público </t>
  </si>
  <si>
    <t xml:space="preserve">Total de personas de la comunidad negra afrodescendiente para el desarrollo de los procesos de identificación y registro de vendedores informales en el espacio público, que cumplen con los requisitos del perfil requerido y la normatividad vigente para su contratación, sobre la totalidad de los gestores * 10 por ciento. </t>
  </si>
  <si>
    <t xml:space="preserve">No se ha realizado gestiòn </t>
  </si>
  <si>
    <t>Se esta haciendo el llamado a la comunidad de manera reiterativa para iniciar con el proceso</t>
  </si>
  <si>
    <t>330:Intervenir al menos diez zonas de la ciudad para la construcción social del espacio público basada en el respeto, el diálogo y el acatamiento</t>
  </si>
  <si>
    <t>Implementación de estrategias de organización de zonas de uso y aprovechamiento económico del espacio público en Bogotá</t>
  </si>
  <si>
    <t>Formar por demanda en las nuevas competencias, bilingüismo y/o desarrollo de habilidades para el trabajo a personas integrantes de la comunidad negra afrodescendiente, remitidas por la comisión consultiva o por iniciativa propia.</t>
  </si>
  <si>
    <t>Porcentaje de personas de la comunidad negra afrodescendiente formadas las nuevas competencias, bilingüismo y/o desarrollo de habilidades para el trabajo a personas integrantes de la comunidad negra afrodescendiente, remitidas por la comisión consultiva o por iniciativa propia.</t>
  </si>
  <si>
    <t xml:space="preserve">(Número personas de la comunidad negra afrodescendiente formadas las nuevas competencias, bilingüismo y/o desarrollo de habilidades para el trabajo a/Número de personas integrantes de la comunidad negra afrodescendiente, remitidas por la comisión consultiva o por iniciativa propia a procesos de formación en nuevas competencias, bilingüismo y/o desarrollo de habilidades para el trabajo)*100 </t>
  </si>
  <si>
    <t>19 
Año 2019</t>
  </si>
  <si>
    <t>Definir la(s) acción(es) o actividad(es) específicas que se desarrollarán en la vigencia 2021 conforme a cada una de las acciones concertadas con la comunidad teniendo en cuenta el enfoque diferencial étnico. Así como el cronograma donde se determinen las fechas en las cuales se podrán realizar la(s) acción(es) o actividades específicas para la vigencia 2021 y el presupuesto destinado para la realización de la(s) acción(es) o actividades específicas para la vigencia 2021. Lo cual será presentado a la comunidad en el mes de mayo de 2021 con el propósito de generar la armonización con el grupo étnico. 
2.	Reorganizar y fortalecer el grupo de población y territorio, quien se encargará de articular y gestionar las actividades que se realizaran en la vigencia 2021, conforme a las acciones afirmativas concertadas, lo que reitera el compromiso de la SDDE de propender por la garantía de los derechos individuales y colectivos de la Comunidad Negra, Afrocolombiana asentada en el Distrito de Bogotá, haciendo énfasis en la igualdad de oportunidades desde la diferencia, la diversidad y la no discriminación. 
3.	Diseñar un manual de poblaciones que contiene el marco jurídico, las acciones concertadas, la ruta de atención y ejecución de las acciones a desarrollar.</t>
  </si>
  <si>
    <t xml:space="preserve">No se cuentan con las bases de datos de la  comunidad. Además, como es de conocimiento público la situación de declaratoria de emergencia socioeconómica y sanitaria generada por la pandemia causada por la Covid – 19, ha generado impactos significados en la gestión distrital, lo que sin duda ha impactado en el sector de desarrollo económico, no obstante, la SDDE reitera su compromiso con las comunidades étnicas y por ello priorizará la implementación del plan de acción 2021.  </t>
  </si>
  <si>
    <t xml:space="preserve">119:Formar al menos 50.000 personas en la nuevas competencias, bilingüismo y/o habilidades para el trabajo con especial énfasis en sectores afectados por la emergencia, mujeres y jóvenes, atendiendo un enfoque de género, diferencial, territorial, de cultura ciudadana y/o de participación, teniendo en cuenta acciones afirmativas. Al menos el 20% deberá ser mujeres  y el 10% jóvenes; lo anterior a través de la formación y educación para el trabajo y el desarrollo humano. </t>
  </si>
  <si>
    <t>7863:Mejoramiento del empleo incluyente y pertinente en  Bogotá</t>
  </si>
  <si>
    <t>Subdirección de Empleo y Formación</t>
  </si>
  <si>
    <t>Nini Johanna Serna Alvarado</t>
  </si>
  <si>
    <t>nserna@desarrolloeconomico.gov.co</t>
  </si>
  <si>
    <t>Incorporar a demanda a personas de la comunidad negra afrocolombiana a  la ruta de empleabilidad de la Agencia Pública de Empleo del Distrito "Bogotá Trabaja", para que puedan acceder a servicios para la mitigación de barreras de empleabilidad y a oportunidades laborales pertinentes.</t>
  </si>
  <si>
    <t xml:space="preserve">Porcentaje de personas  la comunidad negra afrodescendiente incorporadas a la ruta de empleabilidad de la Agencia Pública de Empleo del Distrito "Bogotá Trabaja" durante el cuatrienio </t>
  </si>
  <si>
    <t>(Número de personas de la comunidad negra afrodescendiente incorporadas a la ruta de empleabilidad de la Agencia Pública de Empleo del Distrito "Bogotá Trabaja" durante el cuatrienio/Número de personas  la comunidad negra afrodescendiente que solicitan acceso a la ruta de empleabilidad de la Agencia Pública de Empleo del Distrito "Bogotá Trabaja" durante el cuatrienio)*100</t>
  </si>
  <si>
    <t>33
Año 2019</t>
  </si>
  <si>
    <t>Definir la(s) acción(es) o actividad(es) específicas que se desarrollarán en la vigencia 2021 conforme a cada una de las acciones concertadas con la comunidad teniendo en cuenta el enfoque diferencial étnico. Así como el cronograma donde se determinen las fechas en las cuales se podrán realizar la(s) acción(es) o actividades específicas para la vigencia 2021 y el presupuesto destinado para la realización de la(s) acción(es) o actividades específicas para la vigencia 2021. Lo cual será presentado a la comunidad en el mes de mayo de 2021 con el propósito de generar la armonización con el grupo étnico. 
2.	Reorganizar y fortalecer el grupo de población y territorio, quien se encargará de articular y gestionar las actividades que se realizaran en la vigencia 2021, conforme a las acciones afirmativas concertadas, lo que reitera el compromiso de la SDDE de propender por la garantía de los derechos individuales y colectivos de la población indígena asentada en el Distrito de Bogotá, haciendo énfasis en la igualdad de oportunidades desde la diferencia, la diversidad y la no discriminación. 
3.	Diseñar un manual de poblaciones que contiene el marco jurídico, las acciones concertadas, la ruta de atención y ejecución de las acciones a desarrollar.</t>
  </si>
  <si>
    <t>122:Promover la generación de empleo para al menos 200.000 personas, con enfoque de género, territorial, diferencial: mujeres cabeza de hogar, jóvenes, especialmente en primer empleo, jóvenes NINI en los que incluyen jóvenes en acción , personas con discapacidad, víctimas del conflicto, grupo étnico y/o teniendo en cuenta acciones afirmativas.</t>
  </si>
  <si>
    <t xml:space="preserve"> Vincular por demanda a personas de la comunidad negra afrocolombiana a programas de formación en habilidades financieras y  herramientas digitales, que sean remitidas por la consultiva distrital, que cumplen con los requisitos para participar.</t>
  </si>
  <si>
    <t>Porcentaje de personas de la comunidad negra afrocolombiana vinculados a programas de formación en habilidades financieras y  herramientas digitales, que sean remitidas por la consultiva distrital, que cumplen con los requisitos para participar.</t>
  </si>
  <si>
    <t>(Número de personas de la comunidad negra afrocolombiana vinculados a programas de formación en habilidades financieras y  herramientas digitales/  (Número de personas de la comunidad negra afrocolombiana remitidas por la consultiva distrital para ser vinculados  a programas de formación en habilidades financieras y  herramientas digitales, que cumplen con los requisitos para participar y sean remitidas por la comunidad)*100</t>
  </si>
  <si>
    <t>Atención Cuatrienio 2016-2020:119, se reporta solamente el No.de personas participantes, dado, que no se tiene el No. de remitidos por la Población</t>
  </si>
  <si>
    <t>117:Desarrollar habilidades financieras y digitales a 72.900 empresarios y emprendedores, micro y pequeñas empresas, negocios, pequeños comercios y/o unidades productivas aglomeradas y/o emprendimientos por subsistencia formales e informales con especial énfasis en sectores afectados por la emergencia, mujeres y jóvenes, plazas de mercado distritales, atendiendo un enfoque de género, diferencial, territorial, de cultura ciudadana y de participación, teniendo en cuenta acciones afirmativas. Con un mínimo del 20% de la oferta será destinada a jóvenes.</t>
  </si>
  <si>
    <t xml:space="preserve">7874:Fortalecimiento del crecimiento empresarial en los emprendedores y las MiPymes de Bogotá </t>
  </si>
  <si>
    <t>subdirección de emprendimiento y negocios/Subdirección de Financiamiento e Inclusión Financiera</t>
  </si>
  <si>
    <t>Carlos Alberto Sánchez Retiz/Jaime Alviar
Martha Algarra</t>
  </si>
  <si>
    <t>casanchez@desarrolloeconomico.gov.co</t>
  </si>
  <si>
    <t>Garantizar la participación y caracterización de unidades productivas de las comunidades negras afrocolombianas para su participación en eventos de comercialización e intermediación empresarial, de acuerdo con las convocatorias y los requisitos del sector de desarrollo económico, bajo un enfoque diferencial.</t>
  </si>
  <si>
    <t>Porcentaje  de unidades productivas de  la comunidad negra afrodescendiente que se caracterizan y participan en  eventos de comercialización e intermediación empresarial, de acuerdo con las convocatorias y los requisitos del sector de desarrollo económico, bajo un enfoque diferencial.</t>
  </si>
  <si>
    <t>(Número de unidades productivas de  la comunidad negra afrodescendiente y participan en eventos de comercialización e intermediación empresarial,  bajo un enfoque diferencial/Número de unidades productivas de  la comunidad negra afrodescendiente que solicitan participar en eventos de comercialización e intermediación empresarial, de acuerdo con las convocatorias y los requisitos del sector de desarrollo económico)</t>
  </si>
  <si>
    <t>Atención Cuatrienio 2016-2020: 119, se reporta solamente el No.de personas participantes, dado, que no se tiene el No. de remitidos por la Población</t>
  </si>
  <si>
    <t>118:Desarrollar y/o participar en al menos 60 eventos dando la prioridad a estrategias presenciales y/o virtuales que promuevan el emprendimiento, la reinvención o generación de modelos de negocio, promueva la comercialización digital, el desarrollo de soluciones que permitan mitigar el impacto de crisis bajo modelos de monetización en redes y esquemas  de innovación, entre otros temas, contribuyendo a consolidar el ecosistema de emprendimiento e innovación de la ciudad, mediante instrumentos tales como Emprendetones, Mercadotones y Hackatones, enfocados principalmente en micro, pequeñas y medianas empresas, promoviendo el emprendimiento sostenible y amigable con los animales</t>
  </si>
  <si>
    <t>7837:Fortalecimiento en emprendimiento y desarrollo empresarial, para aumentar la capacidad productiva y económica de Bogotá</t>
  </si>
  <si>
    <t>subdirección de emprendimiento y negocios/Subdirector(a) de Intermediación Formalización y Regulación Empresarial</t>
  </si>
  <si>
    <t>Carlos Alberto Sánchez Retiz/ Angélica María Segura Bonell</t>
  </si>
  <si>
    <t>casanchez@desarrolloeconomico.gov.co/asegura@desarrolloeconomico.gov.co</t>
  </si>
  <si>
    <t>Incluir en el directorio digital de MIPYMES, las unidades productivas y MiPymes de las comunidades negras afrocolombianas para la promoción de esquemas de comercialización virtual.</t>
  </si>
  <si>
    <t>Porcentaje de MIPYMES,  unidades productivas y MiPymes de  las comunidades negras afrocolombianas incluidas en el directorio digital  para la promoción de esquemas de comercialización virtual.</t>
  </si>
  <si>
    <t>(Número MIPYMES,  unidades productivas y MiPymes de  las comunidades negras afrocolombianas incluidas en el directorio digital  para la promoción de esquemas de comercialización virtual/Número MIPYMES,  unidades productivas y MiPymes de  las comunidades negras afrocolombianas que solicitan ser incluidas el directorio digital  para la promoción de esquemas de comercialización virtual)*100</t>
  </si>
  <si>
    <t>170:Crear un directorio digital de MIPYMES abierto a la ciudadanía, que contenga la información necesaria para visibilizar y fomentar el comercio de los productos y servicios que estas ofrecen  (datos de contacto, ubicación, descripción del producto y/o fotografías, etc.). A través de canales de información y páginas web institucionales que permita hacer nuevos registros y actualización constante de información.</t>
  </si>
  <si>
    <t>Subdirector(a) de Intermediación Formalización y Regulación Empresarial</t>
  </si>
  <si>
    <t>Angélica  María Segura Bonell</t>
  </si>
  <si>
    <t>asegura@desarrolloeconomico.gov.co</t>
  </si>
  <si>
    <t>Vincular por demanda a emprendedores, unidades productivas y MiPymes del sector alimentario de las comunidades negras afrocolombianas, a esquemas de fortalecimiento y encadenamientos comerciales en el marco del Sistema de Abastecimiento Distrital de Alimentos, bajo un enfoque diferencial negro afrocolombiano.</t>
  </si>
  <si>
    <t>Porcentaje de emprendedores, unidades productivas y MiPymes del sector alimentario de las comunidades negras afrocolombianas, vinculados a esquemas de fortalecimiento y encadenamientos comerciales en el marco del Sistema de Abastecimiento Distrital de Alimentos, bajo un enfoque diferencial negro afrocolombiano.</t>
  </si>
  <si>
    <t>(Número de emprendedores, unidades productivas y MiPymes del sector alimentario de las comunidades negras afrocolombianas, vinculados a esquemas de fortalecimiento y encadenamientos comerciales en el marco del Sistema de Abastecimiento Distrital de Alimentos/Número de emprendedores, unidades productivas y MiPymes del sector alimentario de las comunidades negras afrocolombianas, que solicitan ser vinculados a esquemas de fortalecimiento y encadenamientos comerciales en el marco del Sistema de Abastecimiento Distrital de Alimentos)*100</t>
  </si>
  <si>
    <t>25:Bogotá región productiva y competitiva</t>
  </si>
  <si>
    <t>182:Fortalecer 8.000 actores del Sistema de Abastecimiento Distrital de Alimentos, especialmente a los campesinos, y el fortalecimiento de sus organizaciones sociales.</t>
  </si>
  <si>
    <t>7846:Incremento de la sostenibilidad del Sistema de Abastecimiento y Distribución de Alimentos de Bogotá.</t>
  </si>
  <si>
    <t>Subdirección de Abastecimiento Alimentario</t>
  </si>
  <si>
    <t>Hugo Rojas</t>
  </si>
  <si>
    <t xml:space="preserve">hrojas@desarrolloeconomico.gov.co </t>
  </si>
  <si>
    <t xml:space="preserve"> Vincular por demanda a circuitos de comercialización y/o a los mercados campesinos a unidades productivas de la comunidades negras afrocolombianas, bajo un enfoque diferencial.</t>
  </si>
  <si>
    <t xml:space="preserve"> Porcentaje de unidades productivas de la comunidades negras afrocolombianas, bajo un enfoque diferencial, vinculadas por demanda a circuitos de comercialización y/o a los mercados campesinos</t>
  </si>
  <si>
    <t>(Número de unidades productivas de la comunidades negras afrocolombianas, bajo un enfoque diferencial, vinculadas  a circuitos de comercialización y/o a los mercados campesinos /Número de unidades productivas de la comunidades negras afrocolombianas, bajo un enfoque diferencial, que solicitan ser vinculados  a circuitos de comercialización y/o a los mercados campesinos)*100</t>
  </si>
  <si>
    <t>184:Organizar al menos 1.600 mercados campesinos, que hagan parte de circuitos económicos.</t>
  </si>
  <si>
    <t>Gestionar el fortalecimiento de la asistencia técnica agropecuaria con enfoque diferencial a las unidades productivas e iniciativas de emprendimiento de las comunidades negras afrocolombianas presentes en el Distrito Capital, ubicadas en las localidades que presentan ruralidad.</t>
  </si>
  <si>
    <t>Porcentaje de unidades productivas e iniciativas de emprendimiento de las comunidades negras afrocolombianas presentes en el Distrito Capital, ubicadas en las localidades que presentan ruralidad,  fortalecidas con asistencia técnica agropecuaria con enfoque diferencial</t>
  </si>
  <si>
    <t>(Número de unidades productivas e iniciativas de emprendimiento de las comunidades negras afrocolombianas ubicadas en las localidades rurales  del Distrito Capital fortalecidas con asistencia técnica agropecuaria con enfoque diferencial/Número de unidades productivas e iniciativas de emprendimiento de las comunidades negras afrocolombianas ubicadas en las localidades rurales  del Distrito Capital que solicitan asistencia técnica agropecuaria como fortalecimiento con enfoque diferencial)*100</t>
  </si>
  <si>
    <t>186:Vincular al menos 750 hogares y/o unidades productivas a procesos productivos sostenibles y sustentables y de comercialización en el sector rural.</t>
  </si>
  <si>
    <t>7845:Desarrollo de alternativas productivas para fortalecer la sostenibilidad ambiental, productiva y comercial de los sistemas productivos de la ruralidad de Bogotá D.C.</t>
  </si>
  <si>
    <t>Subdirección de Economía Rural</t>
  </si>
  <si>
    <t>Andrea Campuzano Becerra
Leidy Forero Murillo</t>
  </si>
  <si>
    <t>3105815104
3144188035</t>
  </si>
  <si>
    <t>acampuzano@desarrolloeconomico.gov.co
lforero@desarrolloeconomico.gov.vo</t>
  </si>
  <si>
    <t>Garantizar el acceso de la población joven y adulta de las comunidades negras y afrocolombianas a las Estrategias Educativas Flexibles dispuestas por la SED cuando así sea requerido, además, vincular dos (2) docentes de pertenencia negra o afrocolombiana al Modelo Educativo Flexible contratado por la Dirección de Cobertura, en concertación con la Comisión de Educación del Consejo Consultivo de comunidades negras y Afrodescendientes, siempre y cuando cumpla con el perfil exigido para el cargo.</t>
  </si>
  <si>
    <t>4. Educación de calidad</t>
  </si>
  <si>
    <t>Derechos Humanos; Poblacional-Diferencial</t>
  </si>
  <si>
    <t>Porcentaje de población joven y adulta de las comunidades negras y Afrodescendientes atendida a través del Modelo Educativo Flexible.</t>
  </si>
  <si>
    <t>(Sumatoria de población joven y adulta de las comunidades negras y Afrodescendientes atendidas a través del Modelo Educativo Flexible / Total de población de las comunidades negras y Afrodescendientes identificada) *100</t>
  </si>
  <si>
    <t>LB= 100% (120 estudiantes)
Año= 2019</t>
  </si>
  <si>
    <t xml:space="preserve">En el marco del Convenio de Asociación 1831738 de 2020, se da la implementación del proceso de Estrategias Educativas Flexibles que actualmente está vigente y el cual finaliza atención el 30 de abril de 2021. Este proceso busca fortalecer desde un enfoque diferencial étnico y de derechos, una propuesta que propende por revitalizar y reafirmar la identidad étnica de los estudiantes, así como el desarrollo de habilidades y competencias propias de la educación formal. En este sentido, durante el primer trimestre del 2021, continúan 2 grupos de atención focalizados para población afrodescendiente con un total de 57 estudiantes, de los cuales se proyecta la terminación de estudios y graduación de 25 estudiantes. 
Formula:  Sumatoria de población joven y adulta negra y afrodescendiente atendida a través del Modelo Educativo Flexible (57) / Total de población negra y afrodescendiente identificada (57). 
El presupuesto ejecutado aumentará durante el año a medida que se identifiquen y atiendan más estudiantes.
</t>
  </si>
  <si>
    <t xml:space="preserve">No se presentan dificultades, sin embargo, se aclara que la contratación de docentes afro para Modelos Educativos Flexibles, siempre y cuando cumplan el perfil requerido, se garantizará para el siguiente proceso de contratación cuya implementación se proyecta para el segundo trimestre de 2021. En el cual además se abrirán las inscripciones de nuevos estudiantes de comunidades Afrodescendientes conforme a la focalización que se realice.  Lo anterior, toda vez que el proceso actual inicio previo a la concertación del PIAA actual. </t>
  </si>
  <si>
    <t>En el marco del Convenio de Asociación 1831738 de 2020 entre la SED y la Fundación de Educación Superior San José, se dio la implementación del proceso de Estrategias Educativas Flexibles que finalizó el 30 de abril de 2021. Este proceso buscó fortalecer desde un enfoque diferencial étnico y de derechos, una propuesta que propende por revitalizar y reafirmar la identidad étnica de los estudiantes, así como el desarrollo de habilidades y competencias propias de la educación formal. En este sentido, durante el primer semestre del 2021, se atendieron 2 grupos  focalizados para población afrodescendiente con un total de 57 estudiantes, de los cuales 14 estudiantes obtuvieron el título de bachiller.
Se remitió el perfil de docente tutor a la coordinación de la Comisión de Educación del Consejo Consultivo mediante correo electrónico del 28 de junio de 2021 con el fin que en el momento de la contratación se cuenten con los perfiles preseleccionados por parte de la Comisión.
A corte 30 de junio de 2021, se adelanta el proceso precontractual para la adjudicación del proceso para la implementación de los Modelos Educativos Flexibles para el II semestre de 2021.  Se garantiza la continuidad de los estudiantes y la apertura de cupos para población nueva, para lo cual se proyecta reunión de articulación con la consultiva y apoyo del equipo profesional de la Dirección de Inclusión e Integración de Poblaciones que permita la focalización de la población. El inicio de clases se proyecta para agosto 2021. 
Se garantiza la contratación de dos (2) docentes tutores de pertenencia afro reconocidos por la Comisión de Educación por el termino de la implementación del MEF, siempre y cuando cumplan con el perfil exigido. En tal sentido, se remitieron los términos de referencia a la Coordinación de la Comisión, vía correo electrónico del 28 de junio de 2021.
Formula:  Sumatoria de población joven y adulta negra y afrodescendiente atendida a través del Modelo Educativo Flexible (57) / Total de población negra y afrodescendiente identificada (57).
El presupuesto ejecutado aumentará durante el año a medida que se identifiquen y atiendan más estudiantes.</t>
  </si>
  <si>
    <t>El Convenio finalizó el 30 de abril de 2021, por lo que se está adelantando el proceso precontractual para la implementación de los Modelos Educativos Flexibles para el II semestre de 2021.</t>
  </si>
  <si>
    <t>13: Educación para todos y todas: acceso y permanencia con equidad y énfasis en educación rural</t>
  </si>
  <si>
    <t>95: Promover el acceso y permanencia escolar con gratuidad en los colegios públicos, ampliando al 98% la asistencia escolar en la ciudad, mejorando las oportunidades educativas entre zonas (rural-urbana), localidades y poblaciones (discapacidad, grupos étnicos, víctimas, población migrante, en condición de pobreza y de especial protección constitucional, entre otros), vinculando la población desescolarizada, implementando acciones afirmativas hacia los más vulnerables (kits escolares, uniformes, estrategias educativas flexibles y atención diferencial, entre otras) y mitigando los efectos de la pandemia causada por el COVID-19.</t>
  </si>
  <si>
    <t>7624: Servicio educativo de Cobertura con Equidad en Bogotá</t>
  </si>
  <si>
    <t xml:space="preserve">Educación </t>
  </si>
  <si>
    <t>Secretaria de Educación del Distrito</t>
  </si>
  <si>
    <t>Dirección de Cobertura</t>
  </si>
  <si>
    <t>Olga León Rodríguez</t>
  </si>
  <si>
    <t>orodriguezl@educacionbogota.gov.co</t>
  </si>
  <si>
    <t xml:space="preserve">Identificar a la población negra y afrodescendiente desescolarizada mediante la estrategia de Búsqueda Activa y todos sus componentes, vinculando un profesional con pertenencia étnica negra o afrodescendiente que permita fortalecer y concertar el ejercicio con las comunidades en Bogotá. </t>
  </si>
  <si>
    <t xml:space="preserve">Porcentaje de población  negra y afrodescendiente  desescolarizada identificada mediante la estrategia de Búsqueda Activa. </t>
  </si>
  <si>
    <t>(Sumatoria de población negra y afrodescendiente identidad y caracterizada a través de estrategia de Búsqueda Activa / Total de población negra y afrodescendiente encontrada ) *100</t>
  </si>
  <si>
    <t>LB= 100% (41 personas)
Año=2019</t>
  </si>
  <si>
    <t>El Convenio 2071714 de 2020 entre la SED y la Corporación Opción Legal -COL tiene como fin, garantizar y acompañar el acceso escolar de los niños, niñas y jóvenes en el distrito bajo modalidades de atención no presencial dada la contingencia por COVID-19, por lo que se desarrollan diversas estrategias como la atención y gestión de las solicitudes de novedades, identificación y seguimiento de la población matriculada ausente. 
Para el presente convenio, con el fin de fortalecer y cualificar las acciones afirmativas que se implementarán en la atención diferencial de la comunidad afrodescendiente en Bogotá, en articulación con la Comisión de Educación de la Mesa Distrital de Comunidades Afrodescendientes, se realizó el proceso de selección y posterior contratación de la profesional Katherine Quiñonez, quien actualmente se en cuentan vinculada en el equipo de Alianzas Interinstitucionales de la COL. 
Beneficiarios: 9
Formula: Sumatoria de la población negra y afrodescendiente identificada y caracterizada(9)/ Total de la población afrodescendiente encontrada (9). 
El presupuesto ejecutado aumentará durante el año a medida que se identifiquen y caractericen más estudiantes.</t>
  </si>
  <si>
    <t xml:space="preserve">Es importante indicar que el numero de beneficiarios corresponde a la población reportada en un primer corte de información a febrero 2021, en el que dadas las condiciones de salud pública no se realizaron acciones presenciales.  Sin embargo, teniendo en cuenta la vinculación de la profesional Katherine Quiñonez, referente para las comunidades negras y Afrodescendientes en la estrategia de Búsqueda Activa, se proyecta fortalecer un trabajo articulado con la comisión de educación de la Mesa Distrital de comunidades negras y Afrodescendientes, así como lideres y lideresas de la comunidad, que permita un acercamiento asertivo con la población para garantizar su acceso al sistema educativo en todos sus niveles de escolaridad. 
</t>
  </si>
  <si>
    <t>El Convenio 2071714 de 2020 entre la SED y la Corporación Opción Legal -COL tiene como fin garantizar y acompañar el acceso escolar de los niños, niñas y jóvenes en el distrito bajo modalidades de atención no presencial dada la contingencia por COVID-19, por lo que se desarrollaron diversas estrategias como la atención y gestión de las solicitudes de novedades, identificación y seguimiento de la población matriculada ausente.
En el convenio, con el fin de fortalecer y cualificar las acciones afirmativas que se implementaron en la atención diferencial de la comunidad afrodescendiente en Bogotá, en articulación con la Comisión de Educación de la Mesa Distrital de Comunidades Afrodescendientes, se realizó el proceso de selección y posterior contratación de la profesional Katherine Quiñonez,  quien fue vinculada por el termino del convenio hasta el 21 de mayo de 2021.
Beneficiarios: 9
Formula: Sumatoria de la población negra y afrodescendiente identificada y caracterizada(9)/ Total de la población afrodescendiente encontrada (9).
El presupuesto ejecutado aumentará durante el año a medida que se identifiquen y caractericen más estudiantes.</t>
  </si>
  <si>
    <t>Es importante indicar que durante el primer semestre del 2021, dadas las condiciones de salud pública no se priorizaron acciones presenciales.
El convenio para la estrategia de Búsqueda Activa finalizó el 21 de mayo de 2021, actualmente se adelanta el proceso precontractual para la adjudicación del mismo. En ese sentido, el contrato de  la profesional Katherine Quiñonez, referente para las comunidades negras y Afrodescendientes en la estrategia de Búsqueda Activa, se firmará nuevamente una vez se reactive el convenio.</t>
  </si>
  <si>
    <t>Actualizar la identificación y registro de estudiantes negros y afrocolombianos en las IED que permita su caracterización en el Sistema Integrado de Matricula. a partir de cruces de información entre entidades del orden nacional y distrital, talleres de sensibilización, capacitación y socialización de lineamientos frente a la adecuada identificación de la población  negra y afrocolombiana, así como el acompañamiento técnico a los funcionarios del nivel local e institucional que realizan el registro cuyo resultado será socializado con la Comisión de Educación una vez por semestre.</t>
  </si>
  <si>
    <t>Número de socializaciones realizadas del resultado de la caracterización de estudiantes negros y Afrodescendientes en el SIMAT</t>
  </si>
  <si>
    <t>Sumatoria de socializaciones realizadas del resultado de la caracterización de estudiantes negros y Afrodescendientes en el SIMAT</t>
  </si>
  <si>
    <t>sin línea base
N.A.</t>
  </si>
  <si>
    <t>Para el primer trimestre del 2021, no se ha realizado socialización de las estadísticas de matricula con la Comisión de Educación. Es importante precisar que se acordaron dos socializaciones para la vigencia, por lo tanto se proyecta una primera jornada de trabajo para el segundo trimestre. SIMAT: 4.675</t>
  </si>
  <si>
    <t xml:space="preserve">Como refiere la acción, profesionales de la Dirección de Cobertura vienen actualizando de manera permanente la información de los estudiantes en el Sistema Integrado de Matricula SIMAT, se proyecta nueva actualización con el cruce de información que se realice con el Registro Único de Victimas a corte 31 de marzo de 2021. </t>
  </si>
  <si>
    <t xml:space="preserve">Se realiza actualización permanente de la información de los estudiantes en el Sistema Integrado de Matricula -SIMAT- a través de cruces de información, verificación realizada por las IED o por profesionales SED. Se proyecta realizar la socialización de las estadísticas de matricula con la Comisión de Educación con los resultados de esta a corte 30 de junio de 2021. </t>
  </si>
  <si>
    <t xml:space="preserve">Adicional a las acciones mencionadas, se realizará un trabajo articulado con la DIIP para avanzar en el diálogo con las IED frente a la importancia del reconocimiento de la variable étnica en SIMAT. </t>
  </si>
  <si>
    <t>Hacer las modificaciones pertinentes una vez realizado el análisis de los factores que componen índice de asignación de beneficios de movilidad escolar, con el fin de modificar el porcentaje asignado a la pertenencia étnica negra afrocolombiana en el Manual Operativo del Programa.</t>
  </si>
  <si>
    <t>11. Ciudades y comunidades sostenibles</t>
  </si>
  <si>
    <t>Número de estudios de análisis del Índice de Asignación del Beneficio de Movilidad Escolar</t>
  </si>
  <si>
    <t>Sumatoria de estudios de análisis del Índice de Asignación del Beneficio de Movilidad Escolar</t>
  </si>
  <si>
    <t xml:space="preserve"> Sin línea base N/A
</t>
  </si>
  <si>
    <t>Se está realizando la revisión del proceso de focalización de los beneficios de movilidad escolar, incluyendo la priorización de la entrega de los servicios a través del índice de Asignación de Beneficios de Movilidad Escolar (IABME).</t>
  </si>
  <si>
    <t>La primera dificultad encontrada en la revisión del índice es tener acceso a la base de matrícula más completa, pues en los primeros meses del año la población matriculada varía casi a diario y esto impide tener el número real de los potenciales beneficiarios.</t>
  </si>
  <si>
    <t>Se han realizado mesas técnicas para el análisis de las variables que determinan la focalización de beneficiarios del Programa de Movilidad Escolar - PME, cuyo resultado ha permitido contar con un avance en la identificación de la población étnica a quienes se realizará la asignación del beneficio en las modalidades del programa.</t>
  </si>
  <si>
    <t>Adicionalmente a la estabilización de la matrícula para identificar el total de estudiantes potenciales, la consistencia de la información de ubicación de los estudiantes dificulta validar los requisitos de acceso al Programa de Movilidad Escolar; sin embargo, se han implementado estrategias de actualización o validación de datos.</t>
  </si>
  <si>
    <t>13: Educación para todos y todas: acceso y permanencia con equidad y énfasis en educación rural.</t>
  </si>
  <si>
    <t>89: Beneficiar al 100% de los estudiantes de la matrícula oficial que lo requieren y cumplan las condiciones, serán beneficiarios de movilidad escolar, de los cuales 50.000 estudiantes lo serán con movilidad alternativa y sostenible: uso de la bicicleta, tarifa subsidiada en el Sistema Integrado de Transporte Público con tarjetas personalizadas y promoción en contratación de rutas escolares con el uso de tecnologías limpias, entre otros.</t>
  </si>
  <si>
    <t>7736: Fortalecimiento del bienestar de los estudiantes matriculados en el sistema educativo oficial a través del fomento de estilos de vida saludable, alimentación escolar y movilidad escolar en Bogotá D.C.</t>
  </si>
  <si>
    <t>Dirección de Bienestar Estudiantil</t>
  </si>
  <si>
    <t>Iván Osejo Villamil</t>
  </si>
  <si>
    <t>iosejov@educacionbogota.gov.co</t>
  </si>
  <si>
    <t xml:space="preserve">Incluir en los menús de comida caliente (SIDAE/SIAT) del Programa de Alimentación Escolar, recetas e ingredientes propios de las comunidades negras, afrocolombianas, que cumplan con los requerimientos nutricionales establecidos para la alimentación escolar en el marco del Programa. </t>
  </si>
  <si>
    <t>2. Hambre cero</t>
  </si>
  <si>
    <t>Porcentaje de menús con alimentos y preparaciones propias de comunidades étnicas implementados.</t>
  </si>
  <si>
    <t>(Sumatoria de menús con alimentos y preparaciones propias de comunidades étnicas implementados /Sumatoria de menús con alimentos y preparaciones propias de comunidades étnicas identificados ) *100</t>
  </si>
  <si>
    <t>Sin línea base
 N.A.</t>
  </si>
  <si>
    <t>En los estudios previos del nuevo proceso de contratación para la modalidad SIDAE, se incorporó que en los ciclos de menú se incluyan recetas e ingredientes de la comunidad afro.</t>
  </si>
  <si>
    <t>Ninguna</t>
  </si>
  <si>
    <t xml:space="preserve">Estructuración del plan de acción para la implementación de la acción  afirmativa, que incluye espacios de construcción conjunta.
Realización del primer espacio de socialización y dialogo con representante de la comisión consultiva afro (22/06/2021). </t>
  </si>
  <si>
    <t>88: 100% de colegios públicos con bienestar estudiantil de calidad con alimentación escolar y aumentando progresivamente la comida caliente en los colegios con jornada única.</t>
  </si>
  <si>
    <t xml:space="preserve">Estructurar la estrategia pedagógica y didáctica “prácticas saludables de nuestras culturas",  en las líneas de alimentación saludable y actividad física, de manera que se promueva en la comunidad educativa el reconocimiento, valoración y memoria al compartir y vivir la diversidad de tradiciones y culturas negras y afrocolombianas. </t>
  </si>
  <si>
    <t>Porcentaje de avance en la estructuración de la estrategia pedagógica y didáctica "prácticas saludables de nuestras culturas" en las líneas de alimentación saludable y actividad física.</t>
  </si>
  <si>
    <t>(Sumatoria de avance de la estructura de estrategia pedagógica y didáctica / Total de la estrategia pedagógica y didáctica) *100</t>
  </si>
  <si>
    <t>sin línea base
 N.A.</t>
  </si>
  <si>
    <t>Se ha avanzado en la estructuración de la primera versión de propuesta pedagógica y didáctica con inclusión de saberes culturares del pueblo afro para la implementación de estilos de vida saludables.</t>
  </si>
  <si>
    <t>Ninguna.</t>
  </si>
  <si>
    <t>Construcción del plan de trabajo para socialización con representantes de la comunidad a partir de julio, de la primera versión de la estructuración de la propuesta pedagógica y didáctica.</t>
  </si>
  <si>
    <t>87: 100% de colegios públicos acompañados en el fomento de estilos de vida saludable, con énfasis en alimentación y nutrición saludable, movilidad sostenible y prevención de accidentes.</t>
  </si>
  <si>
    <t>Desarrollar acciones de  interculturalidad en días emblemáticos para la promoción del bienestar estudiantil, que visibilicen las experiencias de la comunidad negra afrocolombiana.</t>
  </si>
  <si>
    <t>Número de días emblemáticos para la promoción del bienestar estudiantil con acciones de interculturalidad desarrolladas.</t>
  </si>
  <si>
    <t xml:space="preserve">Sumatoria de días emblemáticos con acciones de interculturalidad </t>
  </si>
  <si>
    <t>Se ha avanzado en la estructuración de la primera versión de Propuesta.</t>
  </si>
  <si>
    <t>Avance en la estructuración de la propuesta de acciones de interculturalidad en días emblemáticos para la promoción del bienestar estudiantil, y construcción del plan de trabajo para socialización con representantes de la comunidad a partir de julio.</t>
  </si>
  <si>
    <t>Vincular contractualmente un referente con pertenencia étnica Afro el cual se encargará de fortalecer la construcción de acciones pedagógicas que aporten a la implementación de la cátedra de estudios afrocolombianos para combatir la discriminación racial a través del acompañamiento a las IED y estrategias de la DEM. Este referente será seleccionado por  la SED de una terna enviada por la Comisión de Educación de la Consultiva Distrital de Comunidades Negras y Afrocolombianas.</t>
  </si>
  <si>
    <t>Número de referentes vinculados contractualmente</t>
  </si>
  <si>
    <t xml:space="preserve">La Dirección de Educación Media realizó el proceso de selección del profesional solicitado, resultando en la vinculación contractual de GUANGA MARQUINEZ ANYELA VIVIANA con número de contrato 1764152 DE 2020, cuya fecha de inicio fue de 14 de agosto de 2020. </t>
  </si>
  <si>
    <t>Se avanzó en la contratación de una profesional con pertenencia étnica, que se sumará al equipo que está avanzando en la actualización de las orientaciones.
Beneficiarios: 1</t>
  </si>
  <si>
    <t>No se han presentado dificultades para el cumplimiento de esta acción afirmativa</t>
  </si>
  <si>
    <t>Con el apoyo del referente contratado con pertenencia étnica Afro se avanzó en:
Realización de mesas de diálogo y articulación entre dependencias y programas de la SED, para hacer seguimiento a las actividades para el cumplimiento a la acción.
Definición de la nueva estructura del documento para la actualización de la CEA, así como elaboración del cronograma y plan de trabajo del equipo NARP.
La nueva estructura propuesta del documento se presento a los consultivos de la mesa consultiva étnica para recibir recomendaciones para el ajuste.</t>
  </si>
  <si>
    <t>No se presentan dificultades.</t>
  </si>
  <si>
    <t>16: Transformación pedagógica y mejoramiento de la gestión educativa /
17: Jóvenes con capacidades: Proyecto de vida para la ciudadanía, la innovación y el trabajo del siglo XXI</t>
  </si>
  <si>
    <t>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 /
112: Garantizar en los colegios públicos la implementación de estrategias en educación media a través de la orientación socio-ocupacional y el fortalecimiento de sus capacidades y competencias para que puedan elegir su proyecto de vida para la ciudadanía, la innovación y el trabajo del siglo XXI.</t>
  </si>
  <si>
    <t>7686: Implementación del programa de innovación y transformación pedagógica en los colegios públicos para el cierre de brechas educativas de Bogotá D.C /
7689: Fortalecimiento de las competencias de los jóvenes de media del distrito para afrontar los retos del siglo XXI en Bogotá D.C.</t>
  </si>
  <si>
    <t>Dirección de Educación Media
Dirección de Educación Preescolar y Básica</t>
  </si>
  <si>
    <t xml:space="preserve">José María Roldán Restrepo
</t>
  </si>
  <si>
    <t xml:space="preserve">jroldanr@educacionbogota.gov.co </t>
  </si>
  <si>
    <t xml:space="preserve">Realizar 4 programas de formación permanente sobre educación intercultural e implementación de la Cátedra de Estudios Afrocolombianos en las IED, dirigidos a  maestros, maestras y directivos docentes, con vinculación en propiedad. </t>
  </si>
  <si>
    <t>Número de maestros, maestras y directivos docentes vinculados en propiedad, apoyados con programas de formación permanente relacionados con la implementación de la CEA.</t>
  </si>
  <si>
    <t xml:space="preserve">Sumatoria de maestros, maestras y directivos docentes vinculados en propiedad apoyados con programas de formación permanente
</t>
  </si>
  <si>
    <t>LB= 1 programa de formación permanente, 70 maestras y maestros 
Año= 2019</t>
  </si>
  <si>
    <t>Invitación directa a entidades formadoras concertadas con la Consultiva Afro para presentar propuesta formativa.</t>
  </si>
  <si>
    <t>Ninguna de las entidades formadoras presentó propuesta de formación permanente, se envió nueva propuesta al delegado de la Consultiva y se solicitó reunión con equipo DIIP para tomar decisiones que permitan continuar avanzando en este proceso.</t>
  </si>
  <si>
    <t xml:space="preserve">Se recibió y valoró la propuesta del programa de formación permanente: Seminario educación intercultural e implementación de la Cátedra de Estudios Afrocolombianos en las IED, enviada por la Universidad Pedagógica Nacional, y definición con el equipo de la Universidad de las condiciones técnicas y administrativas para la ejecución de la propuesta de formación.  </t>
  </si>
  <si>
    <t>Dificultad: La Consultiva no envió a la Dirección los documentos subsanados de la Organización Afro que permitan verificar el cumplimiento de o establecido en el Reglamento Operativo del Fondo de Formación Permanente 4130/2016.
Alternativa de solución: seleccionar la propuesta enviada por entidad formadora que cumple con lo requerido por la Dirección  porque tuvo en cuenta los contenidos mínimos sugeridos por la Consultiva y,  es una universidad propuesta y aprobada por esta comunidad.</t>
  </si>
  <si>
    <t>16: Transformación pedagógica y mejoramiento de la gestión educativa. Es con los maestros y maestras</t>
  </si>
  <si>
    <t>107: Reconocer y apoyar la labor de 7.000 docentes y directivos docentes a través de programas de formación, de la generación de escenarios que permitan su vinculación a redes, colectivos, semilleros escolares, grupos de investigación e innovación, creando una estrategia que promueva capacidades de investigación y desarrollo, además del reconocimiento social a su labor, distribuidos así: 5.000 maestros, maestras y directivos docentes en estrategias de formación posgradual, especialmente en maestrías y 2.000 en estrategias de reconocimiento, formación permanente, innovación e investigación.</t>
  </si>
  <si>
    <t>7686: Implementación del programa de innovación y transformación pedagógica en los colegios públicos para el cierre de brechas educativas de  Bogotá D.C.</t>
  </si>
  <si>
    <t>Dirección de Formación de Docentes e Innovaciones Pedagógicas</t>
  </si>
  <si>
    <t xml:space="preserve">Nancy 
Martínez Álvarez </t>
  </si>
  <si>
    <t>nmartineza@educacionbogota.gov.co</t>
  </si>
  <si>
    <t xml:space="preserve">Apoyar la formación posgradual de maestras, maestros y directivos docentes vinculados en propiedad, en líneas o énfasis de educación intercultural o etnoeducacion. </t>
  </si>
  <si>
    <t>Número de maestros, maestras y directivos docentes vinculados en propiedad, apoyados con programas de formación posgradual en líneas de educación intercultural o etnoeducacion.</t>
  </si>
  <si>
    <t>Sumatoria de maestros, maestras y directivos docentes vinculados en propiedad apoyados con programas de formación posgradual</t>
  </si>
  <si>
    <t xml:space="preserve">LB= 32 docentes con formación posgradual
Año=2019 y 2020
</t>
  </si>
  <si>
    <t>Invitación a universidades acreditadas para que presentarán propuestas de formación posgradual, siendo una de las áreas, la Interculturalidad.</t>
  </si>
  <si>
    <t>A la fecha no se han presentado dificultades. Esta acción se acordó con la Consultiva Afro que se cumplirá en el segundo semestre 2021.</t>
  </si>
  <si>
    <t>Se publicó la convocatoria de formación posgradual para la participación en la Maestría en Educación con énfasis en Comunicación Intercultural, Etnoeducación y Diversidad Cultural ofertada por la Universidad Distrital, revisión de requisitos habilitantes y envío del listado de docentes habilitados a la Universidad para que adelanten el proceso de selección.</t>
  </si>
  <si>
    <t>A la fecha no se han presentado dificultades. Se acordó con la Consultiva Afro que esta acción se cumplirá en el segundo semestre 2021.</t>
  </si>
  <si>
    <t>107: Reconocer y apoyar la labor de 7.000 docentes y directivos docentes a través de programas de formación, de la generación de escenarios que permitan su vinculación a redes, colectivos, semilleros escolares, grupos de investigación e innovación, creando una estrategia que promueva capacidades de investigación y desarrollo, además del reconocimiento social a su labor</t>
  </si>
  <si>
    <t>Realizar Cátedras de Pedagogía sobre temáticas relacionadas con estudios afrocolombianos, estudios afrodiasporicos y educación intercultural afrocolombiana.</t>
  </si>
  <si>
    <t>Número de Cátedras de Pedagogía realizadas sobre  temáticas relacionadas con estudios afrocolombianos, estudios afrodiasporicos y educación intercultural afrocolombiana.</t>
  </si>
  <si>
    <t>Sumatoria de cátedras de pedagogía sobre temáticas relacionadas con estudios afrocolombianos, estudios afrodiasporicos y educación intercultural afrocolombiana.</t>
  </si>
  <si>
    <t xml:space="preserve">LB= 1 cátedra de pedagogía
Año= 2018
</t>
  </si>
  <si>
    <t>A la fecha no se ha presentado ningún avance.</t>
  </si>
  <si>
    <t>Se diseñó de una propuesta para realizar la Cátedra de Pedagogía que integra los elementos pedagógicos con la temática e intereses de la comunidad. Se trabajó de manera conjunta con la comunidad y quedaron de compartir nuevos aportes.</t>
  </si>
  <si>
    <t>En la última reunión sostenida la Consultiva se comprometió a revisar la presentación de la propuesta y enviar al profesional de la Dirección aportes respecto a posibles conferencistas y temáticas, pero no han enviado dicha retroalimentación. Desde la Dirección se está brindando un plazo mayor para que puedan enviarlos.</t>
  </si>
  <si>
    <t xml:space="preserve">Abordar la educación intercultural o etnoeducacion en el marco de la Expedición Pedagógica Distrital </t>
  </si>
  <si>
    <t>Número de expediciones pedagógicas Distritales abordadas con educación intercultural o etnoeducacion</t>
  </si>
  <si>
    <t>Sumatoria de expediciones pedagógicas con educación intercultural o etnoeducacion</t>
  </si>
  <si>
    <t xml:space="preserve"> sin línea base
N.A.</t>
  </si>
  <si>
    <t xml:space="preserve">Se diseñó la línea de educación intercultural o etnoeducacion para abordarla en el marco de la estrategia Bogotá-Región, la cual fue presentada en la última reunión realizada.
En esta perspectiva, se configuró un componente denominado Acciones Afirmativas y Escuela con un énfasis especial en la ruta AFRO, como parte integrante de un convenio interadministrativo entre la SED y la Universidad Distrital inscrito en la estrategia Territorio, memoria y comunidades de saber pedagógico que actualmente se encuentra en etapa precontractual. </t>
  </si>
  <si>
    <t>A la fecha no se han presentado dificultades. Se acordó que esta acción se cumplirá en el segundo semestre 2021.</t>
  </si>
  <si>
    <t xml:space="preserve">Elaborar e implementar un estudio de identificación de perfiles de formación y cualificación profesional para la población afrodescendiente orientado al acceso pertinente en educación superior y educación postmedia. 
</t>
  </si>
  <si>
    <t xml:space="preserve">Número de estudios elaborados e implementados de identificación de perfiles de formación y cualificación profesional para la población afrodescendiente orientado al acceso pertinente en educación superior y educación postmedia. </t>
  </si>
  <si>
    <t>Sumatoria de estudios de identificación de perfiles de formación y cualificación profesional para la población afrodescendiente</t>
  </si>
  <si>
    <t xml:space="preserve">A la fecha del primer reporte  de la presente acción afirmativa nos encontramos en la etapa de implementación del estudio de identificación de perfiles. Esta en proceso de consolidación e implementación de la Agencia Distrital para la Educación Superior, la Ciencia y la Tecnología. </t>
  </si>
  <si>
    <t xml:space="preserve">Nos encontramos en etapa de implementación y ajustes. </t>
  </si>
  <si>
    <t xml:space="preserve">Nos encontramos en la etapa de elaboración del estudio de identificación de perfiles, en el cual se están definiendo las características a tener en cuenta dentro del proceso de estructuración de la Agencia Distrital para la Educación Superior, la Ciencia y la Tecnología. </t>
  </si>
  <si>
    <t>Referente a la presente acción afirmativa, su avance cuanitativo a la fecha es de 0,  debido al tiempo que se requiere para completar la elaboración del estudio (2021 y 2023).
La acción de elaboración e implementar del estudio de identificación de perfiles de formación y cualificación profesional, sera desarrolladas en el marco de la Agencia Distrital para la Educacion Superior, la cual está en montaje y fase de alistamiento.</t>
  </si>
  <si>
    <t>17: Jóvenes con capacidades: Proyecto de vida para la ciudadanía, la innovación y el trabajo del siglo XXI</t>
  </si>
  <si>
    <t>115: Ofrecer a través de las IES, 20 mil cupos nuevos de educación superior mediante un modelo inclusivo y flexible que brinde alternativas de acceso, permanencia y pertinencia a programas de educación superior o educación postmedia, promoviendo el trabajo colaborativo y la conformación de redes entre las Instituciones de Educación Superior de la ciudad-región.</t>
  </si>
  <si>
    <t>7807: Generación de un modelo inclusivo, eficiente y flexible que brinde alternativas de acceso, permanencia y pertinencia a programas de educación superior o educación postmedia en Bogotá D.C.</t>
  </si>
  <si>
    <t>Dirección de Relaciones con los Sectores de Educación Superior y Educación para el Trabajo</t>
  </si>
  <si>
    <t>Ricardo Moreno Patiño</t>
  </si>
  <si>
    <t>rmorenop@educacionbogota.gov.co</t>
  </si>
  <si>
    <t xml:space="preserve">Definir el 15% de calificación con enfoque  diferencial de comunidades negras, afrocolombianas en el documento de los términos de las convocatorias de Acceso a Educación Superior y Educación Postmedia  sobre el total de la asignación, incluyendo enfoque de género para mujeres, con el fin de garantizar su vinculación,  previo cumplimiento de requisitos.
</t>
  </si>
  <si>
    <t>Número de documentos elaborados de términos de las convocatorias de Acceso a Educación Superior y Educación Postmedia con el 15% de calificación diferencial para la comunidad afrodescendiente
(Nota: Se encuentran sujetas a la creación,  direccionamiento y unificación de estrategias las cuales serán definidas en la Agencia de Educación Superior, en donde se garantice la asignación del porcentaje de participación a la comunidad afrodescendiente. Se garantiza la vinculación previo cumplimiento de requisitos  establecidos en las convocatorias .)</t>
  </si>
  <si>
    <t>Sumatoria de documentos de términos de las convocatorias de Acceso a Educación Superior y Educación Postmedia  con calificación diferencial.</t>
  </si>
  <si>
    <t xml:space="preserve">LB= La línea base de la presente acción afirmativa se basa en el aumento de los puntajes diferenciales los cuales permitirán que mas personas del pueblo afrodescendiente pueda ingresar a la educación superior. 
Año= Convocatoria de Acceso a Educación Superior 2020-1. </t>
  </si>
  <si>
    <t>Con el aumento del puntaje diferencial se evidencio que para la convocatoria 2021-1,  se dio un aumento en la cantidad de beneficiarios que a la fecha se encuentran ya legalizados esto referente  a las estrategias que ofrece la Dirección. Ahora bien  es preciso aclarar que este número de beneficiarios aumente debido  a que el proceso de legalización para el Fondo de Víctimas aun no ha finalizado.</t>
  </si>
  <si>
    <t xml:space="preserve">Desde la Dirección evidenciamos que los resultados de los créditos condonables en gran medida se debe a la baja participación de la comunidad en los proceso de socialización. Razón por la  cual se proponen hacer mesas de trabajo con los representantes de las comunidades con el fin establecer fechas futuras para las socialización y que la participación aumente.  De igual manera se identifico que varias de las personas a las cuales se les aprobó el crédito condonable no efectuaron el proceso de legalización ante la institución encargada de este procedimiento o en dado caso no finalizaron el proceso establecido en los documentos propios de cada estrategia.  </t>
  </si>
  <si>
    <t xml:space="preserve">Con el aumento del puntaje diferencial se evidencio que para la convocatoria 2021-1,  se dio un aumento en la cantidad de beneficiarios que a la fecha se encuentran ya legalizados esto referente  a las estrategias que ofrece la Dirección.
Beneficiarios: Para la convocatoria 2021-1, fueron aprobados y legalizados créditos condonables a 8 personas, adicionales a las (17) personas del primer trimestre del año para un total de 25 personas que manifestaron pertenecer a la comunidad, las cuales  fueron validadas en la base de datos del Ministerio del Interior, quienes debieron realizar todo el proceso de legalización ante la Institución de Educación Superior para las cuales se les aprobó el beneficio. </t>
  </si>
  <si>
    <t>Realizar procesos de socialización y divulgación anuales de las estrategias de acceso a educación superior y educación postmedia para la comunidad afrodescendiente. 
Como mecanismo para cerrar las brechas de acceso de los jóvenes estudiantes a las distintas becas de educación superior y postmedia, se realizarán estrategias o acciones de socialización y acompañamiento técnico con enfoque diferencial, en los procesos de divulgación de las becas, para garantizar el ingreso a educación superior y educación postmedia de la comunidad afrodescendiente.</t>
  </si>
  <si>
    <t xml:space="preserve">Número de socializaciones realizadas de las estrategias de Acceso a la Educación Superior para la Comunidad afrodescendiente. </t>
  </si>
  <si>
    <t xml:space="preserve">Sumatoria de Socializaciones de las estrategias de Acceso a la Educación Superior para la Comunidad afrodescendiente. </t>
  </si>
  <si>
    <t>LB= 2 Socializaciones efectuadas a la población objetivo, por medio de Facebook live, de manera presencial y de mas herramientas existentes.  
Año= 2020</t>
  </si>
  <si>
    <t xml:space="preserve">Se realizaron dos (2) socializaciones para la convocatoria 2021-1, con la asistencia de 19 personas. Una primera socialización el 29 de diciembre de 2020 y otra el 8 de enero de 2021.
</t>
  </si>
  <si>
    <t xml:space="preserve">Se presentaron algunas dificultades con los asistentes a las socializaciones debido a que se esperaba que el aforo de estudiantes, docentes y familiares fuera mas alto. Es este sentido se trabajará de la mano con los representantes de la comunidad Afro con el fin de tener el tiempo y el espacio suficiente para lograr una mayor participación. </t>
  </si>
  <si>
    <t>A corte junio de 2021 se han llevado a cabo 4 socializaciones de las estrategias de acceso a la Educación Superior las cuales fueron concertadas con la comunidad.
Las fechas de las socializaciones fueron: 29 de Diciembre de 2020 (socialización para la convocatoria 2021-1), 8 Enero, 8 de Junio, 28 de Junio de 2021.</t>
  </si>
  <si>
    <t>Se seguirá trabajando para que el porcentaje de participación aumente a medida que se efectúan las convocatorias.</t>
  </si>
  <si>
    <t xml:space="preserve">Desarrollar acciones que garanticen la permanencia y reduzcan los niveles de abandono a las estrategias de Acceso a la Educación Superior en las  IES aliadas, mediante un acompañamiento continuo integral psicosocial, con enfoque diferencial, que permita al estudiante robustecer su autoestima frente a la discriminación racial y empoderar a los jóvenes para el desarrollo en la vida social, económica y cultural. 
</t>
  </si>
  <si>
    <t>Porcentaje de acciones desarrolladas para garantizar la permanencia y reducir  los niveles de abandono a las estrategias de Acceso a la Educación Superior en las  IES aliadas.</t>
  </si>
  <si>
    <t>(Sumatoria de acciones desarrolladas / sumatoria de acciones programas )*100</t>
  </si>
  <si>
    <t xml:space="preserve">A la fecha del primer reporte de la presente acción afirmativa nos encontramos en la etapa de implementación del estudio en donde se abordará un seguimiento detallado a los estudiantes que ingresen a la educación superior con el fin de evitar el abandono, garantizando una permanencia en la institución y en el programa seleccionado. Esto en el proceso de consolidación e implementación de la Agencia Distrital para la Educación Superior, la Ciencia y la Tecnología. </t>
  </si>
  <si>
    <t>Se están definiendo y estructurando las acciones que se desarrollarán en el marco de la Agencia Distrital para la Educación Superior, la Ciencia y la Tecnología, con el fin de mitigar los niveles de abandono a las estrategias de educación superior.</t>
  </si>
  <si>
    <t>Las acciones para promover la permanencia y reducir los niveles de abandono, seran implementadas en el marco de la Agencia Distrital para la Educacion Superior, la cual está en montaje y fase de alistamiento.</t>
  </si>
  <si>
    <t>Contratar profesionales con pertenencia étnica a las comunidades negras y afrocolombianas para apoyar la revisión y actualización de documentos de orientaciones pedagógicas, en los niveles de Educación Inicial, Básica Primaria, Básica Secundaria y Educación Media.</t>
  </si>
  <si>
    <t>Número de profesionales contratados</t>
  </si>
  <si>
    <t>Sumatoria de profesionales contratados</t>
  </si>
  <si>
    <t xml:space="preserve"> sin línea base
 N.A.</t>
  </si>
  <si>
    <t>Se contrataron dos profesionales con pertenencia étnica a las comunidades NARP para la revisión y ajuste de la CEA (los contratos iniciaron el  19 y 27 de noviembre de 2020).
Estas profesionales comenzaron el proceso de consulta con representantes de las consultivas de las comunidades, así como la revisión de documentos orientadores para la implementación de la CEA, como insumos para el ajuste de las orientaciones pedagógicas.</t>
  </si>
  <si>
    <t>Se presentaron, inicialmente, dificultades con el aplicativo para la contratación de la Secretaría de Hacienda Distrital, una vez solucionada esta situación, se generó la contratación de las dos profesionales.
Explicación de baja ejecución presupuestal: Existen dos razones para menor ejecución en relación con lo presupuestado:
1)Debido al perfil de las personas contratadas se hizo necesario bajar los honorarios, puesto que las profesionales contratadas (que fueron postuladas por las comunidades, de acuerdo con lo concertado) no cumplían con el perfil para los honorarios proyectados inicialmente, en lo referente a  formación y experiencia.
2)La contratación de estas profesionales se demoró con respecto a los tiempos proyectados (tres meses),  debido a las actualizaciones que sufrió la plataforma de presupuesto de la SED, la demora en la expedición de los CDPs, los trámites internos de revisión y las demoras con la SHD.</t>
  </si>
  <si>
    <t>Se avanzó en la contratación de dos profesionales con pertenencia étnica, que se sumará al equipo que está avanzando en la actualización de las orientaciones.
Beneficiarios: 2</t>
  </si>
  <si>
    <t>Con el apoyo de los profesionales contratados con pertenencia étnica Afro se avanzó en:
Realización de mesas de diálogo y articulación entre dependencias y programas de la SED, para hacer seguimiento a las actividades para el cumplimiento a la acción.
Definición de la nueva estructura del documento para la actualización de la CEA, así como elaboración del cronograma y plan de trabajo del equipo NARP.
La nueva estructura propuesta del documento se presento a los consultivos de la mesa consultiva étnica para recibir recomendaciones para el ajuste.</t>
  </si>
  <si>
    <t>16: Transformación pedagógica y mejoramiento de la gestión educativa. Es con los maestros y maestras.</t>
  </si>
  <si>
    <t>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</si>
  <si>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Dirección de Educación Preescolar y Básica</t>
  </si>
  <si>
    <t>Alba Nury Martínez Barrera</t>
  </si>
  <si>
    <t>amartinezb@educacionbogota.gov.co</t>
  </si>
  <si>
    <t>Actualizar el documento de orientaciones para la implementación de la CEA en los niveles de Educación Inicial, Básica Primaria, Básica Secundaria y Educación Media, con ejes temáticos y elementos de las culturas negra, afrocolombiana.</t>
  </si>
  <si>
    <t>Número de documentos de orientaciones actualizados para la implementación de la CEA con perspectiva Intercultural, incluyendo ejes temáticos y elementos de la cultura negra y afrocolombiana</t>
  </si>
  <si>
    <t>Sumatoria de documentos actualizados de orientaciones para la implementación de la CEA con Perspectiva Intercultural</t>
  </si>
  <si>
    <t>Se definió la nueva estructura del documento, así como el cronograma y plan de trabajo, los cuales fueron presentados y validados por los líderes del proyecto 7686 en la mesa pedagógica conjunta de las Direcciones DEPB y DEM</t>
  </si>
  <si>
    <t>Avance en la escritura de los capítulos I, II y III del documento, los cuales se encuentran en proceso de revisión.</t>
  </si>
  <si>
    <t>Dotar Bibliotecas Escolares con entre dos y tres títulos de libros con alto contenido investigativo que incluya autores conocidos y un autor internacional. Lo cual incluye difusión del material audiovisual del pueblo y la cultura afro en los medios digitales de la Dirección.</t>
  </si>
  <si>
    <t>Porcentaje de bibliotecas escolares dotadas con textos y publicaciones con temáticas de la comunidad afrodescendiente</t>
  </si>
  <si>
    <t>(Sumatoria de bibliotecas escolares dotadas con textos y publicaciones con temáticas de la comunidad afrodescendiente /Total de bibliotecas escolares focalizadas)*100</t>
  </si>
  <si>
    <t>LB= 361 bibliotecas
Año= 2019</t>
  </si>
  <si>
    <t>No aplica para esta vigencia</t>
  </si>
  <si>
    <t xml:space="preserve">La Dirección incluyó en el convenio a realizarse este año con el aliado CERLALC una línea destinada al Desarrollo de colecciones con enfoque étnico, que este año avanzara en el diseño de la ruta a implementar para garantizar el cumplimiento de la acción. Cabe aclarar que está acción está planeada para implementación desde 2022. </t>
  </si>
  <si>
    <t> </t>
  </si>
  <si>
    <t>Dirección de Ciencias, Tecnologías y Medios Educativos</t>
  </si>
  <si>
    <t>Ulia Yemail Cortés</t>
  </si>
  <si>
    <t>uyemail@educacionbogota.gov.co</t>
  </si>
  <si>
    <t>Diseñar curso virtual a Bibliotecarios sobre Literatura y autores Afros, tradición oral y prácticas culturales.</t>
  </si>
  <si>
    <t>Número de bibliotecarios participantes en proceso de formación</t>
  </si>
  <si>
    <t>Sumatoria de bibliotecarios participantes en proceso de formación</t>
  </si>
  <si>
    <t>Beneficiar al 100% de los escolares de la población afrocolombiana, que cumplan con los criterios de elegibilidad para la entrega de dispositivos tecnológicos para acceso a la conectividad</t>
  </si>
  <si>
    <t>Porcentaje de estudiantes beneficiados con  la entrega de dispositivos tecnológicos para acceso a la conectividad</t>
  </si>
  <si>
    <t>(Sumatoria de estudiantes beneficiados con la estrega de dispositivos tecnológicos /total de estudiantes que cumplen los criterios de elegibilidad )*100</t>
  </si>
  <si>
    <t>Se tiene previsto en el marco del Plan Distrital de Desarrollo 2020 – 2024 “UN NUEVO CONTRATO SOCIAL Y AMBIENTAL PARA LA BOGOTÁ DEL SIGLO XXI”, beneficiar estudiantes vulnerables con la entrega de dispositivos de acceso y conectividad, que permitan contribuir al cierre de brechas digitales. En este marco se han buscado diferentes estrategias para el cumplimiento de la meta. 
La SED y la Alcaldía Mayor de Bogotá implementaron la campaña  #DonatónPorLosNiños la cual buscó recolectar el mayor número de dispositivos tecnológicos para conectar con la educación a las niñas, niños y jóvenes más vulnerables de colegios públicos de la capital. En tal medida, en desarrollo de esta campaña en la SED se recibieron equipos con el inicio del calendario escolar, comenzando la entrega a estudiantes de educación secundaria y media de 13 instituciones educativas de 7 localidades, prioritariamente rurales y de alto nivel de vulnerabilidad. 
Beneficiarios: 5
Formula a marzo: 5 estudiantes beneficiados con la estrega de dispositivos tecnológicos / 5 estudiantes que cumplieron los criterios de elegibilidad de las 13 IED.
Por otra parte la SED en el segundo trimestre continuará la entrega de dispositivos tecnológicos a los estudiantes que cumplan los criterios.
El presupuesto ejecutado aumentará durante el año a medida que se beneficien mas estudiantes.</t>
  </si>
  <si>
    <t xml:space="preserve">La SED adquirió dispositivos tecnológicos (tabletas y portátiles) para el cierre de brechas digitales que permite entregar dispositivos en el segundo trimestre de la vigencia 2021, toda vez que los dispositivos se encuentran en etapas de fabricación, importación, nacionalización, pruebas técnicas y distribución a las diferentes IED, para ser entregadas a los beneficiarios finales. </t>
  </si>
  <si>
    <t>En el marco del Plan Distrital de Desarrollo 2020 – 2024 “UN NUEVO CONTRATO SOCIAL Y AMBIENTAL PARA LA BOGOTÁ DEL SIGLO XXI”,  se benefician estudiantes vulnerables con la entrega de dispositivos de acceso y conectividad, que permitan contribuir al cierre de brechas digitales.  Para estudiantes vulnerables focalizados de los grados de sexto a undécimo.
En este marco se han buscado diferentes estrategias para el cumplimiento de la meta.
La SED y la Alcaldía Mayor de Bogotá implementaron la campaña  #DonatónPorLosNiños la cual buscó recolectar el mayor número de dispositivos tecnológicos para conectar con la educación a las niñas, niños y jóvenes más vulnerables de colegios públicos de la capital. En tal medida, en desarrollo de esta campaña en la SED se recibieron equipos con el inicio del calendario escolar, comenzando la entrega a estudiantes de educación secundaria y media, prioritariamente rurales y de alto nivel de vulnerabilidad.
Los reportes de entregas a estudiantes se tendrán luego del respectivo proceso de consolidación, revisión y validación en cada una de las IED, por parte de la firma de apoyo a las entregas y la SED,  un mes y medio después de las respectivas entregas y cierre mensual. Dado lo anterior se espera tener la información consolidada para el próximo trimestre, toda vez que las entrega finalizaran en el mes de agosto de 2021.
Beneficiarios: 5 estudiantes
Formula: 5 estudiantes beneficiados con la estrega de dispositivos tecnológicos / 5 estudiantes que cumplieron los criterios de elegibilidad.
El presupuesto ejecutado aumentará durante el año a medida que se beneficien mas estudiantes.
Es preciso indicar que para los dispositivos de la donaton de focalizaron 5 estudiantes a quienes se le entregó el dispositivo, generando el 100% del avance del indicador teniendo en cuenta la formula (estudiantes beneficiados / estudiantes que cumplen criterios). Sin embargo se programo un presupuesto de 10.000.000 el cual no se ha cumplido en su totalidad ya que la SED se encuentra realizando las entregas de dispositivos de acuerdo a la planeción, por lo cual se reportará en el siguiente trimestre la totalidad dependiendo de la focalización y la actualización de la misma.</t>
  </si>
  <si>
    <t>Se presenta dificultad en las entregas, las cuales se realizan a los estudiantes beneficiados de los grupos étnicos de las diferentes IED y de acuerdo con el operador que realiza dicha actividad.
Por otro lado, con respecto al proyecto en general, es importante precisar que, en el primer semestre del año, la SED no contaba con la disponibilidad de recursos, ni con el respectivo concepto de gasto, meta o prioridad en el anterior Plan Distrital de Desarrollo (Bogotá Mejor para Todos), que permitieran la adquisición de computadores y tabletas para ser entregados a los estudiantes en condiciones de vulnerabilidad de los colegios públicos del Distrito.  En razón a lo anterior, es pertinente mencionar que fue necesario adelantar las siguientes acciones: 
• Incluir dentro del Plan de Desarrollo del Distrito Capital 2020-2024 “UN NUEVO CONTRATO SOCIAL Y AMBIENTAL PARA LA BOGOTÁ DEL SIGLO XXI”, aprobado mediante el Acuerdo 761 del 11 de junio de 2020 del Concejo de Bogotá, la meta referida a: “Beneficiar a 100.000 estudiantes vulnerables con la entrega de dispositivos de acceso y conectividad, para contribuir al cierre de brechas digitales”. Allí, uno de los objetivos planteados está orientado a lograr una “Educación para todos y todas: acceso y permanencia con equidad y énfasis en educación rural”.
• Solicitar al Concejo de Bogotá adicionar el presupuesto anual de ingresos y rentas de Bogotá, el cual fue adicionado bajo el Acuerdo No. 776 del 31 de agosto de 2020 “Por el cual se efectúan unas modificaciones en el presupuesto anual de rentas e ingresos y de gastos e inversiones de Bogotá, Distrito Capital, para la vigencia fiscal comprendida entre el 1 de enero y el 31 de diciembre de 2020, en armonización con el nuevo Plan de Desarrollo”.
• Una vez aprobado el Acuerdo 776 de 2020, la Alcaldía Mayor de Bogotá expidió el Decreto 201 del 10 de septiembre de 2020“Por el cual se liquida el acuerdo No. 776 del 31 de agosto de 2020, expedido por el Concejo de Bogotá, que efectúa unas modificaciones en el presupuesto anual de rentas e ingresos y de gastos e inversiones de Bogotá, Distrito Capital, para la vigencia fiscal comprendida entre el 1 de enero y el 31 de diciembre de 2020, en armonización con el nuevo Plan de Desarrollo”.
• El día 16 de septiembre de 2020, se realizó el cargue en los sistemas presupuestales de la SED de la adición de recursos del Proyecto 7638 “Fortalecimiento de la infraestructura y dotación de ambientes de aprendizaje y sedes administrativas a cargo de la Secretaría de Educación de Bogotá D.C."  En esta misma fecha se expidió el CDP No. 3993, cuyo objeto es el siguiente: “Adquisición de dispositivos tecnológicos portátiles de acceso para beneficiar a los estudiantes vulnerables matriculados en los establecimientos educativos oficiales con el fin de contribuir al cierre de brechas digitales en el Distrito Capital.” 
• De esta forma, desde el 21 de septiembre al 5 de noviembre se realizó el respectivo proceso de adquisición y contratación el cuál finalizó con la firma de las respectivas órdenes de compra. El proceso de adquisición se realizó a través la Agencia Nacional de Contratación Pública - Colombia Compra Eficiente, mediante la Adhesión al Acuerdo Marco vigente. El día 5 de noviembre de 2020 se emitió la orden de compra No.57938 para tabletas y la orden de compra No. 57939 para portátiles. El 9 de noviembre se firmaron los respectivos registros presupuestales y entre el 11 y el 19 de noviembre la expedición y aprobación de pólizas y firmas de actas de inicio.
• En el mes de diciembre del mismo año, la SED adelantó las gestiones pertinentes para realizar un traslado presupuestal entre proyectos de inversión e incorporar los recursos obtenidos de la Donaton por los niños, logrando de esta manera realizar una adición a la orden de compra No. 57938 para la adquisición de 25.905 tabletas. Por último, el 29 de enero de 2021 se realizó la adición a orden de compra No. 57938 para la adquisición de 2.933 tabletas con los recursos de la vigencia en mención.
• En este orden de ideas, se destinaron cerca de $61.913 millones de pesos para la adquisición de 101.749 dispositivos tecnológicos con el objetivo de cerrar las brechas digitales existentes en la ciudad y beneficiar a estudiantes vulnerables con la entrega de dispositivos de acceso y conectividad, que permitan contribuir al cierre de brechas digitales.
Dado lo anterior, en la vigencia 2020 no se entregaron dispositivos tecnológicos, ya que se estaban adelantando las gestiones necesarias para la adquisición de estos.
Por último, es importante mencionar que la SED ha realizado las acciones pertinentes para garantizar la entrega de los dispositivos lo antes posible. Sin embargo, como es de conocimiento de todos los problemas que se vienen presentando desde la vigencia pasada en relación con la pandemia del COVI-19, y las medidas preventivas y obligatorias, han conllevado a tener una planeación dinámica. Así mismo los recientes problemas de orden público, han generado un gran impacto frente a la respuesta efectiva a la convocatoria, así como la asistencia de los beneficiarios y sus acudientes para la entrega de los dispositivos tecnológicos.</t>
  </si>
  <si>
    <t xml:space="preserve">90: Beneficiar a 100.000 estudiantes vulnerables con la entrega de dispositivos de acceso y conectividad, para contribuir al cierre de brechas digitales. </t>
  </si>
  <si>
    <t xml:space="preserve">7638: Fortalecimiento de la infraestructura y dotación de ambientes de aprendizaje y sedes administrativas a cargo de la Secretaría de Educación de Bogotá D.C.	</t>
  </si>
  <si>
    <t xml:space="preserve">Dirección de Dotaciones Escolares </t>
  </si>
  <si>
    <t>Liliana Diaz Poveda</t>
  </si>
  <si>
    <t>aldiazp@educacionbogota.gov.co</t>
  </si>
  <si>
    <t>Fortalecer los procesos de implementación de la Cátedra de Estudios Afrocolombianos en el sistema educativo distrital, incluyendo el pilotaje en 5 IED que permita evaluar y sistematizar el proceso con el fin de orientar la implementación de la CEA en todas las instituciones. (debe concertarse la metodología de este pilotaje, debe producirse un documento cualitativo como fruto de este proceso)</t>
  </si>
  <si>
    <t>Número de Instituciones Educativas acompañadas en implementación de la CEA</t>
  </si>
  <si>
    <t>Sumatoria Instituciones Educativas acompañadas en implementación de la CEA</t>
  </si>
  <si>
    <t>LB= 80 IED
Año= 2019</t>
  </si>
  <si>
    <t>Se  avanzó en la conformación de un equipo técnico dedicado al proceso de concertación y articulación de cada una de las acciones afirmativas con los delegados de la Comisión de Educación de la Consultiva Distrital de Comunidades Negras; del acompañamiento pedagógico a las Instituciones Educativas – IED en el fortalecimiento de la Cátedra de Estudios Afrocolombianos, la prevención, atención y seguimiento de casos de racismo y discriminación étnico-racial, y el fortalecimiento de la atención educativa con enfoque diferencial.</t>
  </si>
  <si>
    <t>No se presentaron dificultades en el primes trimestre de 2021.</t>
  </si>
  <si>
    <t>Se inició el acompañamiento en 62 Instituciones Educativas Distritales - IED: acciones de socialización de la estrategia de acompañamiento con diversos actores de las comunidades educativas, espacios de sensibilización orientados a directivos docentes, docentes, estudiantes y padres de familia, jornadas de cualificación con docentes de diversas áreas, en el marco de las cuales se han ofrecido herramientas pedagógicas, didácticas y conceptuales para la implementación de la Cátedra de Estudios Afrocolombianos.
En el trabajo de fortalecimiento de la Cátedra de Estudios Afrocolombianos han participado 577 docentes y 2046 estudiantes (45 de los cuales son Afrodescendientes), además, 200 personas de la comunidad educativa.</t>
  </si>
  <si>
    <t xml:space="preserve">Durante el segundo trimestre no se presentaron dificultades </t>
  </si>
  <si>
    <t>14: Formación integral: más y mejor tiempo en los colegios</t>
  </si>
  <si>
    <t>99: Implementar en el 100% de colegios públicos distritales la política de educación inclusiva con enfoque diferencial para estudiantes con especial protección constitucional como la población víctima del conflicto, migrante y la población con discapacidad, así como  para estudiantes en aulas hospitalarias, domiciliarias y aulas refugio, entre otros.</t>
  </si>
  <si>
    <t>7690: Fortalecimiento de la política de educación inclusiva para poblaciones y grupos de especial protección constitucional de Bogotá D.C.</t>
  </si>
  <si>
    <t xml:space="preserve">Dirección de Inclusión e Integración de Poblaciones </t>
  </si>
  <si>
    <t xml:space="preserve">Virginia Torres Montoya </t>
  </si>
  <si>
    <t xml:space="preserve">vtorresm1@educacionbogota.gov.co </t>
  </si>
  <si>
    <t xml:space="preserve">Elaborar, implementar y evaluar el Plan de Prevención, Atención y Seguimiento a Situaciones de Racismo y Discriminación Étnico Racial en el sistema educativo distrital, además en articulación con el sector educativo privado. </t>
  </si>
  <si>
    <t>Número de Instituciones educativas con acciones de prevención, atención o seguimiento a la discriminación racial implementadas</t>
  </si>
  <si>
    <t>Sumatoria Instituciones Educativas con acciones de prevención, atención o seguimiento a la discriminación racial implementadas</t>
  </si>
  <si>
    <t>LB=38 IED
Año=2019</t>
  </si>
  <si>
    <t>Se avanzó en la elaboración de un Plan de Trabajo para desarrollar acciones de prevención de este tipo de situaciones en la escuela; y se socializó la ruta de atención integral a casos de racismo en 10 IED.</t>
  </si>
  <si>
    <t>Vincular dos profesionales licenciados de las comunidades negras y afrocolombianas, con conocimiento en Cátedra de Estudios Afrocolombianos, encargados del seguimiento al cumplimiento de acciones afirmativas, y al fortalecimiento de la CEA.</t>
  </si>
  <si>
    <t>Número de profesionales de las comunidades negras y afrocolombianas contratados</t>
  </si>
  <si>
    <t>Sumatoria de profesionales  de las comunidades negras y afrocolombianas contratados</t>
  </si>
  <si>
    <t>LB= 2 profesionales
Año=2020</t>
  </si>
  <si>
    <t>Se avanzó en la selección y contratación de un referentes como parte del equipo pedagógico, y se avanza en la preparación de la contratación del otro referente nuevo.</t>
  </si>
  <si>
    <t>Se avanzó en la selección y contratación de dos nuevos referentes como parte del equipo pedagógico, dando cumplimiento a la acción.</t>
  </si>
  <si>
    <t>Realizar eventos de conmemoración de la semana de la Afrocolombianidad en concertación con la Consultiva Distrital de Comunidades Negras, Afrocolombianas(comisión de educación), de conformidad con la Ley 725 de 2001 y el Acuerdo 175 de 2005.</t>
  </si>
  <si>
    <t>Número de eventos de conmemoración de la semana de la Afrocolombianidad realizados</t>
  </si>
  <si>
    <t>Sumatoria de eventos de conmemoración de la semana de la Afrocolombianidad realizados</t>
  </si>
  <si>
    <t>LB=3 eventos
Año=2019</t>
  </si>
  <si>
    <t>En el mes de abril se definirá de manera concertada con al Consultiva Distrital de Comunidades negras, afrocolombianas raizales y Palenquera, la propuesta del evento de conmemoración del Día de la Afrocolombianidad, a realizar en el mes de mayo de 2021.</t>
  </si>
  <si>
    <t xml:space="preserve">Se dio cumplimiento con la realización del evento en el mes de junio de manera conjunta con la Comisión de Educación de la Consultiva Distrital de Comunidades Negras y Afrocolombianas, denominado "Cátedra de Estudios Afrocolombianos, Interculturalidad y Etnoeducación: Temáticas emergentes en la escuela”, el 15 y 16 de junio,
Contó con la participación  de cerca de 127 personas, de los cuales 67 son docentes y directivos docentes, 8 estudiantes, 24 personas que hacen parte de la comunidad étnica, y otros asistentes de la Secretaría de Educación del Distrito. </t>
  </si>
  <si>
    <t>Gestionar la adecuación institucional, en el marco de la subdirección de asuntos étnicos para que su estructura se convierta en una Dirección, que garantice la participación y la autonomía presupuestal, para el desarrollo social, político y cultural de los grupos étnicos en el distrito capital. Para ello, se realizará la solicitud ante la entidad competente, para verificar la viabilidad. Teniendo en cuenta que este ejercicio requiere del cambio de denominación de nomenclatura, de la dependencia y de la estructura de la planta, como también es una decisión administrativa que incluye la conceptualización del servicio civil distrital, decisión que para ser tomada requiere de un estudio técnico y presupuestal.</t>
  </si>
  <si>
    <t>Diferencial</t>
  </si>
  <si>
    <t xml:space="preserve">Porcentaje de Plan de trabajo para la creación de una (1) Dirección de Asuntos Étnicos implementado. </t>
  </si>
  <si>
    <t>Fases del plan de trabajo para la creación de una (1) Dirección de Asuntos Étnicos implementadas / Fases del plan de trabajo para la creación de una (1) Dirección de Asuntos Étnicos programadas * 100</t>
  </si>
  <si>
    <t xml:space="preserve">Gestión </t>
  </si>
  <si>
    <t>La Subdirección de Asuntos Étnicos ha consultado con la Subsecretaría para la Gobernabilidad y Garantía de Derechos el procedimiento administrativo que se debe realizar para adelantar el proceso de modificación de la estructura de la Subdirección.</t>
  </si>
  <si>
    <t xml:space="preserve">Teniendo en cuenta que esta acción involucra a más dependencias de la Secretaría Distrital de Gobierno y otras dependencias del Distrito, la Subdirección adelantará los trámites y gestiones administrativas pertinentes que permitan la modificación de la estructura de esta dependencia. En tal sentido, la Subdirección iniciará la gestión con la Subsecretaría para la Gestión Institucional. </t>
  </si>
  <si>
    <t>Se avanzó en la gestión de una reunión de trabajo con la Subsecretaria para la Gobernabilidad y Garantía de Derechos, en dicha reunión se planteó realizar un plan de trabajo que permita establecer el paso a paso de estación, para poder identificar los responsables de la gestión. Así mismo, quedo como compromiso por parte de la Subsecretaría de revisar un ejercicio a modo de lección aprendida enfocado en conformación de una Dirección. para tener en cuenta a la hora de construir el plan de trabajo.
 </t>
  </si>
  <si>
    <t xml:space="preserve">No se han presentado mayores dificultades, toda vez que se están desarrollando las gestiones pertinentes para avanzar en la implementación de esta acción Afirmativa. 
Se espera que para el tercer trimestre ya se establezca la mesa de trabajo, entre delegados del Despacho del Secretario de Gobierno, la Subsecretaria de Gestión Institucional, Subsecretaria para la Gobernabilidad y Garantía de Derechos, Dirección de Derechos Humanos, Dirección de Recursos Humanos y Subdirección de Asuntos étnicos, en el marco de poder establecer una ruta de trabajo que conduzca a determinar los puntos clave para poder mostrar una gestión efectiva en el marco de esta acción. </t>
  </si>
  <si>
    <t>Prevención de la exclusión por razones étnicas, religiosas, sociales, políticas y de orientación sexual</t>
  </si>
  <si>
    <t>7787 Fortalecimiento de la capacidad institucional y de los actores sociales para la garantía, promoción y protección de los derechos humanos en Bogotá.</t>
  </si>
  <si>
    <t xml:space="preserve">Gobierno </t>
  </si>
  <si>
    <t>Secretaría Distrital de Gobierno</t>
  </si>
  <si>
    <t>Despacho Secretaría Distrital de Gobierno de Bogotá</t>
  </si>
  <si>
    <t xml:space="preserve">Ivonne González </t>
  </si>
  <si>
    <t>3387000
Ext. 5190, 5191</t>
  </si>
  <si>
    <t>ivonne.gonzalez@gobiernobogota.gov.co</t>
  </si>
  <si>
    <t xml:space="preserve"> El presupuesto se validará conforme a la gestión que se vaya realizando, la decisión es institucional y debe tomarse de forma institucional con otras dependencias   </t>
  </si>
  <si>
    <t>Garantizar la participación y vinculación al proceso de profesionalización e incrementar el porcentaje de líderes y lideresas pertenecientes a la comunidad negra afrocolombiana, manteniendo el convenio como una herramienta de formación y profesionalización  al proceso de liderazgo en el distrito.</t>
  </si>
  <si>
    <t>Diferencial.
Derechos Humanos.</t>
  </si>
  <si>
    <t xml:space="preserve">Porcentaje de líderes y lideresas pertenecientes a la comunidad negra, afrocolombiana que ingresan al programa de profesionalización. </t>
  </si>
  <si>
    <t xml:space="preserve">Número de lideres y lideresas afros vinculados/as al programa de profesionalización que cumplan con los requisitos /total de cupos del programa  * 100% </t>
  </si>
  <si>
    <t>9 (2019)</t>
  </si>
  <si>
    <t xml:space="preserve">El reporte de seguimiento le corresponde a la Dirección de Derechos Humanos. </t>
  </si>
  <si>
    <t>Esta acción está a cargo de la Dirección de Derechos Humanos, y se cuenta con un avance importante toda vez que se logró definir el presupuesto que se asignara a cada líder Negro Afrocolombiano que opte por la beca, a la fecha se definió un presupuesto de 4.000.000 millones, para un total de 5 profesionales por cada grupo étnico que cumpla con las características de la convocatoria, en ese sentido cada persona tendrá un presupuesto asignado de 20.000.000 millones. </t>
  </si>
  <si>
    <t xml:space="preserve">Se presentaron dificultades en la articulación y definición de esta acción toda vez que a la fecha no se contaba con una ruta clara de los criterios y continuidad en la selección de los líderes que optarían por la profesionalización.
Se cuenta con una planeación prevista para poner en marcha el proceso de profesionalización, esta planificación cuenta con un documento ya construido para realizar el proceso de validación el cual está en borrador.    </t>
  </si>
  <si>
    <t>Implementar dos (2) Políticas Públicas: I superación de escenarios de vulneración de derechos humanos y II) Lucha contra la trata de personas con enfoques de género, de derechos, diferencial y territorial.</t>
  </si>
  <si>
    <t>Dirección de Derechos Humanos.</t>
  </si>
  <si>
    <t>Andrés Idárraga Franco</t>
  </si>
  <si>
    <t>3387000
Ext. 5310</t>
  </si>
  <si>
    <t>andres.idarraga@gobiernobogota.gov.co</t>
  </si>
  <si>
    <t xml:space="preserve">Implementar (1) estrategia para fortalecer a la Comisión Consultiva Distrital como instancia de participación y a las organizaciones de comunidades negras y afrocolombianas promocionando la inclusión y el liderazgo de nuevas ciudadanías. Esta propuesta corresponde al IDPAC y se dará respuesta en el proceso de concertación. </t>
  </si>
  <si>
    <t>Diferencial.
Territorial.</t>
  </si>
  <si>
    <t xml:space="preserve"> Porcentaje de fases de la estrategia diseñada e implementada en conjunto con el IDPAC para el fortalecimiento de la Comisión Consultiva Distrital. </t>
  </si>
  <si>
    <t>Fases de la estrategia implementadas / Fases de la estrategia programadas * 100</t>
  </si>
  <si>
    <t>0 (2019)</t>
  </si>
  <si>
    <t xml:space="preserve">Durante el primer trimestre del 2021 la Subdirección en conjunto con la Gerencia de Etnias del IDPAC adelantó las gestiones y reuniones para llevar a cabo la elección de las Comisiones Consultivas Locales, en el marco de los  Decretos 474 de 2019 y 248 de 2015. La elección de este espacio a nivel local permitirá formatelecer esta instancia de participación y representación de las Comunidades Negras y Afrocolombianas en Bogotá, D.C. </t>
  </si>
  <si>
    <t xml:space="preserve">Una vez se lleve a cabo la elección de las Comisiones Consultivas Locales la Subdirección y el IDPAC concertarán con la Comisión Consultiva Distrital la estrategia de fortalecimiento de esta instancia de representación y participación de las comunidades Negras y Afrocolombianas en el Distrito. </t>
  </si>
  <si>
    <t>Esta acción se realiza de manera articulada con el IDPAC, para este segundo trimestre se solicitó reunión con el Gerente de Étnias el cual se mostró propósito e interesado en poder avanzar con esta acción a través del diseño y puesta en marcha un plan de trabajo, para luego ser presentado a la Consultiva Distrital de Comunidades Negras, Afrocolombianas. </t>
  </si>
  <si>
    <t xml:space="preserve">Se han presentado dificultades a través del relacionamiento entre la Consultiva Distrital de Comunidades Negras Afrocolombianas y el Sector IDPAC. 
Se avanzó en la realización de una reunión con el IDPAC, para concertar estrategias y poder realizar la mesa técnica entre  la SAE, el IDPAC y la Consultiva Distrital para diseñar un plan de trabajo que permita poner en marcha esta acción afirmativa. </t>
  </si>
  <si>
    <t xml:space="preserve">Está acción será apoyada por el IDPAC y está supeditada a los recursos que IDPAC indique </t>
  </si>
  <si>
    <t>Vincular contractualmente a un equipo de 10 profesionales en las diferentes dependencias de la Secretaría de Gobierno, Gestión Local, Asuntos Religiosos, Derechos Humanos, Comunicaciones, etc. a través del procedimiento "Talento no Palanca".</t>
  </si>
  <si>
    <t>Diferencial.</t>
  </si>
  <si>
    <t>Profesionales  Afro que garanticen la atención diferencial contratados.</t>
  </si>
  <si>
    <t xml:space="preserve">Sumatoria de profesionales Afro contratados  en las dependencias de la SDG (Gestión Local, Asuntos Religiosos, Derechos Humanos, Comunicaciones) que cumplan con el perfil requerido por la entidad a través de la plataforma Talento No Palanca </t>
  </si>
  <si>
    <t xml:space="preserve">La Subdirección de Asuntos Étnicos, de acuerdo con las orientaciones dadas por la Subsecretaría para la Gobernabilidad y Garantía de Derechos, adelantará los trámites pertinentes ante la Dirección de Talento Humano y demás que haya lugar para implementar esta acción. </t>
  </si>
  <si>
    <t xml:space="preserve">Teniendo en cuenta que esta acción involucra a más dependencias de la Secretaría Distrital de Gobierno, la Subdirección adelantará los trámites y gestiones administrativas pertinentes que permitan la implementación de esta acción. </t>
  </si>
  <si>
    <t>En el marco de poder avanzar con esta acción, el equipo de comunidades Negras, Afrocolombianas, adelantó reuniones de seguimiento con la Subsecretaria para la Gobernabilidad y Garantía de Derechos y la Oficina de Talento Humanos con el fin de realizar un trabajo articulado entre las dependencias para revisar de manera efectiva la acción y establecer como se le da cumplimiento. Se indicó que era importante que el subdirector de Asuntos Étnicos le indicara sobre esta acción al Subsecretario Camilo Acero, sin embargo, Diana Chacón, manifestó que también le informaría. Ya que se requiere de hacer una planeación presupuestal y un diálogo con directivos de cada dependencia. </t>
  </si>
  <si>
    <t>Se espera que para tercer trimestre este conformada la mesa de trabajo con delegados de las diferentes direcciones de la secretaria de Gobierno, que permitan identificar la necesidad de generar la contratación de una persona Negra, Afrocolombiano a través de la inclusión del enfoque diferencial. </t>
  </si>
  <si>
    <t>Subsecretaria para la Gobernabilidad y Garantía de Derechos (Derechos Humanos, Asuntos Religiosos)</t>
  </si>
  <si>
    <t>Camilo Acero Azuero</t>
  </si>
  <si>
    <t>3387000
Ext. 5110 - 5111</t>
  </si>
  <si>
    <t>camilo.acero@gobiernobogota.gov.co</t>
  </si>
  <si>
    <t>No se asigna presupuesto dado que se va a realizar con recursos de gestión</t>
  </si>
  <si>
    <t xml:space="preserve">Establecer una mesa de trabajo en articulación con la Comisión Consultiva para el diseño e  implementación de Estrategia contra el racismo y la discriminación racial que incluya actividades pedagógicas y comunicativas de alto impacto y accesibles dirigidas a modificar los imaginarios y estereotipos que sustentan prácticas de discriminación en razón a la raza, pertenencia étnica, que afectan a las comunidades negras y afrocolombianas  y limitan su acceso y ejercicio pleno del derecho al trabajo, a la participación e incidencia en los espacios de dirección del Estado y al goce efectivo de sus derechos políticos, económicos y culturales. </t>
  </si>
  <si>
    <t>Porcentaje de fases de la estrategia contra el racismo y discriminación implementadas.</t>
  </si>
  <si>
    <t>1 (2019)</t>
  </si>
  <si>
    <t xml:space="preserve">La Subdirección de Asuntos Étnicos ha adelantado reuniones con la Subsecretaría y con la Oficina Asesora de Comunicaciones de la Secretaría Distrital de Gobierno con el fin de estructurar una propuesta de campaña contra la discriminación y el racismo, de manera que pueda ser presentada ante la Comisión Consultiva. </t>
  </si>
  <si>
    <t xml:space="preserve">Se tiene pendiente la presentación de la estrategia ante la Comisión Consultiva, ejercicio que se adelantará a partir del segundo semestre del año. </t>
  </si>
  <si>
    <t>Con referencia a esta acción, se viene adelantando un ejercicio de articulación entre la secretaria Distrital de Gobierno y la secretaria Distrital de Cultura, teniendo en cuenta que existe una meta dentro del Plan de Desarrollo Distrital 2020 – 2024, denominada “Implementar una (1) estrategia de cultura ciudadana para disminuir el racismo, la xenofobia y la marginación social en Bogotá” que tiene a cargo la Secretaría Distrital de Cultura, Recreación y Deporte a través del protocolo IDEAR", Teniendo en cuenta que para la vigencia 2021 se cuenta con una programación de recursos de $205 millones para dar cumplimiento. Se espera que para el avance del mes de julio se pueda contar con un porcentaje de avance del 40% en el cual se pueda indicar claramente cómo se realizará la puesta en marcha de la acción. </t>
  </si>
  <si>
    <t xml:space="preserve">A la fecha la acción no se ha socializado con la Consultiva Distrital de Comunidades Negras, Afrocolombianas, lo que puede generar retrasos en la implementación toda vez que es un ejercicio de concertación y se debe realizar un diálogo intercultural en tal sentido que se logre recoger el sentir de las comunidades y cosmovisión y cosmogonía.
Como alternativa de solución se propone realizar un plan de trabajo en articulación con la con Consultiva Distrital que le hace seguimiento al sector de Gobierno, en la cual se recojan insumos para la puesta en marcha de una campaña acorde a las necesidades de las comunidades.  </t>
  </si>
  <si>
    <t>Diseñar e implementar una estrategia de cultura ciudadana para disminuir el racismo, la xenofobia, y la marginación social en Bogotá.</t>
  </si>
  <si>
    <t>Derechos Humanos, Subdirección de Asuntos Étnicos, Oficina Asesora de Comunicaciones.</t>
  </si>
  <si>
    <t xml:space="preserve">Andrés Idárraga Franco
Ivonne González
Paola Andrea Chacón 
</t>
  </si>
  <si>
    <t xml:space="preserve">3387000
Ext. 5190, 5191, 5310, 3561 </t>
  </si>
  <si>
    <t xml:space="preserve">andres.idarraga@gobiernobogota.gov.co
ivonne.gonzalez@gobiernobogota.gov.co
paola.chacont@gobiernobogota.gov.co
</t>
  </si>
  <si>
    <t xml:space="preserve">     El costo estimado se supedita a la estructuración de un plan de medios institucionales. Una vez se defina este plan de medios se establecerá la inversión asignada a esta acción afirmativa. </t>
  </si>
  <si>
    <t>Implementar una estrategia contra el racismo a través de   Capacitaciones, Sensibilizaciones en articulación con la SAE en temas de Convivencias y Derechos Humanos, dirigido a la Fuerza Pública, Jóvenes y Líderes y lideresas de las Comunidades Negras, Afrocolombianas, desarrollada durante el cuatrienio.</t>
  </si>
  <si>
    <t>Porcentaje de personas pertenecientes a fuerza pública, jóvenes, líderes y lideresas de la comunidad sensibilizadas.</t>
  </si>
  <si>
    <t>Número de sensibilizaciones y formaciones implementadas  de manera articulada entre la Subdirección de Asuntos Étnicos y la Dirección de Derechos Humanos a personas pertenecientes a fuerza pública, jóvenes, líderes y lideresas de la comunidad</t>
  </si>
  <si>
    <t>3500 (2019)</t>
  </si>
  <si>
    <t xml:space="preserve">Esta acción corresponde al componente de formaciones de la Dirección de Derechos Humanos. </t>
  </si>
  <si>
    <t>Para el informe de abril a junio, no se ha podido establecer un avance significativo con estas tres (3) acciones, teniendo en cuenta que la mesa que se creó para trabajar con la Consultiva de Comunidades Negras Afrocolombianas no pudo fluir, teniendo que la Comisión que le hace seguimiento a las acciones de Gobierno está solicitando contratación de personal y acompañamientos a las reuniones de seguimiento presencia por parte del Ministerio Público para el cumplimiento de esta acción.  </t>
  </si>
  <si>
    <t xml:space="preserve">Se presentan dificultades en el relacionamiento entre la Consultiva Distrital de Comunidades Negras y la Dirección de Derechos Humanos, toda vez que a la fecha no se ha convocado nuevamente a la consultiva de Comunidades Negras Afrocolombianas a la mesa de trabajo para la implementación de estas acciones.  
Convocar de manera permanente a la consultiva Distrital de Comunidades Negras, que hace seguimiento a las acciones concertadas con el sector Gobierno, este diálogo intercultural permitirá que el ejercicio sea mucho más efectivo y cercano a las comunidades Negras. </t>
  </si>
  <si>
    <t xml:space="preserve">El costo estimado se supedita a la estructuración de la estrategia. </t>
  </si>
  <si>
    <t>Diseñar e implementar una estrategia para la investigación, seguimientos y publicidad de los derechos humanos de los pueblos negros, afrocolombianos en la ciudad de Bogotá a través de la gestión interinstitucional con el sector académico.</t>
  </si>
  <si>
    <t xml:space="preserve">Investigaciones referentes a los derechos humanos de los pueblos negros, afrocolombianos publicadas. </t>
  </si>
  <si>
    <t xml:space="preserve">Sumatoria de investigaciones publicadas. </t>
  </si>
  <si>
    <t xml:space="preserve">Esta acción corresponde a la Dirección de Derechos Humanos. </t>
  </si>
  <si>
    <t>Implementar cuatro (4) Planes de Acciones Afirmativas - PIAA para grupos étnicos, que permitan su ejecución en articulación con los Sectores de la administración Distrital</t>
  </si>
  <si>
    <t>Subdirección de Asuntos Étnicos.</t>
  </si>
  <si>
    <t>Diseñar e implementar una estrategia para la investigación de la historia, estado del arte y publicidad de las comunidades Negras, Afrocolombianas a partir del año 1980 hasta 2020. Como mecanismo del restablecimiento de la memoria colectiva de este Pueblo, a través de la gestión interinstitucional con el sector académico.</t>
  </si>
  <si>
    <t xml:space="preserve">Investigaciones referentes a la memoria colectiva de los pueblos negros, afrocolombianos publicadas. </t>
  </si>
  <si>
    <t xml:space="preserve">La Subdirección de Asuntos Étnicos se encuentra estructurando la propuesta con el objetivo de conseguir aliados en la academia o por cooperación internacional que permitan la financiación de dicha investigación. </t>
  </si>
  <si>
    <t xml:space="preserve">Teniendo en cuenta que, el componente de investigaciones no se encuentra asociado a ninguna meta de la Subdirección, esta dependencia realizará los trámites pertinentes para gestionar a través de cooperación internacional o con el sector académico el apoyo necesario para implementar esta acción. </t>
  </si>
  <si>
    <t xml:space="preserve">Se reporta el presupuesto asignado en cada corte, teniendo en cuenta que es una acción en articulación con la cooperación y la academia </t>
  </si>
  <si>
    <t>Diseñar y publicar cuatro (4) cartillas concertadas con la Comisión Consultivas Distrital que muestren la ruta por la vulneración de los derechos afros, Discriminación y violación de los derechos humanos del pueblo Negro y Afrocolombiano Ben Bogotá, a través de la gestión de cooperación internacional.</t>
  </si>
  <si>
    <t xml:space="preserve"> Cartillas diseñadas y publicadas.</t>
  </si>
  <si>
    <t xml:space="preserve">Sumatoria de cartillas diseñadas y publicadas. </t>
  </si>
  <si>
    <t xml:space="preserve">A la fecha no se tiene avances de esta iniciativa. Toda vez que se requiere hacer un ejercicio de gestión con entidades de cooperación internacional, academia. Ya que la Subdirección de Asuntos Étnicos  no cuenta con recursos para su implementación y dar cumplimiento ya  que ese fue el compromiso en el momento de la concertación y que se puede corroborar en el acta y el audio. Se está a la espera de poder generar reuniones de acercamiento con operadores de USAID entre esos estaría pendiente ACDIVOCA, OIM.  y Universidades Distritales.  </t>
  </si>
  <si>
    <t xml:space="preserve">Lograr gestionar recursos, toda vez que esta acción afirmativa no hace parte de una meta Plan de Desarrollo. 
Articulación permanente con la Consultiva Distrital de comunidades Negra, que permita socializar las gestiones que se realizan. </t>
  </si>
  <si>
    <t>Subdirección de Asuntos Étnicos
Dirección de Derechos Humanos.</t>
  </si>
  <si>
    <t>Ivonne González 
Andrés Idárraga Franco</t>
  </si>
  <si>
    <t>3387000
Ext. 5190, 5191, 5310</t>
  </si>
  <si>
    <t xml:space="preserve">andres.idarraga@gobiernobogota.gov.co
ivonne.gonzalez@gobiernobogota.gov.co
</t>
  </si>
  <si>
    <t xml:space="preserve"> El costo estimado se supedita a la elaboración, teniendo en cuenta que es una acción en articulación con la cooperación. Se realizara la gestión pertinente desde la Secretaria de Gobierno </t>
  </si>
  <si>
    <t>Realizar la reformulación de la política pública de las comunidades Negras y Afrocolombiana, en la articulación con la Comisión Consultiva Distrital y los sectores de la Administración.</t>
  </si>
  <si>
    <t xml:space="preserve">Diferencial.
</t>
  </si>
  <si>
    <t>Desarrollar el 100% de las fases metodología CONPES de la reformulación de la política pública con participación de la Comunidad negra, afrodescendiente.</t>
  </si>
  <si>
    <t>Número de fases de la metodología CONPES ejecutadas de la  reformulación de la política pública con participación de la Comunidad negra, afrodescendiente implementadas/Número de fases de la metodología CONPES programadas de la  reformulación de la política pública con participación de la Comunidad negra, afrodescendiente * 100</t>
  </si>
  <si>
    <t>1 (2019)
Nota: El Acuerdo de Política mantiene su vigencia.</t>
  </si>
  <si>
    <t>No se reporta avance cuantitativo toda vez que, durante el primer trimestre del 2021 concluyó la fase preparatoria con el envío del documento de estructuración de propuesta de reformulación de la política pública para comunidades negras, afrocolombianas a la Subsecretaría para la Gobernabilidad y Garantía de Derechos y la Oficina Asesora de Planeación de la Secretaría Distrital de Gobierno, con el fin de que sean enviados para aprobación del comité sectorial y, posteriormente al comité del CONPES para su aprobación. En tal sentido, se tiene proyectado que la fase de agenda pública inicie para el segundo trimestre de la vigencia, acordando la estrategia de participación con la Comisión Consultiva Distrital de Comunidades Negras y Afrocolombianas, como instancia de participación y representación de la Comunidad Afro en Bogotá.</t>
  </si>
  <si>
    <t xml:space="preserve">La revisión de los documentos por parte de la Oficina Asesora de Planeación se ha visto demorada por falta de personal, no obstante a partir del segundo trimestre se contará con un equipo por parte de esta dependencia el cual en articulación con la Subdirección trabajarán de manera conjunta acelerando los procesos de revisión y envío de documentos al comité del Conpes. </t>
  </si>
  <si>
    <t>Durante el mes de mayo y junio se le propuso a la Oficina Asesora de Planeación iniciar una fase de alistamiento para el proceso de Agenda Pública, acordando entre ambas dependencias avanzar, por un lado, en el componente teórico conceptual del producto de la fase de Agenda Pública, según la guía CONPES: Documento Diagnóstico e Identificación de Puntos Críticos y, por otro lado, en una propuesta de abordaje metodológico de esta fase con cada comunidad y pueblo étnicos.    </t>
  </si>
  <si>
    <t xml:space="preserve">A la fecha no se ha registrado dificultad. Sin embargo, se considera importante dejar como alerta temprana la realización de la socialización de los avances que se tiene a la Consultiva Distrital en materia de la política pública. 
Avanzar en un plan de trabajo que se articule entre la SAE la Subsecretaria para la Gobernabilidad y la garantía de derechos y OAP y la Consultiva Distrital de comunidades Negras Afrocolombianas con base en los lineamientos que indica el CONPES distrital esto garantizara que el ejercicio sea efectivo en su aprobación. </t>
  </si>
  <si>
    <t>Reformular cuatro (4) políticas públicas étnicas</t>
  </si>
  <si>
    <t>Subdirección de Asuntos Étnicos</t>
  </si>
  <si>
    <t>El presupuesto está supeditado a la concertación con el grupo étnico y las fases de la Reformulación de la Política Público</t>
  </si>
  <si>
    <t>Se apoyará la ejecución de un (1) encuentro anual  y cada seis meses en articulación interinstitucional con los referentes de la comunidad negra, afrocolombiana, que se encuentran en contratación en cada uno de los sectores de la administración Distrital y local.</t>
  </si>
  <si>
    <t xml:space="preserve">Encuentros Realizados. 
</t>
  </si>
  <si>
    <t>Sumatoria de encuentros realizados.</t>
  </si>
  <si>
    <t>Se tiene programado iniciar esta acción a partir del segundo semestre de la vigencia 2021.</t>
  </si>
  <si>
    <t>En articulación realizada en el segundo trimestre del año 2021, se logró concertar que la primera reunión de encuentro se realice en el mes de agosto de agosto.  </t>
  </si>
  <si>
    <t xml:space="preserve">Por temas de pandemia no se había podido realizar la convocatoria y garantizar el cumplimiento de esta acción afirmativa. </t>
  </si>
  <si>
    <t xml:space="preserve">El presupuesto para esta acción esta contemplado en los profesionales  que implementan las acciones afirmativas. </t>
  </si>
  <si>
    <t>Vincular  y concertar con la Comisión Consultiva Distrital de Comunidades Negras Afrocolombianas un equipo profesional interdisciplinario con pertenencia negra afrocolombiana, para la reformulación de la política pública de la comunidad negra afrocolombiana, en articulación con la Comisión Consultiva Distrital y los sectores de la administración, teniendo en cuenta los parámetros de la Secretaría Distrital de Gobierno.</t>
  </si>
  <si>
    <t xml:space="preserve">Porcentaje de  Perfiles profesionales Contratados </t>
  </si>
  <si>
    <t>% de perfiles contratados que cumplan con el perfil /perfiles programados para contratar  *100.</t>
  </si>
  <si>
    <t>Se tiene programado iniciar esta acción a partir del segundo semestre de la vigencia 2021, teniendo en cuenta las realidades presupuestales de la Subdirección.</t>
  </si>
  <si>
    <t>Esta acción se viene implementando con un equipo de profesionales entre los cuales se cuenta con dos (2) profesionales Afro Yesimar Álvarez y Jairo Romaña. Sin embargo, se espera que este equipo sea presentado a la Consultiva Distrital de Comunidades Negras para continuar con la fase de concertación de la Política Publica de las Comunidades Negras Afrocolombianas y Palenqueras.  </t>
  </si>
  <si>
    <t xml:space="preserve">Se está a la espera de poder establecer un ejercicio de articulación con la Consultiva Distrital de comunidades Negras, Afrocolombianas y a la fecha no se ha podido convocar lo que puede generar situaciones densas en el espacio toda vez que el ejercicio de planificación metodológico de reformulación de la política pública negra, no lo conocen las comunidades Negras, Afrocolombianas. 
Como alternativa de solución se propone vincular de manera permanente en las fases de planeación metodológica a las comunidades negras, afrocolombianas, esto garantizara que el ejercicio sea efectivo en su aprobación. 
</t>
  </si>
  <si>
    <t xml:space="preserve">El presupuesto es de gestión, por lo tanto no se registran en la matriz y se reporta una vez se realiza la acción </t>
  </si>
  <si>
    <t xml:space="preserve">Realizar el seguimiento de la formulación e implementación, ejecución y evaluación del plan integral de acciones afirmativas para las comunidades Negras Afrocolombianas, en articulación con los sectores del PDD y con la Secretaría Distrital de Planeación. </t>
  </si>
  <si>
    <t xml:space="preserve">1. Número de reportes de seguimiento anuales realizados entregados a la Comisión Consultiva Afro. 
</t>
  </si>
  <si>
    <t xml:space="preserve">1. Sumatoria de reportes e informes periódicos presentados a la Comisión Consultiva Afro. 
</t>
  </si>
  <si>
    <t>6 (2020)</t>
  </si>
  <si>
    <t xml:space="preserve">El equipo de la Subdirección de Asuntos Étnicos a cargo del seguimiento a la implementación de las acciones afirmativas concertadas con la comunidad Negra, Afrocolombiana, en el marco del artículo 66 del Plan Distrital de Desarrollo, realizó 14 mesas técnicas con los sectores de la administración con el objetivo de que la calidad de los reportes de seguimiento por parte de los sectores se den de acuerdo con los lineamientos dados desde la Secretaría Distrital de Planeación. Lo anterior permitió la consolidación del primer informe de seguimiento que corresponde a la vigencia del primer trimestre del 2021. </t>
  </si>
  <si>
    <t xml:space="preserve">Se presentaron retrasos en el envío de los informes de seguimiento por parte de algunos sectores de la administración distrital; asimismo, se evidenciaron algunos errores en la calidad de la información reportada, razón por la cual se realizaron las mesas técnicas con las entidades del Distrito. Se espera que con base en este ejercicio de retroalimentación sectorial se puedan mejorar los tiempos y calidad de entrega de los reportes de seguimiento. </t>
  </si>
  <si>
    <t>En el marco del seguimiento a las acciones afirmativas de comunidades Negras Afrocolombianas, el equipo de comunidades está conformado por María Inés Reina y Edwin Caicedo Marinez. los cuales vienen acompañando a las comunidades negras y a los Sectores Distritales en la implementación de las acciones concertadas entre estas comunidades y la Administración Distrital. En esta oportunidad se puede evidenciar catorce (14) reuniones de acompañamiento virtual y presencial. Así mismo, se ha logrado recolectar, revisar y subsanar las matrices que dan cuenta del nivel de avance en la implementación para posteriormente ser entregadas a la Secretaria Distrital de Planeación.   </t>
  </si>
  <si>
    <t>Se espera avanzar en un diálogo intercultural y armónico con las comunidades Negras a través del cumplimento efectivo de cada una de las acciones afirmativas como se contempla en las metas propuestas.  </t>
  </si>
  <si>
    <t>Apoyar 20 iniciativas con enfoque de género  y generación para las comunidades negras afrocolombianas</t>
  </si>
  <si>
    <t xml:space="preserve">Diferencial 
Territorial. </t>
  </si>
  <si>
    <t xml:space="preserve"> Iniciativas ciudadanas apoyadas</t>
  </si>
  <si>
    <t>Sumatoria de iniciativas ciudadana apoyadas</t>
  </si>
  <si>
    <t>4 (2019)</t>
  </si>
  <si>
    <t xml:space="preserve">El reporte de seguimiento le corresponde a la dependencia a cargo de las iniciativas juveniles. </t>
  </si>
  <si>
    <t>Se avanzó en reunión con el despacho, quien tiene a cargo esta acción afirmativa. Sin embargo, se nos informó que la misma se realizará e implementará a través de los fondos locales. Toda ves, que no se cuenta con presupuesto para la ejecución de esta acción, a la fecha se está a la espera de que se entregue la ruta metodológica para iniciar el proceso de implementación de esta acción.  </t>
  </si>
  <si>
    <t>Se presenta dificultades en la articulación y presentación de la nueva estrategia de implementación de las iniciativos y con enfoque de género y generación para las comunidades Negras Afrocolombianas.  </t>
  </si>
  <si>
    <t>Cultura ciudadana para la confianza, la convivencia y la participación desde la vida cotidiana</t>
  </si>
  <si>
    <t xml:space="preserve">Implementar 320 iniciativas ciudadanas juveniles para potenciar liderazgos sociales, causas ciudadanas e innovación social. </t>
  </si>
  <si>
    <t xml:space="preserve">7793 Desarrollo de acciones colectivas y confianza para la convivencia, el diálogo social y la cultura ciudadana en Bogotá. </t>
  </si>
  <si>
    <t>Dirección para la Convivencia y Diálogo Social</t>
  </si>
  <si>
    <t>Néstor Daniel García</t>
  </si>
  <si>
    <t>3387000
Ext. 5410 - 5411</t>
  </si>
  <si>
    <t>nestor.garcia@gobiernobogota.gov.co</t>
  </si>
  <si>
    <t xml:space="preserve">La Secretaría de Gobierno se encuentra en proceso de reestructuración administrativa por lo cual no se puede estimar el presupuesto </t>
  </si>
  <si>
    <t>El modelo de fortalecimiento contempla varios pasos, una vez las organizaciones Afro, cumplen estos pasos que involucran acciones de formación y  apoyo técnico, las organizaciones alcanzan un estímulo financiero. Todo ello con el objetivo de brindar apoyo integral a los procesos organizativos  a los proyectos comunitarias derivados de los mismos, para un total de 50 iniciativas por un valor de 5 millones de pesos cada una y las reglas para la convocatoria anual se consultarán con la Comisión de participación de la Consultiva Distrital de comunidades NARP.</t>
  </si>
  <si>
    <t>enfoque diferencial étnico</t>
  </si>
  <si>
    <t>Enero  de 2021</t>
  </si>
  <si>
    <t>Dic. de 2024</t>
  </si>
  <si>
    <t>50 organizaciones Afro fortalecidas en el marco del modelo de Fortalecimiento del IDPAC</t>
  </si>
  <si>
    <t>$0</t>
  </si>
  <si>
    <t>$50.000.000</t>
  </si>
  <si>
    <t>o%</t>
  </si>
  <si>
    <t xml:space="preserve"> Debido a que los criterios de selección de las organizaciones que harán el proceso de fortalecimiento son objeto de concertación con la Comisión Consultiva de Comunidades Negras, Afrocolombianas, Raizales y Palenqueras, delegada para el IDPAC, se tiene programada reunión de concertación el día 14 de mayo de 2021, con esta instancia para definir los criterios de manera dialogada. Cabe aclarar que las organizaciones escogidas deberán realizar toda la ruta de fortalecimiento, al final de la cual recibirán un estímulo por valor de $5.000.000 cada una.</t>
  </si>
  <si>
    <t>-</t>
  </si>
  <si>
    <t>En reunión de concertación sostenida con la Comisión Consultiva de Comunidades Negras, Afrocolombianas, Raizales y Palenqueras, se determinó que la comisión revisará la propuesta presentada por la Gerencia de Etnias respecto a los Kits que se entregarían a las organizaciones seleccionadas, con lo cual se dará inicio al proceso de fortalecimiento</t>
  </si>
  <si>
    <t xml:space="preserve">Los tiempos de respuesta de la Comisión Consultiva </t>
  </si>
  <si>
    <t xml:space="preserve">Implementar una (1) estrategia para fortalecer a las organizaciones sociales, comunitarias, de propiedad horizontal y comunales, y las  instancias de participación
</t>
  </si>
  <si>
    <t>7687 - Fortalecimiento a las organizaciones sociales y comunitarias para una participación ciudadana informada e incidente con enfoque diferencial en el Distrito Capital Bogotá</t>
  </si>
  <si>
    <t>IDPAC</t>
  </si>
  <si>
    <t>Gerencia de Etnias</t>
  </si>
  <si>
    <t>David Angulo</t>
  </si>
  <si>
    <t>dangulo@participacionbogota.gov.co</t>
  </si>
  <si>
    <t>El IDPAC implementará en las localidades con presencia de organizaciones Afro en Bogotá una campaña contra la discriminación Racial, de manera articulada con la oficina de comunicaciones,  la Subdirección de Asuntos Étnicos de la Secretaría Distrital de Gobierno, las Alcaldías Locales  y con la Comisión Consultiva Distrital para Comunidades Negras Afrocolombianas. En el año 2021 se hará el diseño y pilotaje de la ruta y el apoyo a las organizaciones se concertará con la Comisión de participación de la Consultiva  dependiendo el aumento  presupuestal.</t>
  </si>
  <si>
    <t>Enero  de 2022</t>
  </si>
  <si>
    <t>1 campaña contra la discriminación racial</t>
  </si>
  <si>
    <t>La Gerencia de Etnias del  IDPAC, avanza en la construcción de una propuesta de "Campaña contra la Discriminación Racial" que será presentada a la Subdirección de Asuntos Étnicos y a la Dirección de Gestión Local de la SDG,  para construir de manera conjunta una propuesta institucional. Dicha propuesta deberá ser sometida  a consideración de la Comisión Consultiva de Comunidades Negras, Afrocolombianas, Raizales y Palenqueras, para nutrir con sus aportes la implementación de la misma en los territorios locales de la ciudad de Bogotá.</t>
  </si>
  <si>
    <t>Se ha avanzado en la divulgación de piezas comunicacionales contra la discriminación racial de manera articulada con la Oficina Asesora de Comunicaciones del IDPAC. Frente a la concertación de los contenidos con la Comisión Consultiva, se están adelantando reuniones que permitan la elaboración de las piezas requeridas para la "Campaña contra la Discriminación Racial", Los recursos corresponden al recurso humano responsable de la campaña.</t>
  </si>
  <si>
    <t>No se han presentado dificultades</t>
  </si>
  <si>
    <t>Fortalecimiento del 100% de los espacios de atención diferenciada y participación para comunidades Negras, Afrocolombianas, Raizales, Palenqueras, pueblos Indígenas y Pueblo Gitano, para promover el goce de los derechos de los grupos étnicos y mitigar afectaciones al tejido social.</t>
  </si>
  <si>
    <t>7678 - Fortalecimiento a espacios (instancias) de participación para los grupos étnicos en las 20 localidades de Bogotá</t>
  </si>
  <si>
    <t>Oficina Asesora de Comunicaciones / Gerencia de Etnias</t>
  </si>
  <si>
    <t xml:space="preserve"> De acuerdo al plan de acción de la Gerencia de Etnias que apoya el ejercicio del derecho a la participación con  enfoque diferencial étnico, Se realizará una mesa de trabajo interinstitucional (IDPAC, Secretaría Distrital de Gobierno - SAE, Secretaría Distrital de Cultura, IDARTES, Canal Capital, Secretaría Distrital de Salud - Departamento de Participación, Ministerio del Interior – Dirección de Comunidades Negras, Ministerio de Cultura y entes de control) Art 7 de la CP, ley 21, Acuerdo 175 de 2005, Art 66 del Plan de Desarrollo Distrital 2020- 2024 Un nuevo contrato social y ambiental para el siglo XXI, para aunar esfuerzos en la designación de presupuestos dignos para la realización de la conmemoración de los Premios Benkos Biohó 2021-2024.        </t>
  </si>
  <si>
    <t>1 conmemoración anual del mes de la Afrocolombianidad</t>
  </si>
  <si>
    <t>$30.000.000</t>
  </si>
  <si>
    <t xml:space="preserve"> La Gerencia de Etnias del IDPAC, avanza en la consolidación de una estrategia de articulación interinstitucional que garantice el cumplimiento eficaz de algunas de las acciones afirmativas que demandan de acciones y recursos que superan la capacidad logística y financiera de la entidad. Con el fin de aunar esfuerzos para la conmemoración del mes de la Afrocolombianidad y desarrollar el evento “Entrega de Premios Benkos Biohó”, se desarrolló una primera reunión de articulación interinstitucional el día 05 de febrero del 2021, en la cual participaron las Secretarías Distritales de Gobierno, Cultura, Educación, e Integración Social.  A la fecha, se cuenta con una matriz que consolida las acciones ofertadas por la Secretaría Distrital de Gobierno, la Secretaría Distrital de Cultura y por el IDPAC, para la conmemoración del mes de la Afrocolombianidad.  </t>
  </si>
  <si>
    <t xml:space="preserve"> La Gerencia de Etnias del IDPAC, avanza en la consolidación de una estrategia de articulación interinstitucional que garantice el cumplimiento eficaz de algunas de las acciones afirmativas que demandan acciones y recursos que superan la capacidad logística y financiera de la entidad. Con el fin de aunar esfuerzos para la conmemoración del mes de la Afrocolombianidad y desarrollar el evento “Entrega de Premios Benkos Biohó”, se ha avanzado en reuniones de concertación para ejecución del recurso.  El reporte cuantitativo se evidenciará una vez realizado el evento, se preve para el mes de octubre..</t>
  </si>
  <si>
    <t xml:space="preserve">Se fortalecerá desde la Gerencia de Etnias, en coordinación con la Gerencia de Juventud 20 organizaciones sociales juveniles Negras Afrocolombianas, a través de la implementación del modelo de fortalecimiento de Organizaciones Sociales del SFOS. Desde la Gerencia de Juventud se financiará estas organizaciones con $5.000.000 cada una. Es importante tener en cuenta que como requisito las organizaciones sociales juveniles deben estar conformadas mínimo por el 70% de jóvenes, vincularse al modelo de fortalecimiento  y participarán de una convocatoria abierta para la comunidad Negra Afrocolombiana beneficiando una por localidad. Se revisaría al final del periodo 2021 el presupuesto para dar alcance al 100% de la solicitud de las 40 iniciativas. En concertación con la Comisión Consultiva Distrital  </t>
  </si>
  <si>
    <t>20 organizaciones juveniles Afro fortalecidas</t>
  </si>
  <si>
    <t>$100.000.000</t>
  </si>
  <si>
    <t>De manera coordinada la Gerencia de Etnias y la Gerencia de Juventud se encuentran en proceso de identificación de las organizaciones juveniles afros a fortalecer. La Gerencia de Etnias someterá a concertación los criterios para la definición de las organizaciones con la instancia de representación de la comunidad.</t>
  </si>
  <si>
    <t>Gerencia de Juventud</t>
  </si>
  <si>
    <t>Oscar Oviedo</t>
  </si>
  <si>
    <t>ooviedo@participacionbogota.gov.co</t>
  </si>
  <si>
    <t>La Oficina Asesora de Comunicaciones contempla para el cuatrienio y, de manera permanente, la campaña de la No discriminación y/o No exclusión a través de piezas comunicacionales que se publicarán en canales institucionales del IDPAC. Se destaca que las acciones en materia de comunicación, no solo impactan al sector sino a la ciudadanía en general.  (proponer un programa radial contra el racismo) se iniciará un proceso de sensibilización en coordinación con la Gerencia de Étnias.  La campaña contra la discriminación va dirigida a varios públicos incluyendo contratistas y funcionarios del IDPAC.
- Se evaluará en el año 2021 con el fin de revisar nuevas propuestas y acciones para los años siguientes teniendo en cuentas las posibilidades presupuestales.</t>
  </si>
  <si>
    <t>un (1)  componente de la  campaña contra la discriminación racial que se concertó.</t>
  </si>
  <si>
    <t>La Oficina Asesora de Comunicaciones, en coordinación con la Gerencia de Etnias, ha avanzado en la elaboración del documento de la propuesta de la Campaña contra la Discriminación Racial, dirigida a varios públicos incluyendo contratistas y funcionarios del IDPAC</t>
  </si>
  <si>
    <t>La oficina de comunicaciones ha venido implementando de manera periódica en sus piezas comunicacionales mensajes que coadyuven a la disminución del racismo y la discriminación racial</t>
  </si>
  <si>
    <t>Desde la Gerencia de Mujer y Género se puede acompañar logística y técnicamente el evento. Ponemos a disposición los recursos con los que cuenta el IDPAC en su capacidad instalada, para  la conmemoración del 25 de julio,  en  articulación interinstitucional. Ponemos a disposición de la comunidad, toda la capacidad instalada de la entidad, tarimas, sonido, sillas, transporte, la oficina de comunicaciones asegura difusión a través de todos los medios de comunicación disponibles.  Todo ello, conforme a la propuesta que presente la comisión Consultiva Distrital anualmente</t>
  </si>
  <si>
    <t>1 conmemoración anual del 25 de julio, día de la mujer Afrolatina Afrocaribeña y de la Diáspora.</t>
  </si>
  <si>
    <t>Porcentaje</t>
  </si>
  <si>
    <t>El IDPAC no ha recibido la propuesta de la comisión Consultiva Distrital para la conmemoración del 25 de julio. Una vez la comunidad defina la propuesta , se adelantarán las acciones necesarias de apoyo, para llevar a cabo el evento conmemorativo</t>
  </si>
  <si>
    <t>La conmemoración se realizará el 25 de julio conforme a la concertación, donde el IDPAC brindará apoyo logístico y técnico al evento en articulación interinstitucional</t>
  </si>
  <si>
    <t>Gerencia de Mujer y Género</t>
  </si>
  <si>
    <t>Diana Osorio</t>
  </si>
  <si>
    <t>dosorio@participacionbogota.gov.co</t>
  </si>
  <si>
    <t>La subdirección de fortalecimiento de la organización social del IDPAC, a través de la Gerencia de Mujer y Género hará el proceso de fortalecimiento a 10 organizaciones de mujeres afro en un modelo concursal propio para estas organizaciones. A cada organización se le entrega una iniciativa de $5 millones de pesos cada una.</t>
  </si>
  <si>
    <t>10 organizaciones de mujeres Afro fortalecidas</t>
  </si>
  <si>
    <t>número</t>
  </si>
  <si>
    <t>Sin línea de base</t>
  </si>
  <si>
    <t>$50,000,000</t>
  </si>
  <si>
    <t>La Gerencia de Mujer y Género, avanza en coordinación con la Gerencia de Etnias, en la definición de la estrategia de concertación con la instancia de representación de la comunidad, que permita definir de manera dialogada los criterios de selección de las organizaciones a fortalecerse</t>
  </si>
  <si>
    <t>Gobierno</t>
  </si>
  <si>
    <t>Desde la Gerencia de Mujer y Género se puede acompañar logística y técnicamente el evento. Ponemos a disposición los recursos con los que cuenta el IDPAC en su capacidad instalada, para  la conmemoración del 25 de noviembre en  articulación interinstitucional. Proponiendo 3 actividades en el marco de esta conmemoración que cobija a las mujeres en todas sus diversidades. Localmente también acompañamos las actividades que desde las instancias y espacios de participación ciudadana se proponen con apoyo logístico y técnico, ponemos a disposición de la comunidad, toda la capacidad instalada de la entidad, tarimas, sonido, sillas, transporte, la oficina de comunicaciones asegura difusión a través de todos los medios de comunicación disponibles.</t>
  </si>
  <si>
    <t>1 conmemoración del Día Internacional de la no violencia contra las mujeres</t>
  </si>
  <si>
    <t>El IDPAC no ha recibido la propuesta de la comunidad para la realización del evento conmemorativo del 25 de noviembre. Una vez la comunidad defina la propuesta, se adelantarán las acciones necesarias de apoyo, para llevar a cabo el evento conmemorativo</t>
  </si>
  <si>
    <t>Se realizará el 25 de noviembre conforme a la concertación realizada para tal fin, donde el IDPAC brindará apoyo logístico y técnico al evento</t>
  </si>
  <si>
    <t>A partir de 2021 realizar una adecuación o construcción de contenido con pertenencia  Negra Afrocolombiana, Afrodiaspórica y cultural en temas relacionados con participación ciudadana con enfoque diferencial étnico a demanda bajo la modalidad virtual, mediante la implementación de ciclos de formación convenidos que contienen 3 cursos cada uno de 30 - 40 horas. Si se completa el ciclo se otorgará certificado como diplomado para cada persona. Adicionalmente, formar hasta 75 personas por año bajo la modalidad virtual asistida o presencial. Ciclos: interétnico y fortalecimiento de las organizaciones y aquellos que se concerten con la Comisión Consultiva Distrital NARP para lo que se contratará un perfil de 1 pedagogo con especialización o maestría en temas étnicos específicamente Afro con 2 años de experiencia (para el año 2021). Se analizará al final de año 2021 la concertación de personal adicional para el año 2022.</t>
  </si>
  <si>
    <t>Número de personas Afrodescendientes  formados en participación  ciudadana</t>
  </si>
  <si>
    <t xml:space="preserve">Sumatoria de personas Afrodescendientes  formados en participación  </t>
  </si>
  <si>
    <t xml:space="preserve">El IDPAC ha avanzado en la estructuración y generación de contenidos del diplomado interétnico, en convenio con la Universidad Nacional Abierta y a Distancia UNAD. Además, se llevó a cabo la socialización del diplomado a la delegación de la Consultiva ante del IDPAC
Asimismo se avanzó en la revisión del perfil profesional pedagogo con la Consultiva, y se desarrolló la convocatoria (127 hojas de vida se postularon). Posteriormente se adelantó el proceso de selección (12 entrevistas) con el que se eligió al perfil profesional con pertenencia negro - afrocolombiano. El IDPAC se encuentra en trámite de contratación de la persona elegida.
En cuanto a la ejecución presupuestal, no se reporta avance pues este depende la implementación del diplomado. El presupuesto se calcula en base al numero de personas formadas. 
</t>
  </si>
  <si>
    <t xml:space="preserve">Para el segundo trimestre de 2021, se adelantó el proceso de contracción del profesional pedagogo con especialización o maestría en temas étnicos específicamente Afro con 2 años de experiencia, dicho proceso se publicó en la página web de cara a la ciudadanía. Sin embargo, en el mes de mayo, el profesional pedagogo decidió no continuar en la entidad por motivos personales. En consecuencia, se convocó a la persona con el segundo mejor puntaje del proceso, quien se incorporó a partir de junio. Dicho profesional se encuentra adelantando la adecuación y revisión de contenido con pertenencia Negra Afrocolombiana, Afrodiaspórica y cultural en temas relacionados con participación ciudadana con enfoque diferencial étnico para las modalidades acordadas. 
El avance presupuestal reportado a corte 30 de junio, corresponde al pago de honorarios del profesional contratado. </t>
  </si>
  <si>
    <t>El desistimiento del contrato de la primera persona elegida que se llevó a cabo durante los meses de marzo y abril, retrasó el proceso de adecuación de contenidos así como la apertura de canales de dialogo ante la delegación de la consultiva  para acordar los detalles de las modalidad y del ciclo de formación ofrecido. Teniendo en cuenta lo anterior, y que la contratación del profesional pedagogo se llevó a cabo durante el mes de junio, se espera que para el tercer trimestre de 2021 se lleven a cabo los compromisos pendientes.</t>
  </si>
  <si>
    <t>Gobierno Abierto</t>
  </si>
  <si>
    <t>422 - Implementar la Escuela de Formación ciudadana Distrital</t>
  </si>
  <si>
    <t>7688 - Fortalecimiento de capacidades democráticas de la ciudadanía para una participación incidente y la gobernzan con enfoque de innovación social, en Bogotá.</t>
  </si>
  <si>
    <t>Gerencia de Escuela de la Participación</t>
  </si>
  <si>
    <t>Adriana Mejía Ramirez</t>
  </si>
  <si>
    <t>1- 2417900 ext. 3220</t>
  </si>
  <si>
    <t>amejia@participacionbogota.gov.co</t>
  </si>
  <si>
    <t>Incluir al 100% de los hogares  pertenecientes  comunidades Negras, Afrocolombianas que busquen acceder a programas de subsidio para la adquisición de vivienda nueva VIS y VIP , tras el  cumplimiento de requisitos establecidos en el Reglamento Operativo aplicable a cada programa y a la capacidad de los hogares de lograr su cierre financiero bien sea mediante o crédito o recursos propios.</t>
  </si>
  <si>
    <t>Derechos Humanos,  Poblacional - Diferencial</t>
  </si>
  <si>
    <t>100% de los hogares  pertenecientes a comunidades Negras, Afrocolombianas beneficiados con subsidio para la adquisición de vivienda nueva VIS y VIP , tras el  cumplimiento de requisitos establecidos en el Reglamento Operativo aplicable a cada programa y a la capacidad de los hogares de lograr su cierre financiero bien sea mediante o crédito o recursos propios.</t>
  </si>
  <si>
    <t>(Número  de hogares Negros afrocolombianos beneficiados de subsidios para la adquisición de vivienda VIS y VIP/Número  de hogares  negros afrocolombianos  que cumplen los requisitos incluyendo el cierre financiero para postularse al subsidio complementario de vivienda que ofrece el distrito)*100%</t>
  </si>
  <si>
    <t>406
2009-2020</t>
  </si>
  <si>
    <t>La entidad en el periodo de reporte asignó 621 subsidios VIS y VIP, teniendo en cuenta las variables de calificación positiva subsidios para adquisición de vivienda nueva a hogares que cumplieron requisitos e hicieron solicitud.  En el periodo comprendido en los meses de  enero, febrero y marzo de 2021,  5  hogares Afrodescendientes fueron beneficiarios de subsidios para adquisición de vivienda VIS y VIP mediante resoluciones 186 del 29 de marzo de 2020, 149 de marzo de 2021, 137 del 9 de marzo de 2021, 105 del 26 de febrero de 2021 y  Res. 91 del 18 de febrero de 2021, los cinco (5) subsidios fueron asignados por  un  valor de $ 71.590.213.</t>
  </si>
  <si>
    <t>La entidad en el periodo de reporte asignó un total de  317 subsidios distritales en la modalidad de vivienda nueva VIS y VIP, teniendo en cuenta las variables de calificación positiva subsidios para adquisición de vivienda nueva a hogares que cumplieron requisitos e hicieron solicitud.  En el periodo comprendido en los meses de abril, mayo y junio  de 2021,   12  hogares Afrodescendientes fueron beneficiarios de subsidios para adquisición de vivienda nueva mediante resoluciones: 240 del de abril de 2021, 229 de abril de 2021, Res. 352 de mayo de 2021, Res. 351 de mayo de 2021, Res. 366 de mayo de 2021, Res. 377 de mayo de 2021, Res. 357 de mayo de 2021, Res. 433 de junio de 2021,Res. 423 de junio de 2021, Res. 410 de junio de 2021.</t>
  </si>
  <si>
    <t>Se continúan teniendo barreras de acceso relacionadas al cierre financiero por reportes en centrales de riesgo, se solicita los miembros de la consultiva continúen remitiendo estos hogares con la finalidad de ser enrutados a programas de educación financiera.</t>
  </si>
  <si>
    <t>01 Subsidios y transferencias para la equidad</t>
  </si>
  <si>
    <t>7823 - Generación de mecanismos para facilitar el acceso a una solución de vivienda a hogares vulnerables en Bogotá.</t>
  </si>
  <si>
    <t>Hábitat</t>
  </si>
  <si>
    <t>SDTH</t>
  </si>
  <si>
    <t>Subsecretaría de Gestión Financiera</t>
  </si>
  <si>
    <t xml:space="preserve">Nelson Yovany Jimenez González </t>
  </si>
  <si>
    <t>nelson.jimenez@habitatbogota.gov.co</t>
  </si>
  <si>
    <t>Otorgar el 100% del subsidio funerario a la comunidad Negra, Afrocolombiana con el enfoque diferencial. Siempre y cuando se encuentre en una  base de datos de orden nacional o distrital que determine su condición de vulnerabilidad, lo que incluye la certificación dada por el Ministerio del Interior.</t>
  </si>
  <si>
    <t>Fin de la Pobreza
Hambre Cero
Agua Limpia y Saneamiento Reducción de la desigualdad</t>
  </si>
  <si>
    <t>Diferencial; Poblacional</t>
  </si>
  <si>
    <t>Porcentaje de subsidios otorgados a la población Negra, Afrocolombiana</t>
  </si>
  <si>
    <t xml:space="preserve"> ((Número de subsidios otorgados a la comunidad Negra, Afrocolombiana /Totalidad de subsidios solicitados por la comunidad Negra, Afrocolombiana)*100%)</t>
  </si>
  <si>
    <t>Durante el primer trimestre no hubo solicitudes de subsidios, por parte de personas fallecidas comunidad negra, afrocolombiana y / o sus familiares.(información con corte a marzo 31).Por otra parte, es importante señalar que el programa de subsidios se enmarca en acoger toda la población Bogotana en condición de tores sociales impidiéndoles el acceso a servicios y el ejercicio de pleno derecho” como lo define la Resolución 1344 de 2018 de enfoques poblacionales.</t>
  </si>
  <si>
    <t xml:space="preserve">Durante el segundo trimestre no hubo solicitudes de subsidios, por parte de personas fallecidas comunidad negra, afrocolombiana y / o sus familiares.(información con corte a mayo 31).Por otra parte, El programa de subsidios se enmarca en acoger toda la población Bogotana en condición de vulnerabilidad “Situación producto de la desigualdad que afecta a grupos poblacionales y sectores sociales impidiéndoles el acceso a servicios y el ejercicio de pleno derecho” como lo define la Resolución 1344 de 2018 de enfoques poblacionales.  </t>
  </si>
  <si>
    <t>Subsidios y Transferencias para la equidad</t>
  </si>
  <si>
    <t>MEJORAMIENTO SUBVENCIONES Y AYUDAS PARA DAR ACCESO A LOS SERVICIOS FUNERARIOS DEL DISTRITO DESTINADAS A LA POBLACIÓN EN CONDICIÓN DE VULNERABILIDAD</t>
  </si>
  <si>
    <t>UAESP</t>
  </si>
  <si>
    <t>SSFAP</t>
  </si>
  <si>
    <t>Natalia Lozano Sierra</t>
  </si>
  <si>
    <t>natalia.lozano@uaesp.gov.co</t>
  </si>
  <si>
    <t>El programa de subsidios se enmarca en acoger toda la población Bogotana en condición de vulnerabilidad “Situación producto de la desigualdad que afecta a grupos poblacionales y sectores sociales impidiéndoles el acceso a servicios y el ejercicio de pleno derecho” como lo define la Resolución 1344 de 2018 de enfoques poblacionales. Presupuesto del proyecto de inversión para los cuatro años $1.669.000.000</t>
  </si>
  <si>
    <t>Desarrollar una mesa entre la SAE, UAESP e Integración Social para abordar lo relacionado con subsidios funerarios con la consultiva.</t>
  </si>
  <si>
    <t>Realización mesa técnica SAE, UAESP e Integración Social</t>
  </si>
  <si>
    <t>Desarrollo de la mesa técnica</t>
  </si>
  <si>
    <t>Durante el primer trimestre no se ha abordado.</t>
  </si>
  <si>
    <t>Se plantea abordar el segundo trimestre del año.</t>
  </si>
  <si>
    <t>Desde la Subdirección de Programas y Proyectos se remite correo a la Subdirección de Asuntos Étnicos solicitando la programación de la reunión con los miembros de la Consultiva y abordar el tema de Subsidios Funerarios. Estamos a la espera de la respuesta.</t>
  </si>
  <si>
    <t>A la fecha no se ha recibido respuesta, se reiterará la solicitud de programar la reunión con la Consultiva.</t>
  </si>
  <si>
    <t>La UAEPS, asistirá a la mesa técnica convocada por la SAE, para dar cumplimiento a este compromiso</t>
  </si>
  <si>
    <t>Vincular de manera prioritaria a las comunidades Negras, Afrocolombianas  en el programa de educación e inclusión financiera que busca desarrollar capacidades financieras en los hogares vulnerables de Bogotá, fomentando el acceso y uso de productos financieros. Crear buenos hábitos y comportamientos para la planificación y administración financiera. Incentivar la bancarización y facilitar el acceso a servicios financieros. Implementar programas de ahorro programado para acceder a una solución de vivienda.</t>
  </si>
  <si>
    <t>100% de hogares Negros Afrocolombianos  de Bogotá que deseen acceder al programa vinculados  al programa de educación e inclusión financiera con enfoque diferencial e integral.</t>
  </si>
  <si>
    <t>(Número de hogares Negros Afrocolombianos vinculados al programa de educación e inclusión financiera/ Número de hogares Negros Afrocolombianos que solicitan educación e inclusión financiera en el marco del programa)*100%</t>
  </si>
  <si>
    <t>Durante el primer trimestre 2021 el programa se encuentra en proceso de estructuración y contratación del operador logístico, la SDHT remitirá mediante listado censal hogares Afrodescendientes para ser vinculados al programa.</t>
  </si>
  <si>
    <t xml:space="preserve">en el evento que los miembros del espacio requieran acceder al programa deben remitir sus datos a la SDHT para ser incluidos en el listado censal de focalización </t>
  </si>
  <si>
    <t xml:space="preserve">
Para el segundo trimestre 2021, la entidad se encuentra consolidando información de potenciales beneficiarios contactado hasta la fecha y de manera efectiva a 44 personas, de las cuales 42 están interesadas en el programa; 16 de ellas en la modalidad presencial y 26 en la modalidad virtual. Por su parte, 2 personas de la comunidad no se mostraron interesadas. 
De igual manera la consultiva remitió en el mes de julio un listado de 85 hogares que serán contactados antes del inicio del programa para validar la modalidad mediante la cual tomarán el programa ( presencial o virtual).</t>
  </si>
  <si>
    <t xml:space="preserve">Se espera que tras el proceso de contratación que estará adjudicado para el 5 de agosto, se de inicio al programa. </t>
  </si>
  <si>
    <t>13 Vivienda y entornos dignos en el territorio urbano y rural</t>
  </si>
  <si>
    <t>7825 - Diseño e implementación de alternativas financieras para la gestión del hábitat en Bogotá</t>
  </si>
  <si>
    <t>En el proceso de formulación de la política pública del hábitat se realizará un dialogo en el cual se incluirá a la Subcomisión de la Consultiva Distrital Afrocolombiana.</t>
  </si>
  <si>
    <t>Realización mesa técnica formulación política pública</t>
  </si>
  <si>
    <t>Compro primera medida se remitió encuesta a la población con el fin de dar cumplimiento a la presente acción.</t>
  </si>
  <si>
    <t>Se remite solicitud a la Subdirección de Información Sectorial, con el fin de programar un espacio para la socialización de las acciones y avances en el proceso de la formulación de la política.</t>
  </si>
  <si>
    <t>La SDHT, asistirá a la mesa técnica convocada por la SAE, para dar cumplimiento a este compromiso</t>
  </si>
  <si>
    <t>SDHT</t>
  </si>
  <si>
    <t>Subdirección de Participación y Relaciones con la Comunidad</t>
  </si>
  <si>
    <t>Juanita María Soto Ochoa</t>
  </si>
  <si>
    <t>(1) 358 1600 - ext. 1309</t>
  </si>
  <si>
    <t>juanita.soto@habitatbogota.gov.co</t>
  </si>
  <si>
    <t>Dar continuidad a la campaña comunicativa para la comunidad negra afrocolombiana, donde se promuevan los programas de la secretaria del hábitat, estableciendo una meta estratégica anual en el periodo 2021 - 2024. Estableciendo una mesa entre la oficina asesora de comunicaciones y la consultiva afrocolombiana para el desarrollo de las estrategias.</t>
  </si>
  <si>
    <t>Realización mesa técnica campaña comunicativa</t>
  </si>
  <si>
    <t>Se encuentra en formulación.</t>
  </si>
  <si>
    <t xml:space="preserve">Desde la Subdirección de Participación y Relaciones con la Comunidad se han realizado dos reuniones con la referente afro y con la Oficina de Comunicaciones con el fin de definir las propuestas para darle continuidad al plan de comunicaciones y presentarle a la Consultiva las diferentes alternativas. </t>
  </si>
  <si>
    <t xml:space="preserve">Vinculación anual a partir del periodo 2021-2024 de un referente profesional presentado por la Subcomisión Consultiva del Sector Hábitat con pertenecía negra, afrocolombiana como enlace entre la Caja de Vivienda Popular y la Subcomisión del Sector Hábitat y que brinde apoyo a los hogares beneficiados de la comunidad negra, afrocolombiana dentro del programa de reasentamientos, así como la implementación e inclusión del enfoque diferencial en la misionalidad de la Caja de Vivienda Popular. </t>
  </si>
  <si>
    <t>9 Industria, Innovación e Infraestructura</t>
  </si>
  <si>
    <t>31/01/2021 /anual</t>
  </si>
  <si>
    <t>15/12/2024/ anual</t>
  </si>
  <si>
    <t>Personas vinculadas con pertenencia negra</t>
  </si>
  <si>
    <t>#Contrato anual referente étnico afrocolombiano/#Contrato anual referente étnico afrocolombiano periodo 2021-2024</t>
  </si>
  <si>
    <t xml:space="preserve">NA </t>
  </si>
  <si>
    <t>Vinculación anual de un (1)referente profesional afrocolombiano para incorporar y posicionar el enfoque diferencial étnico en las labores misionales de la CVP</t>
  </si>
  <si>
    <t>Vinculación anual de un (1)referente profesional afrocolombiano para incorporar y posicionar el enfoque diferencial étnico para el periodo 2021-2024</t>
  </si>
  <si>
    <t xml:space="preserve">Pendiente respuesta de la CVP. Se remitió al referente de la Secretaría de Gobierno el correo electrónico explicativo. En el momento no existe el contrato. </t>
  </si>
  <si>
    <t>Se avanzó al establecer un contacto directo con la consultiva afro que permitió posteriormente contar con las hojas de vida propuestas por las delegadas para el perfil relacionado con la acción afirmativa concertada. Así mismo se participó en la reunión sectorial de junio 3 del año en curso donde se expuso a la consultiva las dificultades derivadas de los ajustes presupuestas y los acercamiento y avances en el proceso de concertación durante 2021.</t>
  </si>
  <si>
    <t xml:space="preserve">Después de recibir las hojas de vida enviadas por la consultiva afro en junio 24  la CVP se encuentra en proceso de revisión administrativa de los perfiles candidatizados y de agendamiento de las entrevistas respectivas de los mismos. </t>
  </si>
  <si>
    <t xml:space="preserve"> Programa 56 Gestión Pública Efectiva</t>
  </si>
  <si>
    <t>Fortalecer la gestión institucional y el modelo de gestión de la SDHT, CVP y UAESP.</t>
  </si>
  <si>
    <t xml:space="preserve">Fortalecimiento del modelo de gestión institucional y modernización de los sistemas de información de la Caja de la Vivienda Popular. </t>
  </si>
  <si>
    <t>CVP</t>
  </si>
  <si>
    <t>Catalina Margarita Mónica Nagy Patiño, Jefe Asesora de Planeación; José Antonio Ramírez Orozco, profesional participación ciudadana, Oficina Asesora de Planeación</t>
  </si>
  <si>
    <t>Tel: (+571) 3494520, ext. 130 - 131</t>
  </si>
  <si>
    <t>cnagyp@cajaviviendapopular.gov.co, jramirezo@cajaviviendapopular.gov.co</t>
  </si>
  <si>
    <t>Mediante la estrategia de talento y no palanca, desde el 2021 se contará con criterios de selección que le posibiliten a las personas de comunidades negras, afrocolombianas, residentes de la ciudad de Bogotá, una mayor puntuación en el proceso y lograr mayor vinculación laboral de esta población. Estableciendo una mesa de seguimiento a la acción en conjunto con la Subsecretaría Corporativa.</t>
  </si>
  <si>
    <t>Criterios diferenciales de selección</t>
  </si>
  <si>
    <t>Dependerá del perfil requerido por SDHT y la tabla de equivalencias vigente, así como la duración del contrato</t>
  </si>
  <si>
    <t>Dentro de los procesos de selección a través de la plataforma Talento No Palanca se logró la vinculación de una persona en la Oficina Asesora de Comunicaciones</t>
  </si>
  <si>
    <t xml:space="preserve">
Después de la reunión del 03-06-2021 con la Consultiva, se acuerda programar una reunión con el Subsecretario de Gestión Corporativa, con el fin de definir el proceso en la Estrategia Talento No Palanca. 
</t>
  </si>
  <si>
    <t>Dependerá del  proyecto de inversión que financia la vinculación del referente</t>
  </si>
  <si>
    <t>Subsecretaría de Gestión Corporativa</t>
  </si>
  <si>
    <t>Nelson Javier Vásquez Torres</t>
  </si>
  <si>
    <t>(1) 358 1600</t>
  </si>
  <si>
    <t>Nelson.vasquez@habitatbogota.gov.co</t>
  </si>
  <si>
    <t>Dar continuidad para el periodo 2021 - 2024 a la referente de la comunidad negra afrocolombiana que actualmente se encuentra vinculada a la Secretaría Distrital de Hábitat.</t>
  </si>
  <si>
    <t>Contratación anual periodo 2021-2024.</t>
  </si>
  <si>
    <t xml:space="preserve">Continuidad  Anual del Referente </t>
  </si>
  <si>
    <t>Referente fue contratado el 23 febrero 2021, mediante CRP 371.</t>
  </si>
  <si>
    <t xml:space="preserve">Continuidad. </t>
  </si>
  <si>
    <t>La referente fue contratado el 23 febrero 2021, mediante CRP 371. El contrato tiene vigencia hasta el 31 de diciembre de 2021.</t>
  </si>
  <si>
    <t>Generar una mesa con El IDU, La Secretaria Distrital del Hábitat, Secretaria Distrital De Planeación, Secretaria Distrital Del Desarrollo Económico, Para Concertar La Propuesta No. 4 Sobre El 30% De Los Predios Rurales Del IDU del acta del pasado 12 de abril del 2017.</t>
  </si>
  <si>
    <t>Realización mesa técnica IDU, SDP, SDDE</t>
  </si>
  <si>
    <t>Durante este primer trimestre no se ha concretado la reunión entre las partes. se tiene planteado generar durante el segundo trimestre del año.</t>
  </si>
  <si>
    <t xml:space="preserve">
Después de la reunión del 03-06-2021 con la Consultiva, se acuerda gestionar la reunión para el mes de julio de 2021.
</t>
  </si>
  <si>
    <t>Entregar dos informes al año sobre la Ejecución e implementación de las acciones afirmativas del sector a la subcomisión de la Consultiva distrital de comunidades negras.</t>
  </si>
  <si>
    <t>Informe sobre ejecución acciones afirmativas</t>
  </si>
  <si>
    <t>Numero de informes entregados/ Informes acordados</t>
  </si>
  <si>
    <t>El primer informe esta programado para el mes de Julio y el segundo para Diciembre de 2021.</t>
  </si>
  <si>
    <t>El primer informe esta programado para entregar el 23 de Julio para verificación por parte de la Subdirección de Participación y Relaciones con la Comunidad, para su posterior envío a la Consultiva.</t>
  </si>
  <si>
    <t>Subdirección de Programas y Proyectos</t>
  </si>
  <si>
    <t xml:space="preserve">María Aidé Sánchez Corredor
Subdirectora de Programas y Proyectos </t>
  </si>
  <si>
    <t xml:space="preserve">
Teléfono: (+57) 1 358 1600</t>
  </si>
  <si>
    <t>aidee.sanchezc@habitatbogota.gov.co</t>
  </si>
  <si>
    <t>Implementación de una estrategia de pervivencia cultural negra y afrodescendiente  dirigida a las niñas, niños, adolescentes y sus familias. En concertación con la comisión consultiva afro delegada para el sector integración social. Aumentar el equipo de 14 a 18 sabedoras y sabedores, gradualmente Así:
2022: 15+1=16
2023: 16+2=18
2024: 18+2=20</t>
  </si>
  <si>
    <t>Estrategia de pervivencia cultural negra y afrodescendiente Sawabona</t>
  </si>
  <si>
    <t>Estrategia implementada de pervivencia cultural Sawabona.
2021: Estrategia implementada con 15 Sabedoras
2022: Estrategia  implementada con 16 Sabedoras
2023: Estrategia  implementada con 18 Sabedoras
2024: Estrategia implementada con 20 Sabedoras</t>
  </si>
  <si>
    <t>Se reporta avance en una estrategia en términos de la formulación del indicador,  es así que desde la Estrategia Sawabona,palabra en lengua Zulú –África que traducido al español significa “Te respeto”.  i) se desarrollaron (130) acompañamientos por las sabedores de la Estrategia Sawabona, en 25 unidades operativas priorizadas para el fortalecimiento de la cultura afro en la Ciudad, específicamente las Sabedoras Afro acompañaron 25 unidades operativas ii) implementación de rutas de Saberes (denominación usada para la planeación) en las Unidades operativas a partir de los saberes culturales de las sabedoras, entre los principales saberes movilizados se encuentran comida afro, danzas, rondas infantiles afro, juegos tradicionales. 
La implementación de esta estrategia aporta a la oportunidad de reconocer los valores culturales desde la primera infancia, cuya intención es lograr disminuir situaciones de discriminación por pertenencia étnica.
Para el corte del primer trimestre se han contratado 8 sabedoras Sacabeñas, quienes se vincularon a la estrategia a partir del 01/02/2021.Se espera que en el segundo trimestre se haga la contratación de las y los sabedores que hacen falta para completar los 15.</t>
  </si>
  <si>
    <t>La estrategia Sawabona, para la pervivencia cultural de la comunidad negra, afrodescendiente, Palenquera y raizal, para el periodo Abril -junio, se priorizaron (53) unidades operativas con un total de 115 acompañamientos con la construcción e implementación de las Rutas de Saberes, nombre que se le ha otorgado a las planeaciones de las Sabedoras, las sabedoras y las familias participantes de los Servicios Sociales en canto, tradición oral, orígenes, cocina afro, afro belleza, medicina ancestral.
Se cuenta con la propuesta de fortalecimiento de saberes e identidad cultural afrodescendiente con familias, en el momento se está realizando la actualización de estos encuentros.
Para el segundo semestre las sabedoras y sabedores de la estrategia Sawabona realizaran acompañamientos a otros servicios de la subdirección para la infancia, como los Centros Amar y Centros Abrazar, con el fin de continuar fortaleciendo saberes y aportando a una ciudad más incluyente. 
Se realizo la planeación de los encuentros de saberes con los profesionales de las diversas modalidades y servicios de la Subdirección para la infancia, estos espacios buscan la transformación de imaginarios sociales en torno a la comunidad negra, afrodescendiente, Palenquera y raizal. 
La Subdirección para la infancia realiza articulaciones de forma permanente con la Comisión Consultiva Distrital de Comunidad Negras, Afrocolombianas, con el fin de realizar el seguimiento a las acciones afirmativas concertadas, para el corte abril- junio, se hicieron 4 encuentros: 27 de abril,19,24 de mayo y 30 de junio.
Para el corte del segundo trimestre se ha realizado la contratación efectiva de 11 sabedoras y sabedores.</t>
  </si>
  <si>
    <t xml:space="preserve">Teniendo en cuenta el cumplimiento de los contratos de las y los sabedores que hacen parte de la estrategia Sawabona que acompañan los servicios de la Subdirección para la Infancia, para la implementación de los procesos de atención, procesos de articulación y el cumplimiento de la meta, se logró la optimización del Talento Humano disponible, redistribuyendo las responsabilidades avanzando en el cumplimiento de los compromisos; se espera poder contar con la totalidad de las y lo sabedores para el tercer trimestre.
</t>
  </si>
  <si>
    <t>La estrategia Sawabona, para la pervivencia cultural de la comunidad negra, afrodescendiente, Palenquera y raizal, para el periodo julio -agosto, se priorizaron (84) unidades operativas con un total de 210 acompañamientos con la construcción e implementación de las Rutas de Saberes, nombre que se le ha otorgado a las planeaciones de las Sabedoras, las sabedoras y las familias participantes de los Servicios Sociales en canto, tradición oral, orígenes, cocina afro, afro belleza, medicina ancestral.
Se realizo un encuentro con las familias de la localidad de kennedy donde asistieron 70 familias que se reconocen con afrodescendientes,en este encuentro se socializo la apertura del jardin infantil con enfoque intercultural afrodescendiente que estara ubicado en la localidad de Kennedy,durante este encuentro tambien se compartieron juegos tradicionales, narracion de cuentos. Se conto con la presencia de representantes de la subcomision de la consultiva afrodescendiente.
se realizaron 6 encuentros de fortalecimiento tècnico dirigidos a las y los sabedores de la estrategia swaona,adelantando tematicas en torno a lo que significa ser un sabedor en contexto de ciudad, com se puede afianzar los conocimientos afrodescendientes desde la primera infancia.
Con corte al 30 de septiembre de 2021, se han contratado 14 sabedoras y sabedores.
Para este trimestre el presupuesto ejecutado fue de 55.776.000
La Subdirección para la infancia realiza articulaciones de forma permanente con la Comisión Consultiva Distrital de Comunidad Negras, Afrocolombianas, con el fin de realizar el seguimiento a las acciones afirmativas concertadas, para el corte julio- septiembre, se hicieron 2 encuentros.
Para el corte del segundo trimestre se ha realizado la contratación efectiva de 14 sabedoras y sabedores con el aval de la consultiva afro.</t>
  </si>
  <si>
    <t>Durante el tercer trimestre se ha envidenciado la dificultad del sabedor de la localidad de san Cristobal ya que desde la consultia han entregado el aval para dos sabedores y los dos han realizado cesion de ontrato en menos de dos meses,lo que dificulta los procesos de acompañamientos en esta localidad y de algun modo congestiona los procesos contractuales,como solucion se ha dialogado con la coordinaodra de la subcomisiòn para que aclare la situaciòn a la localidad y de igual forma se solicito un encuentro con la consultiva local para dar a conocer la situaciòn.</t>
  </si>
  <si>
    <t>6 Sistema Distrital de Cuidado.</t>
  </si>
  <si>
    <t>7744: Generación de Oportunidades para el desarrollo integral de la Niñez y la Adolescencia de Bogotá</t>
  </si>
  <si>
    <t xml:space="preserve">Integración social </t>
  </si>
  <si>
    <t>Secretaría Distrital de Integración Social</t>
  </si>
  <si>
    <t xml:space="preserve">Subdirección para la Infancia </t>
  </si>
  <si>
    <t>Luis Hernando Parra Nope</t>
  </si>
  <si>
    <t>3279797 Ext: 12410</t>
  </si>
  <si>
    <t>lhparra@sdis.gov.co</t>
  </si>
  <si>
    <t>Implementación de (2) jardines infantiles intercultural con énfasis en la pervivencia y recuperación cultural afrodescendiente. En concertación con la comisión consultiva afro delegada para el sector integración social.
2022: 1
2023: 1</t>
  </si>
  <si>
    <t>Jardines infantiles interculturales con énfasis en la pervivencia y recuperación cultural afrodescendiente</t>
  </si>
  <si>
    <t>Número de Jardines infantiles interculturales con énfasis en la pervivencia y recuperación cultural afrodescendiente
2022: 1
2023: 2
2024: 2</t>
  </si>
  <si>
    <t>No se reportan acciones durante esta vigencia ya que esta acción afirmativa se contempla para el año 2022.</t>
  </si>
  <si>
    <t>N.A.</t>
  </si>
  <si>
    <t>Revisar la línea base, revisar la meta anual</t>
  </si>
  <si>
    <t xml:space="preserve">Fortalecer y garantizar la implementación del enfoque diferencial étnico negro, afrodescendiente  y enfoque de género en el Plan de Acción de la Política Pública de Juventud, a través de 1 gestor o gestora territorial con pertenencia étnica afro.  </t>
  </si>
  <si>
    <t>Poblacional - diferencial; territorial</t>
  </si>
  <si>
    <t xml:space="preserve">Número de gestor afro con perfil profesional contratado </t>
  </si>
  <si>
    <t>Sumatoria de gestor afro con perfil profesional contratado</t>
  </si>
  <si>
    <t xml:space="preserve">Se incorporó gestor territorial con pertenencia étnica afro. </t>
  </si>
  <si>
    <t>El gestor con pertenencia étnica afro ingresa el 21 de dic del 2020 hasta el 20 de marzo de 2021 y se realiza el nuevo proceso contractual desde el 15 abril hasta el 14 de octubre de 2021</t>
  </si>
  <si>
    <t>Desde la Subdirección para la Juventud se espera retomar las actividades del Plan de trabajo acordado con la Consultiva afro convocando a nuevas fechas de reunión en el mes de julio para fortalecer el trabajo territorial movilizado a través del cumplimiento de esta acción afirmativa.</t>
  </si>
  <si>
    <t>Contratación efectiva  del gestor con pertenencia étnica afro Carlos Gordillo Pitre. Con contrato No 4557 2021  con vigencia del 15/04/021 a 14/10/2021.
Con el gestor contratado se ha diseñado un plan de de trabajo para atender los compromisos con el pueblo negro y afrodescendiente y dar cuenta de las acciones afirmativas concertadas.</t>
  </si>
  <si>
    <t>Se estableció un plan de trabajo del gestor con pertenencia étnica afro para implementar las actividades territoriales en los encuentros locales con juventudes negras, afrocolombianas proyectadas para el cuarto trimestre.</t>
  </si>
  <si>
    <t>17 Jóvenes con capacidades: Proyecto de vida para la ciudadanía, la innovación y el trabajo del siglo XXI</t>
  </si>
  <si>
    <t>7740: Generación Jóvenes con Derechos en Bogotá</t>
  </si>
  <si>
    <t xml:space="preserve">Subdirección para la Juventud </t>
  </si>
  <si>
    <t>Sergio Fernández</t>
  </si>
  <si>
    <t>sfernandezg@sdis.gov.co</t>
  </si>
  <si>
    <t>ok</t>
  </si>
  <si>
    <t>Concertar, diseñar e implementar un protocolo para garantizar el cumplimiento del enfoque diferencial étnico en las Casas de Juventud,  desde las voces de la adolescencia y juventudes negras, Afrodescendientes, con un enfoque intercultural y de pervivencia cultural.</t>
  </si>
  <si>
    <t>Porcentaje de avance de protocolo diseñado e implementado para garantizar el cumplimiento del enfoque diferencial étnico en las Casas de Juventud, desde las voces de la adolescencia y juventudes negras, Afrodescendientes, con un enfoque intercultural y de pervivencia cultural.</t>
  </si>
  <si>
    <t>(Fases ejecutadas para el diseño del protocolo / Fases programadas)*100</t>
  </si>
  <si>
    <t>sin línea base</t>
  </si>
  <si>
    <t>En el marco de la resolución  509 del 21 de abril 2021 se incorpora en la actualización del servicio casas de juventud una línea desde el enfoque diferencial para concertar el cumplimiento del enfoque diferencial étnico en las Casas de Juventud,  desde las voces de la adolescencia y juventudes negras, Afrodescendientes, con un enfoque intercultural y de pervivencia cultural. Con esta actualización se puede avanzar en la construcción del protocolo.</t>
  </si>
  <si>
    <t>La alternativa de solución es continuar con la concertación del plan de trabajo y desarrollarlo en los espacios consultivos.</t>
  </si>
  <si>
    <t>Se estableció una reunión el día 28 de mayo junto a la consultiva distrital afro en la que se programa en un cronograma dentro de un Plan de trabajo las fechas de realización de Mesas de trabajo por localidad con jóvenes afro para indagar las necesidades y temáticas que aborda el protocolo de atención, se lleva a cabo reuniones el día sábado 19 de junio en la localidad de Usme y el 25 de junio en la Casa de Juventud Huitaca de Fontibón con 3 mujeres jóvenes afro para dar seguimiento al proceso.</t>
  </si>
  <si>
    <t>Se modificó el cronograma de las Mesas de trabajo donde están propuestos los encuentros interlocales que buscan generar insumos para la construcción de los planes locales de trabajo para los y las jóvenes afro además de indagar sobre el protocolo de acción para que las casas de la juventud sean más incluyentes desde la variable afro, se retoman los ejercicios de convocatoria en las localidades desde el  de junio, buscando asegurar la logística de transporte y refrigerios para los encuentros.</t>
  </si>
  <si>
    <t>Se recopilaron las relatorías de las mesas locales de Suba, Teusaquillo, Fontibón, Ciudad Bolívar, Rafael Uribe Uribe y Usme con juventudes negras y afrodescendientes para la obtención del protocolo para garantizar el cumplimiento del enfoque diferencial étnico en las Casas de la Juventud, desde las voces de la adolescencia y juventudes negras, afrodescendientes.
Se viene avanzando en la sistematización de la información de las mesas locales donde se han realizado encuentros para contar con el documento de diagnóstico que da cuenta de la fase programada para el 2021.</t>
  </si>
  <si>
    <t xml:space="preserve">Varios espacios concertados con la comunidad se han tenido que reprogramar, dificultando esto el avance y realización de los encuentros y espacios planeados para responder a la acción afirmativa. Para esto la Subdirección para la Juventud viene trabajando en un plan de mejora que permita garantizar las condiciones necesarias para desarrollar los espacios que están pendientes de realizar.
Se proyecta que para el mes de noviembre se cuente con un primer documento borrador del protocolo para garantizar el cumplimiento del enfoque diferencial étnico en las Casas de Juventud, desde las voces de la adolescencia y juventudes negras, afrodescendientes. </t>
  </si>
  <si>
    <r>
      <t xml:space="preserve">Cuales son las fases programadas hasta el 2024 y las líneas de trabajo
</t>
    </r>
    <r>
      <rPr>
        <sz val="12"/>
        <color rgb="FFFF0000"/>
        <rFont val="Arial"/>
        <family val="2"/>
      </rPr>
      <t>Las fases programadas implican que para el 2021 se debe realizar un diagnóstico que incluye realizar mesas locales con los jóvenes para elaborar un documento que sea un insumo para la construcción del protocolo (30%), para el 2022 el diseño del documento, la concertación de este con el pueblo y la implementación (35%), y para el 2023 continuar con la implementación del protocolo concertado (35%).</t>
    </r>
  </si>
  <si>
    <t>Vincular al 100% de jóvenes negros y Afrodescendientes por los servicios con cobertura y atención territorial enfocada en los servicios sociales y estrategias de la Subdirección para la Juventud, garantizando el cumplimiento del enfoque diferencial étnico.</t>
  </si>
  <si>
    <t>Porcentaje de jóvenes negros y afrocolombianos vinculados a servicios con cobertura y atención territorial</t>
  </si>
  <si>
    <t>(Número de jóvenes negros y afrocolombianos vinculados a servicios con cobertura y atención territorial/número jóvenes negros y afrocolombianos  programados ) X100</t>
  </si>
  <si>
    <t>77 jóvenes Afrodescendientes atendidos para el trimestre, en el marco del servicio de casas de juventud, en el componente de prevención integral, prevención de violencias, prevención de consumos de spa, prevención en temas de salud mental y prevención de la paternidad y maternidad temprana, además en el componente de política publica de juventud</t>
  </si>
  <si>
    <t>38 jóvenes negro y Afrodescendientes atendidos según sistema misional SIRBE. 11 jóvenes afro en los meses de abril y mayo (6 mujeres 5 hombres, 1 persona bisexual) componente de Prevención (taller de derechos sexuales y reproductivos, prevención integral, prevención de consumo de sustancias psicoactivas) Kennedy, Antonio Nariño, Cuidad Bolívar
18 jóvenes afro en los meses de abril y mayo (11 mujeres y 7 hombres) componente de oportunidades (actividades culturales, feria de empleabilidad, taller de competencias laborales, formación para la generación de ingresos, voluntariado intergeneracional, formación para la generación de ingresos y asesoría socio jurídica) en las localidades de Suba, Engativá, Bosa, Santa Fe, San Cristóbal, Kennedy, Antonio Nariño, Cuidad Bolívar.
9 jóvenes afro en los meses de abril y mayo (6 mujeres y 3 hombres) componente de Política Pública (socialización de Política Pública de Juventud) en las localidades de Engativá, Bosa, Santa Fe, Usme, Kennedy, Antonio Nariño, Cuidad Bolívar.
Al momento se han logrado caracterizar 712 jóvenes afrocolombianos en la
Estrategia Reto</t>
  </si>
  <si>
    <t>Desde el Plan de trabajo en acuerdo con la Consultiva afro y las Mesas de trabajo a realizar se proponen encuentros interlocales que buscan generar insumos para la construcción de los planes locales de trabajo para los y las jóvenes afro, para la vinculación de jóvenes Afrodescendientes en los componentes y servicios de la Subdirección para la Juventud en los siguientes meses.</t>
  </si>
  <si>
    <t>Vinculación de 394 jóvenes negros y afrodescendientes (SIRBE corte septiembre 2021) a los servicios con cobertura y atención territorial.
35 jóvenes negros y afrodescendientes en el componente de prevención (taller de derechos sexuales y reproductivos, prevención integral, prevención de consumo de sustancias psicoactivas, enfoque de género) Kennedy, Antonio Nariño, Los Mártures, Bosa, La Candelaria, Cuidad Bolívar, Fontibón,  Rafel Uribe Uribe, San Cristóbal, Tunjuelito, Usaquén y Usme.
296 jóvenes negros y afrodescendientes en el componente de oportunidades juveniles (actividades culturales, feria de empleabilidad, taller de competencias laborales, formación para la generación de ingresos, voluntariado intergeneracional, formación para la generación de ingresos y asesoría socio jurídica) en las localidades de Engativá, Bosa, Santa Fe, Rafel Uribe Uribe, San Cristóbal, Tunjuelito, Usaquén, Usme, Suba, Kennedy, Antonio Nariño, Los Mártires y Cuidad Bolívar.
63 jóvenes negros y afrodescendientes en el componente de Política Pública (socialización de Política Pública de Juventud) en las localidades de Ciudad Bolívar, Engativá, Bosa, Fontibón, Kennedy, San Cristóbal, Los Mártires, Usme y Suba.
El Servicio Social para la Seguridad Económica de la Juventud (SSSEJ) reporta 77 jóvenes vinculados al servicio. Para la primera cohorte se  vincularon 4 jóvenes con pertenencia étnica negra y afrodescendiente pertenecientes a las localidades de Rafael Uribe (1), San Cristóbal (2) y Usme (1). Para la segunda cohorte el SSSEJ reporta 73 jóvenes con pertenencia étnica negra y afrodescendiente vinculados al servicio pertenecientes a las localidades de Bosa (12), Ciudad Bolívar (25), Kennedy (8), Rafael Uribe Uribe (2), San Cristóbal (6), Suba (7) ,Usaquén (4), Usme (9).
Se llevó a cabo una mesa técnica el 27/08/2021 con la Comisión Consultiva de Comunidades Negras y Afrodescendiente donde se socializó el plan de trabajo con enfoque étnico negro y afrodescendiente para buscar continuar con las mesas de trabajo que ya se realizaron antes y además en las localidades que hacen falta, buscando
proyectar encuentros interlocales y la vinculación efectiva de jóvenes afrodescendientes en los componentes y servicios de la Subdirección para la Juventud en el último trimestre del año 2021.
Adicional a esto la Subdirección para la Juventud ha venido acompañando y apoyando los espacios y reuniones donde se están organizando las elecciones de las curules especiales para los grupos étnicos entre los que se incluye el pueblo negro y afrodescendiente.</t>
  </si>
  <si>
    <t xml:space="preserve">
Para el mes de octubre está pendiente realizaruna mesa técnica para revisar los compromisos y acordar otras acciones que permitan avanzar en el cumplimiento de esta y otras acciones afirmativas concertadas.</t>
  </si>
  <si>
    <t xml:space="preserve">Adelantar las acciones para el desarrollo de capacidades y habilidades en el equipo de talento humano de la Subdirección para la Adultez, sobre el conocimiento e  implementación del enfoque diferencial étnico de las Comunidades Negras, Afrodescendientes,  en la atención de las personas habitantes de calle pertenecientes a estas comunidades en las Unidades Operativas.  </t>
  </si>
  <si>
    <t>Enfoque diferencial étnico</t>
  </si>
  <si>
    <t xml:space="preserve">Número de acciones para el desarrollo de capacidades y habilidades en el equipo de talento humano de la Subdirección para la Adultez sobre el conocimiento e  implementación del enfoque diferencial étnico de las Comunidades Afrodescendientes en la atención de las personas habitantes de calle pertenecientes a estas comunidades en las Unidades Operativas adelantadas.  </t>
  </si>
  <si>
    <t xml:space="preserve">Sumatoria de acciones para el desarrollo de capacidades y habilidades en el equipo de talento humano de la Subdirección para la Adultez sobre el conocimiento e  implementación del enfoque diferencial étnico de las Comunidades Afrodescendientes en la atención de las personas habitantes de calle pertenecientes a estas comunidades en las Unidades Operativas </t>
  </si>
  <si>
    <r>
      <t xml:space="preserve">Se realizó inicialmente un encuentro con los representantes de las comunidades Negras y Afrodescendientes, donde se presentaron las acciones afirmativas concertadas en el marco del artículo 66 de la Plan de Desarrollo Distrital y se acordó realizar una mesa de trabajo para construir la metodología y los temas de la cualificación. Por tal motivo,  el equipo técnico de la Subdirección para la Adultez, desarrollo una propuesta metodológica y conceptual para la cualificación al talento humano, la cual fue enviada al equipo diferencial de la Dirección Poblacional, quienes realizaron sugerencias orientadas a incluir los lineamientos distritales para la aplicación del enfoque diferencial. Se realizaron los ajustes solicitados para ser socializados y concertados posteriormente con los representantes de las comunidades Negras y Afrodescendientes en la mesa técnica.  </t>
    </r>
    <r>
      <rPr>
        <b/>
        <sz val="12"/>
        <rFont val="Arial"/>
        <family val="2"/>
      </rPr>
      <t xml:space="preserve">Anexo 1 -  Acta y asistencia reunión 13 de enero, Anexo 2- Metodología cualificación población comunidades Negras y Afrodescendientes, Raizales y Palenqueras. </t>
    </r>
  </si>
  <si>
    <t xml:space="preserve">No se presento ninguna dificultad en el desarrollo de la propuesta metodológica. </t>
  </si>
  <si>
    <r>
      <t xml:space="preserve">Se realizó una mesa de socialización con las y los representantes de las  comunidades  Negras y Afrodescendientes, donde se presentaron las acciones afirmativas concertadas en el marco del artículo 66 de la Plan de Desarrollo Distrital, De otra parte, el equipo de Políticas Públicas   de la Subdirección para la Adultez, con el apoyo de la Dirección Poblacional  desarrollo la sesión del proceso de cualificación a los 25 funcionarios y contratistas en atención con enfoque étnico y diferencial en la atención a las personas habitantes de calle  pertenecientes a los pueblos indígenas en las  Unidades Operativas.
La meta es a demanda. Durante el primer trimestre fueron atendidas en las diferentes unidades operativas del proyecto 7757, un total de 25 personas habitantes de calle pertenecientes  a las comunidades negras, afrocolombianas de manera que pudieron acceder a la oferta institucional orientada hacia la mitigación de riesgos y la reducción de daños asociados a la vida en calle.  
Por otra parte, desde el </t>
    </r>
    <r>
      <rPr>
        <b/>
        <sz val="12"/>
        <color theme="1"/>
        <rFont val="Arial"/>
        <family val="2"/>
      </rPr>
      <t>Hogar de paso de los Mártires</t>
    </r>
    <r>
      <rPr>
        <sz val="12"/>
        <color theme="1"/>
        <rFont val="Arial"/>
        <family val="2"/>
      </rPr>
      <t xml:space="preserve"> se generó la  atención a cinco ciudadanos que hacen parte de Comunidades Negras, con diagnósticos de discapacidad física, sensorial y cognitiva.
Se generó atenciones individuales orientadas al fortalecimiento de habilidades sociales, practicas de autocuidado, educación financiera e inversión de recursos.
Se desarrollaron actividades extramurales incluyentes para el goce y disfrute de espacios públicos en la ciudad .
Se generaron espacios de atención orientados a la estimulación de procesos cognitivos y regulación emocional.  
Desde el  enfoque de capacidades se promovieron acciones orientadas a la toma de decisiones para decidir  sobre su  bienestar, generando espacios reflexivos por medio  de la  divulgación pedagógica para la promoción, adquisición o fortalecimiento de   prácticas de autocuidado  físico y mental.
Desde el enfoque de derechos se promovió la garantía de derechos de los (as)  ciudadanos habitantes de calle por medio de la participación en  procesos de atención integral  que  les permitiera  mejorar su calidad de vida.
Durante este trimestre, se brindo atención a 7 ciudadanos habitantes de la calle pertenecientes a las Comunidades Negras, Afro, Raizales, Palanqueras e Indígenas en el </t>
    </r>
    <r>
      <rPr>
        <b/>
        <sz val="12"/>
        <color theme="1"/>
        <rFont val="Arial"/>
        <family val="2"/>
      </rPr>
      <t>hogar de paso Bakatá.</t>
    </r>
    <r>
      <rPr>
        <sz val="12"/>
        <color theme="1"/>
        <rFont val="Arial"/>
        <family val="2"/>
      </rPr>
      <t xml:space="preserve"> con los cuales se realizó diferentes  actividades, que estuvieron orientadas en brindar atención integral desde una perspectiva psicosocial  que permitió la activación de distintas rutas de atención, gestión frente a la garantía de derechos, remisión a otras entidades que brindaron  atención en pro del bienestar de la población y  contacto, restablecimiento de redes familiares o redes de apoyo.
Por otra parte se han realizado procesos de orientación y acompañamiento para su posterior remisión a otras modalidades según su necesidad o perfil.    
Durante la atención brindada a esta población se contó con el apoyo y articulación con otras entidades como: 
- La secretaría de salud la cual facilitó procesos de traslados de EPS, tratamientos médicos entre otros.
- la Registraduría quien apoyo con la gestión de duplicados de cedulas y vigencias del documento de identidad de algunos ciudadanos. 
- La secretaria Distrital de Integración Social realizo atención básica, diferencial desde las modalidades y áreas de la prestación del servicio, a través de estrategias de atención social, ejercicio de ciudadanía, mitigación del riesgo y reducción del daño e inclusión social.
  </t>
    </r>
    <r>
      <rPr>
        <b/>
        <sz val="12"/>
        <color theme="1"/>
        <rFont val="Arial"/>
        <family val="2"/>
      </rPr>
      <t xml:space="preserve"> Anexo 1 -   Metodología cualificación población comunidades Negras y Afrodescendientes, Raizales y Palenqueras. Anexo2. Listado de asistencia de los y las participantes al proceso de cualificación, Anexo3. Información SIRBE. Anexo 4. Formatos que suministran la información de las acciones realizadas. </t>
    </r>
  </si>
  <si>
    <t>Desde la Subdirecciòn para la Adultez se adelantaron las siguientes acciones:
* Se adelantó proceso de cualificaciòn a (19)  profesionales de Hogar de paso de Bakatá, en donde se proyecto a través de imágenes una línea de tiempo de la historia de las comunidades raizales en Colombia, haciendo principal enfasis en las características  propias como  su propia lengua, cultura y religiosidad, que ha logrado  formar una etnia única en el país.
*  Se adelantó proceso de cualificación a (19)  profesionales del Centro Sociosanitario de Balcanes, en donde se proyecto a travès de imágenes una línea de tiempo de la historia de las comunidades raizales en Colombia haciendo principal énfasis en las características propias como  su propia lengua, cultura y religiosidad, que ha logrado  formar una etnia única en el país.
* Se adelantò proceso de cualificaciòn a (9)  profesionales de Hogar de paso de paso Voto Nacional, en donde se proyecto a travès de imágenes una línea de tiempo de la historia de las comunidades raizales en Colombia haciendo principal énfasis en las características propias como  su propia lengua, cultura y religiosidad, que ha logrado  formar una etnia única en el país.
* Se adelantò proceso de cualificaciòn a (19)  profesionales de la Comuinidad de vida el Camino, en donde se proyecto a travès de imágenes una línea de tiempo de la historia de las comunidades raizales en Colombia haciendo principal énfasis en las características propias como  su propia lengua, cultura y religiosidad, que ha logrado  formar una etnia única en el país.
La meta de atención  es a demanda y durante  la vigencia se han atendido  en las diferentes unidades operativas del proyecto 7757, un total de 41 personas habitantes de calle pertenecientes  a las comunidades negras, afrocolombianas de manera que pudieron acceder a la oferta institucional orientada hacia la mitigación de riesgos y la reducción de daños asociados a la vida en calle.  
Hogar de Paso Martires: Desde el enfoque de derechos se promovió la garantía de derechos de los (as) 4 ciudadanos ( 1 mujer afrocolombiana - 3 hombres) ciudadanos habitantes de calle por medio de la participación en mesas de trabajo preclops y primer encuentro  distrital de Políticas Públicas, en representación de la localidad de Los Mártires, socializando los aportes, transformación y apuestas de las políticas públicas de Envejecimiento y Vejez, LGBTI, Habitabilidad en Calle. Anexo 1. (Listado de asistencia y registro fotografico)
Desde Alta Dependencia: Se realizó la caracterización a las personas pertenecientes a las comunidades NARP E INDIGENAS, identificando las necesidades y características que tiene este población con el fin de generar líneas de acción para aportar positivamente a estas necesidades y brindarles una atención integral y diferencial, teniendo en cuenta sus particularidades socio-culturales. Con la caracterización realizada en el trimestre, se pudo establecer que una persona se identifica como AfroColombiana, además se cuenta con 6 participantes que tienen ascendencia afrocolombiana y se encuentran en el proceso de reconocerse como Afrocolombianos.
Comunidad de Vida el Rosario: Actividad enfocada en reconocer el rol de la mujer afrodescendiente en  la actualidad, por medio del desarrollo de actividad conmemorativa visualizando factores, historicos, culturales y problemáticas sociales a las que se han enfrentado. ver anexo (ficha técnica)</t>
  </si>
  <si>
    <t>3 Movilidad Social Integral</t>
  </si>
  <si>
    <t>Proyecto 7757 - Implementación de estrategias y servicios integrales para el abordaje del fenómeno de habitabilidad en calle en Bogotá</t>
  </si>
  <si>
    <t>Integración Social</t>
  </si>
  <si>
    <t>Secretaria Distrital de Integración Social</t>
  </si>
  <si>
    <t>Subdirección para la Adultez</t>
  </si>
  <si>
    <t>Daniel Mora Ávila Miguel Alberto González</t>
  </si>
  <si>
    <t>3279797 ext. 65000</t>
  </si>
  <si>
    <t>dmoraa@sdis.gov.co mgonzaleza@sdis.gov.co</t>
  </si>
  <si>
    <t>Realizar un documento de análisis que dé cuenta de la condición y situación de las Comunidades Negras, Afrodescendientes, habitantes de calle para la adecuación y adaptación de los servicios sociales.</t>
  </si>
  <si>
    <t>Porcentaje del documento de análisis que dé cuenta de la condición y situación de las Comunidades Negras y Afrodescendientes habitantes de calle,  para la adecuación y adaptación de los servicios sociales.</t>
  </si>
  <si>
    <t>Porcentaje de entrega del avance en el  documento de  análisis /porcentaje de avance programado en la vigencia * 100</t>
  </si>
  <si>
    <r>
      <t xml:space="preserve">Se realizó inicialmente un encuentro con los representantes de las comunidades Negras y Afrodescendientes, donde se presentaron las acciones afirmativas concertadas en el marco del artículo 66 de la Plan de Desarrollo Distrital y se concertaron las preguntas base para comenzar la fase de Construcción de la propuesta y esquema del documento de caracterización. Posteriormente, el equipo técnico de la Subdirección para la Adultez elaboró una propuesta de diseño de la metodología a implementar y los instrumentos de recolección de información con las diferentes variables y características necesarias para dar cuenta de la condición y situación de la población Negra y Afrodescendiente habitante de calle. </t>
    </r>
    <r>
      <rPr>
        <b/>
        <sz val="12"/>
        <rFont val="Arial"/>
        <family val="2"/>
      </rPr>
      <t>Anexo 1 - Acta del 13 de enero, Anexo 3 - Documento avance de la metodología.</t>
    </r>
  </si>
  <si>
    <r>
      <t xml:space="preserve">Se realizó una mesa de socialización con las y los representantes de las  comunidades  Negras y Afrodescendientes, donde se presentaron las acciones afirmativas concertadas en el marco del artículo 66 de la Plan de Desarrollo Distrital, Posteriormente, el equipo técnico de la Subdirección para la Adultez elaboró y envío (vía correo electrónico)  a las y los representantes para su revisión y propuestas del  diseño de la metodología a implementar y los instrumentos de recolección de información con las diferentes variables y características necesarias para dar cuenta de la condición y situación de la población Negra y Afrodescendiente habitante de calle. 
</t>
    </r>
    <r>
      <rPr>
        <b/>
        <sz val="12"/>
        <color theme="1"/>
        <rFont val="Arial"/>
        <family val="2"/>
      </rPr>
      <t>Anexo 1 - Correo electrónico, Anexo 2 - Documento con la  metodología.</t>
    </r>
  </si>
  <si>
    <t>Se continuo con el proceso de socialización con las y los representantes de las comunidades Negras y Afrodescendientes y Raizales, se presentó la metodología para la construcción del documento, ntre los que se resalta el apoyo de las estrategias como la ETIS, Georeferenciación de Habitantes de Calle y la Política Públida Distrital del Fenómeno de Habitabilidad en Calle-PPDFHC lo que servira de insumo para el documento.</t>
  </si>
  <si>
    <t>Implementar la perspectiva intercultural en todas las localidades en el marco de las redes de Cuidado Comunitario con el pueblo Afrocolombiano, desde el enfoque diferencial, territorial y de género</t>
  </si>
  <si>
    <t xml:space="preserve">Enfoque Diferencial étnico </t>
  </si>
  <si>
    <t>Porcentaje de Localidades con Redes de Cuidado Dinamizadas en la ciudad con inclusión de población mayor afrodescendiente</t>
  </si>
  <si>
    <t>(No. Localidades con Redes Dinamizadas que incluyan población afrodescendiente / No. Localidades con Población afrodescendiente Identificada) * 100</t>
  </si>
  <si>
    <t>Se elaboró documento con metodología para levantamiento de información primaria con las comunidades indígenas</t>
  </si>
  <si>
    <t>Durante el primer trimestre de 2021 no se cuenta con un porcentaje de avance para las localidades con redes de cuidado dinamizadas con la comunidad Afro, debido a que en durante este periodo se han realizado sesiones para ajustar el plan de trabajo. Por lo anterior, se espera que en el segundo trimestre se logre avanzar con este indicador al tener un plan de trabajo acorde a las necesidades planteadas por la consultiva. Adicionalmente, se recalca que el equipo de redes realizó contacto inicial con la consultiva Afro, enviando vía correo electrónico la presentación de la Estrategia de Redes de Cuidado Comunitario</t>
  </si>
  <si>
    <t xml:space="preserve">Con la Consultiva de Comunidades Negras y Afrocolombianas se han concertado las siguientes acciones, a partir de la reunión efectuada el día 30 de abril: 
1. Realizar procesos de identificación de personas mayores que, cumpliendo criterios, puedan vincularse al servicio social de apoyos económicos. 
2. Realizar actividades en conjunto con el servicio social Centro Día que involucren las dinámicas y necesidades de la comunidad afro. 
3. Desde la Consultiva se propone conformar un nodo con localidades pequeñas o con baja población mayor, entre estas se propone incluir Engativá, Bosa, y Suba, para trabajar desde una perspectiva de enfoque de desarrollo humano y temáticas diversas: espiritualidad, resignificación del territorio, ancestralidad, corporalidad, de manera concertada con la población mayor e intergeneracional que conforma las redes locales. 
</t>
  </si>
  <si>
    <t xml:space="preserve">En comunicación remitida el día 18 de junio vía correo electrónico se solicitó precisar las localidades sobre las cuales habría una priorización por parte de la Estrategia de Redes de Cuidado Comunitario, frente a lo cual no obtuvo respuesta. Para no permitir el avance del trimestre sin efectuar acciones se propone adelantar de manera directa en las localidades priorizadas de Engativá, Bosa y Suba mediante la siguiente metodología:
1. Coordinación entre el profesional en territorio de la Estrategia de Redes de Cuidado Comunitario y enfoque diferencial de la Dirección Territorial que desarrolla actividades en cada Subdirección Local. 
2. Identificación organizaciones sociales afro y consultivas locales para el posicionamiento de la Estrategia de Redes de Cuidado Comunitario y concertar algunas acciones conjuntas. 
3. Documentar las dinámicas poblacionales de la organizaciones sociales y población afro en los territorios priorizados.    </t>
  </si>
  <si>
    <t>Es decir, en las localidades de Engativá y Teusaquillo con las acciones adelantadas se ha permitido integran en la Estrategia de Redes de Cuidado Comunitario personas de la comunidades negras y afro. Es de aclarar que la meta para el 2021, y atendiendo meta plan de desarrollo, la meta es dinamizar Redes de Cuidado Comunitario en 10 localidades.
2 No. Localidades con Redes Dinamizadas que incluyan población afrodescendiente / 10 Localidades con Población afrodescendiente Identificada) * 100= 20%</t>
  </si>
  <si>
    <t>La comunicación con los líderes de la consultiva son difíciles y no han permitido llevar a cabo las actividades necesarias para dar cumplimiento a las acciones afirmativas</t>
  </si>
  <si>
    <t>7770 Compromiso con el envejecimiento activo y una Bogotá cuidadora e incluyente</t>
  </si>
  <si>
    <t>Subdirección para la Vejez</t>
  </si>
  <si>
    <t>Sonia Giselle Tovar Jiménez</t>
  </si>
  <si>
    <t>3279797 Ext. 66000</t>
  </si>
  <si>
    <t>stovar@sdis.gov.co</t>
  </si>
  <si>
    <t>Implementar el enfoque diferencial étnico negro, afrodescendiente, de género y territorial con el fin de fortalecer la política pública de vejez y envejecimiento y mejorar la prestación de los servicios sociales</t>
  </si>
  <si>
    <t>Diferencial étnico</t>
  </si>
  <si>
    <t xml:space="preserve">Porcentaje de avance del Protocolo para la implementación de acciones diferenciales desde el enfoque étnico para personas mayores </t>
  </si>
  <si>
    <t xml:space="preserve"> Número de fases del protocolo para la implementación de acciones diferenciales desde el enfoque étnico para personas mayores elaboradas/Número de fases del protocolo para la implementación de acciones diferenciales desde el enfoque étnico para personas mayores programadas*100</t>
  </si>
  <si>
    <t xml:space="preserve">Se realizó contacto inicial con la consultiva Afro
Se realizó una presentación con algunas actividades propuestas, no obstante estas no fueron avaladas por la consultiva
</t>
  </si>
  <si>
    <t>En las tres sesiones convocadas por la Subdirección para la Vejez cuyo objetivo fue el acordar un plan de trabajo conjunto para el cumplimiento de las acciones afirmativas, la consultiva afro expresó su inconformidad con relación a la claridad frente a los recursos y la inclusión de personas afro en el diseño e implementación de protocolos. Ante esta reiterativa situación se le comunica a la Dirección Poblacional y a la Subdirección de Asuntos Étnicos y se esta a la espera de una reunión formal para definir cual será la postura como entidad.
De acuerdo a lo avanzado se plantea acordar un plan de trabajo de manera conjunta para el cumplimiento de las acciones afirmativas</t>
  </si>
  <si>
    <t xml:space="preserve">Según el reporte de metas SIRBE, para el periodo de enero a junio se tiene lo siguiente:
Apoyos Económicos tipo A, B, D: 282 con recursos de la SDIS, con recursos del Fondo de Desarrollo Local tipo C:131, 15 Centros de Protección Social, Centros día: 42 y Centros Noche: 4
En la mesa de trabajo del mes de abril se planteó la necesidad de realizar la socialización de servicios sociales con cada consultiva local, así como la identificación de las personas mayores Afro que podrían ser priorizados  en  los  servicios  sociales de  acuerdo a  los criterios establecidos en la Resolución 509 de 2021. Así mismo, se planteó la importancia de indagar la información  de las necesidades de las personas mayores afro. Se plantea realizar un protocolo de atención diferencial que   permita  priorizar y agilizar  los procesos  de vinculación  a  los  servicios  sociales de  la  Subdirección para la Vejez. Para el segundo semestre se definirá las fases del protocolo atendiendo las recomendaciones y sugerencias tanto de los grupos afro como los documentos técnico sobre el tema. 
Participar de la mesa local afro de la localidad de Fontibón, esto con el fin de apoyar la socialización de las acciones afirmativas. 
</t>
  </si>
  <si>
    <t xml:space="preserve">Durante el segundo trimestre de 2021 no se cuenta con un porcentaje de avance del protocolo, pues al respecto la comunidad afro plantea que no se ha permeado la política pública con la perspectiva cultural negra. No obstante, la mesa de trabajo del mes de abril contó con la participación de la Subdirectora para la Vejez  y del líder de enfoque diferencial de la Dirección Poblacional quienes plantearon que se realice trabajo  diferencial  con  el pueblo afrocolombiano mediante  acuerdos  puntuales  para  lograr  operatividad  la  acciones  afirmativas. Se esta a la espera que la consultiva afro mediante la Dirección Poblacional informe cuando será la próxima mes a de trabajo.
</t>
  </si>
  <si>
    <t xml:space="preserve">Frente al Diseño de protocolo, se ha establecido contacto con integrantes de la Consultiva para conocer sus observaciones, recomendaciones y sugerencias, y poder presentarles la propuesta metodológica que se ha planteado desde la Subdirección. Esta consiste en cuatro momentos: 
1.  Planeación. Elaboración de las técnicas y/o instrumentos de recolección de información para el diseño del protocolo.
2. Proceso participativo y concertación. Discutir, acordar y tener en cuenta las recomendaciones, opiniones, ideas observaciones y comentarios de los participantes en el diseño del protocolo.
3. Consolidación. El protocolo se elabora teniendo en cuenta los acuerdos y las concertaciones a las que se hubieran llegado en el proceso participativo.
4. Socializar con las y los líderes del Consultivo de Pueblos Negros y Afrocolombianos del Distrito Capital el Protocolo para la atención de las personas mayores afrocolombianas con enfoque diferencial.
A la fecha se espera la respuesta de la consultiva para continuar con los ajustes del documento propuesta.   </t>
  </si>
  <si>
    <t>La comunicación con los líderes de la consultiva son difíciles y no han permitido llevar a cabo las actividades necesarias para dar cumplimiento a las acciones afirmativas
Se ha realizado acercamiento con integrantes de la consultiva con el fin de activar nuevamente el diálogo y trabajar conjuntamente la propuesta inicial que presentó a la subdirección para la vejez.</t>
  </si>
  <si>
    <t>7770 Compromiso con el envejecimiento activo y una Bogotá cuidadora e incluyente.</t>
  </si>
  <si>
    <t xml:space="preserve">Subdirección para la vejez </t>
  </si>
  <si>
    <t xml:space="preserve">Diseñar e implementar un protocolo para la atención de la persona mayor perteneciente a comunidades negras, Afrodescendientes   desde  el enfoque diferencial étnico, de género y territorial en los servicios sociales de la Subdirección para la Vejez, bajo el indicador: Número de Personas mayores del pueblo Afrodescendiente vinculados al servicio social Centro Día </t>
  </si>
  <si>
    <t>Porcentaje de Personas mayores del pueblo Afrodescendiente vinculados al servicio social Centro Día</t>
  </si>
  <si>
    <t>(No. de personas mayores Afrodescendientes participantes del servicio Centros Día / No. Cupos disponibles en Centros Día para personas mayores Afrodescendientes que cumplan con criterios de ingreso) *100</t>
  </si>
  <si>
    <t>41 personas mayores Afrodescendientes
(diciembre de 2019)</t>
  </si>
  <si>
    <t>Se realizó contacto inicial con la consultiva Afro
Se realizó la convocatoria para tres mesas de trabajo y la presentación con algunas actividades propuestas las cuales al principio fueron avaladas parcialmente, no obstante, la consultiva manifestó desacuerdo al no conocer los presupuestos para el cumplimiento y la inclusión de personas afro en el diseño e implementación de protocolos de atención
Se cuenta con una atención a 40 personas mayores de las comunidades negras y afrocolombianas en el servicio social Centro Día. Se hace la claridad que la meta es a demanda, por lo tanto se reporta un avance de la meta física del 100%</t>
  </si>
  <si>
    <t xml:space="preserve">A la fecha se presenta una atención a personas mayores afro en los servicios sociales así: 42 personas en Centro Día
Se han socializado las acciones afirmativas en los Centros Día Tierra de Saberes en Teusaquillo, Andares en Kennedy, Luz de Esperanza en Engativá, Palabras Mayores en Rafael Uribe Uribe, Mi Refugio en Los Mártires
En la mesa de trabajo del mes de abril, con relación a  los  Centro Día  se planteó realizar diferentes encuentros    específicos que involucren las dinámicas y necesidades de la comunidad Afro
Se ha avanzado con la identificación de personas del talento humano de los Centros Día que se reconocen de la etnia Afro y Negro con los que se puede dinamizar una de las etapas de las mesas de trabajo para la construcción del protocolo de atención diferencial: acompañante artístico del Centro Día Tejedores de Sueños, educador físico del Centro Día Palabras Mayores, acompañante social del Centro Día Palabras Mayores, acompañante social del Centro Día Macondo, acompañante artístico del Centro Día Los Cerezos y acompañante psicosocial del Centro Día Porvenir. </t>
  </si>
  <si>
    <t xml:space="preserve">Durante el segundo trimestre de 2021 se planteado realizar la identificación de las personas mayores del pueblo afro, sin embargo, con relación a este tema hace falta definir con la consultiva afro cuáles serán los mecanismos para la identificación de personas y la posterior inclusión en los servicios. 
También se está a la espera de la aprobación del plan de trabajo por parte de la consultiva afro, para dar inicio a las mesas de trabajo con las personas de los equipos de los Centros Día que hacen parte del pueblo Afro y Negro, para la construcción del protocolo de atención diferencial. </t>
  </si>
  <si>
    <t xml:space="preserve">A la fecha se presenta una atención a 49 personas mayores afro en los servicios social Centro Día.Quienes están participando de la oferta del servicio. Se elaboró una propuesta metodológica en conjunto con la representante distrital de la consultiva, para llevar a cabo la elaboración del protocolo de atención con enfoque diferencial con la comunidad afrocolombiana. A la fecha se espera la respuesta de la consultiva para continuar con los ajustes del documento propuesta.   </t>
  </si>
  <si>
    <t xml:space="preserve">Diseñar e Implementar una estrategia para la prevención y atención de las violencias de género desde el enfoque diferencial étnico, negro, afrodescendiente </t>
  </si>
  <si>
    <t>Igualdad de género</t>
  </si>
  <si>
    <t>Diferencial; de género</t>
  </si>
  <si>
    <t xml:space="preserve">Porcentaje de avance del diseño e implementación del documento de  la Estrategia con enfoque diferencial étnico, negro, afrodescendiente </t>
  </si>
  <si>
    <t>Número de fases  del diseño e implementación del documento de  la Estrategia con enfoque diferencial étnico, negro, afrodescendiente elaboradas / Número de fases del diseño e implementación del documento de la Estrategia con enfoque diferencial étnico, negro, afrodescendiente programadas *100</t>
  </si>
  <si>
    <t xml:space="preserve">Concertación de la acción a adelantar con las familias Afro y Negra en cuanto a la prevención y atención de las violencias que las afectan. </t>
  </si>
  <si>
    <t>El avance del 20% en la actividades se proyecta de la siguiente manera. Primer trimestre 5% correspondiente a la socialización de los contenidos en prevención de violencias de género, la recopilación de propuestas previas de representantes afro y negras en prevención de violencias de género, la formulación de categorías de los contenidos de prevención de violencias de género. El segundo trimestre  corresponderá al  5% con la aprobación de categorías de los contenidos de prevención de violencias de género
Formulación de contenidos de dos de las cinco categorías. En el tercer trimestre con el 5% se formulan  contenidos de dos de las cinco categorías previstas; y en el cuarto trimestre, con el último 5% se prevé la formulación de contenidos de la última categoría y el ajuste de todos los contenidos que componen la estrategia.</t>
  </si>
  <si>
    <t>Fortalecer la articulación de la SDIS a su interior, en la implementación de las diferentes acciones diferenciales de sus dependencias con el apoyo técnico de los referentes étnicos.</t>
  </si>
  <si>
    <t>Con la comunidad Afro como proceso de adecuación institucional e implementación se avanzó en la formulación del documento en los temas relacionados con la introducción a las Comunidades Negra y Afrodescendientes, las familias, las mujeres y hombres, las violencias en las que se incluyen el racismo y la discriminación y el endorracismo. La configuración de vulneraciones interconectadas en clave de mujer étnica, normatividad y redes.</t>
  </si>
  <si>
    <t>Resulta estratégica la participación en las mesas técnicas entre la Subdirección y las Representantes Afro y Negras, dela Secretaria de Gobierno y la Secretaria de Planeación para hacer claridad en el alcance de la acción concertada, de manera tal que se pueda avanzar en la acción, toda vez que la fase de concertación ya tuvo lugar.</t>
  </si>
  <si>
    <t xml:space="preserve">Durante el tercer trimestre se avanzó en la formulación del documento de la Estrategia de prevención de violencias de género con enfoque Afro y negro, acogiendo las observaciones de la Dirección poblacional, desarrollando la introducción y los antecedentes. Se finalizo la recopilación y ajuste de información sobre la población Negra y Afrodescendiente en el tema de las violencias, en lo relacionado con el racismo, la discriminación y el endoracismo. Para ello, los elementos que configuraron la trata de personas desde el continente africano, la diversidad de los pueblos allegados, las diferencias en las que vivieron la esclavitud, estarían relacionadas con la ocurrencia de episodios de violencia psicológicas, simbólica, y física al interior de las familias. </t>
  </si>
  <si>
    <t xml:space="preserve">En las reuniones técnicas que hemos tenido con las representantes Afro y Negras suelen solicitar la contratación de recurso humano de sus comunidades, acción que no quedo concertada en esta fase del Plan Distrital de Desarrollo, por lo cual no se cuenta con recursos destinados a ese fin. Pese a que ello se ha aclarado en todas las ocasiones, vuelve y se manifiesta, dificultando el avance en la definición de los contenidos conceptuales y metodológicos del documento de la Estrategia. Esta situación se ha puesto en conocimiento en la reunión con la Secretaría de Gobierno y con la Secretaría de Planeación. </t>
  </si>
  <si>
    <t>7752 "Contribución a la protección de los derechos de las familias, especialmente de sus integrantes "</t>
  </si>
  <si>
    <t xml:space="preserve">Subdirección para las Familias </t>
  </si>
  <si>
    <t>Omaira Orduz
Ana Martínez</t>
  </si>
  <si>
    <t>3134881467
3125672922</t>
  </si>
  <si>
    <t>rorduz@sdis.gov.co
almartinezg@sdis.gov.co</t>
  </si>
  <si>
    <t>Fortalecer la política pública de y para las familias, en el marco de su plan de acción con el fin de implementar el enfoque diferencial étnico negro, afrodescendiente y enfoque de género.</t>
  </si>
  <si>
    <t>Paz, justicia e instituciones sólidas</t>
  </si>
  <si>
    <t>Porcentaje de acciones  de la PPPF implementadas con enfoque diferencial étnico negro, afrodescendiente y enfoque de género.</t>
  </si>
  <si>
    <t xml:space="preserve">(Sumatoria de acciones de la PPPF implementadas con enfoque diferencial étnico negro, afrodescendiente y enfoque de género / Total de acciones de implementación de la PPPF )*100 </t>
  </si>
  <si>
    <t>Concertación de la acción de inclusión den enfoque diferencial Afro en el plan de acción de implementación de la PPPF</t>
  </si>
  <si>
    <t>8,75%</t>
  </si>
  <si>
    <t>En el marco de la actualización del plan de acción  (2021- 2025) de la Política Pública para las Familias (2011- 2025) se realizó la concertación del producto con las representantes líderes de las NAR  en instancias de participación local: "Participación de las organizaciones de base NAR en los comités locales de la Política Pública para las Familias"
Con corte a marzo 31, 4 localidades reportan participación de negritudes y afros: Puente Aranda, Rafael Uribe, Bosa y Suba lo que equivale al 8,75% de lo programado para el primer trimestre de la vigencia 2021. Es de destacar la implementación de este producto mientras es adoptado de manera oficial el CONPES de la Política Pública para las Familias</t>
  </si>
  <si>
    <t>Con corte a 30 de Junio, 8 localidades reportaron participación de personas pertenecientes a negritudes y afros en los Comités locales de familias, así: Rafael Uribe, Bosa, Chapinero, Santafé-Candelaria, Fontibón, Antonio Nariño y Mártires.</t>
  </si>
  <si>
    <t xml:space="preserve">Las localidades restantes informan que pese a que se les convoca para que asistan y participen en las sesiones del Comité local, no se obtiene respuesta, razón por la cual se verificarán datos de contacto, para invitar a las sesiones </t>
  </si>
  <si>
    <t>Se continúa reactivando la participación de las organizaciones y comunidades de base Negras y Afrocolombianas en las diferentes localidades del distrito, con el propósito de garantizar el posicionamiento del enfoque diferencial y de los temas de familia de estos grupos poblacionales. En este trimestre, se reportó participación en los Comités Operativos locales para las familias de Bosa, Fontibón y Rafael Uribe Uribe.</t>
  </si>
  <si>
    <t>Desde los Comités Operativos locales para las familias se continúa convocando a las organizaciones y comunidades de base Negras y Afrocolombianas en los territorios del Distrito, sn embargo, algunas manifiestan que cuáles son los beneficios económicos que se les van a aportar por su asistencia; lo cual desdibuja completamente el carácter de la participación ciudadana incidente en los territorios.</t>
  </si>
  <si>
    <t>Omaira Orduz
Nohora Sarmiento</t>
  </si>
  <si>
    <t>3134881467
3214818323</t>
  </si>
  <si>
    <t>rorduz@sdis.gov.co
nsarmiento@sdis.gov.co</t>
  </si>
  <si>
    <t xml:space="preserve">Incrementar progresivamente desde 2021 la inclusión socio laboral de cuatro personas de los sectores LGBTI con pertenencia étnica negra afrodescendiente, una por año desde Subdirección para asuntos LGBTI durante el cuatrienio, concertada con los delegados y delegadas de la comisión consultiva distrital para el sector integración social. </t>
  </si>
  <si>
    <t>Enfoque poblacional diferencial</t>
  </si>
  <si>
    <t xml:space="preserve"> Personas de los sectores LGBTI con pertenencia étnica negra afrodescendiente contratadas de manera concertada</t>
  </si>
  <si>
    <t>Número de personas e los sectores LGBTI con pertenencia étnica negra afrodescendiente contratadas de manera concertada</t>
  </si>
  <si>
    <t>No hay línea base</t>
  </si>
  <si>
    <t>La Subdirección para Asuntos LGBTI recepción con el aval de La Comisión Delegada para la Secretaría de Integración Social de la Consultiva Distrital Afro, tres hojas de vida de distintos perfiles que la Subdirección para Asuntos LGBTI se encuentra en proceso de evaluación para determinar la persona a contratar de acuerdo a las necesidades de esta Subdirección.</t>
  </si>
  <si>
    <t>$ 3.055.081.00</t>
  </si>
  <si>
    <t>Se vinculó laboralmente en la modalidad de contrato de prestación de servicios a una persona transgénero (transformista-Drag Queen) para el puesto de trabajo de GESTOR DISTRITAL de la Unidad Contra la Discriminación en respuesta a la demanda de la Consultiva Distrital Afro para el reconocimiento de actos de discriminación, hostigamiento y situaciones que ponen en riesgo el ejercicio pleno de derechos de las personas de los sectores sociales LGBTI que manifiestan pertenencia étnica AFRO, las funciones que demanda este puesto de trabajo en concordancia con el Convenio Interadministrativo 010 de 2019 suscrito por la SDIS con la Subdirección Regional de Apoyo Central de la Fiscalía General de la Nación y las necesidades de la Subdirección para Asuntos LGBTI.</t>
  </si>
  <si>
    <t>Se vinculó bajo la modalidad de contrato de prestación de servicios a una persona transgénero (transformista-Drag Queen) para el puesto de trabajo de GESTOR DISTRITAL de la Unidad Contra la Discriminación en respuesta a la demanda de la Consultiva Distrital Afro para el reconocimiento de actos de discriminación, hostigamiento y situaciones que ponen en riesgo el ejercicio pleno de derechos de las personas de los sectores sociales LGBTI que manifiestan pertenencia étnica AFRO, las actividades que se deben desarrolar en el marco de este contrato, van en concordancia con el Convenio Interadministrativo 010 de 2019 suscrito por la SDIS con la Subdirección Regional de Apoyo Central de la Fiscalía General de la Nación y las necesidades de la Subdirección para Asuntos LGBTI.</t>
  </si>
  <si>
    <t>Proyecto 7756 "Compromiso por la diversidad en Bogotá"</t>
  </si>
  <si>
    <t>Subdirección para Asuntos LGBTI</t>
  </si>
  <si>
    <t>Juan Andrés Moreno Lozano</t>
  </si>
  <si>
    <t>3 27 97 97</t>
  </si>
  <si>
    <t>jmorenol@sdis.gov.co</t>
  </si>
  <si>
    <t>Formulación, implementación y seguimiento de una estrategia para Contribuir al mejoramiento de la calidad de vida , bienestar social y participación, desarrollo de capacidades, inclusión social y transformación sociocultural que disminuyan las violencias en contra de las personas AFRO-LGBTI</t>
  </si>
  <si>
    <t>Porcentaje de avance para la Formulación, implementación y seguimiento de una estrategia para Contribuir al mejoramiento de la calidad de vida , bienestar social y participación, desarrollo de capacidades, inclusión social y transformación sociocultural que disminuyan las violencias en contra de las personas AFRO-LGBTI</t>
  </si>
  <si>
    <t>Número de fases de  avance de la Estrategia desarrolladas / Número de fases de avance de la Estrategia programadas *100</t>
  </si>
  <si>
    <t>Se ha avanzado en la construcción de la Estrategia para la Inclusión Social de las Personas que hacen parte de los sectores sociales de lesbianas, gays, bisexuales, transgeneristas e intersexuales y con otras identidades de género, expresiones de la identidad de género y orientaciones sexual con pertenencia étnica Afro en el Distrito Capital.</t>
  </si>
  <si>
    <t xml:space="preserve">Como dificultad tenemos que la Comisión de la Consultiva Afro Distrital delegada para la Secretaría Distrital de Integración Social, hasta el momento no ha logrado cumplir con el compromiso suscrito el 12 de Enero de 2021 en perspectiva de contactar a personas que hagan parte de los sectores sociales LGBTI con pertenencia étnica Afro para retroalimentar de manera asertiva la propuesta de estrategia presentada por la Subdirección para Asuntos LGBTI  para la inclusión social de las personas que hacen parte de los sectores sociales de lesbianas, gays, bisexuales, transgeneristas, intersexuales y con otras identidades de género, expresiones de la identidad de género y orientaciones sexuales con pertenencia étnica afro en el distrito capital.
La Comisión de la Consultiva Afro Distrital delegada para la Secretaría Distrital de Integración Social reconoce que no hay presencia de la personas AFRO-LGBTI que hagan parte de las consultivas distrital ni local.
</t>
  </si>
  <si>
    <t>A partir de las demoras en el contacto con personas que hagan parte de los sectores sociales LGBTI con pertenencia étnica AFRO, la subdirección para Asuntos LGBTI no ha podido avanzar más allá de la etapa de formulación de la Estrategia propuesta.</t>
  </si>
  <si>
    <t>la Comisión de la Consultiva Afro Distrital delegada para la Secretaría Distrital de Integración Social aún no logra cumplir con el compromiso suscrito el 12 de Enero de 2021 en perspectiva de contactar a personas que hagan parte de los sectores sociales LGBTI con pertenencia étnica Afro para retroalimentar de manera asertiva la propuesta de estrategia presentada por la Subdirección para Asuntos LGBTI  para la inclusión social de las personas que hacen parte de los sectores sociales de lesbianas, gays, bisexuales, transgeneristas, intersexuales y con otras identidades de género, expresiones de la identidad de género y orientaciones sexuales con pertenencia étnica afro en el distrito capital. 
A raíz del reconocimiento por parte de La Comisión de la Consultiva Afro Distrital delegada para la Secretaría Distrital de Integración Social de la no  presencia de la personas AFRO-LGBTI que hagan parte de las consultivas distrital ni local, la Subdirección para Asuntos LGBTI ha iniciado como alternativa de solución a través de su equipo territorial, su Gestor Distrital de la Unidad Contra la Discriminación y su Lideresa de Política Pública una estrategia para identificar personas que hagan parte de los sectores sociales LGBTI con pertenencia étnica afrocolombiana para coadyuvar a la Comisión de la  Consultiva Distrital Afro delegada para la SDIS en el proceso de validación de la Estrategia propuesta.</t>
  </si>
  <si>
    <t>Se ha avanzado en la construcción de la Estrategia para la Inclusión Social de las Personas que hacen parte de los sectores sociales de lesbianas, gays, bisexuales, transgeneristas e intersexuales y con otras identidades de género, expresiones de la identidad de género y orientaciones sexual con pertenencia étnica Afro en el Distrito Capital.
la Comisión de la Consultiva Afro delegada para el sector integración social ni la persona contratada a partir de la acción concertada en aras de contratar una persona AFRO-LGBTI, no ha cumplido con sus compromisos para con el PIAA concertado con la comunidad AFRO</t>
  </si>
  <si>
    <t>La consultiva Distrital Afro aun no ha cumplido con el compromiso suscrito en Enero 12 de 2021 acerca de contactar persona que hacen parte de los sectores socials LGBTI para dar cumplimiento a la primera fase de la Estrategia.</t>
  </si>
  <si>
    <t>Beneficiar con la estrategia de acompañamiento a hogares de comunidades negras y afrocolombianas en condiciones de pobreza histórica, pobreza oculta y emergente a causa del COVID-19, según los criterios definidos para la estrategia.</t>
  </si>
  <si>
    <t>Fin de la pobreza</t>
  </si>
  <si>
    <t>Territorial, diferencial-poblacional y de género</t>
  </si>
  <si>
    <t>% de hogares de comunidades negras y afrocolombianas en condiciones de pobreza histórica, pobreza oculta y emergente a causa del COVID-19 acompañados a través de la estrategia</t>
  </si>
  <si>
    <t>(# de hogares de comunidades negras y afrocolombianas beneficiarios de la estrategia) / (# de hogares de comunidades negras y afrocolombianas de Bogotá identificados que cumplen los criterios de ingreso al servicio de acompañamiento familiar de la estrategia) * 100</t>
  </si>
  <si>
    <t>No existe</t>
  </si>
  <si>
    <t xml:space="preserve">Para las acciones afirmativas Artículo 66 - Afro se proyecta la atención a partir de junio  2021.  En el primer trimestre (enero - marzo) del año 2021 se presenta el siguiente avance cualitativo: Elaboración de un instrumento de captura de información de alertas en los hogares que incluye preguntas de enfoque diferencial y sus categorías, incluido el enfoque diferencial étnico, así como sobre condiciones educativas, salud, empleo, seguridad, participación y exposición a riesgos sociales. </t>
  </si>
  <si>
    <t xml:space="preserve">1). Para el 2° trimestre del 2021 (abril-junio), en el marco del proyecto 7768, servicio Tropa Social A Tu Hogar, modalidad "Acompañamiento a los hogares de jefatura femenina pobres y hogares en riesgo de pobreza", se estableció acuerdo de corresponsabilidad "Contrato Social Familiar" con cuatro (04) hogares pobres de jefatura femenina con pertenencia étnica afrodescendiente. A través de dichos contratos sociales familiares, la estrategia realizará un proceso de acompañamiento y seguimiento a hogares pobres dirigido al fortalecimiento y construcción de proyectos de vida, la generación y el acceso a oportunidades para contribuir en la superación de las afectaciones socioeconómicas que presentan y, con ello,  aportar en la mejora de la calidad de vida. 
2). A partir de mayo 2021 inició el proceso de identificación, validación de condiciones y revisión de los criterios de ingreso en la modalidad de acompañamiento a hogares en pobreza evidente, una vez se contó con dichos criterios, oficializados por la nueva resolución de criterios de prestación de servicios sociales, 0509 de 2021.
3). Durante la primera fase de focalización se logró identificar 149 hogares con pertenencia étnica, con estos hogares de dará inicio al proceso de validación de condiciones y revisión de los criterios de ingreso en la modalidad de acompañamiento a hogares en pobreza evidente, mediante la programación de visitas a cada uno de estos donde  se reconozca: Etnia a la que pertenece, condiciones alimentarias, seguridad económica, logros educativos, aseguramiento y condiciones para la participación. 4) Se precisa que el número de hogares vinculados se realiza por demanda, en el marco del cumplimiento de los criterios técnicos del servicio. 
</t>
  </si>
  <si>
    <t xml:space="preserve">Al momento de reporte se cuenta con la información de 149  hogares étnicos priorizados en el marco de los criterios de focalización de la SDIS, frente a los cuales aún está en proceso la verificación de a qué etnia pertenecen. Frente a estos hogares se organizarán visitas de verificación de condiciones para ingresar al servicio "Tropa Social a Tu Hogar", en la modalidad de "Acompañamiento a los hogares de jefatura femenina pobres y hogares en riesgo de pobreza". </t>
  </si>
  <si>
    <t xml:space="preserve">1). Para el III trimestre de 2021 (julio - septiembre), en el marco del proyecto 7768, servicio Tropa Social a Tu Hogar, modalidad "Acompañamiento a los hogares de jefatura femenina pobres y hogares en riesgo de pobreza", se concertaron sesenta y dos (62) "Contratos Sociales Familiares" con hogares pobres de jefatura femenina con pertenencia étnica afrodescendiente. A través de dichos contratos sociales familiares, la estrategia realiza un proceso de acompañamiento y seguimiento dirigido al fortalecimiento y construcción de proyectos de vida, así como la mitigación de alertas sociales identificadas. Los contratos sociales se suscriben con hogares afro de las siguientes localidades: Suba: 5, Los Mártires: 2, Rafael Uribe: 11,  Ciudad Bolívar: 24, San Cristóbal: 4, Usme: 5, Bosa: 3, Tunjuelito: 1, y Kennedy 7 hogares afro. 
2). Para el III trimestre de 2021 (julio - septiembre), se cuenta con 211  nuevos hogares étnicos priorizados en el marco de los criterios de focalización de la SDIS (proceso liderado por la DADE), para los cuales desde el proyecto se está adelantando el proceso de identificación de la etnia a la que pertenecen. Frente a estos hogares se lleva a cabo la fase de contacto y programación de atención por parte del equipo operativo para la verificación de condiciones para ingresar al servicio "Tropa Social a Tu Hogar", en la modalidad de "Acompañamiento a los hogares de jefatura femenina pobres y hogares en riesgo de pobreza". En el proceso de verificación de condiciones se tienen en cuenta dimensiones: alimentarias, autonomía  económica, logro educativo, autocuidado y bienestar y condiciones para la participación.
3) La vinculación de hogares se realiza de manera voluntaria mediante la aceptación del ingreso al servicio social y la posterior concertación del Contrato Social Familiar, en el marco del cumplimiento de los criterios técnicos del servicio. </t>
  </si>
  <si>
    <t>3 Movilidad social integral</t>
  </si>
  <si>
    <t>7768: Implementación de una estrategia de acompañamiento a hogares con mayor pobreza evidente y oculta de Bogotá</t>
  </si>
  <si>
    <t>Dirección Territorial</t>
  </si>
  <si>
    <t>Miguel Ángel Barriga Talero
Irina Flórez Ruiz</t>
  </si>
  <si>
    <t>3134338407
3138943606</t>
  </si>
  <si>
    <t>mbarriga@sdis.gov.co
iflorez@sdis.gov.co</t>
  </si>
  <si>
    <t xml:space="preserve">OBSERVACIÓN DT AJUSTES REPORTE 2 TRIMESTRE: 
Se ajustan las fórmulas de calculo de indicadores. Por favor copiar y pegar las fórmulas no solo el dato </t>
  </si>
  <si>
    <t>Incluir criterios y variables de identificación, caracterización y priorización desde el enfoque diferencial afro, que complementen los criterios técnicos y metodológicos de la estrategia.</t>
  </si>
  <si>
    <t xml:space="preserve">Porcentaje de avance del documento con criterios y variables de identificación,  caracterización y priorización desde el enfoque diferencial afro, que complementen los criterios técnicos y metodológicos de la estrategia. </t>
  </si>
  <si>
    <t>Avance del documento de criterios y variables de identificación, caracterización y priorización con enfoque diferencial afro / avance programado del documento de criterios y variables de identificación, caracterización y priorización con enfoque diferencial étnico afro *100</t>
  </si>
  <si>
    <t>En la vigencia 2020 se da cumplimiento a la meta con la celebración del contrato 11754 del 2020, por valor de $25.840.000. Este contrato tuvo inicio el 02/09/2020, por un plazo de 5 meses, por lo cual finalizó el 1 de febrero del 2021. El profesional vinculado a través de este contrato se dedicó desde el mes de octubre del 2020 al avance en la acción afirmativa, avanzando en la elaboración de criterios técnicos de ingreso y priorización de hogares étnicos en pobreza y riesgo de pobreza, correspondiente a lo proyectado para el avance del 30% en la elaboración del documento de criterios. NOTA: 1). El presupuesto inicialmente proyectado preveía un profesional con honorarios mensuales de 3.548.700 para la realización del documento. Sin embargo, se contrató un profesional con un mejor perfil, con honorarios mensuales de 5.168.000. Por ello el presupuesto realmente asignado es mayor a lo inicialmente proyectado.</t>
  </si>
  <si>
    <t>Durante el primer trimestre del año se ha logrado realizar:
1). Avance acumulado del 65% del documento de criterios y variables de identificación y priorización con enfoque diferencial étnico afro (30% en 2020, más 35% en 2021). En el primer trimestre 2021 se integra un criterio para el especial ingreso y permanencia de hogares integrados por personas con pertenencia étnica, que residan en territorios de la ciudad de Bogotá diferentes a los territorios priorizados por el servicio social “Tropa Social a tu Hogar”, que se encuentren en alto grado de vulnerabilidad y fragilidad social, y que de acuerdo con sus características cumplan los criterios de ingreso dispuestos por el servicio social en el marco de los acuerdos generados en las acciones afirmativas.
En el momento de contar con la aprobación del servicio social, se dará inició a los procesos de identificación, validación de condiciones y revisión de los criterios de ingreso en la modalidad de acompañamiento a hogares en pobreza evidente.
2). Perfeccionamiento de los lineamientos técnicos y operativos del modelo de atención familiar y comunitario con la realización de mesas de diálogo con líderes del pueblo Afro.
3). En la vigencia 2021 se avanza en el cumplimiento de la meta con la celebración del contrato 11754 del 2020, por valor de $25,840,000, y unos honorarios mensuales de 5.168.000. Este contrato tuvo inicio el 02/09/2020, por un plazo de 5 meses, por lo cual finalizó el 2 de febrero del 2021. En el  primer trimestre del año 2021, con cargo al contrato 11754, se ejecutó un presupuesto en enero: $5,168,000; febrero: $5,168,000. Para la terminación del documento, se realizó un nuevo contrato numero 536 con la apropiación presupuestal del 2021, con fecha de inicio 05/03/2021, con un plazo de 11  meses, por tanto la fecha fin es 04/02/2022, por valor total de $64,920.900.
NOTA: 1) La ejecución del  contrato  11754 en el 2021 se realiza con la reserva presupuestal del 2020, hasta la fecha de finalización.
NOTA 2) El primer pago al contrato 536 se realizará en abril de 2021.</t>
  </si>
  <si>
    <t xml:space="preserve">En el trimestre se adelantan las acciones previstas en el avance de la acción afirmativa con las comunidades negras y afro. </t>
  </si>
  <si>
    <t xml:space="preserve">Durante el segundo trimestre de 2021 se avanzó el 100% en la definición de criterios y variables de identificación y priorización con enfoque diferencial étnico afro para la estrategia. Éstos fueron oficializados en el segundo trimestre de 2021, mediante el documento de la Resolución 0509 de 2021, que incorpora, en el caso de las personas con pertenencia étnica,  “como instrumentos de focalización los registros oficiales avalados por entidad competente, los registros del Sistema Nacional de Información Indígena, la certificación de los Cabildos Indígenas, la certificación de la Comisión Consultiva de las Comunidades Negras, Afrocolombianas, Raizales y Palenqueras y los listados de víctimas del conflicto armado administrado por la Unidad Nacional de Víctimas”. Así mismo, se establece el criterio de ingreso y permanencia de hogares integrados por personas con pertenencia étnica, que residan en territorios de la ciudad de Bogotá diferentes a los territorios focalizados por el servicio social “Tropa Social a tu Hogar”, que se encuentren en alto grado de vulnerabilidad y fragilidad social, y que de acuerdo con sus características cumple los criterios de ingreso dispuestos por el servicio social en el marco de los acuerdos generados en los planes integrales de acciones afirmativas.
NOTAS: 1). En la vigencia 2021 se avanzó en el cumplimiento de la meta con la celebración del contrato 11754 del 2020, por valor total de $25,840,000, honorarios mensuales de 5.168.000. Este contrato tuvo inicio el 02/09/2020, por un plazo de 5 meses, por lo cual finalizó el 2 de febrero del 2021. En el  primer trimestre del año 2021, se avanzó en el cumplimiento de esta acción afirmativa con cargo al contrato 11754, en el marco del cual se ejecutó un presupuesto en enero: $5,168,000; febrero: $5,168,000. Para la terminación del documento, se realizó un nuevo contrato número 536 - 2021, con fecha de inicio 05/03/2021, con honorarios mensuales de 5.901.900. 2). Dado que el profesional responsable del proceso, en el marco del nuevo contrato 11754-2021, devengó unos honorarios mayores a aquellos  sobre los cuales se realizó la proyección presupuestal 2021, se refleja una ejecución presupuestal del 104%. Cabe señalar que en la proyección presupuestal inicial para la vigencia 2021 no se tuvo en cuenta el incremento anual en los honorarios respecto del 2020 al 2021. </t>
  </si>
  <si>
    <t>La acción se cumplió en un 100% en el primer semestre de 2021</t>
  </si>
  <si>
    <t xml:space="preserve">OBSERVACIÓN DT AJUSTES REPORTE 1 Y 2 TRIMESTRE: 
Se ajustan las fórmulas de calculo de indicadores. Por favor copiar y pegar las fórmulas no solo el dato </t>
  </si>
  <si>
    <t xml:space="preserve">Vincular un profesional misional y 2 gestores comunitarios de las comunidades negras afrocolombianas en la Dirección Territorial, avaladas por los delegados y delegadas por la comisión consultiva para el sector integración social. </t>
  </si>
  <si>
    <t>Territorial, diferencial-poblacional</t>
  </si>
  <si>
    <t>Personas de comunidades negras y afrocolombianas contratadas en la Dirección Territorial</t>
  </si>
  <si>
    <t># personas de comunidades negras y afrocolombianas contratadas en la Dirección Territorial</t>
  </si>
  <si>
    <r>
      <t xml:space="preserve">El avance en el cumplimiento de la meta en 2021 corresponde al referente afro contratado a partir de la vigencia 2020 en el proyecto 7749 de la DT bajo el contrato 14206 - 2020 con fecha de inicio 22/12/20, con un plazo de 5  meses, por tanto la fecha fin es 21/05/21, por valor total de $22.280.000. 
</t>
    </r>
    <r>
      <rPr>
        <b/>
        <sz val="12"/>
        <rFont val="Arial"/>
        <family val="2"/>
      </rPr>
      <t xml:space="preserve">NOTAS: 1). </t>
    </r>
    <r>
      <rPr>
        <sz val="12"/>
        <rFont val="Arial"/>
        <family val="2"/>
      </rPr>
      <t>Los recursos se presupuestaron en 2020 y se reservaron para pago y ejecución física 2021.</t>
    </r>
    <r>
      <rPr>
        <b/>
        <sz val="12"/>
        <rFont val="Arial"/>
        <family val="2"/>
      </rPr>
      <t xml:space="preserve"> 2)</t>
    </r>
    <r>
      <rPr>
        <sz val="12"/>
        <rFont val="Arial"/>
        <family val="2"/>
      </rPr>
      <t xml:space="preserve">. Para el cálculo de la ejecución financiera se toma el valor presupuestado en 2021. Sin embargo se aclara que lo ejecutado corresponde a la apropiación presupuestal de la vigencia fiscal 2020. </t>
    </r>
    <r>
      <rPr>
        <b/>
        <sz val="12"/>
        <rFont val="Arial"/>
        <family val="2"/>
      </rPr>
      <t>3).</t>
    </r>
    <r>
      <rPr>
        <sz val="12"/>
        <rFont val="Arial"/>
        <family val="2"/>
      </rPr>
      <t xml:space="preserve"> Para 2021 hay un presupuesto programado por valor de $76.110.000, que se proyecta ejecutar a partir del segundo trimestre.</t>
    </r>
    <r>
      <rPr>
        <b/>
        <sz val="12"/>
        <rFont val="Arial"/>
        <family val="2"/>
      </rPr>
      <t xml:space="preserve"> 4). </t>
    </r>
    <r>
      <rPr>
        <sz val="12"/>
        <rFont val="Arial"/>
        <family val="2"/>
      </rPr>
      <t>El proceso contractual de los dos bachilleres agentes etnocomunitarios (que comprende la implementación de una metodología para la selección desde el enfoque diferencial étnico, con la participación activa de los representantes de la Comisión Consultiva Distrital Afro) inició en febrero de 2021, con números de proceso 273079 y 273088.</t>
    </r>
  </si>
  <si>
    <t>1. A nivel interno armonización del plan de desarrollo.
2. Cambio sistema de información presupuestal a nivel Distrital.
3. Entrega completa y oportuna de los documentos requeridos para la contratación.</t>
  </si>
  <si>
    <t>El avance en el cumplimiento de la meta en el 2° trimestre del 2021 corresponde a las siguientes contrataciones: 
1 Profesional afro contratado a partir de la vigencia 2020 en el proyecto 7749 de la DT bajo el contrato 14206 - 2020 con fecha de inicio 22/12/20, con un plazo de 5  meses, fecha fin 21/05/21, por valor total de $22.280.000. Así mismo, para la continuidad del profesional avalado por la Comisión Consultiva de Comunidades Negras y Afro, se celebró el contrato 7304 de 2021, fecha de inicio 1/06/21, plazo 10 meses, por valor total de 45.630.000. 
2 Agentes Comunitarios: Una a través del contrato 3548 - 2021, fecha inicio 13/04/21, plazo 10 meses, valor total 16.450.000, y otro a través del contrato 4220 - 2021, valor total 16.450.000, fecha inicio 13/04/21.
NOTAS: 1). Está pendiente el pago de 3.119.200 al profesional, del mes de mayo de 2021, una vez el contratista cumpla con los requerimientos para el pago. 
2). El proceso contractual de los dos bachilleres agentes etnocomunitarios (que comprende la implementación de una metodología para la selección desde el enfoque diferencial étnico, con la participación activa de los representantes de la Comisión Consultiva Distrital Afro) inició en febrero de 2021, con números de proceso 273079 y 273088.</t>
  </si>
  <si>
    <t xml:space="preserve">Frente a esta acción afirmativa, las dificultades radican en los tiempos requeridos para la gestión de los contratos, dado que en repetidas ocasiones los futuros contratistas entregan la documentación incompleta o de forma no idónea, por lo cual debe ser subsanada, aumentando los tiempos de gestión. Adicionalmente, se presentan dificultades para la ejecución presupuestal en los tiempos previstos, ya que en ocasiones los contratistas no entregan ni cargan los informes de ejecución contractual a tiempo, de forma que la entidad no puede proceder con el pago de honorarios hasta que el contratista aporte los requisitos de ley. </t>
  </si>
  <si>
    <r>
      <t xml:space="preserve">El avance en el cumplimiento de la meta en el 3er trimestre del 2021 corresponde a las siguientes contrataciones: 
1 Profesional afro contratado a partir de la vigencia 2020 en el proyecto 7749 de la DT bajo el contrato 7304 - 2021 con fecha de inicio 01/06/21, con un plazo de 10 meses, fecha fin 31/03/22, por valor total de $45.630.000. 
2 Agentes Comunitarios: Una a través del contrato 3548 - 2021, fecha inicio 13/04/21, plazo 10 meses, valor total 16.450.000, y otro a través del contrato 4220 - 2021, valor total 16.450.000, fecha inicio 13/04/21.
</t>
    </r>
    <r>
      <rPr>
        <b/>
        <sz val="12"/>
        <rFont val="Arial"/>
        <family val="2"/>
      </rPr>
      <t xml:space="preserve">NOTAS: </t>
    </r>
    <r>
      <rPr>
        <sz val="12"/>
        <rFont val="Arial"/>
        <family val="2"/>
      </rPr>
      <t xml:space="preserve">1). En agosto de 2021 se realizó el último pago de 3.119.200 correspondientes al contrato 14206-2020 al profesional afro Sub ICI, que se le adeudaban del mes de mayo de 2021, una vez el contratista cumplió con los requerimientos para el pago. </t>
    </r>
  </si>
  <si>
    <t>Varios programas</t>
  </si>
  <si>
    <t>Varias metas (15,63,545)</t>
  </si>
  <si>
    <t>Varios proyectos (7768, 7749, 7735)</t>
  </si>
  <si>
    <t xml:space="preserve">OBSERVACIÓN DT AJUSTES REPORTE 1 Y 2 TRIMESTRE: 
1. Se eliminan datos de meta y presupuesto asociado al año 2020, ya que deben ir vacías en congruencia con fecha inicio de la AA
2. Se ajustan las fórmulas de cálculo de indicadores. Por favor copiar y pegar las fórmulas no solo el dato </t>
  </si>
  <si>
    <t xml:space="preserve">Incorporar en los anexos técnicos el enfoque diferencial étnico afro, para que en el proceso de contratación se de el criterio de inclusión de una organización Afro reconocida por el Ministerio del Interior para regular la estructuración y la entrega de las canastas afro, en concertación con la comisión consultiva distrital para el sector integración social. </t>
  </si>
  <si>
    <t>Hambre cero</t>
  </si>
  <si>
    <t>Derechos Humanos, Enfoque Diferencial</t>
  </si>
  <si>
    <t xml:space="preserve">Porcentaje de Anexos técnicos modificados con enfoque diferencial étnico afro </t>
  </si>
  <si>
    <t>Número de Anexos técnicos con enfoque diferencial étnico afro modificados/ Número de anexos técnicos con enfoque diferencial étnico afro programados *100</t>
  </si>
  <si>
    <t xml:space="preserve">De acuerdo al reporte del primer trimestre del 2021 se han desarrollado alrededor de 13 mesas de trabajo con las consultivas distritales y locales afro en lo relacionado a los servicios del proyecto 7745 de la Dirección de Nutrición y abastecimiento modalidades de canasta básica afro, para trabajar lo relacionado a la formulación de anexo técnico y minutas con enfoque diferencial afro. Con corte a 30/03/2021 se han atendido 4465 personas afro con apoyo alimentarios, 2812 mujeres y 1653 hombres. </t>
  </si>
  <si>
    <t xml:space="preserve">Se han adelantado mesas de trabajo con la población Afro, para empezar a coordinar encuentros para la verificación de anexos técnicos para la entrega de canasta para las familias afro; en la actualidad no se cuenta con contrato para esta modalidad, pero las familias están siendo atendida con la entrega de bonos canjeables mientras surge el proceso de contratación de canastas afro. </t>
  </si>
  <si>
    <t>De acuerdo al reporte del segundo  trimestre del 2021, en coordinación con las consultivas distritales y la comisión delegada para integración social se llevo a cabo una reunión el 24 de abril donde se establece un cronograma de trabajo para abordar las siguientes temáticas: 1.1.  Procedimiento para la entrega de canastas (Logística),
1.2.  ampliación de cobertura. 
1.3. Viabilidad de entrega de canastas para las consultivas distritales.
1.4. Contratación de organizaciones afro para la operación de canasta.
1.5. Ajuste Minutas con Enfoque diferencial Étnico Afro
1.6. Validación de datos de las personas; actualización. (Localidad)-
1.7. Componente Inclusión Social.
1.8. Envío de listado de consultivas Distritales.
Por otra parte se llevo a cabo una reunión con las consultivas distritales el día 26 de mayo  para la verificación de los procesos de Contratación de organizaciones afro para la operación de canasta, en la cual se dio a conocer la forma organizativa y legal de la población afro. Por otra parte se hace necesario precisar que de conformidad con los dialogos y mesas de trabajo concertadas con la Comision Consultiva delegada para integracion social, se incorpora en las fichas tecnicas de negociación para la canasta basica afro, el ajuste de la minuta (1) de conformidad con las solicitudes allegadas por parte de las consultivas a la dirección de nutrición y abastecimiento, esta contratación a traves de la Bolsa Mercantil de Colombia es por 9 meses Comenzando a partir del 28 de Abril del 2021 a 28 de enero del 2022.</t>
  </si>
  <si>
    <t>No se reportan dificultades para el periodo</t>
  </si>
  <si>
    <t>Por otra parte se llevo a cabo una reunión con las consultivas distritales el día 30 de agosto  para dar continuidad al ejercicio de verificacion de la minuta para la canasta. Por otra parte se hace necesario precisar que de conformidad con los dialogos y mesas de trabajo concertadas con la Comision Consultiva delegada para integracion social, se incorpora en las fichas tecnicas de negociación para la canasta basica afro, el ajuste de la minuta (1) de conformidad con las solicitudes allegadas por parte de las consultivas a la dirección de nutrición y abastecimiento, esta contratación a traves de la Bolsa Mercantil de Colombia es por 9 meses Comenzando a partir del 28 de Abril del 2021 a 28 de enero del 2022.</t>
  </si>
  <si>
    <t>7745 Compromiso por una alimentación integral en Bogotá.</t>
  </si>
  <si>
    <t>Dirección de Nutrición y Abastecimiento</t>
  </si>
  <si>
    <t xml:space="preserve">Boris Alexander Flomin de Leon 
Sandra Milena Yopasa
</t>
  </si>
  <si>
    <t>3279797 ext. 70000</t>
  </si>
  <si>
    <t>bflomin@sdis.gov.co
syopasa@sdis.gov.co</t>
  </si>
  <si>
    <t>Incluir minutas con enfoque diferencial negro afrocolombiano, para que todas las personas que acuden al comedor accedan a la gastronomía propia.  De igual manera incluir dentro de los criterios posibilidades preferentes a las organizaciones sociales que integren en el equipo que opera el comedor personas negras afrocolombianas</t>
  </si>
  <si>
    <t xml:space="preserve">Porcentaje de Minutas con enfoque diferencial afrocolombiano incluido </t>
  </si>
  <si>
    <t>N° de minutas con enfoque diferencial afrocolombiano incluido/Número de minutas programadas para la inclusión del enfoque diferencial afrocolombiano *100</t>
  </si>
  <si>
    <t xml:space="preserve">De acuerdo al reporte del primer trimestre del 2021 se han desarrollado alrededor de 13 mesas de trabajo con las consultivas distritales y locales afro en lo relacionado a los servicios del proyecto 7745 de la Dirección de Nutrición y abastecimiento, modalidades a canasta básica afro, para empezar a trabajar lo relacionado a la formulación de anexo técnico y minutas con enfoque diferencial afro. </t>
  </si>
  <si>
    <t xml:space="preserve">Se han adelantado mesas de trabajo con la población Afro, para empezar a coordinar encuentros para la verificación de fichas técnicas de los alimentos que componen la canasta para las familias afro, en la actualidad no se cuenta con contrato para esta modalidad, pero las familias están siendo atendida con la entrega de bonos canjeables mientras surge el proceso de contratación de canastas. </t>
  </si>
  <si>
    <t xml:space="preserve">Producto del ejercicio de las mesas de trabajo con las consultivas distritales, se realizan ajustes a la minuta(1) de alimentos con enfoque diferencial que componen la canasta básica para familias afro, para el nuevo proceso de contratación de la modalidad que inició el 29 de abril de 2021 y finaliza el 28 de enero 2022, sin embargo se siguen realizando mesas de trabajo para continuar ajustando la minuta de conformidad con los usos y costumbres de la población afro, bajo el cumplimiento de requerimientos nutricionales, por lo cual se desarrollo una mesa de trabajo el 9 de junio de 2021 para seguir aportando de manera conjunta a la construccion de Minutas alimentarias para la canasta basica afro. </t>
  </si>
  <si>
    <t xml:space="preserve">Producto del ejercicio de las mesas de trabajo con las consultivas distritales, se realizan ajustes a la minuta(1) de alimentos con enfoque diferencial que componen la canasta básica para familias afro, para el nuevo proceso de contratación de la modalidad que inició el 29 de abril de 2021 y finaliza el 28 de enero 2022, sin embargo se siguen realizando mesas de trabajo para continuar ajustando la minuta de conformidad con los usos y costumbres de la población afro, bajo el cumplimiento de requerimientos nutricionales, por lo cual se desarrollo una mesa de trabajo 30 de aagosto p para seguir aportando de manera conjunta a la construccion de Minutas alimentarias para la canasta basica afro. </t>
  </si>
  <si>
    <t>Boris Alexander Flomin de Leon
Sandra Milena Yopasa</t>
  </si>
  <si>
    <t>No se asocia presupuesto ya que esta actividad es el insumo para adelantar el proceso de contratación de la modalidad de canastas alimentarias para población Afro puesto que allí se describen los aspectos bajo los cuales se implementará</t>
  </si>
  <si>
    <t>Beneficiar el 100% de las personas programadas en los apoyos de complementación alimentaria con enfoque diferencial Afrodescendientes de conformidad con sus usos y costumbres</t>
  </si>
  <si>
    <t>Porcentaje de personas afrocolombianas atendidas con  Bonos y Canastas del proyecto 7745</t>
  </si>
  <si>
    <t>No de personas afrocolombianas atendidas con bonos y canastas/No de personas afrocolombianas programadas para ser atendidas con bonos y canastas * 100</t>
  </si>
  <si>
    <t xml:space="preserve">374 personas atendidas en 2019 con bonos del proyecto
3567 personas atendidas con canastas en el 2019
</t>
  </si>
  <si>
    <t xml:space="preserve">Con corte a 31/03/2021 se han atendido 3778 hogares desde la Canasta Básica Afro y 320 hogares afro desde los Bonos Bogotá Te Nutre, esto es, 2494 mujeres y 1614 hombres. </t>
  </si>
  <si>
    <t xml:space="preserve">En los meses de enero y febrero se realizó la entrega de canasta básica con normalidad. No obstante, dadas las condiciones del proyecto, en el mes de marzo no se cuenta con el proceso de entrega de canasta básica para las familias afro, mas sin embrago en aras de aportar nutricionalmente a las familias, se esta realizando entrega de bono canjeable por alimentos a estas familias beneficiarias de la modalidad. </t>
  </si>
  <si>
    <r>
      <t xml:space="preserve">En el periodo del 01/04/2021 al 27/06/2021 se han atendido </t>
    </r>
    <r>
      <rPr>
        <b/>
        <sz val="12"/>
        <rFont val="Arial"/>
        <family val="2"/>
      </rPr>
      <t>1896</t>
    </r>
    <r>
      <rPr>
        <sz val="12"/>
        <rFont val="Arial"/>
        <family val="2"/>
      </rPr>
      <t xml:space="preserve"> hogares desde la Canasta Básica Afro efectuando entregas en mayo y junio 2021 en las localidades de Usme, Engativá, Usaquén, Tunjuelito, Suba, Bosa, Santa Fe, San Cristóbal, Kennedy, Ciudad Bolívar y Rafael Uribe . En Bonos Bogotá Te Nutre se atendieron </t>
    </r>
    <r>
      <rPr>
        <b/>
        <sz val="12"/>
        <rFont val="Arial"/>
        <family val="2"/>
      </rPr>
      <t>2.103</t>
    </r>
    <r>
      <rPr>
        <sz val="12"/>
        <rFont val="Arial"/>
        <family val="2"/>
      </rPr>
      <t xml:space="preserve"> hogares afro, para un total de </t>
    </r>
    <r>
      <rPr>
        <b/>
        <sz val="12"/>
        <rFont val="Arial"/>
        <family val="2"/>
      </rPr>
      <t xml:space="preserve">3.999 </t>
    </r>
    <r>
      <rPr>
        <sz val="12"/>
        <rFont val="Arial"/>
        <family val="2"/>
      </rPr>
      <t>hogares afro atendidos en el periodo, (2.284 mujeres y 1.715 hombres).</t>
    </r>
  </si>
  <si>
    <t>En el periodo de abril 01 a junio 27 de 2021, se realizó la entrega de canasta básica Afro con normalidad. No obstante, dadas las condiciones de contratación del proyecto, en el mes de abril no se contó con el proceso de entrega de canasta básica para las familias afro, mas sin embargo, en aras de aportar nutricionalmente a las familias, se realizó la entrega de bono canjeable por alimentos a las familias beneficiarias de esta modalidad. En Mayo se firmó nuevo contrato para la operación de la canasta Afro.</t>
  </si>
  <si>
    <t>Con corte al 30/09/2021 se han atendido 4.263 personas únicas desde la Canasta Básica Afro efectuando entregas en las localidades de Usme, Engativá, Usaquén, Tunjuelito, Suba, Bosa, Santa Fe, San Cristóbal, Kennedy, Ciudad Bolívar y Rafael Uribe . En Bonos Bogotá Te Nutre se atendieron 4.148 personas únicas afro, para un total de 8.411 personas únicas afro atendidas a septiembre 2021, (5.112 mujeres y 3.299 hombres).
Se observa una mayor ejecución de recursos respecto a la programado que se asocia a una mayor atención en este grupo poblacional en las modalidades de apoyo alimentario.</t>
  </si>
  <si>
    <t>En el tercer triestrfe 2021 se ha realizado la entrega de canasta básica Afro con normalidad. En Mayo se firmó nuevo contrato para la operación de la canasta Afro el cual continúa vigente.</t>
  </si>
  <si>
    <t>Boris Alexander Flomin de León
Sandra Milena Yopasa</t>
  </si>
  <si>
    <t>Priorizar la vinculación del 100% de jóvenes negros, Afrodescendientes que hagan parte del modelo pedagógico del IDIPRON, que cumplan con el perfil requerido por el convenio a las estrategias de generación de oportunidades para su desarrollo socioeconómico, en la medida en que los convenios se encuentren activos.</t>
  </si>
  <si>
    <t>Poblacional - diferencial</t>
  </si>
  <si>
    <t>Porcentaje de vinculación de jóvenes negros Afrodescendientes a los convenios Activos gestionados por IDIPRON</t>
  </si>
  <si>
    <t>((Número de jóvenes negros Afrodescendientes del Idipron vinculados a convenios)/(Total de jóvenes negros Afrodescendientes atendidos por el Idipron))*100</t>
  </si>
  <si>
    <t>126 Jóvenes negros Afrodescendientes vinculados a convenios en el año 2019</t>
  </si>
  <si>
    <t xml:space="preserve">Se vincularon 105 en el segundo semestre jóvenes afro a los convenios, dada la priorización realizada en el marco de la concertación de esta acción afirmativa. </t>
  </si>
  <si>
    <t>A lo largo del primer trimestre se han vinculado 24 personas afro a los estímulos monetarios por medio de los convenios de empleabilidad. Las personas vinculadas se encuentran tanto en la modalidad de internado, como de externado.</t>
  </si>
  <si>
    <t xml:space="preserve">Si bien los convenios se han mantenido, debido a la emergencia sanitaria ocasionada por el Covid-19, la oferta de los mismos ha disminuido. En la actualidad estanos proyectando otros convenios que se espera entren en vigencia en el transcurso del año y que nos permitan avanzar en la implementación de esta acción afirmativa. </t>
  </si>
  <si>
    <t>Durante el segundo trimestre se mantuvo la vinculación a convenios de 24 jóvenes con pertenencia étnica afro a los estímulos de corresponsabilidad, por medio de convenios y se amplío la vinculación a 24 jóvenes más. Las personas participantes se encuentran vinculadas a 9 diferentes convenios.</t>
  </si>
  <si>
    <t xml:space="preserve">La medición del porcentaje de avance está formulada para hacerse en relación al número total de jóvenes con pertenencia étnica afro atendidos en el Idipron y para este segundo semestre el número aumentó, lo cual implica que aunque la vinculación a convenios sea prácticamente del doble de personas, el avance porcentual no lo refleja de ese modo. </t>
  </si>
  <si>
    <t xml:space="preserve">A lo largo del tercer trimestre, la vinculación de jóvenes a estimulos de corresponsabilidad aumentó en ocho personas, para un total de 56 personas vinculadas entre enero y septiembre de 2021. 
De las 56 personas vinculadas a convenios, 30 son mujeres y 26 son hombres y hacen parte de los estímulos de corresponsabilidad, organozados en 11 diferentes convenios. </t>
  </si>
  <si>
    <t>Barreras actitudinales por parte de las personas que administran los convenios, de las entidades con las cuales se establecen, quienes toman decisiones, muchas veces basadas en sus prejuicios frente a las personas con pertenencia étnica. Una de las formas para dar solución es hacer el acompañamiento técnico frente al enfoque diferencial étnico, a dichas personas/entidades, con el fin de disminuir esas barreras actitudinales</t>
  </si>
  <si>
    <t>7726 Desarrollo Capacidades y Ampliación de Oportunidades de Jóvenes para su Inclusión Social y Productiva Bogotá</t>
  </si>
  <si>
    <t>IDIPRON</t>
  </si>
  <si>
    <t xml:space="preserve">Fabián Andrés Correa Álvarez
Karen Sarmiento Martínez
</t>
  </si>
  <si>
    <t xml:space="preserve">3223074510
3118551051
</t>
  </si>
  <si>
    <t>fabian.correa@idipron.gov.co
karen.sarmiento@idipron.gov.co</t>
  </si>
  <si>
    <t>Subsidios y transferencia para la equidad</t>
  </si>
  <si>
    <t>Desarrollar la caracterización y acompañar la solicitud del beneficio, partiendo de la información recopilada por la Secretaría Distrital de Gobierno y la comunidad, y teniendo en cuenta las características específicas de la comunidad Negra y Afrocolombiana que dificultan el acceso a los beneficios establecidos tal y como están. Incluir el enfoque diferencial para minorías étnicas en los procesos y proyectos que está llevando a cabo la SDM sobre el tema de tarifas y acceso, de manera que estas características específicas se tengan en cuenta al momento de diseñar una política tarifaria más incluyente.</t>
  </si>
  <si>
    <t>Porcentaje de la población afro que sea caracterizada como vulnerable y potencial usuaria del beneficio para personas con menor capacidad de pago con acceso a dicho beneficio.</t>
  </si>
  <si>
    <t>(Número de personas con beneficio para personas con menor capacidad de pago/Número de personas afro caracterizadas como potenciales beneficiarias) *100</t>
  </si>
  <si>
    <t xml:space="preserve"> Se concluyó en dic. de 2020 la etapa de recolección de información de la consultoría que tiene por objeto: “Diseñar la estrategia técnica, financiera, jurídica e institucional para reducir las barreras de asequibilidad para acceder al Sistema Integrado de Transporte Público, con el fin de avanzar hacia la inclusión social y productiva de la población pobre y vulnerable de Bogotá”. La consultoría se encuentra en el proceso de análisis de resultados.         Se concluyó en dic. de 2020 la etapa de recolección de información de la consultoría que tiene por objeto: “Diseñar la estrategia técnica, financiera, jurídica e institucional para reducir las barreras de asequibilidad para acceder al Sistema Integrado de Transporte Público, con el fin de avanzar hacia la inclusión social y productiva de la población pobre y vulnerable de Bogotá”. La consultoría se encuentra en el proceso de análisis de resultados.
 Se realizaron cruces entre el Censo de población 2018 y la Encuesta de Movilidad de Bogotá 2019 para caracterizar los patrones de movilidad de la población negra y afrocolombiana.</t>
  </si>
  <si>
    <t>La consultoría entrego los siguientes productos:
Producto Etapa IV: Enfoque y caracterización de las posibles poblaciones beneficiarias de la nueva política tarifaría.
Producto Etapa V:  Cuantificación del gasto fiscal y estrategia financiera e institucional.
Producto Etapa VI: Propuesta de actos administrativos e indicadores de seguimiento.
Por otro lado, se volvió a solicitar la base de datos de la comunidad Negra para continuar con la caracterización de las condiciones de movilidad.</t>
  </si>
  <si>
    <t>No hemos recibido la base de datos solicitada de las personas pertenecientes a la comunidad, por lo que no pudimos adelantar los cruces de información para continuar caracterizando la población.
La meta general es de cumplimiento hasta la vigencia 2024 del PDD. los avences se hacen trimestrales hasta lograr en el 2024 el objetivo de la meta 6.</t>
  </si>
  <si>
    <t>1: Subsidios y transferencias para la equidad</t>
  </si>
  <si>
    <t>6: Reducir el gasto en transporte público de los hogares de mayor vulnerabilidad económica, con enfoque poblacional, diferencial y de género, para que represente el 15% de sus ingresos.</t>
  </si>
  <si>
    <t>7596: Desarrollo de Lineamientos estratégicos e insumos con enfoques diferenciales para mejorar la movilidad en Bogotá</t>
  </si>
  <si>
    <t xml:space="preserve">Movilidad </t>
  </si>
  <si>
    <t>SDM</t>
  </si>
  <si>
    <t>Dirección de Inteligencia para la Movilidad</t>
  </si>
  <si>
    <t>Lina Quiñones</t>
  </si>
  <si>
    <t>lmquinones@movilidadbogota.gov.co</t>
  </si>
  <si>
    <t>la meta general es de cumplimiento hasta la vigencia 2024 del PDD. los avences se hacen trimestrales hasta lograr en el 2024 el objetivo de la meta 6.</t>
  </si>
  <si>
    <t>Movilidad segura, sostenible y accesible.</t>
  </si>
  <si>
    <t>Desarrollar  el proceso de participación entidades y comunidad por medio de una mesa técnica que se desarrollará durante el cuatrienio para identificar las necesidades de la comunidad y dar trato al interior de cada entidad en la identificación de las necesidades que se identifiquen.</t>
  </si>
  <si>
    <t>Número de reuniones  en el marco de la mesa técnica realizadas</t>
  </si>
  <si>
    <t>Sumatoria del número de reuniones realizadas</t>
  </si>
  <si>
    <t>Se realiza la primera mesa interinstitucional Secretaria Distrital de Educación – Secretaria Distrital de Movilidad en donde se define Consolidar y reforzar el programa de movilidad Niñas y Niños primero con el fin de aumentar el número de beneficiarios y facilitar el acceso a la educación de niñas, niños y adolescentes</t>
  </si>
  <si>
    <t>Se realiza reunión entre los funcionarios de la subdirección de Gestión en vía y de la Oficina de Gestión Social, en la cual se acuerda solicarle a la Secretaría Distrital de Gobierno los datos de la comunidad. 
Como resultado desde la SDM se envío oficio el día 27 de mayo a la SDG, solicitando dichos datos. 
De igual manera se citó a reunión el día 28 de junio pero por temas logísticos la comunidad no puedo asistir y la misma se pospuso para el día 6 de julio</t>
  </si>
  <si>
    <t xml:space="preserve">A la fecha no se ha podido tener acceso a los datos de los líderes de la comunidad, lo cual dificulta la implementación de las acciones. 
Que las SDG programe una reunión con los líderes de la comunidad. </t>
  </si>
  <si>
    <t>49: Movilidad segura, sostenible y accesible</t>
  </si>
  <si>
    <t>379: Consolidar y reforzar el programa de movilidad Niñas y Niños primero con el fin de aumentar el número de beneficiados y facilitar el acceso a la educación de niñas, niños y adolescentes</t>
  </si>
  <si>
    <t>7576:  Consolidación del programa niñas y niños primero para mejorar las experiencias de viaje de la población estudiantil en Bogotá</t>
  </si>
  <si>
    <t>Subdirección de Gestión en vía</t>
  </si>
  <si>
    <t xml:space="preserve">Sergio Tovar                                                                          Cristian Medina                                                                                Luisa Rubio              </t>
  </si>
  <si>
    <t>stovar@movilidadbogota.gov.co  - cmedina@movilidadbogota.gov.co   - lbrubio@movilidadbogot.gov.co</t>
  </si>
  <si>
    <t xml:space="preserve">1.1 Reconocimiento, visibilizarían y fortalecimiento integral de la cultura e identidad del pueblo Raizal en el Distrito Capital, para garantizar el ejercicio de sus derechos y el mejoramiento de sus condiciones de vida, con énfasis en derechos humanos y derechos étnicos; a través de planes, programas, proyectos, acciones, y recursos para los procesos de visibilizarían, afianzamiento y promoción de sus formas de vida, cosmovisión, usos, costumbres y prácticas culturales. </t>
  </si>
  <si>
    <t xml:space="preserve">Adelantar campañas de sensibilización frente al racismo y la discriminación racial a las empresas y conductores del servicio público de transporte (taxis, sitp, Transmilenio) por situaciones presentadas en estos medios de transporte que afectan directamente a la comunidad negra afrocolombiana.
</t>
  </si>
  <si>
    <t>Población Diferencial</t>
  </si>
  <si>
    <t>Numero campañas de comunicación sensibilización frente al Racismo y discriminación realizadas</t>
  </si>
  <si>
    <t xml:space="preserve">Sumatoria Campañas de comunicación que promueven acciones de sensibilización frente al Racismo y discriminación </t>
  </si>
  <si>
    <t>Se realiza el proceso al interior de Transmilenio S.A para llevar a cabo la campaña de sensibilización contra el racismo la cual es publicada y socializada en las redes sociales el día 21 de Marzo de 2021 día la NO Discriminación Racial. Así Transmilenio cumple en la vigencia 2021 con una de las acciones concertadas con la comunidad.</t>
  </si>
  <si>
    <t>En el primer trimestre se cumple con la meta de la vigencia 2021</t>
  </si>
  <si>
    <t>Compromisos Generales</t>
  </si>
  <si>
    <t>TRANSMILENIO S.A.</t>
  </si>
  <si>
    <t>TRANSMILENIO</t>
  </si>
  <si>
    <t xml:space="preserve">Jeisson Lucumi Bejarano </t>
  </si>
  <si>
    <t>2203000-ext 1922</t>
  </si>
  <si>
    <t>jeisson.lucumi@transmilenio.gov.co</t>
  </si>
  <si>
    <t>2.4 Fortalecimiento al proceso organizativo de los Raizales en Bogotá para garantizar el ejercicio ciudadano de participación.</t>
  </si>
  <si>
    <t>Se vincularan a la  Oficina de Gestión Social de la Secretaria Distrital de Movilidad dos perfiles de la comunidad</t>
  </si>
  <si>
    <t>Alianzas para lograr los objetivos</t>
  </si>
  <si>
    <t>01/01/2021 -</t>
  </si>
  <si>
    <t xml:space="preserve">Numero de personas vinculadas </t>
  </si>
  <si>
    <t>Sumatoria de personas vinculadas</t>
  </si>
  <si>
    <t xml:space="preserve">Se envía oficio a la Secretaria Distrital de Gobierno – Subdirección de Asuntos Étnicos para que sea socializado e informado a la comunidad y así sean remitidas a la entidad las hojas de vida de los dos perfiles que se acordaron vincular a la Secretaria Distrital de Movilidad
</t>
  </si>
  <si>
    <t xml:space="preserve">no hay respuesta por parte de los lideres y lideresas a los funcionarios de la SDG- SAE, se sugiere mas atención a los requerimientos para dar cumplimiento </t>
  </si>
  <si>
    <t>la vigencia del cumplimiento se puede dar desde el 2021 hasta el 2024</t>
  </si>
  <si>
    <t>Movilidad</t>
  </si>
  <si>
    <t>Adriana Ruth Iza Certuche - Berta Margarita Diaz Galvis</t>
  </si>
  <si>
    <t>aiza@movilidadbogota.gov.co; bdiaz@movilidadbogota.gov.co</t>
  </si>
  <si>
    <t>Número de campañas de sensibilización frente al Racismo y discriminación</t>
  </si>
  <si>
    <t>Sumatoria de número de campañas realizadas</t>
  </si>
  <si>
    <t xml:space="preserve">Sin línea base </t>
  </si>
  <si>
    <t xml:space="preserve">Funcionarios de la Oficina de Gestión Social de la Secretaria Distrital de movilidad proponen fecha de realización de la campaña frente al racismo para los meses de Octubre en la celebración del día de la raza para proponer a la comunidad.
Se realiza un encuentro con funcionarios de las Entidades Adscritas al Sector Movilidad para revisar los temas llevados a cabo en los procesos de concertación del Artículo 66 del PDD; se socializa la acción general concertada, en donde el compromiso es llevar a cabo una campaña de sensibilización contra el racismo y ver el apoyo y alcance de cada entidad, a lo cual Transmilenio plantea una campaña que se difunde por redes sociales el día 21 de Marzo que es el día de la NO discriminación racial.
La secretaria Distrital de Movilidad propone el mes de Octubre y refiere que necesita la colaboración y participación de cada una de las entidades adscritas al sector.
Se crea un cronograma de encuentros para ser llevado a cabo en un trabajo interinstitucional
</t>
  </si>
  <si>
    <t>Se realiza un encuentro con las entidades adscritas al sector Movilidad para solicitar apoyo en la campaña de discriminación frente al racismo.   las entidades apoyaran con espacios y elaboración de piezas informativas que se requieran por parte de la Secretaria Distrital de Movilidad.</t>
  </si>
  <si>
    <t>Movilidad y la Terminal de Transporte</t>
  </si>
  <si>
    <t>Desarrollar  el proceso de participación entidades y comunidad por medio de una mesa técnica que se desarrollara durante el cuatrienio para identificar las necesidades de la comunidad y dar trato al interior de cada entidad en la identificación de las necesidades que se identifiquen.</t>
  </si>
  <si>
    <t>Número de mesa técnica sector - comunidad</t>
  </si>
  <si>
    <t>Sumatoria de número de mesas realizadas</t>
  </si>
  <si>
    <t xml:space="preserve">Se realiza un encuentro con funcionarios de las Entidades Adscritas al Sector Movilidad para revisar los temas llevados a cabo en los procesos de concertación del Artículo 66 del PDD. Acordando la creación mensual de mesas de trabajo para revisar y crear acciones en pro de beneficiar a la comunidad; se define citar en el segundo semestre de la vigencia 2021 a los lideres y lideresas de la comunidad.
Se crea un cronograma de encuentros semestrales para ser llevado a cabo en un trabajo interinstitucional
</t>
  </si>
  <si>
    <t>El día 28 de junio se cita a los lidereres y/ lideresas de la comunidad por medio de la SDG- SAE para realizar la primera mesa interinstitucional - comunidad pero no asisten; se contempla aplazar este espacio por solicitud de la SGD- SAE para el día 6 de Julio de 2021</t>
  </si>
  <si>
    <t>IDU</t>
  </si>
  <si>
    <t>Subdirección de Asún tos Étnicos, Secretaria de Movilidad, Transmilenio e IDU, Empresa Metro</t>
  </si>
  <si>
    <t>Gloria Beltrán Medina</t>
  </si>
  <si>
    <t>gloria.beltran@idu.gov.co</t>
  </si>
  <si>
    <t>Transmilenio</t>
  </si>
  <si>
    <t>Jeisson Lúcuma</t>
  </si>
  <si>
    <t xml:space="preserve">El IDU o DADEP podría colaborar con información del lugar o ubicación del monumento. El diseño y construcción del monumento no es misionalidad del IDU. </t>
  </si>
  <si>
    <t>Numero de tramites realizados</t>
  </si>
  <si>
    <t>Sumatoria de número de trámites realizados</t>
  </si>
  <si>
    <t>El IDU se compromete a validar cuál es la entidad competente del tema frente a la denominación de las calles y/o avenidas.</t>
  </si>
  <si>
    <t xml:space="preserve">Numero de Respuestas de validación de Información entregada </t>
  </si>
  <si>
    <t>Número de respuestas</t>
  </si>
  <si>
    <t xml:space="preserve">Implementar procesos de formación en los centros de inclusión digital para 200 mujeres negras/afrocolombianas durante cuatrienio. </t>
  </si>
  <si>
    <t>Étnico Diferencial</t>
  </si>
  <si>
    <t>Implementar procesos de formación en los centros de
 inclusión digital para 200 mujeres negras/afrocolombianas en el cuatrienio.</t>
  </si>
  <si>
    <t xml:space="preserve"># de mujeres negras/afrocolombianas 
formadas a través de los Centros de Inclusión Digital. </t>
  </si>
  <si>
    <t>En lo corrido del año se han formado un total de 30 mujeres negras/Afrodescendientes, y 2 se encuentran en proceso. Las 30 mujeres formada corresponden al 60% de avance en la meta anual, teniendo en cuenta que para 2021 se fijó un total de 50 mujeres a formar</t>
  </si>
  <si>
    <t xml:space="preserve">Teniendo en cuenta que aún falta el 40% de avance de la meta, lo cual corresponde a un total de 20 mujeres por formar. Hasta el momento las autoridades de ese grupo étnico no ha avanzado en la convocatoria de mujeres por desacuerdos con las entidades públicas, por lo cual se ha hecho un proceso de difusión de las piezas comunicativas de los cursos desde la entidad.  </t>
  </si>
  <si>
    <t>En lo corrido del año se han formado un total de 76 mujeres negras/Afrodescendientes, que corresponden al 152% de avance en la meta anual, es decir, un avance superior al presupuestado en la meta inicial de 50 mujeres formadas para el año 2021. Las mujeres formadas fueron convocadas tanto por las autoridades del consultivo de mujeres negras/afrocolombianas, como por convocatoria abierta. De las mujeres formadas 37 han tomado el curso de "Habilidades Digitales", 38 de "Habilidades Socioemocionales" y 1 el curso de "Indicadores de Género"</t>
  </si>
  <si>
    <t>No se presentaron dificultades para el avance de la meta.</t>
  </si>
  <si>
    <t xml:space="preserve">Desarrollo de capacidades para aumentar la autonomía y empoderamiento de las mujeres en todas sus diversidades en Bogotá. </t>
  </si>
  <si>
    <t>Meta sectorial: Formar 26.100 mujeres en sus derechos a través de procesos de desarrollo de capacidades en el uso de TIC.</t>
  </si>
  <si>
    <t xml:space="preserve"> Desarrollo de capacidades para aumentar la autonomía y empoderamiento de las mujeres en todas sus diversidades en Bogotá. 
</t>
  </si>
  <si>
    <t xml:space="preserve">Mujer </t>
  </si>
  <si>
    <t xml:space="preserve">Secretaría Distrital de la Mujer </t>
  </si>
  <si>
    <t>Dirección de Enfoque Diferencial</t>
  </si>
  <si>
    <t>Mónica Tenorio 
Jenny Guzmán</t>
  </si>
  <si>
    <t>3114540842
3108561019</t>
  </si>
  <si>
    <t>mtenorio@sdmujer.gov.co
yguzman@sdmujer.gov.co</t>
  </si>
  <si>
    <t xml:space="preserve">1 profesional de trabajo en la comunidad de la Dirección de Enfoque Diferencial acompañará el proceso de formación de 200 mujeres negras afrocolombianas en el cuatrienio  </t>
  </si>
  <si>
    <t xml:space="preserve">Contratación de profesional de trabajo de la comunidad en  la
 Dirección de Enfoque Diferencial, quien  acompañará el proceso de formación de 200 mujeres negras afrocolombianas en el cuatrienio </t>
  </si>
  <si>
    <t xml:space="preserve">#profesional de trabajo en 
la comunidad de la Dirección de Enfoque Diferencial acompañará el proceso de formación de 200 mujeres negras afrocolombianas en el cuatrienio </t>
  </si>
  <si>
    <t>Se está realizando la adecuación institucional para garantizar la contratación de la referente dar cumplimiento a la acción concertada. Para esto se han sostenido reuniones con la consultiva, donde se solicitó la inscripción de candidatas en la plataforma Talento No Palanca para iniciar proceso de selección.</t>
  </si>
  <si>
    <t>Dificultades: Dinámicas propias de la población, debido a que es necesario llegar a acuerdos para la selección de esta referente. Alternativas de solución: Generar espacios de articulación con la comisión de Mujer y Género de la Consultiva Afro, que nos permitan tener una comunicación más fluida para el cumplimiento de esta acción. 
Se retraso el inicio del contrato por lo cual hubo la necesidad de liberar los saldos, sin embargo, la dirección de enfoque tiene compleja la contratación de una referente para el segundo semestre.</t>
  </si>
  <si>
    <t>Se realizó la construcción del estudio previo mediante el PAABS, con el objetivo de iniciar el trámite de contratación. Se realizaron 2 entrevistas a 4 candidatas el día 15 y 16 de junio, y el 22 de junio a mujeres negras/Afrocolombianas, cuyas hojas de vida fueron allegadas por la comisión de mujer y género de la consultiva distrital de comunidades NARP. Se encuentra en proceso de contratación la persona seleccionada, quien allegó los respectivos documentos para firma de contrato</t>
  </si>
  <si>
    <t xml:space="preserve">Se han presentado demoras por solicitud de cambios en la documentación y los trámites administrativos para iniciar la ejecución del contrato. </t>
  </si>
  <si>
    <t xml:space="preserve">Acciones Afirmativas </t>
  </si>
  <si>
    <t xml:space="preserve"> Desarrollo de capacidades para aumentar la autonomía y empoderamiento de las mujeres en todas sus diversidades en Bogotá. </t>
  </si>
  <si>
    <t>3114540842
3108561020</t>
  </si>
  <si>
    <t xml:space="preserve">Inclusión del enfoque diferencial de género étnico afro en el documento de lineamientos de la estrategia de emprendimiento y empleabilidad para la autonomía económica de las mujeres. </t>
  </si>
  <si>
    <t>número de subcomponentes  para mujeres afro en Bogotá dentro del Componente de Enfoque diferencial en el documento de lineamientos para la estrategia de emprendimiento y empleabilidad para la autonomía económica de las mujeres</t>
  </si>
  <si>
    <t>1 subcomponente  para mujeres afro en Bogotá dentro del Componente de Enfoque diferencial en el documento de lineamientos para la estrategia de emprendimiento y empleabilidad para la autonomía económica de las mujeres</t>
  </si>
  <si>
    <t>0.00</t>
  </si>
  <si>
    <t>0.4</t>
  </si>
  <si>
    <t>A la fecha, el equipo de la estrategia de Empleo y Emprendimiento consolidó una versión final del documento que contiene la estrategia, para aprobación de la Subsecretaria de Políticas de Igualdad y la Secretaria de la Mujer. Frente a la emergencia generada por el COVID-19, la estrategia está enfocada, al hacer parte de la estrategia global de la alcaldía EMRE, en: 1. Desarrollo de capacidades socioemocionales y técnicas para las mujeres en toda su diversidad; 2. Reducir la feminización de la pobreza; 3. Reactivación con enfoque de género. Una vez se tenga aprobación final, se llevará a cabo un componente incorporando el enfoque diferencial de género étnico afro, dentro de la estrategia.</t>
  </si>
  <si>
    <t>Diseñar y acompañar la estrategia de emprendimiento y empleabilidad para la autonomía económica de las mujeres</t>
  </si>
  <si>
    <t xml:space="preserve">Diseñar y acompañar la estrategia de emprendimiento y empleabilidad para la autonomía económica de las mujeres  </t>
  </si>
  <si>
    <t>3114540842
3108561021</t>
  </si>
  <si>
    <t>Acompañamiento técnico por parte de la Secretaría Distrital de la mujer en conversación con la Secretaría Distrital de Desarrollo Económico para incorporar el enfoque diferencial étnico para mujeres afro en Bogotá dentro de la actual ruta de empleabilidad y programas para el emprendimiento.  (en el de marzo se llevará una cabo una reunión con la consultiva y la subsecretaria de políticas de igualdad para dar a conocer el avance de la gestión frente al indicador ) Acción de gestión</t>
  </si>
  <si>
    <t xml:space="preserve">Acompañamiento técnico desde la Mujer para la incorporación del enfoque diferencial para mujeres afro en la ruta de empleabilidad y programas de emprendimiento </t>
  </si>
  <si>
    <t xml:space="preserve"># de reuniones de  la Mujer con Secretaría Distrital de Desarrollo Económico concertadas / # de reuniones de  la Mujer con Secretaría Distrital de Desarrollo Económico implementadas </t>
  </si>
  <si>
    <t>Se está realizando articulación con Secretaria Distrital de Desarrollo Económico para dar lineamientos técnicos sobre cómo se puede incorporar el enfoque diferencial, teniendo en cuenta las barreras de acceso que han tenido las mujeres Afro en la ruta de Empleabilidad.</t>
  </si>
  <si>
    <t xml:space="preserve">hace falta convocar a  la Subsecretaría de Políticas de Igualdad, puesto que para ello se espera tener un borrador de la ruta empleabilidad con el enfoque diferencial incorporado. </t>
  </si>
  <si>
    <t xml:space="preserve">Durante este periodo se ha continuado la articulación con la Secretaría Distrital de Desarrollo Económico para dar línea técnica para el tema de enfoques de género y diferencial. Se generó articulación con esta entidad para dar capacitación sobre la ruta de Emprendimiento y Empleabilidad para el mes de Julio. </t>
  </si>
  <si>
    <t xml:space="preserve">No se presentaron dificultades. </t>
  </si>
  <si>
    <t>Diseñar y acompañar la estrategia de
emprendimiento y empleabilidad para
la autonomía económica de las mujeres</t>
  </si>
  <si>
    <t xml:space="preserve">Diseñar y acompañar la estrategia de emprendimiento y empleabilidad para la autonomía económica de las mujeres   y transversalización </t>
  </si>
  <si>
    <t>3114540842
3108561022</t>
  </si>
  <si>
    <t>a demanda.</t>
  </si>
  <si>
    <t xml:space="preserve">Formaciones complementarias en habilidades en educación financiera  a las mujeres Negras/Afrocolombianas, en las capacitaciones presenciales se realizará acompañamiento por el equipo de enfoque diferencial  para garantizar que las mujeres puedan acceder a los cursos, con la particularidades  propias de la población Negras/Afrocolombianas.
</t>
  </si>
  <si>
    <t>Realización de formaciones complementarias en habilidades en educación financiera  a las mujeres Negras/Afrocolombianas, en las capacitaciones presenciales se realizará acompañamiento por el equipo de enfoque diferencial  para garantizar que las mujeres puedan acceder a los cursos, con la particularices propias de la mujeres Negras/Afrocolombianas.</t>
  </si>
  <si>
    <t>#  De Mujeres Negras/Afrocolombianas formadas en habilidades en educación financiera  en  capacitaciones presenciales se realizará acompañamiento por el equipo de enfoque diferencial  para garantizar que las mujeres puedan acceder a los cursos, con la particularidades propias de la Población Negra/Afrocolombiana.</t>
  </si>
  <si>
    <t>Nos encontramos en la etapa de alistamiento para llevar a cabo esta acción afirmativa, así como en la construcción los contenidos de los cursos con el enfoque diferencial.</t>
  </si>
  <si>
    <t>No tenemos dificultades frente  a esta acción</t>
  </si>
  <si>
    <t>Se montaron los cursos en la plataforma, se están construyendo las metodologías para las sesiones sincrónicas que se realizarán con las mujeres</t>
  </si>
  <si>
    <t>Desarrollo de capacidades para aumentar la autonomía y empoderamiento de las mujeres en todas sus diversidades en Bogotá.</t>
  </si>
  <si>
    <t xml:space="preserve">Diseñar y acompañar la estrategia de emprendimiento y empleabilidad para la autonomía económica de las mujeres (Meta 10) </t>
  </si>
  <si>
    <t>3114540842
3108561023</t>
  </si>
  <si>
    <t xml:space="preserve">Formar y contratar a una mujer Negra/ Afrocolombiana vinculada por 6 meses al piloto de atención domiciliaria ( Sujeto a  la evaluación del piloto) </t>
  </si>
  <si>
    <t xml:space="preserve">Contratación de una mujer afrocolombiana/ negra formada y vinculada por 6 meses al piloto de atención domiciliaria ( Sujeto a  la evaluación del piloto) </t>
  </si>
  <si>
    <t>Una mujer afrocolombiana/ negra formada y vinculada por 6 meses al piloto de atención domiciliaria</t>
  </si>
  <si>
    <t>$ 21.000.000</t>
  </si>
  <si>
    <t xml:space="preserve">El inicio de esta acción está programado en Julio. </t>
  </si>
  <si>
    <t>Se avanzó en el proceso de contratación contándose a 30 de junio con la elección de la mujer afro para vincular al piloto de atención domiciliaria: María Alejandra Piñeros. Se están finalizando los trámites para dar inicio al contrato.</t>
  </si>
  <si>
    <t>No se han presentado dificultades para llevar a cabo la acción</t>
  </si>
  <si>
    <t>Formular las bases técnicas y coordinar la implementación del sistema distrital del cuidad</t>
  </si>
  <si>
    <t>Implementación del Sistema Distrital de Cuidado en Bogotá</t>
  </si>
  <si>
    <t>3114540842
3108561024</t>
  </si>
  <si>
    <t xml:space="preserve">Documento de caracterización que incluya la cosmovisión y la cosmogonía de las mujeres cuidadoras Negras/Afrocolombianas  </t>
  </si>
  <si>
    <t>Realización del documento de caracterización que incluya la cosmovisión y la cosmogonía de las mujeres cuidadoras Negras/Afrocolombianas</t>
  </si>
  <si>
    <t xml:space="preserve"># Documento de caracterización que incluya la cosmovisión y la cosmogonía de las mujeres cuidadoras Negras/Afrocolombianas </t>
  </si>
  <si>
    <t>Se realizó caracterización con el fin de conocer quiénes son las mujeres cuidadoras pertenecientes al grupo étnico Afrocolombiano que reside en la ciudad de Bogotá, para lo cual se implementó una metodología cualitativa de grupos focales realizados en noviembre de 2020. Cada uno estuvo conformado por 4 a 8 personas y se realizó de manera virtual dadas las circunstancias actuales con respecto a la covid-19 y teniendo en cuenta consideraciones de desplazamiento y logística para que no afectaran el acceso de participación de este sector. En total se realizaron 3 grupos focales, con mujeres Afrocolombianas y en donde las reuniones tuvieron una duración de 3 horas.</t>
  </si>
  <si>
    <t>Se elaboró documento de caracterización de las mujeres cuidadoras negras/afrocolombianas.</t>
  </si>
  <si>
    <t>La acción afirmativa se cumplió en su totalidad en el primer trimestre de la vigencia.
El día 29 de abril de 2021 se envió el documento de caracterización a las consultivas Afro, del cuál se está a la espera de recibir retroalimentación o comentarios por parte de a comunidad hasta la fecha. En reunión del 29 de junio se comprometió la Consultiva Afro a revisar este documento. </t>
  </si>
  <si>
    <t>No se han presentado dificultades para llevar a cabo la acción.</t>
  </si>
  <si>
    <t>Formular las bases técnicas y coordinar la implementación del sistema distrital del cuidado</t>
  </si>
  <si>
    <t>Formular las bases técnicas y coordinar
la implementación del sistema distrital
del cuidado</t>
  </si>
  <si>
    <t xml:space="preserve">Cuidado a cuidadoras ( Sistema distrital de cuidado) </t>
  </si>
  <si>
    <t>3114540842
3108561025</t>
  </si>
  <si>
    <t xml:space="preserve">1.000  atenciones brindadas a mujeres afrocolombianas cuidadoras en el marco de los espacios de respiro                                                    </t>
  </si>
  <si>
    <t xml:space="preserve">Realización de 1.000  atenciones brindadas a mujeres afrocolombianas cuidadoras en el marco de los espacios de respiro </t>
  </si>
  <si>
    <t xml:space="preserve"># atenciones brindadas a mujeres afrocolombianas cuidadoras en el marco de los espacios de respiro   </t>
  </si>
  <si>
    <t>El inicio de esta acción está programado en el mes de junio.</t>
  </si>
  <si>
    <t xml:space="preserve">Se cuenta con una ruta de servicios para mujeres cuidadoras afrocolombianas donde se priorizaron Espacios Respiro de danza, recorridos turísticos por la ciudad y talleres de cuidado menstrual con enfoque étnico afrocolombiano. Al respecto, se elaboró una propuesta de recorridos turísticos con el IDT. 
Se diseñó un plan de trabajo para el cuatrienio el cual consta de una ejecución de 192 atenciones para el 2021, 320 en el 2022 y 2023 y 168 para el 2024, dando así cumplimiento a las 1000 atenciones definidas en la acción afirmativa. La ejecución de este plan de trabajo iniciará en julio del 2021. 
El día 29 de junio se realizó reunión con las consultivas Afro con el fin de revisar avances con respecto a las acciones afirmativas. En este espacio se presentó la propuesta de espacios respiro con enfoque diferencial. Las consultivas afro retroalimentaron la propuesta y se comprometieron a apoyar la convocatoria de las mujeres que participarán en los espacios respiro.
De forma paralela, se remitieron 5 correos electrónicos y se realizaron 14 llamadas telefónicas durante junio, a líderes y lideresas de las comunidades de las localidades de Usme, Bosa y Ciudad Bolívar, con el fin de establecer contacto y presentar la Estrategia de cuidado a cuidadoras, ampliando el rango de participación de las cuidadoras afrocolombianas en los servicios respiro de la Estrategia de Cuidado a Cuidadoras. </t>
  </si>
  <si>
    <t>Para dar inicio a las atenciones en el marco de los espacios respiro se requería contar con la aprobación del plan de trabajo propuesto por la SDMujer, lo cual se logró el 29 de junio en la reunión realizada con las consultivas afro.</t>
  </si>
  <si>
    <t xml:space="preserve">Cuidado a cuidadoras ( Sistema distrital de cuidado)  </t>
  </si>
  <si>
    <t>3114540842
3108561026</t>
  </si>
  <si>
    <t xml:space="preserve">4 grupos de 40 mujeres afrocolombianas empleadas domésticas vinculadas a los procesos de formación y homologación de saberes en el marco de la estrategia de cuidado a cuidadoras ( Certificación de saberes empíricos)    </t>
  </si>
  <si>
    <t xml:space="preserve">Vinculación de 4 grupos de 40 mujeres afrocolombianas empleadas domésticas  a los procesos de formación y homologación de saberes en el marco de la estrategia de cuidado a cuidadoras ( Certificación de saberes empíricos)   </t>
  </si>
  <si>
    <t xml:space="preserve"># de mujeres  afrocolombianas vinculadas a los procesos de formación y homologación de saberes en el marco de la estrategia de cuidado a cuidadoras </t>
  </si>
  <si>
    <t>El 31 de mayo se firmó el convenio entre el SENA y la SDMujer, en el cual se enmarcan las acciones asociadas a los diferentes procesos formativos con cuidadoras en Bogotá. 
Se cuenta con una oferta de certificación de saberes en alianza con el SENA, para homologar saberes en cuidado. Para dar cumplimiento a la acción afirmativa se elaboró un plan de trabajo el cual proyecta beneficiar a 80 mujeres durante el 2021 y el restante para el 2022 bajo otra oferta de homologación de saberes en cuidado con el SENA. Este proceso de formación iniciará ejecución en agosto del 2021.
El día 29 de junio se realizó reunión con las consultivas Afro con el fin de revisar avances con respecto a las acciones afirmativas. En este espacio se presentó la propuesta de formación en alianza con SENA. En la retroalimentación dada por las consultivas afro, se concluyó que el tema de formación merece una revisión acuciosa, por lo cual se acordó derivar una mesa técnica para trabajar el tema de forma conjunta con la SDMujer en el mes de julio.</t>
  </si>
  <si>
    <t>Para dar inicio a la convocatoria para los procesos de homologación de saberes de cuidadoras afro, se requería contar con la aprobación del plan de trabajo propuesto por la SDMujer, lo cual se logró el 29 de junio en la reunión realizada con las consultivas afro. Sin embargo se realizará una mesa técnica en julio para la revisión de la oferta de formación flexible y la convocatoria para homologación de saberes.</t>
  </si>
  <si>
    <t xml:space="preserve">Sistema Distrital de Cuidado </t>
  </si>
  <si>
    <t>3114540842
3108561027</t>
  </si>
  <si>
    <t xml:space="preserve">Apoyar y gestionar en el marco del modelo de educación flexible, brindado por la Secretaría de Educación,  la vinculación de 40 jóvenes negras- Afrodescendientes </t>
  </si>
  <si>
    <t>Apoyar y gestionar en el marco del modelo de educación flexible, brindado por la Secretaría de Educación,  la vinculación de 40 jóvenes negras- Afrodescendientes</t>
  </si>
  <si>
    <t xml:space="preserve"># de niñas y jóvenes negras-Afrodescendientes vinculadas al modelo de educación flexible, en alianza con Secretaría de Educación
40  apoyos para las pruebas SABER . </t>
  </si>
  <si>
    <t xml:space="preserve">Se realizó la firma de convenio entre la SDMujer y el ICFES para el pago de las pruebas Saber. Se realizó la convocatoria dirigida hacia las mujeres negras/afrocolombianas para su participación. </t>
  </si>
  <si>
    <t>Promoción de la igualdad, el desarrollo de capacidades y el reconocimiento de las mujeres</t>
  </si>
  <si>
    <t>Diseñar acciones afirmativas con
enfoque diferencial, para desarrollar
capacidades y promover el bienestar
socio emocional y los derechos de las
mujeres en todas sus diversidades, en
los sectores de la administración
distrital y en las localidades</t>
  </si>
  <si>
    <t xml:space="preserve"> Acciones Afirmativas,  Estrategia de educación flexible </t>
  </si>
  <si>
    <t>Mónica Tenorio
Jenny Guzmán</t>
  </si>
  <si>
    <t>3114540842
3108561028</t>
  </si>
  <si>
    <t>Desarrollar un semillero para el  empoderamiento y educación para el liderazgo de 50 niñas, adolescentes y mujeres jóvenes Negras/Afrocolombianas a través del intercambio de saberes ancestrales que contará con materiales,  insumos y garantía de 2 sabedoras Negra/Afrocolombianas</t>
  </si>
  <si>
    <t>Desarrollar un semillero para el  empoderamiento y educación para el liderazgo de 50 niñas, adolescentes y mujeres jóvenes Negras/Afrocolombianas a través del intercambio de saberes ancestrales que contará con materiales,  insumos y garantía de 2 sabedoras Negra/Afrocolombianas.</t>
  </si>
  <si>
    <t># Semillero de  empoderamiento y educación para el liderazgo de 50 niñas, adolescentes y mujeres jóvenes Negras/Afrocolombianas a través del intercambio de saberes ancestrales que contará con materiales,  insumos y garantía de 2 sabedoras  Negra/Afrocolombianas</t>
  </si>
  <si>
    <t>$ 75.305.286</t>
  </si>
  <si>
    <t xml:space="preserve">La entidad se encuentra en la etapa de construcción del convenio, para la incorporación de los enfoques diferencial afro y de género. Este convenio será firmado con la Organización de los Estados Iberoamericanos, que será la encargada de su ejecución. </t>
  </si>
  <si>
    <t>Acciones afirmativas, Estrategia de educación flexible</t>
  </si>
  <si>
    <t>3114540842
3108561029</t>
  </si>
  <si>
    <t>6. Reconocimiento y apoyo a las iniciativas de los Afrodescendientes, relacionadas con la acción política no violenta, la resistencia civil y la solución política del conflicto armado</t>
  </si>
  <si>
    <t>Desarrollar un proceso de sensibilización dirigido a mujeres negras/afrocolombianas víctimas y no víctimas del conflicto armado sobre la implementación y seguimiento a los acuerdos y al proceso de paz</t>
  </si>
  <si>
    <t>Desarrollar un proceso de sensibilización dirigidos a mujeres negras/afrocolombianas víctimas y no víctimas del conflicto armado sobre la implementación y seguimiento a los acuerdos y al proceso de paz</t>
  </si>
  <si>
    <t># de procesos de sensibilización dirigidos a mujeres negras/afrocolombianas víctimas y no víctimas del conflicto  armado sobre la implementación y seguimiento a los acuerdos y al proceso de paz</t>
  </si>
  <si>
    <t xml:space="preserve">A la fecha la Dirección de Territorialización ha avanzado en el diseño de contenidos a desarrollar con  las mujeres interesadas en este tema. Así pues una vez terminada la propuesta temática , se iniciará el proceso de articulación con la Dirección de enfoque Diferencial para concertar fechas, horarios y demás aspectos necesario para desarrollar este proceso de formación. </t>
  </si>
  <si>
    <t>no tenemos dificultades frente  a esta acción</t>
  </si>
  <si>
    <t>En reunión interna realizada el 25 de junio y con la Consultiva Afro el 28 de junio se acordó hacer una mesa de trabajo para definir conjuntamente las temáticas a desarrollar durante el proceso pedagógico, así como las localidades y numero de mujeres a vincular. La implementación se realiza por los equipos CIOM de cada localidad con el apoyo de las dos profesionales del equipo de Paz de la Dirección de Territorialización.</t>
  </si>
  <si>
    <t xml:space="preserve">Transversalización Enfoque de Género </t>
  </si>
  <si>
    <t>Implementar una estrategia de formación para el desarrollo de capacidades de incidencia, liderazgo, empoderamiento y participación política
de las mujeres, fortaleciendo las escuelas de formación política y definiendo mecanismos para involucrar a las mujeres en los proceso de
planeación del Distrito</t>
  </si>
  <si>
    <t>Fortalecimiento a los liderazgos para la inclusión y equidad de género en la participación y la representación política en Bogotá</t>
  </si>
  <si>
    <t>3114540842
3108561030</t>
  </si>
  <si>
    <t>Fortalecimiento de los aspectos administrativos, financieros, técnicos, políticos y sociales de los grupos, colectivos, organizaciones y redes de mujeres a través de procesos formativos con enfoques de derechos de las mujeres, de género y diferencial, que contemple las particularidades dadas por sus múltiples identidades, orientaciones, edades, condiciones, situaciones y procedencias.</t>
  </si>
  <si>
    <t>Realización del fortalecimiento de los aspectos administrativos, financieros, técnicos, políticos y sociales de los grupos, colectivos, organizaciones y redes de mujeres a través de procesos formativos con enfoques de derechos de las mujeres, de género y diferencial, que contemple las particularidades dadas por sus múltiples identidades, orientaciones, edades, condiciones, situaciones y procedencias.</t>
  </si>
  <si>
    <t># de organizaciones o
 procesos organizativos de mujeres negras afrocolombianas fortalecidos</t>
  </si>
  <si>
    <t xml:space="preserve">La acción afirmativa se cumple a través de convenio con el IDPAC que está en trámite, para lo cual la consultiva Afro en reunión del 28 de junio, solicitó hacer una encuentro para construir los criterios de acceso y garantizar el cumplimiento de la meta referida a la vinculación de 2 organizaciones Afro. Adicionalmente la Dirección de Territorialización cuenta con un equipo de fortalecimiento a las organizaciones que puede empezar a construir un plan de trabajo con las organizaciones para definir las líneas de acompañamiento que más interesan a las organizaciones Afro.  </t>
  </si>
  <si>
    <t xml:space="preserve">La Consultiva Afro manifiesta no estar de acuerdo con el Convenio con el IDPAC para el fortalecimiento. se acordó programar una reunión con el equipo de Fortalecimiento de la Dirección para identificar colectivamente los énfasis e intereses de las organizaciones Afro. </t>
  </si>
  <si>
    <t xml:space="preserve">Territorialización </t>
  </si>
  <si>
    <t>Implementar una estrategia de formación para el desarrollo de capacidades de incidencia, liderazgo, empoderamiento y participación política de las mujeres, fortaleciendo las escuelas de formación política y definiendo mecanismos para involucrar a las mujeres en los proceso de planeación del Distrito.</t>
  </si>
  <si>
    <t>Territorializar la política pública de mujeres y equidad de género a través de las Casas de Igualdad de Oportunidades en las 20 localidades. </t>
  </si>
  <si>
    <t>3114540842
3108561031</t>
  </si>
  <si>
    <t xml:space="preserve">1 cartilla que resalte el trabajo territorial y liderazgo de las mujeres negras-afrocolombianas en las localidades de Bogotá, que busque fortalecer modelos de liderazgo positivos para las nuevas generaciones. </t>
  </si>
  <si>
    <t xml:space="preserve">Elaboración de una cartilla que resalte el trabajo territorial y liderazgo de las mujeres negras-afrocolombianas en las localidades de Bogotá, que busca fortalecer modelos de liderazgo positivos para las nuevas generaciones. </t>
  </si>
  <si>
    <t xml:space="preserve"># de lideresas entrevistas para la construcción de la cartilla                               
    cartilla de liderazgos negros y afrocolombianos </t>
  </si>
  <si>
    <t>a demanda</t>
  </si>
  <si>
    <t>Se está realizando articulación con la comisión de mujer y género de la consultiva distrital de comunidades NARP, con el fin de definir cuál será el enfoque que se les dará a este documento, a fin de recoger las voces de las lideresas negras/Afrodescendientes</t>
  </si>
  <si>
    <t>Diseñar acciones afirmativas con enfoque diferencial, para desarrollar capacidades y promover el bienestar socio emocional y los derechos de las mujeres en todas sus diversidades, en los sectores de la administración distrital y en las localidades</t>
  </si>
  <si>
    <t xml:space="preserve">Proyecto de inversión Acciones afirmativas,   Estrategia de Eliminación de Estereotipos asociados a la discriminación </t>
  </si>
  <si>
    <t>3114540842
3108561032</t>
  </si>
  <si>
    <t>Se realizará una estrategia en doble vía con mujeres y con la sociedad en general, estará atado a la estrategia de cambio cultural y eliminación de estereotipos de la dirección de Enfoque Diferencial. Debe quedar incorporado en la conmemoración del Día Internacional de la Mujer Afrolatina, Afrocaribeña y de la Diáspora.</t>
  </si>
  <si>
    <t xml:space="preserve">Se realizará una estrategia
 en doble vía con mujeres y con la sociedad en general, estará atado a la estrategia de cambio cultural y eliminación de estereotipos de la dirección de Enfoque Diferencial. Debe quedar incorporado en la conmemoración del Día Internacional de la Mujer Afrolatina, Afrocaribeña y de la Diáspora </t>
  </si>
  <si>
    <t xml:space="preserve"># de conmemoraciones concertadas
 y desarrolladas durante el  cuatrienio </t>
  </si>
  <si>
    <t>Nos encontramos en la etapa de alistamiento para llevar a cabo esta acción afirmativa. Se están levantando los insumos para incorporar en el anexo técnico las particularidades propias de la comunidad negra/Afrocolombiana con el objetivo de vincular a las mujeres a la conmemoración dentro de las estrategias de cambio cultural para la eliminación de estereotipos, discriminación y representaciones de las mujeres en sus diferencias y diversidades</t>
  </si>
  <si>
    <t xml:space="preserve">Dificultades: No se han presentado dificultades. </t>
  </si>
  <si>
    <t xml:space="preserve">Hemos solicitado una propuesta ajustada al presupuesto definido para el desarrollo de esta acción, la comisión de mujer y género estuvo trabajando en la generación de esta propuesta. </t>
  </si>
  <si>
    <t xml:space="preserve">No se puede realizar el evento para la fecha correspondiente a la conmemoración, puesto que la dirección aún no cuenta con la propuesta de conmemoración ni con contrato de bolsa logística. </t>
  </si>
  <si>
    <t>3114540842
3108561033</t>
  </si>
  <si>
    <t xml:space="preserve">Gestionar e impulsar al gobierno Distrital para que reconozca vía decreto la institucionacionalización del Día Distrital de las Mujeres Negras/ Afrocolombianas a través de Decreto, con recursos propios para su conmemoración </t>
  </si>
  <si>
    <t xml:space="preserve">Gestionar e impulsar al gobierno 
Distrital para que reconozca vía decreto la institucionacionalización del Día Distrital de las Mujeres Negras/ Afrocolombianas a través de Decreto, con recursos propios para su conmemoración </t>
  </si>
  <si>
    <t># de acciones para gestionar 
el reconocimiento y la institucionacionalización del Día Distrital de las Mujeres Negras/ Afrocolombianas a través de Decreto, con recursos propios para su conmemoración</t>
  </si>
  <si>
    <t>No se reportan avances en esta acción afirmativa.</t>
  </si>
  <si>
    <t xml:space="preserve">Proyecto de inversión Acciones afirmativas,  </t>
  </si>
  <si>
    <t>3114540842
3108561034</t>
  </si>
  <si>
    <t xml:space="preserve">Conmemoración del día de las Mujeres negras/afrocolombianas  , en cumplimiento de la norma del Día Nacional de la Afrocolombianidad, con gestión para la divulgación en los sectores de la administración distrital. (Gestión) </t>
  </si>
  <si>
    <t xml:space="preserve">Realización de una pieza comunicativa conmemorando el día de las Mujeres negras/afrocolombianas  , en cumplimiento de la norma del Día Nacional de la Afrocolombianidad, con gestión para la divulgación en los sectores de la administración distrital. (Gestión) </t>
  </si>
  <si>
    <t># De piezas comunicativas</t>
  </si>
  <si>
    <t>Frente a esta acción afirmativa se priorizó esta fecha conmemorativa y se está contemplando la realización de la pieza para el 21 de mayo de 2021</t>
  </si>
  <si>
    <t>Se realizó un video para visibilizar el Día Nacional de la Afrocolombianidad, por parte de la Oficina Asesora de Comunicaciones de la SDMujer el 21 de mayo de 2021.</t>
  </si>
  <si>
    <t>3114540842
3108561035</t>
  </si>
  <si>
    <t>Apoyar técnica y logísticamente el desarrollo de una actividad propuesta por las mujeres negras para la conmemoración del 25 de noviembre "Día de la No Violencia contra la Mujer" en la agenda distrital, así como en las 20 agendas locales.</t>
  </si>
  <si>
    <t>apoyar técnica y logísticamente una actividad 
de mujeres negras,  por parte de  la Secretaría Distrital de la Mujer, para la conmemoración del 25 de noviembre "Día de la no violencia contra la mujer" en la agenda distrital, así como en las 20 agendas locales.</t>
  </si>
  <si>
    <t>Una actividad anual 
para la conmemoración del 25 de noviembre, en la agenda distrital, así como en las 20 agendas locales, desarrollada por las mujeres negras, apoyada técnica y logísticamente por la Secretaría Distrital de la Mujer.</t>
  </si>
  <si>
    <t>No se reporta avance en esta acción considerando que esta se encuentra programada para la fecha conmemorativa que es el 25 de noviembre.</t>
  </si>
  <si>
    <t>No se han identificado dado el periodo de ejecución programado para la acción</t>
  </si>
  <si>
    <t xml:space="preserve">SOFIA </t>
  </si>
  <si>
    <t>Implementar el protocolo de prevención, atención, y sanción a la violencia contra las mujeres en el transporte público que garantice la atención del 100% de los casos y promueva su disminución</t>
  </si>
  <si>
    <t xml:space="preserve">Fortalecimiento a la implementación del Sistema Distrital de Protección integral a las mujeres víctimas de violencias –SOFIA en Bogotá.   </t>
  </si>
  <si>
    <t>3114540842
3108561036</t>
  </si>
  <si>
    <t>8. Reconocimiento y apoyo a las dinámicas socioculturales, económicas y organizativas particulares de los Afrodescendientes, incluyendo las perspectivas de género y generacionales.</t>
  </si>
  <si>
    <t>Apoyar la gestión para incorporar en la Estrategia Mujeres Salud, de la Salud, los enfoques de género y diferencial, que responda a las necesidades de las mujeres negras/afrocolombianas. (Acción de gestión)</t>
  </si>
  <si>
    <t xml:space="preserve">Incorporación el enfoque Diferencial en la Estrategia  Mujeres Salud, de la Salud, que   responda a las necesidades de las mujeres negras/afrocolombianas. </t>
  </si>
  <si>
    <t>1 documento de lineamiento para incorporar los enfoques de género y diferencial en la Estrategia Mujeres Salud, de la Salud, que   responda a las necesidades de las mujeres negras/afrocolombianas. Este documento tendrá fases de acuerdo a los componentes de la Estrategia Mujeres Salud.</t>
  </si>
  <si>
    <t>Desde la Dirección de Enfoque Diferencial nos estamos articulando con la Secretaría de Salud para establecer acciones que permitan  la incorporación del enfoque diferencial en los proyectos que impulsa la Secretaría de Salud</t>
  </si>
  <si>
    <t xml:space="preserve">Dificultades: El equipo étnico de la Secretaría de Salud no se encuentra contratado en su totalidad, lo que dificulta la articulación completa.    Alternativas de solución: Seguir fomentando espacios de articulación que permitan dar el mayor avance posible. </t>
  </si>
  <si>
    <t xml:space="preserve">Se tuvo una reunión con los referentes Afro de la Secretaría Distrital de Salud, con el objetivo de articular las acciones de las entidades, en el marco de la estrategia de Quilombos, a fin de sensibilizar a las mujeres en temas de empoderamiento. </t>
  </si>
  <si>
    <t>Implementación de Políticas Públicas lideradas por la Secretaria de la Mujer y Transversalización de género para promover igualdad, desarrollo de capacidades y reconocimiento de las mujeres de Bogotá</t>
  </si>
  <si>
    <t xml:space="preserve">Transversalización del enfoque de género  </t>
  </si>
  <si>
    <t>Mónica Tenorio 
Yenny Guzmán</t>
  </si>
  <si>
    <t>3114540842
3108561038</t>
  </si>
  <si>
    <t xml:space="preserve">Desde la estrategia de cuidado a cuidadoras se contratará  1 mujer afrocolombiana/negra profesional  conocedora temas relacionados a uso de plantas para apoyar espacios respiros con enfoque étnico diferencial, que incluyen temas de etnobotánica </t>
  </si>
  <si>
    <t xml:space="preserve">Contratación de mujer afrocolombiana/ negra  para dinamizar espacios de respiro con enfoque étnico </t>
  </si>
  <si>
    <t>1 mujer afrocolombiana/negra
  contratada para dinamizar espacios de respiro con enfoque étnico en las localidades</t>
  </si>
  <si>
    <t>El proceso de selección de la facilitadora afrocolombiana para dinamizar espacios respiro con enfoque étnico inició el 10 de febrero de 2021 y terminó el 23 de febrero de 2021. En total se entrevistaron 2 mujeres y se seleccionó a Orly Moreno en la entrevista realizada el 23 de febrero de 2021. El proceso de contratación está en curso por parte del equipo administrativo del Sistema Distrital de Cuidado.</t>
  </si>
  <si>
    <t xml:space="preserve">Si bien no se han presentado dificultades para llevar a cabo la acción, se deben tener en cuenta los tiempos de los procesos de contratación los cuales toman entre 1 y 2 meses debido a los anterior se hace necesario liberar los saldos frente al valor contemplado al momento de la concertación </t>
  </si>
  <si>
    <t xml:space="preserve">Se realizó la contratación de la mujer afro, su nombre es Orly Moreno, firmó contrato el 14 de mayo en SECOP II e inició ejecución el 19 de mayo. El objeto contractual es Prestar servicios profesionales para apoyar la dinamización de espacios de respiro del Sistema Distrital de Cuidado con enfoque étnico.
Dentro de sus obligaciones se encuentran:
- Apoyar la articulación con otras entidades para la convocatoria e implementación de espacios de respiro con enfoque étnico en comunidades afrocolombianas, raizales y/o indígenas, previamente acordados con el (la) supervisor(a).
- Apoyar la articulación con otras entidades para desarrollar la estrategia pedagógica y de cambio cultural con enfoque étnico en comunidades afrocolombianas, raizales y/o indígenas, previamente acordadas con el (la) supervisor(a).
- Apoyar la creación de contenidos que contribuyan a la articulación de espacios de respiro y a la realización de actividades de la estrategia pedagógica y de cambio cultural, con enfoque étnico en comunidades afrocolombianas, raizales y/o comunidades indígenas.
A la fecha, Orly Moreno ha realizado un documento guía o ruta, con los pasos a seguir para la implementación de los espacios respiro, un documento con propuesta de implementación de enfoque diferencial a los espacios respiro existentes, se ha contactado por teléfono y correo electrónico a los líderes y lideresas de las comunidades Negras, Afrocolombianas y se realizó una reunión virtual con Consultivas Distritales Negras y Afrocolombianas en aras de generar espacios de concertación, invitando a la participación y apoyo al proceso de convocatoria para el desarrollo de actividades. </t>
  </si>
  <si>
    <t>No se presentaron dificultades para llevar a cabo la acción.</t>
  </si>
  <si>
    <t xml:space="preserve">Estrategia de cuidado a cuidadoras ( Meta 53) </t>
  </si>
  <si>
    <t>3114540842
3108561039</t>
  </si>
  <si>
    <t>Contratar 1 mujer Negra/ Afrocolombiana para la valoración, la resignificación, el reconocimiento y  la redistribución del trabajo de cuidado no remunerado que realizan las mujeres en Bogotá.</t>
  </si>
  <si>
    <t>Contratación de  mujer Negra /Afrocolombiana  para la valoración, la resignificación, el reconocimiento y  la redistribución del trabajo de cuidado no remunerado que realizan las mujeres en Bogotá.</t>
  </si>
  <si>
    <t>Una (1) mujer Negra /Afrocolombiana 
para la valoración, la resignificación, el reconocimiento y  la redistribución del trabajo de cuidado no remunerado que realizan las mujeres en Bogotá.</t>
  </si>
  <si>
    <t>El proceso de selección de la facilitadora afrocolombiana para implementar la estrategia de cambio cultural con enfoque étnico inició el 4 de febrero de 2021 y terminó el mismo 4 de febrero de 2021. En total se entrevistaron 3 mujeres y se seleccionó a Ivet Olaya en la entrevista realizada el 4 de febrero de 2021. El proceso de contratación está en curso por parte del equipo administrativo del Sistema Distrital de Cuidado.</t>
  </si>
  <si>
    <t xml:space="preserve">Si bien no se han presentado dificultades para llevar a cabo la acción, se deben tener en cuenta los tiempos de los procesos de contratación los cuales toman entre 1 y 2 meses y debido a los anterior se hace necesario liberar los saldos frente al valor contemplado al momento de la concertación </t>
  </si>
  <si>
    <t xml:space="preserve">Se realizó la contratación de la mujer afro, su nombre es Ivet Olaya e inició la ejecución del contrato 12 de mayo de 2021. El objeto contractual es Prestar servicios profesionales para apoyar la implementación de la estrategia de cambio cultural del Sistema Distrital de Cuidado con enfoque étnico.
Dentro de sus obligaciones se encuentran:
- Apoyar la creación de contenidos para la realización de actividades y talleres de la estrategia pedagógica y de cambio cultural.
- Apoyar la elaboración de insumos, documentos y materiales que contribuyan a la implementación de la estrategia de cambio cultural para la valoración, resignificación, el reconocimiento y la redistribución del trabajo de cuidado no remunerado que realizan las mujeres en Bogotá en el marco del Sistema Distrital de Cuidado, en las comunidades Afro.
- Realizar la convocatoria y gestión pertinente, para garantizar los espacios de implementación de las actividades de la estrategia pedagógica y de cambio cultural del Sistema Distrital de Cuidado en las diferentes localidades de Bogotá, previamente acordadas con el (la) supervisor (a).
- Adelantar los talleres y las actividades establecidos para la implementación de la estrategia pedagógica y de cambio cultural.
- Vincular alrededor de 40 personas adultas mensualmente a los talleres y actividades establecidas para la implementación de la estrategia pedagógica y de cambio cultural como implementación de acciones afirmativas en beneficio de comunidades étnicas. La cantidad mínima señalada puede presentar variación, de acuerdo con la acogida que resulte de las convocatorias, circunstancia que será verificada por el supervisor del contrato, quien avalará el desarrollo de los talleres y actividades propuestas mensualmente.
A la fecha la facilitadora ha implementado dos talleres con mujeres negras y afro. El 12 de junio se implementó un taller en Tunjuelito con 7 mujeres y el 13 de junio se implementó un taller en Usme con 9 mujeres. </t>
  </si>
  <si>
    <t xml:space="preserve">Sistema Distrital  Cuidado </t>
  </si>
  <si>
    <t xml:space="preserve">Formular e implementar una estrategia
pedagógica para la valoración, la
resignificación, el reconocimiento y la
redistribución del trabajo de cuidado
no remunerado que realizan las
mujeres en Bogotá </t>
  </si>
  <si>
    <t xml:space="preserve">Estrategia de cuidado a cuidadoras ( Meta 52) </t>
  </si>
  <si>
    <t>3114540842
3108561041</t>
  </si>
  <si>
    <t>Esta acción es competencia de la Secretaría Distrital de Salud. Sin embargo, desde la Secretaría de la mujer se puede abordar desde las jornadas por la dignidad menstrual en las que se abordarán los derechos sexuales y reproductivos con enfoque diferencial. (abordaje de los derechos sexuales y reproductivos a mujeres negras/Afrodescendientes a través de jornadas de dignidad menstrual)</t>
  </si>
  <si>
    <t xml:space="preserve">Implementación de jornadas de dignidad menstrual diseñadas con enfoque étnico para mujeres negras, afrocolombianas, raizales y Palenqueras  donde se aborden saberes ancestrales relacionados con los derechos sexuales y reproductivos               
 # de mujeres negras- afrocolombianas impactadas por las jornadas de dignidad menstrual en el marco de la estrategia de acciones afirmativas de la Secretaría  de la Mujer </t>
  </si>
  <si>
    <t>#  de mujeres negras- afrocolombianas impactadas por las jornadas de dignidad menstrual en el marco de la estrategia de acciones afirmativas de la Secretaría de la Mujer</t>
  </si>
  <si>
    <t xml:space="preserve">Se han realizado reuniones de equipo entre la referente y las líderes de la Estrategia de Cuidado Menstrual con el objetivo de definir metodologías que estén acorde con los usos, costumbres y particularidades propias de la comunidad Negra/Afrocolombiana
Definir si serán jornadas o # de mujeres </t>
  </si>
  <si>
    <t>Dificultades: no se han presentado.</t>
  </si>
  <si>
    <t xml:space="preserve">Se construyó la metodología a implementar con las mujeres negras/afrocolombianas, en el marco de la Estrategia de Cuidado Menstrual. Ésta será socializada con la comisión de mujer y género, a fin de generar una construcción conjunta. </t>
  </si>
  <si>
    <t xml:space="preserve">Proyecto de inversión Acciones afirmativas,  Meta 37  Estrategia de Cuidado Menstrual </t>
  </si>
  <si>
    <t>3114540842
3108561042</t>
  </si>
  <si>
    <t>3. Garantía del ejercicio de los derechos de los Afrodescendientes, con énfasis en los derechos humanos y en el reconocimiento de los derechos históricos y contemporáneos como grupo étnico</t>
  </si>
  <si>
    <t xml:space="preserve">Adelantar un estudio diagnóstico de las brechas de las mujeres negras/afrocolombianas en Bogotá para el goce efectivo de sus derechos. </t>
  </si>
  <si>
    <t># de estudios diagnóstico de las brechas de las mujeres negras/afrocolombianas en Bogotá para el goce efectivo de sus derechos. 
#Talento humano vinculado al proceso de recolección de información</t>
  </si>
  <si>
    <t xml:space="preserve">1 estudio diagnóstico de las brechas de las 
mujeres negras/afrocolombianas en Bogotá para el goce efectivo de sus derechos. </t>
  </si>
  <si>
    <t>no se reporta avance en esta acción.</t>
  </si>
  <si>
    <t>Durante la vigencia se ha avanzado en el proceso precontractual que permita definir el contrato para el diseño de la investigación de las mujeres en sus diversidades en relación con el goce efectivo de derechos.
Actualmente se cuenta con el estudio previo, estudio de mercado, cotizaciones, y anexos técnicos para la publicación en las plataformas de SECOP según corresponda. Los cuales se anexan como soportes. En tanto no se cuente con el CDP y contrato avalado no se registrará avance presupuestal, cuantitativo y porcentaje de avance del indicador</t>
  </si>
  <si>
    <t xml:space="preserve">No se han presentado dificultades para llevar a cabo la acción; se deben tener en cuenta los tiempos de los procesos de contratación, los comités técnicos y jurídicos para la viabilidad del proceso. </t>
  </si>
  <si>
    <t>Levantamiento y análisis de información para la garantía de los Derechos de las Mujeres en Bogotá, la cual será apoyada con talento humano negra-afrocolombiano vinculado contractualmente al proceso de recolección de información</t>
  </si>
  <si>
    <t xml:space="preserve">Meta: Diseñar e implementar investigaciones para diagnosticar y divulgar la situación de derechos de las Mujeres y transversalizar los enfoques de género y diferencial. </t>
  </si>
  <si>
    <t xml:space="preserve">Proyecto de inversión: Levantamiento y análisis de información para la garantía de los Derechos de las Mujeres en Bogotá. 
</t>
  </si>
  <si>
    <t>3114540842
3108561046</t>
  </si>
  <si>
    <t xml:space="preserve">La Secretaría Distrital de la Mujer trabajará en la creación de una directiva o circular que fomente el talento humano para  la contratación desde criterios de diversidad </t>
  </si>
  <si>
    <t xml:space="preserve">1 política para fomentar la contratación de talento humano diverso en la SD mujer </t>
  </si>
  <si>
    <t xml:space="preserve">Se está consultando con la Dirección de Talento Humano y la Dirección de Contratación, la posibilidad de crear la estructura y la normatividad vigente para la creación de esta circular. </t>
  </si>
  <si>
    <t>3114540842
3108561047</t>
  </si>
  <si>
    <t xml:space="preserve">La Dirección de Enfoque Diferencial cuenta con una referente para las Mujeres Negras/Afrocolombianas que realiza el seguimiento de las acciones afirmativas con enfoque diferencial de género y afro.  </t>
  </si>
  <si>
    <t xml:space="preserve">Contratación de una referente para las Mujeres Negras/Afrocolombianas que realiza el seguimiento de las acciones afirmativas con enfoque diferencial de género y afro. </t>
  </si>
  <si>
    <t>Una (1) referente para las Mujeres Negras/Afrocolombianas, 
seguimiento de las acciones afirmativas con enfoque diferencial de género y afro.</t>
  </si>
  <si>
    <t>La Dirección de Enfoque Diferencial Cuenta con una Referente Negra/Afrocolombiana desde el 21 de Enero de 2021, quien ha sido el enlace entre el sector y la comunidad afro para la implementación de las acciones afirmativas</t>
  </si>
  <si>
    <t>no se han identificado dado el periodo de ejecución programado para la acción</t>
  </si>
  <si>
    <t>La Dirección de Enfoque Diferencial cuenta con una Referente Negra/Afrocolombiana desde el 21 de enero de 2021, quien ha sido el enlace entre el sector y la comunidad afro para la implementación de las acciones afirmativas</t>
  </si>
  <si>
    <t xml:space="preserve">Dirección de Enfoque Diferencial , Proyecto de Acciones afirmativas </t>
  </si>
  <si>
    <t>3114540842
3108561048</t>
  </si>
  <si>
    <t xml:space="preserve">Se realiza una investigación sobre la discriminación étnica que  sufren niños, niñas y adolescentes  de la comunidad negra-afrocolombiana en Bogotá. Posteriormente, se puede diseñar una ruta para identificar, poner en conocimiento y prevenir situaciones de discriminación, racismo y violencias basadas en género contra las niñas, adolescentes y jóvenes negras-afrocolombianas en Bogotá </t>
  </si>
  <si>
    <t xml:space="preserve">1 investigación sobre la discriminación por razones de raza y género que 
viven las niñas, adolescentes y jóvenes Afrodescendientes y negras en Bogotá. 
1 ruta de atención e identificaciones de situaciones de racismo y violencias de género contra niñas, adolescentes y mujeres jóvenes. </t>
  </si>
  <si>
    <t>1 investigación sobre violencias basadas en género  y discriminación racial en contra de niñas, adolescentes y jóvenes.  
 1 ruta socializada con las niñas, adolescentes y mujeres jóvenes.</t>
  </si>
  <si>
    <t xml:space="preserve">Se realizó reunión con la consultiva el día 28 de julio, allí se planteó que para dicha investigación es necesario formular una pregunta, como punto de partida para consultar a la Dirección de Gestión del Conocimiento la viabilidad de la investigación. </t>
  </si>
  <si>
    <t xml:space="preserve">Estrategia de empoderamiento de niñas, adolescentes y jóvenes, proyecto de inversión acciones afirmativas ( Meta 37) </t>
  </si>
  <si>
    <t>3114540842
3108561049</t>
  </si>
  <si>
    <t xml:space="preserve">Vincular a dos mujeres negras-afrocolombianas , profesionales en trabajo social, psicología o derecho (dependiendo de la necesidad de la dependencia), para hacer parte de los equipos de atención definidos. </t>
  </si>
  <si>
    <t xml:space="preserve">Mujeres negras, profesionales en trabajo social, psicología o derecho, vinculadas a los equipos de atención. </t>
  </si>
  <si>
    <t xml:space="preserve">Número de mujeres negras, profesionales en trabajo social, psicología o derecho (dependiendo de la necesidad de la dependencia), vinculadas a los equipos de atención. </t>
  </si>
  <si>
    <t>Profesionales vinculadas a la Dirección de eliminación de violencias contra las mujeres, específicamente a los equipos: Duplas Psico-Jurídicas para la atención de mujeres víctimas de violencias en el espacio y el transporte público en Bogotá, y a la Estrategia intersectorial para la prevención y atención a víctimas de violencia basada en género con énfasis en violencia sexual y feminicidio. Una de las profesionales se reconoce como mujer  negra-afrodescendiente, y la otra profesional se reconoce como mujer afro</t>
  </si>
  <si>
    <t>Las mujeres afro manifestaron inquietudes frente a la posibilidad que se valoren hojas de vida de sus propios procesos organizativos.  Sin embargo, en la concertación de la acción se precisó que el proceso de selección y contratación se hará de acuerdo a las necesidades de la Dirección de eliminación de violencias contra las mujeres y acceso a la justicia. En el próximo trimestre se evaluarán alternativas adicionales de solución.</t>
  </si>
  <si>
    <t>Dos profesionales vinculadas a la Dirección de eliminación de violencias contra las mujeres, específicamente a los equipos: Duplas Psico-Jurídicas para la atención de mujeres víctimas de violencias en el espacio y el transporte público en Bogotá, y a la Estrategia intersectorial para la prevención y atención a víctimas de violencia basada en género con énfasis en violencia sexual y feminicidio. Una de las profesionales se reconoce como mujer negra-afrodescendiente, y la otra profesional se reconoce como mujer afro.</t>
  </si>
  <si>
    <t>Atendiendo a la solicitud de las mujeres afro, y como parte de las alternativas de solución a sus inquietudes, se acordó realizar un encuentro con las profesionales contratadas por la Dirección de Eliminación de Violencias contra las Mujeres y Acceso a la Justicia, con la intención de establecer un enlace que permita el reconocimiento mutuo y la aclaración de dudas persistentes.
El presupuesto reportado es el que corresponde al compromiso presupuestal destinado a esta acción concertada.
El porcentaje de ejecución acumulado es de 211,9% que corresponde a la suma ejecutada entre primer y segundo trimestre.
El valor reportado en el primer trimestre ($119.128.500) corresponde al valor comprometido para la vigencia.
Por tanto, el valor pagado para el primer trimestre corresponde a: $12.852.600 y para el segundo trimestre, un acumulado de: $43.929.600, para un avance de 39,07% con respecto al presupuesto concertado.</t>
  </si>
  <si>
    <t>Más mujeres viven una vida libre de violencias, se sienten seguras y acceden con confianza al sistema de justicia</t>
  </si>
  <si>
    <t>Fortalecimiento a la implementación del Sistema Distrital de Protección integral a las mujeres víctimas de violencias - SOFIA en Bogotá</t>
  </si>
  <si>
    <t xml:space="preserve">Proyecto 7734 - Fortalecimiento a la implementación del Sistema Distrital de Protección integral a las mujeres víctimas de violencias –SOFIA en Bogotá.   </t>
  </si>
  <si>
    <t>3114540842
3108561050</t>
  </si>
  <si>
    <t>El presupuesto reportado es el que corresponde al compromiso presupuestal destinado a esta acción concertada.
El porcentaje de ejecución acumulado es de 211,9% que corresponde a la suma ejecutada entre primer y segundo trimestre.
El valor reportado en el primer trimestre ($119.128.500) corresponde al valor comprometido para la vigencia.
Por tanto, el valor pagado para el primer trimestre corresponde a: $12.852.600 y para el segundo trimestre, un acumulado de: $43.929.600, para un avance de 39,07% con respecto al presupuesto concertado.</t>
  </si>
  <si>
    <t xml:space="preserve">Realizar un proceso de fortalecimiento anual a las duplas de atención psicosocial a mujeres víctimas de violencias, para la incorporación de los enfoques diferencial y étnico en la atención de las mujeres negras. </t>
  </si>
  <si>
    <t xml:space="preserve">Fortalecimiento de 
las duplas de atención psicosocial  para la incorporación de los enfoques diferencial y étnico en la atención de las mujeres negras víctimas de violencias. </t>
  </si>
  <si>
    <t>1 proceso de fortalecimiento de duplas atención psicosocial
para la incorporación de los enfoques diferencial y étnico en la atención de las mujeres negras víctimas de violencias.</t>
  </si>
  <si>
    <t>Esta actividad se encuentra en proceso de concertación</t>
  </si>
  <si>
    <t>Se ha llevado a cabo el proceso de concertación con la Dirección de Enfoque Diferencial de manera que se pueda organizar el plan de trabajo del proceso de formación que incluya: socialización interna de la Dirección de Enfoque Diferencial, trabajo de casos de atención a mujeres afro y negras, violencias particulares contra mujeres negras y afro.</t>
  </si>
  <si>
    <t>3114540842
3108561051</t>
  </si>
  <si>
    <t xml:space="preserve"> a demanda</t>
  </si>
  <si>
    <t xml:space="preserve">Realizar un documento  cualitativo sobre las violencias contra las mujeres negras en Bogotá, basado en los insumos de 5 encuentros interlocales de saberes con mujeres negras, desarrollados y sistematizados. </t>
  </si>
  <si>
    <t>Desarrollo de documento 
 cualitativo sobre las violencias contra las mujeres en Bogotá.</t>
  </si>
  <si>
    <t xml:space="preserve">Número de documentos cualitativo sobre las violencias contra las mujeres negras en Bogotá, basado en los insumos de 5 encuentros interlocales de saberes con mujeres negras, desarrollados y sistematizados. </t>
  </si>
  <si>
    <t>El inicio de esta acción está programado en el  año 2023</t>
  </si>
  <si>
    <t>3114540842
3108561053</t>
  </si>
  <si>
    <t xml:space="preserve">Desarrollar 5 encuentros interlocales de saberes con mujeres negras, orientados al intercambio de saberes y experiencias que contribuyan a la comprensión integral de las violencias contra las mujeres y a la comprensión del contexto de violencias contra las mujeres negras en Bogotá. </t>
  </si>
  <si>
    <t>Organización de  encuentros interlocales 
de saberes con mujeres negras, orientados al intercambio de saberes y experiencias que contribuyan a la comprensión integral de las violencias contra las mujeres y a la comprensión del contexto de violencias contra las mujeres negras en Bogotá.</t>
  </si>
  <si>
    <t xml:space="preserve">Número de encuentros interlocales de saberes con mujeres negras, orientados al intercambio de saberes y experiencias que contribuyan a la comprensión integral de las violencias contra las mujeres y a la comprensión del contexto de violencias contra las mujeres negras en Bogotá. </t>
  </si>
  <si>
    <t>El inicio de esta acción está programado en el  año 2022</t>
  </si>
  <si>
    <t>3114540842
3108561054</t>
  </si>
  <si>
    <t xml:space="preserve">La secretaria Distrital de Planeación mediante la Dirección de Programación y Seguimiento a la Inversión, realizará a demanda, asesoría y acompañamiento en la formulación de proyectos de inversión encaminados a ser financiados con recursos del Sistema General de Regalías que presenten como iniciativas las entidades Distritales con destino a las comunidades negras afrocolombianas
Emitir lineamiento para que dentro de las iniciativas de los proyectos de inversión a ser financiados con cargo a los recursos del Sistema de Regalías, se consideren los enfoques poblacionales incluido el afro colombiano y comunidades negras. </t>
  </si>
  <si>
    <t>Derechos Humanos</t>
  </si>
  <si>
    <t xml:space="preserve">Porcentaje de proyectos  asesorados y acompañados en la formulación de proyectos de inversión encaminados a ser financiados con recursos del Sistema General de Regalías presentados por las entidades Distritales con destino a las comunidades negras afrocolombianas.
Lineamiento emitido para que dentro de las iniciativas de los proyectos de inversión a ser financiados con cargo a los recursos del Sistema de Regalías, se consideren los enfoques poblacionales incluido el afro colombiano y comunidades negras. </t>
  </si>
  <si>
    <t>Numero de proyectos  asesorados y acompañados en la formulación de proyectos de inversión encaminados a ser financiados con recursos del Sistema General de Regalías presentados por las entidades Distritales con destino a las comunidades negras afrocolombianas/Numero de  presentados por las entidades Distritales con destino a las comunidades negras afrocolombianas a financiarse con recursos de Regalías *100</t>
  </si>
  <si>
    <t xml:space="preserve">En la vigencia 2020 se llevaron a cabo las reuniones de concertación con la comunidad étnica Afrodescendiente, producto de las cuales se concertó la presente acción afirmativa. Debido a que en la vigencia referida se presentó un cambio normativo que modificó toda la reglamentación asociada al Sistema General de Regalías (SGR), con la expedición de la Ley 2056 de 2020, el distrito ha venido trabajando desde finales de 2020 y lo que va de 2021 en la implementación de la nueva normatividad. El artículo 30 de dicha Ley, establece que los proyectos a ser financiados con recursos del SGR deberán incorporarse en el Plan de Desarrollo de las entidades territoriales en un capítulo independiente de inversiones con cargo a los recursos del Sistema General de Regalías que se denominará «inversiones con cargo al SGR» y sus modificaciones o adiciones. Teniendo en cuenta lo anterior, se estima que en el capítulo del SGR que se adicione al Plan Distrital de Desarrollo «Un Nuevo Contrato Social y Ambiental para la Bogotá del Siglo XXI», se contemplen proyectos presentados por las entidades distritales que beneficien a la comunidad afrodescendiente, más aun teniendo en cuenta el numeral 3 del artículo 35 de la Ley en mención, que dispone como uno de los criterios de priorización para la selección de proyectos de inversión a ser financiados con recursos del SGR el siguiente: «Mejoramiento de las condiciones de vida de las Comunidades Negras, Afrocolombianas, Raizales y Palenqueras, de las Pueblos y Comunidades Indígenas y del pueblo Rrom o Gitano de Colombia». </t>
  </si>
  <si>
    <t>Por otra parte, en la vigencia 2020, la Secretaría Distrital de Planeación estuvo presta a brindar la asesoría y el acompañamiento en la formulación de proyectos de inversión encaminados a ser financiados con recursos del Sistema General de Regalías que presentarán como iniciativas las entidades Distritales con destino a las comunidades negras afrocolombianas, sin embargo, a 31 de diciembre no se presentó ninguna demanda sobre este servicio; así mismo, al consultar en el aplicativo SUIFP Regalías tampoco se encontraron proyectos registrados relacionados con este grupo étnico.</t>
  </si>
  <si>
    <t>Se espera dar inicio a las asesorías, acompañamiento y  emisión de lineamientos dirigidos a las entidades distritales para  la formulación de proyectos de inversión, encaminados a ser financiados con recursos del Sistema General de Regalías en el segundo trimestre de 2021, haciendo énfasis  en los enfoques poblacionales incluido el afro colombiano y comunidades negras.</t>
  </si>
  <si>
    <t>Se realizó el ejercicio de planeación en el marco de lo establecido por la Ley 2056 de 2020 (Por la cual se regula la organización y el funcionamiento del Sistema General de Regalías -SGR) para que las comunidades presentaran sus iniciativas de inversión a ser financiadas con los recursos del SGR, la reunión se realizó el 5 de mayo. Se cuenta con acta y soporte de la reunión. Las iniciativas recibidas fueron: (Centro Afroetnoeducativo y Cultural Afro bogotano - CECUAFRO de comunidades Afro y Fortalecimiento político organizativo dirigido a las autoridades del cabildo mayor indígena Kichwa de Bogotá de comunidades indígenas).
Así mismo, frente al tema del lineamiento, se iniciarán acercamientos con la Dirección de Políticas Poblacionales, con el fin de revisar los insumos necesarios e iniciar la elaboración del mismo.</t>
  </si>
  <si>
    <t>Gestión Pública Efectiva</t>
  </si>
  <si>
    <t>Secretaría Distrital de Planeación</t>
  </si>
  <si>
    <t>Dirección de Programación y Seguimiento a la Inversión</t>
  </si>
  <si>
    <t>Jhon Manuel Parra</t>
  </si>
  <si>
    <t>jparra@sdp.gov.co</t>
  </si>
  <si>
    <t>Socializar lineamientos y herramientas para la   formulación  y seguimiento de proyectos de inversión con enfoque poblacional-diferencial y de género a nivel distrital y local para las comunidades negras afrocolombianas</t>
  </si>
  <si>
    <t>Número de jornadas de socialización de lineamientos y herramientas para la   formulación  y seguimiento de proyectos de inversión con enfoque poblacional-diferencial y de género a nivel distrital y local con las comunidades negras afrocolombianas</t>
  </si>
  <si>
    <t>Número de Jornadas de socialización realizadas/ Numero de Jornadas de socialización concertadas</t>
  </si>
  <si>
    <t>Teniendo en cuenta que entre el proceso de concertación y la definición final de la acción afirmativa hubo un tiempo limitado de un mes, que fue insuficiente para realizar la planeación y alistamiento de las jornadas de socialización en la vigencia 2020, se solicita la reprogramación de la acción.</t>
  </si>
  <si>
    <t>Se espera dar inicio a las  jornadas de socialización de lineamientos y herramientas para la  formulación  y seguimiento de proyectos de inversión con enfoque poblacional-diferencial y de género a la comunidad afrocolombiana,  en el segundo trimestre de 2021.</t>
  </si>
  <si>
    <t>Por parte de la SDP  se espera dar inicio a las  jornadas de socialización de lineamientos y herramientas para la  formulación  y seguimiento de proyectos de inversión con enfoque poblacional-diferencial y de género a la comunidad afrocolombiana, en el tercer trimestre de 2021.</t>
  </si>
  <si>
    <t>Se ha presentado dificultad para la  obtención del listado de personas de la comunidad que asistirían a recibir la respectiva socialización y capacitación en formulación de proyectos de inversión. Se requiere del apoyo de la comunidad para realizar la respectiva convocatoria.</t>
  </si>
  <si>
    <t>542- Recopilar, actualizar y disponer  la información que permita realizar el seguimiento al Plan de Desarrollo  y realizar asistencia técnica en la formulación y seguimiento de proyectos de inversión con enfoque poblacional-diferencial y de género para las entidades distritales y Alcaldías Locales</t>
  </si>
  <si>
    <t>7635 - Fortalecimiento a la formulación y a la gestión integral de los proyectos de inversión, y gobierno abierto mediante el acceso al PDD</t>
  </si>
  <si>
    <t>Creación de un Trazador Presupuestal de la comunidad negra afrocolombiana de Bogotá, para entidades distritales y alcaldías locales</t>
  </si>
  <si>
    <t>Un (1) trazador presupuestal creado e implementado</t>
  </si>
  <si>
    <t>1. Porcentaje (%) de avance de la creación e implementación del Trazador Presupuestal.
2. Porcentaje (%) de avance del presupuesto negro afrocolombiano</t>
  </si>
  <si>
    <t>Teniendo en cuenta que entre el proceso de concertación y la definición final de la acción afirmativa hubo un tiempo limitado de un mes, que fue insuficiente para la creación del Trazador Presupuestal de la comunidad negra afrocolombiana en la vigencia 2020, se solicita la reprogramación de la  acción.</t>
  </si>
  <si>
    <t>Con corte a 31 de marzo de 2021, la Dirección de Programación y Seguimiento a la Inversión de la Secretaría Distrital de Planeación se encuentra en el proceso de alistamiento, verificación y aprobación de circular conjunta relacionada con los lineamientos para la implementación del trazador presupuestal para los grupos étnicos.</t>
  </si>
  <si>
    <t>Con corte a 30 de junio, se ha avanzado en la emisión de  la circular conjunta 005 del 23 de abril de 2021 de la Secretaría Distrital de Hacienda y la Secretaría Distrital de Planeación, en donde se informa la metodología para la implementación de trazadores presupuestales. Así mismo se han realizado dos mesas de trabajo con la Subdirección de Asuntos Étnicos para la elaboración de la guía conceptual y metodológica  del trazador presupuestal.</t>
  </si>
  <si>
    <t>Realizar una caracterización socioeconómica de la población NARP residente en el Distrit0 Capital basado en los datos recolectados en la EMB 2020-2021.</t>
  </si>
  <si>
    <t xml:space="preserve">Porcentaje de avance en la elaboración de una caracterización socioeconómica de la población NARP residente en el Distrital Capital basado en los datos recolectados en la EMB 2020-2021. </t>
  </si>
  <si>
    <t>"(Sumatoria de fases ejecutadas para la elaboración de una caracterización socioeconómica de la NARP residente en el Distrital Capital basado en los datos recolectados en la EMB 2020-2021.)*100 
Fase1: 20% Diseño (2021)
Fase 2: 50 % Elaboración (2021
Fase 3:  30% Elaboración, resultados y divulgación (2022)"</t>
  </si>
  <si>
    <t>5
2016</t>
  </si>
  <si>
    <t xml:space="preserve">
Funcionamiento</t>
  </si>
  <si>
    <t xml:space="preserve"> </t>
  </si>
  <si>
    <t>Reuniones de definición del alcance de la propuesta y establecimiento de responsabilidades respecto de los elementos cuantitativos (Dirección de Estudios Macro -DEM) y cualitativos (Dirección de Equidad y Políticas Poblaciones -DEPP) de la caracterización. Se elaboró propuesta de tabla de contenido y cuadro con el estado del arte de 12 documentos.</t>
  </si>
  <si>
    <t xml:space="preserve">Presentación del alcance de la caracterización ante los representantes de este grupo étnico y la Subdirección de Asuntos Étnicos (SAE) de la Secretaría de Gobierno.
Anexos: (1) 1_0519_Acta Caracterización afro. (2) 1_0519_alcance_caracterizacion_NARP </t>
  </si>
  <si>
    <t xml:space="preserve">Dirección de Estudios Macro
Dirección de Equidad y Políticas Poblacionales </t>
  </si>
  <si>
    <t>Daniela Pérez Octavo
Zoraida Galindo
Edwin Cuevas Chaves
Pilar Montagut Castaño
Diana Huertas
Laura Patarroyo Gómez</t>
  </si>
  <si>
    <t>3358000 ext. 8558
3358000 ext. 8558
3358000 ext. 8521
3358000 ext. 8523</t>
  </si>
  <si>
    <t>dperezo@sdp.gov.co
zgalindo@sdp.gov.co
ecuevas@sdp.gov.co
pmontagut@sdp.gov.co
dhuertas@sdp.gov.co
lpatarroyo@sdp.gov.co</t>
  </si>
  <si>
    <t>Se realizó la coordinación con la Dirección de Equidad y Políticas Poblacionales, para el desarrollo de una capacitación sobre enfoques poblacionales diferenciales y su importancia en los instrumentos de planeación institucional, la cual está dirigida a los Jefes de las Oficinas de Planeación de las entidades distritales. Se tiene prevista para desarrollar en el segundo semestre del año.</t>
  </si>
  <si>
    <t xml:space="preserve">492:Desarrollar herramientas metodológicas para que los quince sectores de la administración tomen decisiones de política pública, de gestión institucional y de inversión que incorporen necesidades diferenciadas de las poblaciones, los sectores sociales y las familias del distrito, a partir de 15 estudios sobre sus realidades y dinámicas adelantados desde el Observatorio Poblacional-Diferencial y de Familias. </t>
  </si>
  <si>
    <t>7634: Fortalecimiento de capacidades para la gestión del ciclo de políticas públicas</t>
  </si>
  <si>
    <t>En el marco de la política de Planeación Institucional del Modelo Integrado de Planeación y Gestión, recomendar a los respectivos jefes de planeación, que incorporen capacitaciones en enfoques diferenciales.</t>
  </si>
  <si>
    <t xml:space="preserve"> Poblacional - Diferencial,</t>
  </si>
  <si>
    <t>Recomendación en capacitación de enfoques  realizada</t>
  </si>
  <si>
    <t>Recomendaciones realizadas</t>
  </si>
  <si>
    <t>En el marco de la sesión virtual denominada "Mejore su planeación institucional y el seguimiento y evaluación del desempeño" desarrollada por la Dirección de Planeación de la SDP con los Jefes de Planeación de entidades distritales el día 30 de octubre de 2020, se presentó la recomendación de incluir capacitaciones en enfoques diferenciales. Se tiene soporte de la presentación, grabación de la misma y listado de asistencia de la reunión.</t>
  </si>
  <si>
    <t>Mediante oficio de la Directora de Planeación de la SDP, dirigido a las entidades distritales, se recomendó incluir en su planeación institucional para la vigencia 2021, acciones de capacitación dirigidas a los servidores públicos y contratistas en enfoques diferenciales, de manera que puedan apropiar los conceptos en la ejecución de su quehacer institucional.</t>
  </si>
  <si>
    <t>525 - Implementar un plan de acción para la sostenibilidad del Sistema Integrado de Gestión en el marco de las políticas  de MIPG y la adecuación de la infraestructura para el desempeño de las funciones</t>
  </si>
  <si>
    <t>7636 - Fortalecimiento Institucional de la SDP</t>
  </si>
  <si>
    <t>Dirección de Planeación</t>
  </si>
  <si>
    <t>Lisa Vergara</t>
  </si>
  <si>
    <t>dir.planeacion@sdp.gov.co</t>
  </si>
  <si>
    <t>Establecer los lineamientos para visibilizar a los grupos étnicos en la producción estadística del Distrito.</t>
  </si>
  <si>
    <t>Derechos
Humanos</t>
  </si>
  <si>
    <t>Guía institucionalizada a través de acto administrativo</t>
  </si>
  <si>
    <t>Institucionalizar mediante acto administrativo la guía de incorporación del enfoque diferencial.</t>
  </si>
  <si>
    <t>Plan de Acción del PED 2019 - 2024</t>
  </si>
  <si>
    <t>En el marco de la implementación del Plan Estadístico Distrital se elaboró el documento Guía:  «Estándares estadísticos para la incorporación del enfoque poblacional diferencial e intersecciones en la  producción y difusión de las estadísticas  del Distrito Capital»</t>
  </si>
  <si>
    <t>Se publicó el documento Guía  en  http://www.sdp.gov.co/sites/default/files/02.guia_incorporacion_enfoque_diferencial.pdf y se empezaron las contrataciones de profesionales de apoyo para la implementación del Plan Estadístico Distrital. Se iniciaron discusiones sobre el acto administrativo pertinente que puede expedir la SDP.</t>
  </si>
  <si>
    <t>Se ajustó la guía de Estándares estadísticos para la incorporación del enfoque poblacional diferencial e interseccional en la producción y difusión de las estadísticas del Distrito Capital, con fecha Marzo 2021 la cual se encuentra publicada en la página de la SDP http://www.sdp.gov.co/micrositios/plan-estadistico-distrital/documentos y se generó la Circular 015 del 17 de junio de 2021; con el propósito socializar los lineamientos metodológicos del Plan Estadístico Distrital (que incluye la guía previamente mencionada), para la producción de operaciones estadísticas, y así orientar y asesorar a todos los sectores y entidades de la administración distrital en el cumplimiento de sus compromisos e implementación de sus planes de acción anuales. Es importante aclarar que, para el siguiente trimestre, se tienen programadas las socializaciones de los estándares estadísticos para la incorporación del enfoque poblacional-diferencial e interseccional en la producción y difusión de las estadísticas del Distrito Capital, con los diferentes Sectores Administrativos.</t>
  </si>
  <si>
    <t>53 Información para la toma de decisiones</t>
  </si>
  <si>
    <t xml:space="preserve">463 Producir y recopilar información para generar análisis que guíe la toma de decisiones de la administración distrital teniendo en cuenta los enfoques del plan de desarrollo </t>
  </si>
  <si>
    <t>7631 Producción, actualización y disposición de información sobre condiciones territoriales, económicas, sociales y ambientales para la toma de decisiones en Bogotá</t>
  </si>
  <si>
    <t>Dirección de Información, Cartografía y Estadística</t>
  </si>
  <si>
    <t>Andrés Leonardo Acosta Hernández</t>
  </si>
  <si>
    <t>3358000 Ext 8151</t>
  </si>
  <si>
    <t>alacosta@sdp.gov.co</t>
  </si>
  <si>
    <t>Garantizar 2 espacios de participación anuales para 60 personas de la comunidad  negra afrocolombiana  en la formulación, ejecución y seguimiento de los instrumentos de planeación distritales</t>
  </si>
  <si>
    <t xml:space="preserve">Número de espacios convocados para la participación de las comunidades negras afrocolombianas en la formulación de los instrumentos de planeación de la SDP </t>
  </si>
  <si>
    <t xml:space="preserve">Sumatoria de espacios convocados para la participación de las comunidades negras afrocolombianas la formulación de los instrumentos de planeación de la SDP </t>
  </si>
  <si>
    <t>Se realizó una reunión a la cual se invitó a las comunidades negras, raizales, Palenqueras y afro para recibir aportes frente a la construcción de la Ley Orgánica de Región Metropolitana</t>
  </si>
  <si>
    <t>Se tenía previsto un espacio de participación para el proceso de formulación del POT, sin embargo no se pudo realizar durante la vigencia 2020 debido a que este se postergo para la vigencia 2021.</t>
  </si>
  <si>
    <t>Se tiene previsto un espacio programado para el mes de abril. En este primer trimestre no se ha realizado ninguna actividad con personas Afrodescendientes.</t>
  </si>
  <si>
    <t xml:space="preserve">El 20 de abril y el 08 de junio de 2021 se realizaron dos espacios de participación para las comunidades negras y el pueblo afrodescendiente en el marco de la formulación del POT. Con estos dos espacios se da cumplimiento del 100% de la meta frente a esta acción para la vigencia 2021.
Como espacios adicionales a los que dieron cumplimiento a la meta, se invitó a las comunidades negras y pueblo afrdescendiente para participar en las reuniones de: 1) "Despachando, inversión de los recursos de las regalías en Bogotá" realizado el día 21 de abril de 2021 y 2) Consejo Consultivo del pueblo afridescendiente, realizado el día 24 de mayo. El evento de Regalías se transmitió por Facebook Live, por lo tanto no se tiene soporte de asistencia.
Adicionalmente y por solicitud de las comunidades negras se planea otra reunión para el mes de Julio en el marco de la formulación del POT.
A la fecha todas las actividades han sido de carácter virtual, razón por la cual no se ha ejecutado presupuesto.
</t>
  </si>
  <si>
    <t>51  Gobierno Abierto</t>
  </si>
  <si>
    <t xml:space="preserve">408: Definir e implementar estrategias de participación ciudadana  en la formulación, ejecución y seguimiento  a los instrumentos de planeación de la SDP y en los procesos de rendición de cuentas distritales y locales  atendiendo los enfoques del Plan de Desarrollo. </t>
  </si>
  <si>
    <t>7604: Diseño de modelo colaborativo para la participación ciudadana en los instrumentos de planeación, los ejercicios de rendición de cuentas distritales y locales y los presupuestos participativos.</t>
  </si>
  <si>
    <t>Dirección de Participación y Comunicación para la Planeación</t>
  </si>
  <si>
    <t>Juan Carlos Prieto
Natalia Garzón</t>
  </si>
  <si>
    <t>jprieto@sdp.gov.co
ngarzon@sdp.gov.co</t>
  </si>
  <si>
    <t xml:space="preserve">Garantizar 1 espacio de participación anual para 60 personas de las comunidades negras afrocolombianas en los procesos de rendición de cuentas de la SDP. </t>
  </si>
  <si>
    <t xml:space="preserve">Número de espacios de rendición de cuentas de la SDP con convocatoria a las comunidades negras afrocolombianas.  </t>
  </si>
  <si>
    <t xml:space="preserve">Sumatoria de espacios de rendición de cuentas de la SDP con convocatoria a las comunidades  negras afrocolombianas. </t>
  </si>
  <si>
    <t>Se realizó rendición de cuentas invitando a toda la ciudadanía, incluidas las personas Afrodescendientes. El evento fue el 18 de diciembre de 2020. El tema principal fue avances en el POT. Se realizó mediante la plataforma de Facebook Live, desde la cuenta oficial de la SDP.</t>
  </si>
  <si>
    <t>Debido a las condiciones de la Pandemia por COVID19, se realizó el evento de manera virtual a través de la plataforma Facebook Live. Por esta razón no se cuenta con listas de asistencia.</t>
  </si>
  <si>
    <t>El evento de rendición de cuentas está previsto entre los meses de agosto y septiembre de 2021.</t>
  </si>
  <si>
    <t>El evento de rendición de cuentas de la Secretaría Distrital de Planeación está previsto para el mes de septiembre de 2021.</t>
  </si>
  <si>
    <t>Afiliar al 100% de la población negra y afrocolombiana al régimen subsidiado, siempre y cuando cumplan con los requisitos de Ley, con el previo cruce de la base de datos que entregue el representante legal de la comunidad.</t>
  </si>
  <si>
    <t>Poblacional-Diferencial</t>
  </si>
  <si>
    <t>Porcentaje de personas afiliadas al Régimen Subsidiado con pertenencia étnica Negra y Afrocolombiana, siempre y cuando cumplan con los requisitos de Ley</t>
  </si>
  <si>
    <t>Número de personas afiliadas al Régimen Subsidiado con pertenencia étnica Negra y Afrocolombiana/Número de personas reportadas en bases de datos que cumplan criterios para la afiliación al régimen subsidiado*100</t>
  </si>
  <si>
    <t>Se participa en reunión del sector salud con el Consejo Consultivo de Comunidades Negras y Afrocolombianas de Bogotá, el 25 de enero de 2021. Por dificultades internas del Consultivo y no reconocimiento de protocolización, no se logra hacer presentación ni propuesta de asistencia técnica para apoyar la implementación de la acción afirmativa.</t>
  </si>
  <si>
    <t>Dificultad: No se cuenta con una línea de base de la población Afrocolombiana que habita en Bogotá.
Alternativa de solución: Precisar interlocutores legítimos para levantar el censo/base de datos de las personas Afrodescendientes que residen en Bogotá, e iniciar afiliación de población no asegurada.</t>
  </si>
  <si>
    <t xml:space="preserve">Se logra poder tener un encuentro con la coordinadora de los grupos afro residentes en Bogotá, con quien se revisa la base de datos suministrada por la SAE y queda el compromiso de identificar estrategias acorde a las dinámicas de la población donde la Subdirección de Administración del Aseguramiento se compromete a realizar acompañamiento en promoción de la afiliación y asistencia técnica en los procesos de aseguramiento.
En cuanto a la ejecución presupuestal para el II trimestre de 2021, se precisa que no es posible reportar recursos, teniendo en cuenta que a la fecha no se cuenta con una línea base de la población afro. Sin embargo, aunque los recursos asignados a través del proyecto de inversión del FFDS 7822,  son de destinación específica para el total de la población afiliada al régimen subsidiado en salud de Bogotá D.C., es posible para la SDS presentar el reporte de esta población afiliada al régimen subsidiado y su costo, siempre y cuando esta cumpla con los requisitos establecidos en el Artículo 2.1.5.1 del Decreto 064 de 2020 [según Grupo SISBEN Metodología IV y poblaciones especiales] y  el coordinador de la comisión de salud Afro de esta comunidad, entregue a la SDS la base de datos de esta población de manera periódica, lo cual no ocurrió para el periodo de este reporte. </t>
  </si>
  <si>
    <t>Se identifica que los líderes y representantes de la comunidad afro no cuentan con un documento emitido por la autoridad competente que reconozca la representatividad para la toma de decisiones y determinar la viabilidad de afiliación masiva en la ciudad de Bogotá por lo que las acción afirmativa se desarrollará de manera conjunta con acciones comunitarias de promoción de la afiliación de acuerdo a las agendas concertadas y la convocatoria realizada por los líderes de los pueblos afro.</t>
  </si>
  <si>
    <t>Mejora de la gestión de instituciones de salud</t>
  </si>
  <si>
    <t>66: A 2024 conseguir una cobertura del  95% o más el aseguramiento de la población al SGSSS en el Distrito Capital. (Con base en Censo DANE 2018).</t>
  </si>
  <si>
    <t>Salud</t>
  </si>
  <si>
    <t>Secretaría Distrital de Salud</t>
  </si>
  <si>
    <t>Subdirección de Administración del Aseguramiento</t>
  </si>
  <si>
    <t xml:space="preserve">Gloria Jannette Quiñones Cárdenas
Delio Adenauer Atuesta García </t>
  </si>
  <si>
    <t>3649090 Ext 9615
3649090 Ext. 9896</t>
  </si>
  <si>
    <t>gjquinones@saludcapital.gov.co
DAAtuesta@saludcapital.gov.co</t>
  </si>
  <si>
    <t xml:space="preserve">En cuanto a la ejecución presupuestal para el II trimestre de 2021, se precisa que no es posible reportar recursos, teniendo en cuenta que a la fecha no se cuenta con una línea base de la población afro. Sin embargo, aunque los recursos asignados a través del proyecto de inversión del FFDS 7822,  son de destinación específica para el total de la población afiliada al régimen subsidiado en salud de Bogotá D.C., es posible para la SDS presentar el reporte de esta población afiliada al régimen subsidiado y su costo, siempre y cuando esta cumpla con los requisitos establecidos en el Artículo 2.1.5.1 del Decreto 064 de 2020 [según Grupo SISBEN Metodología IV y poblaciones especiales] y  el coordinador de la comisión de salud Afro de esta comunidad, entregue a la SDS la base de datos de esta población de manera periódica, lo cual no ocurrió para el periodo de este reporte. </t>
  </si>
  <si>
    <t>Apoyar la realización de cuatro paneles autónomos de saberes ancestrales afro, a través del acompañamiento técnico y logístico</t>
  </si>
  <si>
    <t>Derechos Humanos; Diferencial;  Territorial y Género</t>
  </si>
  <si>
    <t>% de paneles de saberes ancestrales realizados en el periodo</t>
  </si>
  <si>
    <t>Número de paneles ancestrales realizados en el periodo</t>
  </si>
  <si>
    <t>$ 7.000.000</t>
  </si>
  <si>
    <t>$ 28.000.000</t>
  </si>
  <si>
    <t>Durante este periodo no se reporta avance en la implementacion de la accion, ya que no se ha logrado los  espacios de diáologos con la comision Afro para definir la implementacion de la misma. Se participa en reunión del sector salud con el Consejo Consultivo de Comunidades Negras y Afrocolombianas de Bogotá, el 25 de enero de 2021.</t>
  </si>
  <si>
    <t xml:space="preserve">Para el Il Trimestre de 2021 no se reporta avance en la implementación de esta acción, sin embargo se proyecta otro espacio de reunión con la Comisión Consultiva de Salud Afro para organizar en plan de trabajo
El presupuesto consignado en el proyecto 7750 es de $ 28.000.000,  distribuido $ 7.000.000 por año para apoyo logistico en realizacion de los Paneles.
 Con la Comisión Distrital de Salud Afro se realizó la protocolización de las Acciones Afirmativas el 27 de Mayo de 2021, dando así el aval para  la implementacion de la acción, sin embargo no se ha tenido avances en la ejecución de esta acción concertada debido a que aun no se ha empezado a ejecutar tecnicamente la propuesta  por parte de la comunidad,  por tal razon el presupuesto no presenta ninguna variacion. </t>
  </si>
  <si>
    <t xml:space="preserve"> El día 23 de mayo se concertó con la Comision de Salud Afro y la Direccion de Participacion una  reunion para avanzar en las acciones concertadas con todas las agarantias, sin embargo la comunidad no asistio al espacio. El día   27 de Mayo de 2021 se llevó a cabo el espacio de protocolización de las Acciones Afirmativas con la Comisión Consultiva de Salud Afro, dando así la aprobación para  la implementación de la misma.                                                                                                                                                                                                                                                                                                                      Se proyecta otro espacio de reunión con la Comisión Consultiva de Salud Afro para organizar en plan de trabajo en pro de la ejecución tecnica de la propuesta por parte de la comunidad con el acompañamiento del sector,  por tal razon,  el presupuesto no presenta ninguna variación.</t>
  </si>
  <si>
    <t xml:space="preserve">Gestión Pública efectiva abierta y transparente </t>
  </si>
  <si>
    <t xml:space="preserve">403: A 2024, diseñar e implementar la Estrategia de Gobierno Abierto en salud de Bogotá D.C. (GABO), a través de acciones de participación social en salud, reconciliación, transparencia, control social y rendición de cuentas y servicio al ciudadano, con procesos comunitarios e intersectoriales en las 20 localidades. </t>
  </si>
  <si>
    <t>Secretaria Distrital de Salud</t>
  </si>
  <si>
    <t>Dirección de Participación Social, Gestión Territorial y Transectorialidad</t>
  </si>
  <si>
    <t xml:space="preserve">Leonardo Antonio Mejía Prado
Martha Biuza 
</t>
  </si>
  <si>
    <t>3649090 Ext. 9530
3058306042</t>
  </si>
  <si>
    <t>la2mejia@saludcapital.gov.co
mvbiuza@saludcapital.gov.com</t>
  </si>
  <si>
    <t xml:space="preserve">El presupuesto consignado en el proyecto 7750 es de $ 28.000.000,  distribuido $ 7.000.000 por año para apoyo logistico en realizacion de los Paneles.
 Con la Comisión Distrital de Salud Afro se realizó la protocolización de las Acciones Afirmativas el 27 de Mayo de 2021, dando así el aval para  la implementacion de la acción, sin embargo no se ha tenido avances en la ejecución de esta acción concertada debido a que aun no se ha empezado a ejecutar tecnicamente la propuesta  por parte de la comunidad,  por tal razon el presupuesto no presenta ninguna variacion. </t>
  </si>
  <si>
    <t xml:space="preserve">Sensibilización a funcionarios-as y comunidad en general de los beneficios para  reconocimiento de las técnicas curativas y medicinales ancestrales afro. </t>
  </si>
  <si>
    <t>Derechos Humanos; Diferencial;  Territorial y Genero</t>
  </si>
  <si>
    <t xml:space="preserve">%  sensibilizaciones realizadas  por periodo. </t>
  </si>
  <si>
    <t xml:space="preserve">Número de sensibilizaciones realizadas  por periodo. </t>
  </si>
  <si>
    <t>$ 9.000.000</t>
  </si>
  <si>
    <t>$ 9000000</t>
  </si>
  <si>
    <t>$ 36.000.000</t>
  </si>
  <si>
    <t>Durante este periodo no se reporta avance en la implementacion de la accion, ya que no se ha logrado los  espacios de diaologos con la comision Afro para definir la implementacion de la misma. Se participa en reunión del sector salud con el Consejo Consultivo de Comunidades Negras y Afrocolombianas de Bogotá, el 25 de enero de 2021.</t>
  </si>
  <si>
    <t>Para el Il Trimestre de 2021 no se reporta avance en la implementación de esta acción. Sin embargo, se proyecta iniciar en el III trimestre de 2021, por lo cual se proyecta otro espacio de reunión con la Comisión Consultiva de Salud Afro para organizar en plan de trabajo.</t>
  </si>
  <si>
    <t xml:space="preserve">Para el Il Trimestre de 2021 no se reporta avance en la implementación de esta acción. Sin embargo, se proyecta iniciar en el III trimestre de 2021, una vez se genere otro espacio de reunión con la Comisión Consultiva de Salud Afro para organizar el plan de trabajo en pro de la ejecución tecnica de la propuesta por parte de la comunidad con el acompañamiento del sector. </t>
  </si>
  <si>
    <t xml:space="preserve">
El presupuesto consignado en el proyecto es de 7750 es de $ 36.000.000,  distribuido $ 9.000.000 por año para apoyo logistico para la sensibilizacion a funcionarios.
No se reporta ejecución presupuestal ni avance en el indicador durante el II trimestre, debido a que no se llevó la acción concertada. Sin embargo, se precisa que se implementará en el III trimestre de 2021.
</t>
  </si>
  <si>
    <t>Facilitar espacios de inclusión de la población afrocolombiana a través de la estrategia de  los Territorios de Innovación y Participación en Salud TIPS</t>
  </si>
  <si>
    <t>% de espacio  facilitados a la población afro desde la estrategia TIPS</t>
  </si>
  <si>
    <t>Número de espacios facilitados a la población afro desde la estrategia TIPS</t>
  </si>
  <si>
    <t>$ 12.000.000</t>
  </si>
  <si>
    <t xml:space="preserve">Para  el II Trimestre de 2021 desde el sector se adelantaron  talleres de capacitación para el diseño de la página Web de la estrategia de laboratorios Territoriales de Innovación y Participación en Salud  “TIPS,”  donde participan líderes de la Población Negra, afrolombiana acciones que no afectan el presupuesto de este componente..
El sector adelanta acciones para el diseño de la página Web  de la estrategia de laboratorios Territoriales de Innovación y Participación en Salud  “TIPS”  donde participan líderes de las Población Negra, afrolombiana. El presupuesto consignado, en el proyecto 7750, de $ 12.000.000, está asignado para la dotación de un espacio de la estrategia  TIPS, para el beneficio de  toda la ciudadanía incluyendo la comunidad Afrocolombiana  y Negra de Bogotá, este presupuesto  está asignado solo para el periodo del  2021 para desarrollo esta acción en el cuatrienio, este rubro será asignado para la dotación del espacio, tal como se concertó con la comunidad, estos recursos no se han visto afectados ya que técnicamente no se ha iniciado el proyecto que contempla los espacios físicos TIPS , razón por la cual no se reportan avances de los indicadores ni en la ejecución presupuestal para el II Trimestre de 2021. </t>
  </si>
  <si>
    <t xml:space="preserve">No hay afectación en el presupuesto porue aún no se han instalado los laboratorios, las acciones adelantadas van encaminadas all diseño de la página Web  de la estrategia de laboratorios Territoriales de Innovación y Participación en Salud  “TIPS”  donde participan líderes de las Población Negra, afrolombiana </t>
  </si>
  <si>
    <t xml:space="preserve">El sector adelanta acciones para el diseño de la página Web  de la estrategia de laboratorios Territoriales de Innovación y Participación en Salud  “TIPS”  donde participan líderes de las Población Negra, afrolombiana. El presupuesto consignado, en el proyecto 7750, de $ 12.000.000, está asignado para la dotación de un espacio de la estrategia  TIPS, para el beneficio de  toda la ciudadanía incluyendo la comunidad Afrocolombiana  y Negra de Bogotá, este presupuesto  está asignado solo para el periodo del  2021 para desarrollo esta acción en el cuatrienio, este rubro será asignado para la dotación del espacio, tal como se concertó con la comunidad, estos recursos no se han visto afectados ya que técnicamente no se ha iniciado el proyecto que contempla los espacios físicos TIPS , razón por la cual no se reportan avances de los indicadores ni en la ejecución presupuestal para el II Trimestre de 2021. </t>
  </si>
  <si>
    <t xml:space="preserve">Concertar e implementar las adecuaciones técnicas y administrativas necesarias para la implementación de las RIAS (rutas integrales de atención en salud), con enfoque diferencial Afro en el componente de prestación de servicios de salud.
</t>
  </si>
  <si>
    <t>Porcentaje de  avance en la implementación de adecuaciones técnicas y administrativas con enfoque diferencial Afro.</t>
  </si>
  <si>
    <t>(Actividades de implementación de adecuaciones técnicas y administrativas / actividades programadas)*100</t>
  </si>
  <si>
    <t>Guía metodológica para la implementación del enfoque diferencial étnico en las EAPB  e IPS (2019-SDS)</t>
  </si>
  <si>
    <t>25%</t>
  </si>
  <si>
    <t xml:space="preserve">En el primer trimestre para dar cumplimiento a la acción afirmativa pactada por la Dirección de Provisión de Servicios de Salud con la comunidad afrodescendiente se avanzó en:
* Se  elaboró  la propuesta de plan de acción a concertar con la comunidad Negra Afrocolombiana  y sujeta a revisión conjunta,  ajuste y aprobación. La propuesta define una  fase de alistamiento (revisión de material bibliográfico y conceptual de la acción afirmativa concertada, metodología de trabajo) a cargo de la  Dirección de Provisión de Servicios de Salud.  
* Se solicitó oficialmente a la coordinadora de la Comisión de Salud de la comunidad Negra Afrocolombiana  la designación de las hojas de vida y aval de los dos gestora(e)s étnicas(os) para la contratación,  una vez recibida la documentación en mención se acompañó  el trámite de gestión precontractual, quienes  serán el enlace y la articulación con la comunidad Negra Afrocolombiana  para avanzar en las adaptaciones técnicas en la prestación de los servicios de salud  según su medicina ancestral.  
* Se elaboró el estudio previo para la implementación de las adaptaciones socioculturales e incorporación del enfoque diferencial étnico en la prestación de servicios de salud en EAPB y red prestadora de servicios, en un proceso que se articulará  con la comunidad Negra – Afrocolombiana para la participación y construcción colectiva desde su percepción de medicina ancestral. 
De igual manera, en cumplimiento de la acción afirmativa concertada se participó en las siguientes reuniones en el marco del artículo 66 del Plan Distrital de Desarrollo 2020-2024:
* Reunión  (26/01/2021) efectuada con la comisión salud de la comunidad Negra Afrocolombiana  cuyo objeto fue la presentación de las acciones afirmativas definidas con el sector salud. 
* Reunión (24/02/2021) convocada por la Secretaría de Gobierno  - I jornada técnica intersectorial PIAA 2021 socialización metodología y presentación de informes 2021.
* Mesa de trabajo (15/02/2021)  con la Subdirección de Asuntos étnicos - SAE de la Secretaria Distrital de Gobierno y Planeación para la revisión correcciones y ajustes pertinentes  al plan integral de acciones afirmativas PIAA sector salud.  
</t>
  </si>
  <si>
    <t>$3,916,667</t>
  </si>
  <si>
    <t>Durante el II trimestre se realizó la contratación del talento humano gestora etnica Afrodescendiente con número de contrato 2470745 para enpezar a revidar las RIAS</t>
  </si>
  <si>
    <t>Bases de datos con información insuficiente; se debe actualizar base de datos con información completa que permita georreferenciar y caracterizar de manera precisa a fin de aportar a las adecuaciones técnicas y socioculturales en el componente de prestación de servicios, para ello la Gestora étnica está realizando un trabajo directo con las personas de la comunidad Negra-Afro.
La no continuidad del trámite de gestión precontractual con la segunda gestora de pertenencia étnica Negra-Afro, no se alcanzo a tramitar en el segundo trimestre por falta de requisitos en la presentación para la consecución del contrato (certificado afiliación activa a la EPS).</t>
  </si>
  <si>
    <t xml:space="preserve">Mejora de la gestión de instituciones de salud </t>
  </si>
  <si>
    <t>72: Ajustar el actual modelo de salud para basarlo en APS incorporando el enfoque poblacional diferencial, de cultura ciudadana, de género, participativo, territorial, y resolutivo que incluya la ruralidad y aporte a modificar de manera efectiva los determinantes sociales de la salud en la ciudad</t>
  </si>
  <si>
    <t xml:space="preserve">Secretaria Distrital de Salud </t>
  </si>
  <si>
    <t>Dirección de Provisión de Servicios de Salud</t>
  </si>
  <si>
    <t>Martha Yolanda Ruíz Valdés        Yudy Johana Mora Quiñonez</t>
  </si>
  <si>
    <t>3649090 Ext. 9511
3649090 Ext. 9512</t>
  </si>
  <si>
    <t xml:space="preserve">MYRuiz@saludcapital.gov.co
yjmora@saludcapital.gov.co </t>
  </si>
  <si>
    <t>Durante el II trimestre se realizó la contratación del talento humano gestora etnica Afrodescendiente con número de contrato 2470745</t>
  </si>
  <si>
    <t>Implementar una estrategia de fortalecimiento de prácticas de cuidado de la salud a la población Afrodescendiente a través de estrategias promocionales y preventivas a partir de la valoración de riesgos de la salud pública reconociendo dinámicas de la salud urbana y cosmovisiones propias de la comunidad</t>
  </si>
  <si>
    <t>Porcentaje de familias Afrodescendientes atendidas a través de acciones promocionales y preventivas para el cuidado de la salud desarrolladas en la estrategia "Quilombos".</t>
  </si>
  <si>
    <t>(Numero de familias Afrodescendientes atendidas a través de  acciones promocionales y preventivas para el cuidado de la salud desarrolladas en la estrategia "Quilombos"/numero total de familias Afrodescendientes priorizadas)*100</t>
  </si>
  <si>
    <t xml:space="preserve">En el espacio de diálogo y concertación que se dio y a pesar de la negación hasta el momento por parte de la Comisión de Salud en la implementación de la estrategia con 5 quilombos durante la vigencia del PSPIC marzo-junio 2021, en el mes de febrero se dispuso un producto que se desarrolló para el abordaje de la población Afrodescendiente que se encontró en situación de riesgo y vulnerabilidad que requieran del acompañamiento orientación y seguimiento en salud en el marco de la contingencia COVID-19. En este sentido los perfiles estuvieron en disponibilidad de atender los individuos o casos según las dinámicas de la comunidad presentadas en el territorio. 
Sin embargo, en el mes de febrero se contó con la implementación de la estrategia con la contratación de 8 perfiles
</t>
  </si>
  <si>
    <t xml:space="preserve">Dificultades:
 El recurso dispuesto inicialmente, se ha visto reducido por la situación generada frente a la pandemia COVID-19.
 La instancia representativa se ha levantado de los escenarios de dialogo generados por el  sector
 Se evidencian diferencias entre los miembros de la Comisión de salud, en ocasiones utilizan vocabulario despectivo e irrespetuoso hacia funcionarios del sector.
 Los comisionados no reconocen el proceso de protocolización enmarcado en el artículo 66 del PDD, manifestando que aún están en el proceso de diálogo y concertación.
 Desde el sector se propuso la  implementación de la estrategia "quilombos",  con una operación ajustada en el marco de la pandemia COVID-19, la cual no ha sido aceptada por la instancia representativa, lo que ha impedido la ejecución de la misma para la vigencia marzo-junio 2021.
 Ausencia de base censal o caracterización de la población 
Alternativas de solución: 
 Participar hasta la culminación de los escenarios convocados por el sector
 Uso de vocabulario respetuoso sin afirmaciones despectivas por parte de los comisionados
 Que la SAE de claridad a los comisionados del proceso de protocolización del articulo 66 PDD
 Revisar en espacio autónomo las diferencias de los miembros de la comisión
 Concertar las acciones que pueden verse ajustadas por las nuevas realidades de cara a la pandemia
 Gestionar por los medios a su disposición bases censales de la comunidad residente en Bogotá
</t>
  </si>
  <si>
    <t xml:space="preserve">Para el periodo comprendido entre abril-junio se realizaron  5 sesiones  de concertación con los Consultivos Distritales de la Comisión de Salud desde la subsecretaría de salud pública, con el fin de definir la implementación de la estrategia “Quilombos” durante la vigencia marzo-junio, para la cual se desarrollaron los lineamientos correspondientes para el abordaje diferencial a familias Afrodescendientes, con la proyección de 5 equipos, cada uno compuesto por 5 perfiles con pertenencia étnica (perfiles sabedor, partera, técnico ambiental, gestor y enfermera) para la  operación local desde las subredes; Sin embargo, después de agotar varios escenarios de concertación con la Comisión de Salud Afrodescendiente este proceso se vio limitado,  considerando que desde la misma se generó inconformidad en relación al número de perfiles previstos para la implementación de la estrategia. Igualmente, en los escenarios de dialogo se presentaron las acciones del cuatrienio y se realizó la socialización del Plan Nacional de vacunación contra el Covid-19 para comunidades Negras y Afrocolombianas, generando procesos de conciliación para el desarrollo de jornadas de vacunación que permitieran dar cobertura a las población que de acuerdo a las etapas establecidas por el ministerio fuera susceptible, de tal  manera durante el periodo se generaron dos jornadas de vacunación específica para la población. De igual manera, por medio de estas sesiones de acercamiento a la población se generaron acciones de demanda inducida para el acercamiento de la misma a los puntos de vacunación dispuestos en diferentes puntos de la ciudad.
</t>
  </si>
  <si>
    <t xml:space="preserve">Dificultades 
• El recurso dispuesto inicialmente para las diferentes intervenciones se vio modificado por las necesidades que emergieron ante la pandemia por Covid 19  en el contexto de la capital.
•	La inconformidad de la instancia representativa no permitió llegar a acuerdos de implementación en los espacios desarrollados, considerando la limitación para poder generar modificaciones presupuestales que permitieran una respuesta acorde a las demandas existentes.
•	Las sesiones de concertación generaron en algunos momentos espacios de trato inadecuado hacia los funcionarios del sector, limitando llegar a acuerdos. Los comisionados no reconocen el proceso de protocolización enmarcado en el artículo 66 del PDD, manifestando que aun nos encontramos en proceso de diálogo y concertación.
• Los comisionados no reconocen el proceso de protocolización enmarcado en el artículo 66 del PDD culminado en el año 2020, manifestando que aun nos encontramos en proceso de diálogo y concertación.
Alternativas de solución: 
 Participar hasta la culminación de los escenarios convocados por el sector
 La SAE de claridad a los comisionados del proceso de protocolización del articulo 66 PDD
 Concertar las acciones que pueden verse ajustadas por las nuevas realidades de cara a la pandemia
Respecto al presupuesto ejecutado para el II trimestre de 2021 es necesario realizar las siguientes precisiones:
1.En relación a la casilla AL (presupuesto ejecutado) debe entenderse como el presupuesto comprometido por el Fondo Financiero Distrital de Salud (FFDS) para las acciones de Salud Pública de Intervenciones Colectivas (PSPIC), en el marco de los convenios suscritos con las subredes integradas de servicios de salud para su implementación.
2. Es importante precisar, que en la casilla AO (% de avance al indicador) no se evidencian avances durante el II trimestre de 2021, dado que no hubo un consenso para la implementación de la estrategia Kilombos, razón por la cual en la columna AN se no se reporta avance del indicador para el II trimestre de 2021. 
3. A pesar de lo anterior, se precisa que los recursos reportados en la casilla AL fueron comprometidos por el FFDS para el desarrollo de esta acción, y teniendo en cuenta que no se implementó, dichos recursos serán liberados durante el proceso de liquidación del contrato. Dada esta situación, la SDS en el marco del nuevo convenio PSPIC que suscribirá con la Subredes, dará continuidad a esta acción.
</t>
  </si>
  <si>
    <t>Salud para la vida y el bienestar</t>
  </si>
  <si>
    <t>81: A 2024 incrementar en un 33% la atención a las poblaciones diferenciales (etnias, LGBTI, habitantes de calle, carreteros, personas que ejercen actividades sexuales pagadas), desde la gestión de la salud pública y acciones colectivas.</t>
  </si>
  <si>
    <t>Subdirección de Gestión y Evaluación de Políticas en salud Pública</t>
  </si>
  <si>
    <t>Gina Paola Gonzalez Ramirez
Edyanni Ramos Valoyes</t>
  </si>
  <si>
    <t>3649090 Ext 9570
3649090 Ext 9838</t>
  </si>
  <si>
    <t xml:space="preserve">
GPGonzalez@saludcapital.gov.co
e1ramos@saludcapital.gov.co</t>
  </si>
  <si>
    <t>Respecto al presupuesto ejecutado para el II trimestre de 2021 es necesario realizar las siguientes precisiones:
1.En relación a la casilla AL (presupuesto ejecutado) debe entenderse como el presupuesto comprometido por el Fondo Financiero Distrital de Salud (FFDS) para las acciones de Salud Pública de Intervenciones Colectivas (PSPIC), en el marco de los convenios suscritos con las subredes integradas de servicios de salud para su implementación.
2. Es importante precisar, que en la casilla AO (% de avance al indicador) no se evidencian avances durante el II trimestre de 2021, dado que no hubo un consenso para la implementación de la estrategia Kilombos, razón por la cual en la columna AN se no se reporta avance del indicador para el II trimestre de 2021. 
3. A pesar de lo anterior, se precisa que los recursos reportados en la casilla AL fueron comprometidos por el FFDS para el desarrollo de esta acción, y teniendo en cuenta que no se implementó, dichos recursos serán liberados durante el proceso de liquidación del contrato. Dada esta situación, la SDS en el marco del nuevo convenio PSPIC que suscribirá con la Subredes, dará continuidad a esta acción.</t>
  </si>
  <si>
    <t>Vinculación de  2 profesionales a nivel local con pertenencia étnica negra -afrocolombiana para apoyar la implementación de acciones  y procesos diferenciales en salud para la población Afrodescendiente residente en Bogotá. D.C.</t>
  </si>
  <si>
    <t xml:space="preserve">No. profesionales con pertenencia étnica Negra -afrocolombiana </t>
  </si>
  <si>
    <t xml:space="preserve">Número profesional con pertenencia étnica Negra -afrocolombiana </t>
  </si>
  <si>
    <t>2 Profesionales</t>
  </si>
  <si>
    <t xml:space="preserve">Durante este periodo, se dio la continuidad de la figura "referente étnico" de gobernanza, donde se apoya todo el ejercicio de posicionamiento a nivel local de las políticas públicas étnicas, en este caso específico con las Comunidades Negras, Afrocolombianas, Raizales y Palenqueras-CNARP, se contó con dos profesionales con pertenencia étnica afrodescendiente, uno en la subred  Integrada Sur y otro en la Subred Centro Oriente.
Para la vigencia marzo-junio de 2021 del PSPIC, a partir del mes de febrero la comisión  de salud avalo la continuidad del referente en la subred sur; por otro lado, el profesional de la SISS centro oriente,  que se venía desempeñando como referente no fue avalado para su continuidad, por tanto, postularon para el mes de marzo el nuevo profesional que acompañará el proceso de Políticas Públicas Afrodescendientes.
</t>
  </si>
  <si>
    <t>Dificultad: La comisión debe presentar de manera oportuna la postulación de personas idóneas con pertenencia étnica Afro descendiente.</t>
  </si>
  <si>
    <t>Durante este periodo, se dio la continuidad de la figura "referente étnico" de gobernanza, donde se apoya todo el ejercicio de posicionamiento a nivel local de las políticas públicas étnicas, en este caso específico con las Comunidades Negras, Afrocolombianas, Raizales y Palenqueras-CNARP, se contó con dos profesionales con pertenencia étnica afrodescendiente, uno en la subred  Integrada Sur y otro en la Subred Centro Oriente.</t>
  </si>
  <si>
    <t>Vinculación de  1 profesional con pertenencia étnica negra -afrocolombiana para apoyar la implantación de acciones  y procesos diferenciales en salud para la población Afrodescendiente residente en Bogotá. D.C.</t>
  </si>
  <si>
    <t xml:space="preserve">% profesional con pertenencia étnica negra -afrocolombiana contratados </t>
  </si>
  <si>
    <t xml:space="preserve">1 profesional con pertenencia étnica negra -afrocolombiana contratados </t>
  </si>
  <si>
    <t xml:space="preserve">1 Profesional </t>
  </si>
  <si>
    <t>Contratación de 1 talento humano con pertinencia Étnica Afrocolombiana, Negra, el cual realizó asistencia técnica a las organizaciones afrocolombianas en territorios locales respecto al avance de las iniciativas en los Territorios de Innovación y Participación en Salud TIPS, y a nivel de presupuestos locales  en el marco de los objetos de gastos flexibles del Sector Salud se apoya técnicamente la etapa de formulación del proyecto de saberes ancestrales en medicina articulado con las Alcaldía Locales, a su vez, se facilita la oferta institucional del equipo técnico para dar respuesta a las solicitudes comunitarias en rutas de atención a la población víctima, socialización de las políticas publicas de juventud y enfoque diferencial poblacional y género. Finalmente se proyectaron las respuestas a los derechos de petición respectivos la ciudadanía y de la Subcomisión de Salud Afro.</t>
  </si>
  <si>
    <t>Para el Il trimestre de 2021, se reporta avance ya que se cuenta con el aval y la hoja de vida del talento humano propuesta por la instancia representativa desde donde enviaron tres hojas de vida el 02 de Junio para la realización de una terna, dicho profesional ya fue seleccionado y se encentra en proceso de  contratación, no obstante se cuenta con un equipo que está haciendo el acompañamiento. Dado lo anterior esta acción cuneta con una garantía contractual, sin embargo el presupuesto no presenta afectación alguna.</t>
  </si>
  <si>
    <t>Se realizó la selección del profesional y este se encuentra en proceso contractual, no obstante se cuenta con un equipo que está haciendo el acompañamiento. Se proyecta proponer espacios de dialogo con la Comisión Consultiva de Salud Afro para dar lugar a la realización de esta acción.</t>
  </si>
  <si>
    <t>Realizar Análisis de Situación en Salud de la población negra y afrocolombiana del Distrito desde el enfoque diferencial e intercultural, con una actualización cada dos años</t>
  </si>
  <si>
    <t xml:space="preserve">
Documento de análisis de condiciones de vida y enfermedad de la población  negra y afrocolombiana en Bogotá
</t>
  </si>
  <si>
    <t>Un documento construido y validado con los actores involucrados</t>
  </si>
  <si>
    <t>Documento de análisis de condiciones de salud y vida de la población  negra y afrocolombiana año 2020-SDS</t>
  </si>
  <si>
    <t>_</t>
  </si>
  <si>
    <t xml:space="preserve">Durante este periodo se contó con la terminación del producto en el mes de enero 2021, sin embargo, se encuentra en proceso de revisión, realimentación y ajuste por parte de la Subred Integrada Servicios de Salud Centro Oriente para aprobación, posterior socialización con la comunidad y publicación en la página web de la Secretaria Distrital de Salud.
Es importante resaltar que conforme al proceso de concertación, se inicia el proceso de implementación de esta acción afirmativa en el año 2023, ya que es un documento que se realizaría cada dos años.
</t>
  </si>
  <si>
    <t>Dificultad: Contar con el documento oficial publicado para tenerlo como insumo en  línea base</t>
  </si>
  <si>
    <t xml:space="preserve">Desde el primer trimestre se cuenta con la terminación del producto, sin embargo, actualmente se encuentra en proceso de publicación por parte de la SDS, para posterior socialización con la comunidad y publicación en la página web de la Secretaria Distrital de Salud.
Es importante resaltar que conforme al proceso de concertación, se inicia el proceso de implementación de esta acción afirmativa en el año 2023, ya que es un documento que se realizaría cada dos años.
</t>
  </si>
  <si>
    <t xml:space="preserve">05. A 2024 mantener el 100% de la operación de los sistemas de vigilancia en salud pública en Bogotá D.C. </t>
  </si>
  <si>
    <t xml:space="preserve">
Es importante resaltar que conforme al proceso de concertación, se inicia el proceso de implementación de esta acción afirmativa en el año 2023, ya que es una actualización documental que se realizaría cada dos años.</t>
  </si>
  <si>
    <t xml:space="preserve">
Apoyar la realización de cuatro eventos de Conmemoración de las comunidades Negras y afrocolombianas, a través del acompañamiento técnico y logístico
</t>
  </si>
  <si>
    <t>% de  conmemoraciones   realizados en el periodo</t>
  </si>
  <si>
    <t>Número de Conmemoraciones realizados en el periodo</t>
  </si>
  <si>
    <t>2 Encuentros de conmemoración realizados en los años 2017 y 1219.</t>
  </si>
  <si>
    <t>Para el Il Trimestre de 2021 no se reporta avance en la implementación de esta acción. Se llevó a cabo el  espacio de protocolización de las Acciones Afirmativas con la Comisión Consultiva de Salud Afro el día  27 de Mayo de 2021, dando así el aval para  la implementacion de la misma.                                                                                                                                                                                                                                                                                                                      Se proyecta otro espacio de reunión con la Comisión Consultiva de Salud Afro para empezar la ejecución tecnica de la propuesta  por parte de la comunidad,  por tal razon,  el presupuesto no presenta ninguna variación.</t>
  </si>
  <si>
    <t>Al momento en que se llevó a cabo la protocolización de las Acciones Afirmativas se estaba coordinando entre las partes la realización de una terna para seleccionar a un profesional con pertenecia étnica afro, cabe resaltar que ya se realizó la selección del profesional y este se encuentra en proceso contractual. Se proyecta proponer espacios de dialogo con la Comisión Consultiva de Salud Afro para dar lugar a la realización de esta acción.</t>
  </si>
  <si>
    <t xml:space="preserve">El presupuesto consignado, en el proyecto 7750, de $ 28.000.000,  distribuido por $ 7.000.000 por año para apoyo logistico en realizacion de conmemoracion.
No se ha tenido avances en la ejecución de esta acción concertada, ya que con la comisión Distrital de Salud afro se dio el espacio de protocolización de las Acciones Afirmativas, pero no se han llevado a cabo diálogos para operativizar las acciones concertadas.
Por lo anterior no se reporta avance del indicador ni del presupuesto ejecutado para el Il trimestre de 2021. </t>
  </si>
  <si>
    <t>Realización de 4 Jornadas de promoción de hábitos y estilos de vida saludables con la población  Negra y Afrodescendiente, orientadas en la promoción de la salud y la prevención de la enfermedad.</t>
  </si>
  <si>
    <t>4 de jornadas de orientación en hábitos y estilos de vida saludables de  la población  Negra y Afrodescendiente</t>
  </si>
  <si>
    <t>Conforme al proceso de concertación con la Comisión Consultiva de Comunidades Negras y Afrocolombianas, se inicia el proceso de implementación de esta acción afirmativa a partir de septiembre de la vigencia 2021.</t>
  </si>
  <si>
    <t xml:space="preserve">Prevención y cambios para mejorar la salud de la población </t>
  </si>
  <si>
    <t xml:space="preserve">77:A 2024 mantener la tasa de mortalidad por enfermedades crónicas no transmisibles por debajo de 127 por 100,000 personas en edades de 30 a 69 años. Implementando estrategias de promoción de practicas y estilos de vida saludable, para prevención de Enfermedades Cardiovasculares, Diabetes Mellitus, Cáncer, Enfermedades de vías respiratorias inferiores, entre otras. </t>
  </si>
  <si>
    <t>Subdirección de Determinantes en Salud</t>
  </si>
  <si>
    <t>Adriana Mercedes Ardila Sierra
Ángela Lucia Cortes Morales</t>
  </si>
  <si>
    <t xml:space="preserve">
3649090 Ext 9346 
3649090 Ext  9047</t>
  </si>
  <si>
    <t>AMArdila@saludcapital.gov.co
alcortes@saludcapital.gov.co</t>
  </si>
  <si>
    <t>Conforme al proceso de concertación con la Comisión Consultiva de Comunidades Negras y Afrocolombianas, se inicia el proceso de implementación de esta acción afirmativa a partir de septiembre de la vigencia 2021. Por tal razón, no se reportan recursos para el II Trimestre de 2021.</t>
  </si>
  <si>
    <t>1.36</t>
  </si>
  <si>
    <t xml:space="preserve"> $ 218.117.440 </t>
  </si>
  <si>
    <t xml:space="preserve"> $ 225.820.208 </t>
  </si>
  <si>
    <t xml:space="preserve"> $ 236.223.040 </t>
  </si>
  <si>
    <t xml:space="preserve"> $ 235.413.456 </t>
  </si>
  <si>
    <t>$ 915.574.144</t>
  </si>
  <si>
    <t>$ 18.176.453</t>
  </si>
  <si>
    <t>Se reporta avance en una estrategia en términos de la formulación del indicador,  es así que desde la Estrategia Sawabona, palabra en lengua Zulú –África que traducido al español significa “Te respeto”.  i) se desarrollaron (130) acompañamientos por las sabedores de la Estrategia Sawabona, en 25 unidades operativas priorizadas para el fortalecimiento de la cultura afro en la Ciudad, específicamente las Sabedoras Afro acompañaron 25 unidades operativas ii) implementación de rutas de Saberes (denominación usada para la planeación) en las Unidades operativas a partir de los saberes culturales de las sabedoras, entre los principales saberes movilizados se encuentran comida afro, danzas, rondas infantiles afro, juegos tradicionales.
La implementación de esta estrategia aporta a la oportunidad de reconocer los valores culturales desde la primera infancia, cuya intención es lograr disminuir situaciones de discriminación por pertenencia étnica.
Para el corte del primer trimestre se han contratado 8 sabedoras Sacabeñas, quienes se vincularon a la estrategia a partir del 01/02/2021.Se espera que en el segundo trimestre se haga la contratación de las y los sabedores que hacen falta para completar los 15.</t>
  </si>
  <si>
    <t>La estrategia Sawabona, para la pervivencia cultural de la comunidad negra, afrodescendiente, Palenquera y raizal, para el periodo septiembre - Diciembre, se priorizaron (112) unidades operativas con un total de 305 acompañamientos con la construcción e implementación de las Rutas de Saberes, nombre que se le ha otorgado a las planeaciones de las Sabedoras, las sabedoras y las familias participantes de los Servicios Sociales en canto, tradición oral, orígenes, cocina afro, afro belleza, medicina ancestral.
Se realizaron 13 encuentros de fortalecimiento técnico dirigidos a las y los sabedores de la estrategia sawabona, adelantando temáticas en torno a lo que significa ser un sabedor en contexto de ciudad, como se puede afianzar los conocimientos afrodescendientes desde la primera infancia.
Con corte al 30 de diciembre de 2021, se han contratado 14 sabedoras y sabedores.
Para este trimestre el presupuesto ejecutado fue de 85.732.987
La Subdirección para la infancia realiza articulaciones de forma permanente con la Comisión Consultiva Distrital de Comunidad Negras, Afrocolombianas, con el fin de realizar el seguimiento a las acciones afirmativas concertadas, para el corte septiembre -diciembre, se hicieron 2 encuentros.
Para el corte del cuarto trimestre se ha realizado la contratación efectiva de 14 sabedoras y sabedores con el aval de la consultiva afro.</t>
  </si>
  <si>
    <t>Durante este trimestre la subdirección para la infancia estuvo atenta para la recepción de los ajustes en la documentación de la sabedora pero no se recibieron.</t>
  </si>
  <si>
    <t xml:space="preserve">La estrategia Sawabona aporta de forma significativa al reconocimiento del enfoque diferencial que cobra importancia dado que fortalece las acciones de atención integral, avanzando hacia el reconocimiento de las historias de vida, de las particularidades de desarrollo, de las diversas cosmovisiones y cosmogonías de los pueblos y de la comunidad negra, afrodescendiente, palenquera y raizal en la crianza de las niñas y los niños, es así que el enfoque diferencial complementa las acciones haciendo que partan de la concepción de niña, niño y su interés superior en conjunto con las prácticas y las creencias culturales.
</t>
  </si>
  <si>
    <t>1.37</t>
  </si>
  <si>
    <t xml:space="preserve"> $ - </t>
  </si>
  <si>
    <t xml:space="preserve"> $ 504.442.400 </t>
  </si>
  <si>
    <t xml:space="preserve"> $ 1.039.161.200 </t>
  </si>
  <si>
    <t xml:space="preserve"> $ 1.070.330.800 </t>
  </si>
  <si>
    <t>$ 2.613.934.400</t>
  </si>
  <si>
    <t>Desde la Subdirección para la Juventud se espera retomar las actividades del Plan de trabajo acordado con la Consultiva afro convocando a nuevas fechas de reunión en el mes de julio para fortalecer el trabajo territorial movilizado a traves del cumplimiento de esta accion afirmativa.</t>
  </si>
  <si>
    <t>Contratación efectiva  del gestor con pertenencia étnica afro Carlos Gordillo Pitre. Con contrato No 4557 2021  con vigencia del 15/04/021 a 14/10/2021.
Con el gestor contratado se ha diseñado un plan de trabajo para atender los compromisos con el pueblo negro y afrodescendiente y dar cuenta de las acciones afirmativas concertadas.</t>
  </si>
  <si>
    <t xml:space="preserve">Contratación efectiva  del gestor con pertenencia étnica afro Carlos Gordillo Pitre. Con contrato No 10987-2021 con vigencia del 3 de diciembre de 2021 al 2 de julio de 2022.
Con el gestor contratado se ha diseñado un plan de de trabajo para atender los compromisos con el pueblo negro y afrodescendiente y dar cuenta de las acciones afirmativas concertadas.
Se busca retroalimentar este Plan de trabajo para movilizar las acciones que implementen y den cuenta del enfoque diferencial étnico negro, afrodescendiente  y enfoque de género en el Plan de Acción de la Política Pública de Juventud. </t>
  </si>
  <si>
    <t>Se ha dificultado el movilizar el plan de trabajo estructurado por localidades, por lo cual se busca desarrollar con mayor efectividad los encuentros con los lideres y lideresas y generar acercamiento a las comunidades para proyectar procesos.
Se proyecta generar acciones y actividades para el primer trimestre del año 2022, en las comunidades de las localidades en donde se busca generar incidencia y vincular jóvenes a los servicios de la Subdirección para la Juventud.</t>
  </si>
  <si>
    <t>Se ha mantenido a través de la contratación del gestor con pertenencia étnica afro la movilización de actividades que contribuyen al cumplimiento de las Acciones Afirmativas. Se ha desarrolado un plan de trabajo a desarrollar con las comunidad de acuerdo a una lectura de realidades propias de sus comunidades, para movilizar y acompañar procesos propios de acuerdo a sus necesidades y cosmovisión.</t>
  </si>
  <si>
    <t>Secertaría Distrital de Integración Social</t>
  </si>
  <si>
    <t>Concertar, diseñar e implementar un protocolo para garantizar el cumplimiento del enfoque diferencial étnico en las Casas de Juventud,  desde las voces de la adolescencia y juventudes negras, afrodescendientes, con un enfoque intercultural y de pervivencia cultural.</t>
  </si>
  <si>
    <t>Porcentaje de avance de protocolo diseñado e implementado para garantizar el cumplimiento del enfoque diferencial étnico en las Casas de Juventud, desde las voces de la adolescencia y juventudes negras, afrodescendientes, con un enfoque intercultural y de pervivencia cultural.</t>
  </si>
  <si>
    <t>En el marco de la resolución  509 del 21 de abril 2021 se incorpora en la actualización del servicio casas de juventud una línea desde el enfoque diferencial para concertar el cumplimiento del enfoque diferencial étnico en las Casas de Juventud,  desde las voces de la adolescencia y juventudes negras, afrodescendientes, con un enfoque intercultural y de pervivencia cultural. Con esta actualización se puede avanzar en la construcción del protocolo.</t>
  </si>
  <si>
    <t>Se estableció una reunión el día 28 de mayo junto a la consultiva distrital afro en la que se programa en un cronograma dentro de un Plan de trabajo las fechas de realización de Mesas de trabajo por localidad con jóvenes afro para indagar las necesidades y temáticas que aborda el protocolo de atención, se lleva a cabo reuniones el día sábado 19 de junio en la localidad de usme y el 25 de junio en la Casa de Juventud Huitaca de Fontibón con 3 mujeres jóvenes afro para dar seguimiento al proceso.</t>
  </si>
  <si>
    <t>Se modificó el cronograma de las Mesas de trabajo donde estan propuestos los encuentros interlocales que buscan generar insumos para la construcción de los planes locales de trabajo para los y las jóvenes afro además de indagar sobre el protocolo de acción para que las casas de la juventud sean más incluyentes desde la variable afro, se retoman los ejercicios de convocatoria en las localidades desde el  de junio, buscando asegurar la logistica de transporte y refrigerios para los encuentros.</t>
  </si>
  <si>
    <t xml:space="preserve">Varios espacios concertados con la comunidad se han tenido que reprogramar, dificultando esto el avance y realización de los encuentros y espacios planeados para responder a la acción afirmativa. Para esto la Subdirección para la Juventud viene trabajando en un plan de mejora que permita garantizar las condiciones necesarias para desarrollar los espacios que están pendientes de realizar.
Se proyecta que para el mes de noviembre se cuente con un primer documento borrador del diagnóstico que será un insumo para la construcción del protocolo que buscará garantizar el cumplimiento del enfoque diferencial étnico en las Casas de Juventud, desde las voces de la adolescencia y juventudes negras, afrodescendientes. </t>
  </si>
  <si>
    <t xml:space="preserve"> 
Se posee un documento borrador de la sistematización de la información de las mesas locales donde se han realizado encuentros durante el 2021.
El documento diagnóstico da cuenta de la fase programada para el 2021 para la construcción del protocolo. Para esto se han realizado varios grupos focales con los y las jóvenes afro de  localidades como Suba, Teusaquillo, Fontibón, Ciudad Bolívar, Rafael Uribe Uribe y Usme. Estos ejercicios le han apuntado a conocer las problemáticas que identifican las y los jóvenes en sus localidades, su conocimiento sobre las Casas de la Juventud y la forma en cómo se visualizan allí. En estos espacios las y los jóvenes han manifestado no sentirse recogidos en los espacios institucionales, esbozan recomendaciones para verse representados/as allí y para que a su vez se implemente de forma correcta el enfoque diferencial.
El día 10 de noviembre se mantiene una reunión con la consultiva Ana Palacios para dar continuidad a la mesa de jóvenes de la localidad de Engativa, se lleva a cabo un encuentro en la casa de juventud Huitaca de Fontibón el día 4 de noviembre para garantizar la participación de jóvenes dentro de a construcción del documento borrador el cumplimiento del enfoque diferencial étnico en las Casas de la Juventud, desde las voces de la adolescencia y juventudes negras, afrodescendientes.
Se llevó a cabo una mesa técnica el 25/11/2021 con la Comisión Consultiva de Comunidades Negras y Afrodescendiente donde se socializó el balance de las Acciones Afirmativas con enfoque étnico negro y afrodescendiente y la proyección de acciones para la vigencia 2022.</t>
  </si>
  <si>
    <t>Se presenta como dificultad la continuidad de las mesas en las localidades de Mártires, Engativá, la Candelaria, Usaquén, Bosa, Chapinero, Antonio Nariño, Tunjuelito, Kennedy, San Cristóbal  y Puente Aranda, para dar continuidad de los espacios acordados con las consultivas locales de la comunidad en el avance y la realización de los encuentros y acciones planeadas y pendientes.
Se proyecta generar dentro del plan de trabajo el desarrollo de mesas por localidades para la obtención de los insumos requeridos para continuar con la retroalimentación del protocolo.
 En 2022 se busca retomar los ejercicios realizados con anterioridad y poder culminar la segunda fase del diseño y comenzar la socialización con la comisión consultiva Afrodescendiente.</t>
  </si>
  <si>
    <t>Se ha avanzado en la creación de un formulario de pre-inscripción Servicio Social para la Seguridad Económica de la Juventud (SSSEJ) que busca caracterizar jóvenes potenciales beneficiarios buscando la verificación de la pertenencia étnica, la generación de espacios para la realización de esa labor y la proyección de jornadas de caracterización específicas con cada una de las comunidades en común acuerdo con las instancias representativas</t>
  </si>
  <si>
    <t>Vincular al 100% de jóvenes negros y afrodescendientes por los servicios con cobertura y atención territorial enfocada en los servicios sociales y estrategias de la Subdirección para la Juventud, garantizando el cumplimiento del enfoque diferencial étnico.</t>
  </si>
  <si>
    <t>77 jóvenes afrodescendientes atendidos para el trimestre, en el marco del servicio de casas de juventud, en el componente de prevencón integral, prevención de violencias, prevención de consumos de spa, prevención en temas de salud mental y prevención de la paternidad y maternoidad temprana, ademas en el componente de politica publica dejuventud</t>
  </si>
  <si>
    <t>38 jóvenes negro y afrodescendientes atendidos según sistema misional SIRBE. 11 jóvenes afro en los meses de abril y mayo (6 mujeres 5 hombres, 1 persona bisexual) componente de Prevención (taller de derechos sexuales y reproductivos, prevención integral, prevención de consumo de sustancias psicoactivas) Kennedy, Antonio Nariño, Cuidad Bolívar
18 jóvenes afro en los meses de abril y mayo (11 mujeres y 7 hombres) componente de oportunidades (actividades culturales, feria de empleabilidad, taller de competencias laborales, formación para la generación de ingresos, voluntariado intergeneracional, formación para la generación de ingresos y asesoría socio jurídica) en las localidades de Suba, Engativá, Bosa, Santa Fe, San Cristóbal, Kennedy, Antonio Nariño, Cuidad Bolívar.
9 jóvenes afro en los meses de abril y mayo (6 mujeres y 3 hombres) componente de Política Pública (socialización de Política Pública de Juventud) en las localidades de Engativá, Bosa, Santa Fe, Usme, Kennedy, Antonio Nariño, Cuidad Bolívar.
Al momento se han logrado caracterizar 712 jóvenes con pertenencia étnica afro en la
Estrategia Reto</t>
  </si>
  <si>
    <t>Desde el Plan de trabajo en acuerdo con la Consultiva afro y las Mesas de trabajo a realizar se proponen encuentros interlocales que buscan generar insumos para la construcción de los planes locales de trabajo para los y las jóvenes afro, para la vinculación de jóvenes afrodescendientes en los componentes y servicios de la Subdirección para la Juventud en los siguientes meses.</t>
  </si>
  <si>
    <t xml:space="preserve">
Para el mes de octubre está pendiente realizar una mesa técnica para revisar los compromisos y acordar otras acciones que permitan avanzar en el cumplimiento de esta y otras acciones afirmativas concertadas.</t>
  </si>
  <si>
    <t>Vinculación de 518 jóvenes negros y afrodescendientes (SIRBE corte a 30 de diciembre de 2021) a los servicios con cobertura y atención territorial.
147 jóvenes negros y afrodescendientes en el componente de prevención (taller de derechos sexuales y reproductivos, prevención integral, prevención de consumo de sustancias psicoactivas, enfoque de género) Kennedy, Los Mártires, Bosa, Cuidad Bolívar, Fontibón,  Rafel Uribe Uribe, San Cristóbal, Usaquén, Suba, Engativá y Usme.
278 jóvenes negros y afrodescendientes en el componente de oportunidades juveniles (actividades culturales, feria de empleabilidad, taller de competencias laborales, formación para la generación de ingresos, voluntariado intergeneracional, formación para la generación de ingresos y asesoría socio jurídica) en las localidades de Engativá, Bosa, Rafel Uribe Uribe, San Cristóbal, Usaquén, Usme, Suba, Kennedy, Barrios Unidos, La Candelaria, Los Mártires y Cuidad Bolívar.
147 jóvenes negros y afrodescendientes en el componente de Política Pública (socialización de Política Pública de Juventud) en las localidades de Antonio Nariño, Barrios Unidos, Ciudad Bolívar, Kennedy, Rafael Uribe Uribe, San Cristóbal y Suba.
Adicional la Subdirección para la Juventud acompañó y apoyó los espacios y reuniones de las elecciones de las curules especiales para los grupos étnicos entre los que se incluye el pueblo negro y afrodescendiente, en Suba los dias 4 y 8 de octubre, en San Cristóbal se apoya la mesa de trabajo con la Consultiva Local del día 16 de octubre de 2021.</t>
  </si>
  <si>
    <t xml:space="preserve">Para el 2022 se busca aumentar la vinculación de juventudes negras y afrodescendientes en los servicios sociales y estrategias de la Subdirección para la Juventud, garantizando el cumplimiento del enfoque diferencial étnico en sinergias  y corresponsabilidad con la Subcomisión Colegiada para Integración Social de la Comisión Consultiva de Comunidades Negras, Afrocolombianas.
</t>
  </si>
  <si>
    <t>A traves de la implementación del plan de trabajo se desarrollan mesas por cada una de las localidades en las cuales a traves de espacios con jóvenes negros y afrodescendientes se indagan por las necesidades específicas de la población, desde la cosmovisión propia de las juventudes para la proyección de acciones, actividades y procesos que busquen el fortalecimiento y la vinculación a los servivios con cobertura y atención territorial de la Subdirección para la Juventud.</t>
  </si>
  <si>
    <t>Desde la Subdirección para la Adultez se adelantaron las siguientes acciones:
* Se adelantó proceso de cualificación a (19)  profesionales de Hogar de paso de Bakatá, en donde se proyecto a través de imágenes una línea de tiempo de la historia de las comunidades raizales en Colombia, haciendo principal énfasis en las características  propias como  su propia lengua, cultura y religiosidad, que ha logrado  formar una etnia única en el país.
*  Se adelantó proceso de cualificación a (19)  profesionales del Centro Socio sanitario de Balcanes, en donde se proyecto a través de imágenes una línea de tiempo de la historia de las comunidades raizales en Colombia haciendo principal énfasis en las características propias como  su propia lengua, cultura y religiosidad, que ha logrado  formar una etnia única en el país.
* Se adelantó proceso de cualificación a (9)  profesionales de Hogar  de paso Voto Nacional, en donde se proyecto a través de imágenes una línea de tiempo de la historia de las comunidades raizales en Colombia haciendo principal énfasis en las características propias como  su propia lengua, cultura y religiosidad, que ha logrado  formar una etnia única en el país.
* Se adelantó proceso de cualificación a (19)  profesionales de la Comunidad de vida el Camino, en donde se proyecto a través de imágenes una línea de tiempo de la historia de las comunidades raizales en Colombia haciendo principal énfasis en las características propias como  su propia lengua, cultura y religiosidad, que ha logrado  formar una etnia única en el país.
La meta de atención  es a demanda y durante  la vigencia se han atendido  en las diferentes unidades operativas del proyecto 7757, un total de 41 personas habitantes de calle pertenecientes  a las comunidades negras, afrocolombianas de manera que pudieron acceder a la oferta institucional orientada hacia la mitigación de riesgos y la reducción de daños asociados a la vida en calle.  
Hogar de Paso Mártires: Desde el enfoque de derechos se promovió la garantía de derechos de los (as) 4 ciudadanos ( 1 mujer afrocolombiana - 3 hombres) ciudadanos habitantes de calle por medio de la participación en mesas de trabajo preclops y primer encuentro  distrital de Políticas Públicas, en representación de la localidad de Los Mártires, socializando los aportes, transformación y apuestas de las políticas públicas de Envejecimiento y Vejez, LGBTI, Habitabilidad en Calle. Anexo 1. (Listado de asistencia y registro fotográfico)
Desde Alta Dependencia: Se realizó la caracterización a las personas pertenecientes a las comunidades NARP E INDIGENAS, identificando las necesidades y características que tiene este población con el fin de generar líneas de acción para aportar positivamente a estas necesidades y brindarles una atención integral y diferencial, teniendo en cuenta sus particularidades socio-culturales. Con la caracterización realizada en el trimestre, se pudo establecer que una persona se identifica como Afrocolombiana, además se cuenta con 6 participantes que tienen ascendencia afrocolombiana y se encuentran en el proceso de reconocerse como Afrocolombianos.
Comunidad de Vida el Rosario: Actividad enfocada en reconocer el rol de la mujer afrodescendiente en  la actualidad, por medio del desarrollo de actividad conmemorativa visualizando factores, históricos, culturales y problemáticas sociales a las que se han enfrentado. ver anexo (ficha técnica)</t>
  </si>
  <si>
    <t>1.5</t>
  </si>
  <si>
    <t xml:space="preserve">Se realizó mesa bilateral de trabajo con las Consultivas Distritales en donde se presento la “Presentación avance metodológico Documento de análisis que dé cuenta de la condición y situación de las Comunidades Negras, Afrodescendientes, habitantes de calle para la adecuación y adaptación de los servicios sociales.”
Se realiza una presentación de la acción afirmativa concertada en el marco del artículo 66 del PDD entre los y las consultivas Afro y la Subdirección para la Adultez desde el proyecto 7757 “Implementación de estrategias y servicios integrales para el abordaje del fenómeno de habitabilidad en calle en Bogotá” se procede a leer la acción por parte del profesional Mauricio Carrillo: “Realizar un documento de análisis que dé cuenta de la condición y situación de las Comunidades Negras, Afrodescendientes, habitantes de calle para la adecuación y adaptación de los servicios sociales.”   
 Se hace propuesta a las y los Consultivos para que se hagan mesas de trabajo en la construcción del documento. 
Por otra pate, Durante el cuarto trimestre fueron atendidas en las diferentes unidades operativas del proyecto 7757 cuarenta y nueve hombres (49) y ocho (8) mujeres pertencientes a la comunidades Negras y Afrocolombianas para un total de ciudadanos atendidos de 57. </t>
  </si>
  <si>
    <t>Desde la Subdirección para la Adultez y en particular a partir del  proyecto de inversión 7757: “Implementación de estrategias y servicios integrales para el abordaje del fenómeno de habitabilidad en calle”, se incluyeron los enfoques de género, diferencial y territorial como aquellos que de manera estratégica transversalizan las acciones del proyecto, por ello en el marco de la transformación de los servicios sociales que se lleva en la entidad se formuló un servicio denominado: “servicio para la dignificación y resignificación del fenómeno de habitabilidad en calle” el cual consta de 2 estrategias territoriales y 7 modalidades de atención</t>
  </si>
  <si>
    <t>dmoraa@sdis.gov.co jcaperez@sdis.gov.co</t>
  </si>
  <si>
    <t>Se continuo con el proceso de socialización con las y los representantes de las comunidades Negras y Afrodescendientes y Raizales, se presentó la metodología para la construcción del documento, entre los que se resalta el apoyo de las estrategias como la ETIS, Georeferenciación de Habitantes de Calle y la Política Pública Distrital del Fenómeno de Habitabilidad en Calle-PPDFHC lo que servirá de insumo para el documento.</t>
  </si>
  <si>
    <t xml:space="preserve">Se realizó mesa bilateral de trabajo con las Consultivas Distritales en donde se presento la “Presentación avance metodológico Documento de análisis que dé cuenta de la condición y situación de las Comunidades Negras, Afrodescendientes, habitantes de calle para la adecuación y adaptación de los servicios sociales.”
Se realiza una presentación de la acción afirmativa concertada en el marco del artículo 66 del PDD entre los y las consultivas Afro y la Subdirección para la Adultez desde el proyecto 7757 “Implementación de estrategias y servicios  integrales para el abordaje del fenómeno de habitabilidad en calle en Bogotá” se procede a leer la acción por parte del profesional Mauricio Carrillo: “Realizar un documento de análisis que dé cuenta de la condición y situación de las Comunidades Negras, Afrodescendientes, habitantes de calle para la adecuación y adaptación de los servicios sociales.”   
 Se hace propuesta a las y los Consultivos para que se hagan mesas de trabajo en la construcción del documento. </t>
  </si>
  <si>
    <t>Se realizó mesa de trabajo con las Consultivas Distritales el 14 de cotubre en donde se les presentó los avances en la metodología para la construcción de documento, como resultado de esta reunión se sugirio por parte de la Subdirección para la Adultez poder hacer mesas de trabajo que contribuyan en ampliar de acuerdo a su cosmovisión , en este orden de ideas estamos atentos a realizar la mesa de trabajo en el mes de febrero y contar con la participación activa de las y los consultivos.</t>
  </si>
  <si>
    <t>Poder realizar una reunión (Mesa de trabajo) para trabajar de manera artículada con los miembros de las consultivas en la construcción del documento.</t>
  </si>
  <si>
    <t>Durante la atención a las ciudadanas y ciudadanos habitantes de calle se contempla y aplican en todas las modalidades y estrategias de atención desde sus lineamientos se plantean los enfoques diferenciales, poblacionales y de género, contemplando también el enfoque étnico; esto se traduce en acciones dirigidas a la comprensión cultura e histórica de los diversos grupos poblacionales que componen el fenómeno de habitabilidad en calle, avanzando en la adaptación de la atención diferenciada.</t>
  </si>
  <si>
    <t xml:space="preserve">Para el cuarto trimestre se fortalece la dinamización de las redes de cuidado Comuniatrio de las localidades de Engativá y Teusaquillo. Es importante mencionar que actualmente el distrito cuenta con 10 localidades con redes de cuidado comuniatario y estas se encuentran a disposición de los grupos poblacionales.
Actividades territoriales:
Encuentro intercultural e intergeneracional, a través del intercambio de actividades recreativas propias de la cultura afrocolombiana, que permita generar entornos de cuidado colectivo entre niños niñas y personas mayores con el fin de fortalecer el tejido comunitario para la prevención de violencias. participantes Grupo renacer Afrocolombiano Villa Gladys Garcés Navas de Engativá y Grupo renacer Villa Cristina Referente enfoque diferencial SLIS Engativá, Profesionales estrategias redes de cuidado comunitario SubVejez.
Coordinación con Javier Velásquez Coordinador Kilombo Autónomo Iré Arikú para el préstamo de espacios para actividades propias de sanación del kilombo Autónomo Iré Arikú, ceremonia de salud en el marco de el poder del Orisha Babalú, en Teusaquillo. 
</t>
  </si>
  <si>
    <t xml:space="preserve">Adelantar plan de trabajo con la consultiva para la vigencia 2022, que permita la dinamización de redes de cuidado de otras localidades y mesas de trabajo para la consolidación del documento de enfoque diferencial </t>
  </si>
  <si>
    <t>Desde la subdirección para la Vejez se realizan las acciones con el pueblo afro con enfoque diferencial y de genero, propiciando espacios en el que la expresión de sus raíces le permitan un reconocimiento y garantía de Derechos</t>
  </si>
  <si>
    <t>Frente al Diseño de protocolo, se ha establecido contacto con integrantes de la Consultiva para conocer sus observaciones, recomendaciones y sugerencias, y poder presentarles la propuesta metodológica que se ha planteado desde la Subdirección. Esta consiste en cuatro momentos: 
1.  Planeación. Elaboración de las técnicas y/o instrumentos de recolección de información para el diseño del protocolo.
2. Proceso participativo y concertación. Discutir, acordar y tener en cuenta las recomendaciones, opiniones, ideas observaciones y comentarios de los participantes en el diseño del protocolo.
3. Consolidación. El protocolo se elabora teniendo en cuenta los acuerdos y las concertaciones a las que se hubieran llegado en el proceso participativo.
4. Socializar con las y los líderes del Consultivo de Pueblos Negros y Afrocolombianos del Distrito Capital el Protocolo para la atención de las personas mayores afrocolombianas con enfoque diferencial.
A la fecha se encuentra en la fase de Consolidación.
Se elaboró la Propuesta metodológica para diseñar el protocolo para la atención de las personas mayores negras y afrocolombianas en Bogotá en conjunto con la Dirección Poblacional y con Fanny Quiñones líder del pueblo Afro.</t>
  </si>
  <si>
    <t>Para dar cumplimiento a la acción afirmativa, la Subdirección para la Vejez se encuentra en la construcción para la implementación del enfoque diferencial étnico negro, afrodescendiente, de género y territorial con el fin de fortalecer la política pública de vejez y envejecimiento y mejorar la prestación de los servicios sociales</t>
  </si>
  <si>
    <t xml:space="preserve">A la fecha se presenta una atención a 49 personas mayores afro en los servicios social Centro Día. Quienes están participando de la oferta del servicio. Se elaboró una propuesta metodológica en conjunto con la representante distrital de la consultiva, para llevar a cabo la elaboración del protocolo de atención con enfoque diferencial con la comunidad afrocolombiana. A la fecha se espera la respuesta de la consultiva para continuar con los ajustes del documento propuesta.   </t>
  </si>
  <si>
    <t xml:space="preserve">A corte de cuarto trimestre se encuentran 59 personas mayores afro en el Servicio social centro Día. Quienes están participando de la oferta del servicio social, adicionalmente se elaboró una propuesta metodológica en conjunto con la representante distrital de la consultiva, para llevar a cabo la elaboración del protocolo de atención con enfoque diferencial con la comunidad afrocolombiana. A la fecha se espera la respuesta de la consultiva para continuar con los ajustes del documento propuesta.   </t>
  </si>
  <si>
    <t>La comunicación con los líderes de la consultiva son difíciles y no han permitido llevar a cabo las actividades necesarias para dar cumplimiento a las acciones afirmativas.
Generar mesas de trabajo para la realización de plan de acción para el 2022, que posibiliten la identificación de personas mayores en el Distrito.</t>
  </si>
  <si>
    <t>El avance del 20% en la actividades se proyecta de la siguiente manera. Primer trimestre 5% correspondiente a la socialización de los contenidos en prevención de violencias de género, la recopilación de propuestas previas de representantes afro y negras en prevención de violencias de género, la formulación de categorías de los contenidos de prevención de violencias de género. El segundo trimestre  corresponderá al  5% con la aprobación de categorías de los contenidos de prevención de violencias de género. Formulación de contenidos de dos de las cinco categorías. En el tercer trimestre con el 5% se formulan  contenidos de dos de las cinco categorías previstas; y en el cuarto trimestre, con el último 5% se prevé la formulación de contenidos de la última categoría y el ajuste de todos los contenidos que componen la estrategia.</t>
  </si>
  <si>
    <t xml:space="preserve">Durante el tercer trimestre se avanzó en la formulación del documento de la Estrategia de prevención de violencias de género con enfoque Afro y negro, acogiendo las observaciones de la Dirección poblacional, desarrollando la introducción y los antecedentes. Se finalizo la recopilación y ajuste de información sobre la población Negra y Afrodescendiente en el tema de las violencias, en lo relacionado con el racismo, la discriminación y el endorracismo. Para ello, los elementos que configuraron la trata de personas desde el continente africano, la diversidad de los pueblos allegados, las diferencias en las que vivieron la esclavitud, estarían relacionadas con la ocurrencia de episodios de violencia psicológicas, simbólica, y física al interior de las familias. </t>
  </si>
  <si>
    <t xml:space="preserve">Durante el cuarto trimestre se fortalecieron los conceptos de familia extensa, permitiendo identificar la importancia de las relaciones entre Tías/os, Primas/os, Abuelas/os; y generar en la comunidad la construcción de entornos protectores para las /os Niñas, Niños y adolescentes, así como frente a cualquier situación de Violencia de Genero; esto permite identficar un avance del 80% del ducumento.
Se espera para el segundo  trimestre del 2022 avanzar retroalimentación y validación  de este documento con las autoridades Afro del documento  y lograr su aprobación, lograndoce el 100% de la elaboración del mismo, y vanzar durante el tercer trimestre del 2022  con la implementación  del módulo con miembros de está comunidad.
</t>
  </si>
  <si>
    <t xml:space="preserve">La pervivencia es un concepto estructural, igualmente incluido, toda vez que da cuenta de aquellas acciones que permiten que las prácticas religiosas, culturales, cosmogónicas y relacionales ancestrales propias de un grupo étnico, se han aprendidas las personas que hacen parte de estas comunidades a través del tiempo, y en donde mujeres y hombres tienen roles estructurales en relación con el cuidado de la familia. </t>
  </si>
  <si>
    <t>Omaira Orduz
Diego Lerma</t>
  </si>
  <si>
    <t>3134881467
3187071107</t>
  </si>
  <si>
    <t>rorduz@sdis.gov.co
diegonlerma@gmail.com</t>
  </si>
  <si>
    <t>Desde los Comités Operativos locales para las familias se continúa convocando a las organizaciones y comunidades de base Negras y Afrocolombianas en los territorios del Distrito, sin embargo, algunas manifiestan que cuáles son los beneficios económicos que se les van a aportar por su asistencia; lo cual desdibuja completamente el carácter de la participación ciudadana incidente en los territorios.</t>
  </si>
  <si>
    <t>Los Comités Operativos locales para las familias, reportaron durante el cuarto trimestre que se convocó a organizaciones y comunidades de base Negras y Afrocolombianas, sin embargo, sólo se logró la participación en la localidad de Rafael Uribe Uribe, la cual se sostuvo durante toda la vigencia 2021.</t>
  </si>
  <si>
    <t xml:space="preserve">Algunas organizaciones y comunidades de base Negras y Afrocolombianas con presencia en las localidades manifiestan, al ser convocadas a los Comités operativos locales, si recibirán algún beneficio económico por asistir a dichos espacios de participación local. Esto desdibuja el carácter de la participación ciudadana incidente en los territorios y se pierde la oportunidad de hacer visibles sus necesidades y particularidades con el propósito de poder responder articuladamente a las mismas.
Se plantea como reto para 2022 en las localidades, reactivar esta participación y mantenerla con miras a la actualización de la Política Pública para las familias, la cual tendrá lugar hacia el año 2025 </t>
  </si>
  <si>
    <t>En el marco de los espacios locales de la Política Publica para las familias, como son, los Comités operativos locales, se continúa convocando a las organizaciones y comunidades de base Negras y Afrocolombianas para fortalecer los mecanismos de participación ciudadana de estas poblaciones en los territorios, así como el reconocimiento de la diversidad de las familias que habitan en la ciudad, de esta manera, se avanza en la implementación del enfoque diferencial étnico negro, afrodescendiente y enfoque de género, en el marco de los acuerdos establecidos.</t>
  </si>
  <si>
    <t>Se vinculó laboralmente en la modalidad de contrato de prestación de servicios a una persona transgénero (transformista-Drag Queen) para el puesto de trabajo de GESTOR DISTRITAL de la Unidad Contra la Discriminación en respuesta a la demanda de la Consultiva Distrital Afro por medio del Contrato de Prestación de Servicios 3884 de 2021, La contratista de manera voluntaria decidió dar terminación unilateral y anticipada al contrato  partir del 28 de diciembre de 2021, indicando que la Contratista prestó sus servicios hasta el 27 de diciembre de 2021.</t>
  </si>
  <si>
    <t xml:space="preserve">La dependencia transversaliza las acciones propias de los enfoques diferencial étnico y también el enfoque de género, teniendo en cuenta que la población objetivo son mujeres, lgtbi, afro, desde una perspectiva de interseccionalidad de las atenciones. </t>
  </si>
  <si>
    <t xml:space="preserve">la Comisión de la Consultiva Afro Distrital delegada para la Secretaría Distrital de Integración Social aún no logra cumplir con el compromiso suscrito el 12 de Enero de 2021 en perspectiva de contactar a personas que hagan parte de los sectores sociales LGBTI con pertenencia étnica Afro para retroalimentar de manera asertiva la propuesta de estrategia presentada por la Subdirección para Asuntos LGBTI  para la inclusión social de las personas que hacen parte de los sectores sociales de lesbianas, gays, bisexuales, transgeneristas, intersexuales y con otras identidades de género, expresiones de la identidad de género y orientaciones sexuales con pertenencia étnica afro en el distrito capital. 
</t>
  </si>
  <si>
    <t>La consultiva Distrital Afro aun no ha cumplido con el compromiso suscrito en Enero 12 de 2021 acerca de contactar persona que hacen parte de los sectores social LGBTI para dar cumplimiento a la primera fase de la Estrategia.</t>
  </si>
  <si>
    <t xml:space="preserve"> La ESTRATEGIA PARA LA INCLUSIÓN SOCIAL DE LAS PERSONAS QUE HACEN PARTE DE LOS SECTORES SOCIALES DE LESBIANAS, GAIS, BISEXUALES, TRANSGENERISTAS, INTERSEXUALES Y CON OTRAS IDENTIDADES DE GÉNERO, EXPRESIONES DE LA IDENTIDAD DE GÉNERO Y ORIENTACIONES SEXUALES CON PERTENENCIA ÉTNICA AFRO EN EL DISTRITO CAPITAL.se encuentra en la etapa de formulación.</t>
  </si>
  <si>
    <t>Persiste la dificultad para el cumplimiento del compromiso suscrito por la Consultiva Distrital Afro a través de la Comisión delegada para la Subdirección para Asuntos LGBTI. Por tanto la Subdirección para Asuntos LGBTI propone que a Enero de 2021 asumirá lo pertinente a través de una de sus contratistas para el cumplimento de este compromiso, sin embargo avanzó en la identificación y caracterización de personas LGBTI que manifestaron pertenencia étnica AFRO a través de su equipo territorial.</t>
  </si>
  <si>
    <t>De acuerdo al reporte del segundo  trimestre del 2021, en coordinación con las consultivas distritales y la comisión delegada para integración social se llevo a cabo una reunión el 24 de abril donde se establece un cronograma de trabajo para abordar las siguientes temáticas: 1.1.  Procedimiento para la entrega de canastas (Logística),
1.2.  ampliación de cobertura. 
1.3. Viabilidad de entrega de canastas para las consultivas distritales.
1.4. Contratación de organizaciones afro para la operación de canasta.
1.5. Ajuste Minutas con Enfoque diferencial Étnico Afro
1.6. Validación de datos de las personas; actualización. (Localidad)-
1.7. Componente Inclusión Social.
1.8. Envío de listado de consultivas Distritales.
Por otra parte se llevo a cabo una reunión con las consultivas distritales el día 26 de mayo  para la verificación de los procesos de Contratación de organizaciones afro para la operación de canasta, en la cual se dio a conocer la forma organizativa y legal de la población afro. Por otra parte se hace necesario precisar que de conformidad con los diálogos y mesas de trabajo concertadas con la Comisión Consultiva delegada para integración social, se incorpora en las fichas técnicas de negociación para la canasta básica afro, el ajuste de la minuta (1) de conformidad con las solicitudes allegadas por parte de las consultivas a la dirección de nutrición y abastecimiento, esta contratación a través de la Bolsa Mercantil de Colombia es por 9 meses Comenzando a partir del 28 de Abril del 2021 a 28 de enero del 2022.</t>
  </si>
  <si>
    <t>Por otra parte se llevo a cabo una reunión con las consultivas distritales el día 30 de agosto  para dar continuidad al ejercicio de verificación de la minuta para la canasta. Por otra parte se hace necesario precisar que de conformidad con los diálogos y mesas de trabajo concertadas con la Comisión Consultiva delegada para integración social, se incorpora en las fichas técnicas de negociación para la canasta básica afro, el ajuste de la minuta (1) de conformidad con las solicitudes allegadas por parte de las consultivas a la dirección de nutrición y abastecimiento, esta contratación a través de la Bolsa Mercantil de Colombia es por 9 meses Comenzando a partir del 28 de Abril del 2021 a 28 de enero del 2022.</t>
  </si>
  <si>
    <t xml:space="preserve">De conformidad con los diálogos y mesas de trabajo concertadas con la Comisión Consultiva delegada para integración social, se incorpora en las fichas técnicas de negociación para la canasta básica afro, el ajuste de la minuta (1) de conformidad con las solicitudes allegadas por parte de las consultivas a la dirección de nutrición y abastecimiento, esta contratación a través de la Bolsa Mercantil de Colombia es por 9 meses Comenzando a partir del 28 de Abril del 2021 a 28 de enero del 2022. Por otra parte se realiza una reunión de manera virtual el día 22/11/2021 en aras de realizar seguimiento a la acción afirmativa donde se establece un dialogo articulado con las consultivas en lo relacionado a poder ajustar las fechas de entrega para los meses de diciembre y enero atendiendo que por festividades las familias viajan a sus territorios de origen, por lo cual este ajuste de fechas posibilitara la entrega en mayor porcentaje de los apoyos alimentarios de la modalidad canastas básicas. </t>
  </si>
  <si>
    <t>No se reportan dificultades para el periodo. La acción afirmativa no cuenta con presupuestos asignados, teniendo en cuenta que corresponde a gestión interna de acuerdo a los recursos ya existentes en la entidad.</t>
  </si>
  <si>
    <t xml:space="preserve">La Dirección de Nutrición y  Abastecimiento incluye el enfoque diferencial teniendo en cuenta que se entrega canastas a las familias afro, indígenas y rurales de acuerdo con sus usos, costumbres y atendiendo a las diferencias culturales, por lo cual, estos apoyos alimentarios y las minutas establecidas enlas fichas y anexos técnicos de la modalidad, se trabajan de conformidad con la cultura alimentaria de estos grupos étnicos.
Así mismo, se aplica el enfoque diferencial ya que dentro de sus criterios de la modalidad establecidos bajo la Resolución 0509/2021 se incorpora la pertenencia étnica para el ingreso al servicio Alimentación Integral un camino hacia la inclusión social, por lo cual se tienen en cuenta los registros oficiales avalados por la entidad competente, los registros del Sistema Nacional de Información Indígena, la certificación de los cabildos indígenas, la certificación de la Comisión Consultiva de las Comunidades Negras, Afrocolombianas, Raizales y Palenqueras
</t>
  </si>
  <si>
    <t xml:space="preserve">Boris Alexander Flomin de León 
Sandra Milena Yopasa
</t>
  </si>
  <si>
    <t xml:space="preserve">Producto del ejercicio de las mesas de trabajo con las consultivas distritales, se realizan ajustes a la minuta(1) de alimentos con enfoque diferencial que componen la canasta básica para familias afro, para el nuevo proceso de contratación de la modalidad que inició el 29 de abril de 2021 y finaliza el 28 de enero 2022, sin embargo se siguen realizando mesas de trabajo para continuar ajustando la minuta de conformidad con los usos y costumbres de la población afro, bajo el cumplimiento de requerimientos nutricionales, por lo cual se desarrollo una mesa de trabajo el 9 de junio de 2021 para seguir aportando de manera conjunta a la construcción de Minutas alimentarias para la canasta básica afro. </t>
  </si>
  <si>
    <t xml:space="preserve">Producto del ejercicio de las mesas de trabajo con las consultivas distritales, se realizan ajustes a la minuta(1) de alimentos con enfoque diferencial que componen la canasta básica para familias afro, para el nuevo proceso de contratación de la modalidad que inició el 29 de abril de 2021 y finaliza el 28 de enero 2022, sin embargo se siguen realizando mesas de trabajo para continuar ajustando la minuta de conformidad con los usos y costumbres de la población afro, bajo el cumplimiento de requerimientos nutricionales, por lo cual se desarrollo una mesa de trabajo 30 de agosto p para seguir aportando de manera conjunta a la construcción de Minutas alimentarias para la canasta básica afro. </t>
  </si>
  <si>
    <t>De conformidad con los diálogos y mesas de trabajo concertadas con la Comisión Consultiva delegada para integración social, se realiza una reunión de manera virtual el día 22/11/2021 realizando seguimiento a la acción afirmativa, estando a la espera de concertar jornadas de trabajo para la validación de las minutas de comedores comunitarios - cocinas populares.</t>
  </si>
  <si>
    <t>En el tercer trimestre 2021 se ha realizado la entrega de canasta básica Afro con normalidad. En Mayo se firmó nuevo contrato para la operación de la canasta Afro el cual continúa vigente.</t>
  </si>
  <si>
    <t xml:space="preserve">Con corte al 31/12/2021 se han atendido 4.380 personas únicas afro desde la Canasta Básica Afro efectuando entregas en las localidades de Usme, Engativá, Usaquén, Tunjuelito, Suba, Bosa, Santa Fe, San Cristóbal, Kennedy, Ciudad Bolívar y Rafael Uribe . En Bonos Bogotá Te Nutre se atendieron 4.167 personas únicas afro, para un total de 8.547 personas únicas afro atendidas en la vigencia 2021, (5.198 mujeres y 3.349 hombres).
Se observa una mayor ejecución de recursos respecto a la programado que se asocia a una mayor atención en este grupo poblacional en las modalidades de apoyo alimentario, brindando una alimentación equilibrada, adecuada e inocua a familias y personas de la comunidad Afro. </t>
  </si>
  <si>
    <t>En la vigencia 2021 se ha realizado la entrega de canasta básica Afro con normalidad. Se realizó una nueva compra de canasta Afro finalizando la vigencia, así como para la operación de bonos canjeables por alimentos, garantizando la continuidad de las atenciones.
Se excede la ejecución presupuestal, teniendo en cuenta que la cantidad de personas atendidas en la vigencia 2021, sobrepasa la magnitud de línea de base considerada para la proyección inicial de la política.</t>
  </si>
  <si>
    <r>
      <t xml:space="preserve">Para el IV trimestre de 2021 (octubre - diciembre), en el marco del proyecto 7768 y el servicio Tropa Social a Tu Hogar, ingresaron </t>
    </r>
    <r>
      <rPr>
        <b/>
        <sz val="12"/>
        <rFont val="Arial"/>
        <family val="2"/>
      </rPr>
      <t>noventa y cuatro (94)</t>
    </r>
    <r>
      <rPr>
        <sz val="12"/>
        <rFont val="Arial"/>
        <family val="2"/>
      </rPr>
      <t xml:space="preserve"> mujeres cabeza de hogar con pertenencia étnica afrodescendiente. Así, para la vigencia 2021, entre enero y diciembre en el  servicio Tropa Social a Tu Hogar, modalidad "Acompañamiento a los hogares de jefatura femenina pobres y hogares en riesgo de pobreza", se concertó un </t>
    </r>
    <r>
      <rPr>
        <b/>
        <sz val="12"/>
        <rFont val="Arial"/>
        <family val="2"/>
      </rPr>
      <t xml:space="preserve">total de ciento cincuenta y seis (156) "Contratos Sociales Familiares" </t>
    </r>
    <r>
      <rPr>
        <sz val="12"/>
        <rFont val="Arial"/>
        <family val="2"/>
      </rPr>
      <t xml:space="preserve">con hogares pobres de jefatura femenina con pertenencia étnica afrodescendiente, que se distribuyen de la siguiente manera por localidad:  Suba 19, Los Mártires: 2, Rafael Uribe: 19,  Ciudad Bolívar: 48, San Cristóbal: 19, Usme: 12, Kennedy:15, Bosa: 14, Tunjuelito: 3, Usaquén 2, Engativá 1, Antonio Nariño 1, y Chapinero 1 .
De igual manera, al servicio Tropa Social a tu hogar, modalidad "Redes de soporte para la reactivación de proyectos de vida de personas y sus familias en </t>
    </r>
    <r>
      <rPr>
        <b/>
        <sz val="12"/>
        <rFont val="Arial"/>
        <family val="2"/>
      </rPr>
      <t>pobreza oculta", se concertaron diez (10) contratos sociales</t>
    </r>
    <r>
      <rPr>
        <sz val="12"/>
        <rFont val="Arial"/>
        <family val="2"/>
      </rPr>
      <t xml:space="preserve"> familiares y recibieron una primera transferencia monetaria condicionada, la distribución por localidad es: Fontibón: (2), Kennedy: (2), Puente Aranda: (2), Usaquén: (2), Barrios Unidos: (1) y Los Mártires: (1)    .
En atención a la alerta de inseguridad alimentaria, a 51 hogares con pertenencia étnica afro se les hace entrega de dos mercados, en el transcurso de los meses de noviembre y diciembre de 2021, respectivamente. Igualmente, se realizó entrega de bono de oportunidad - Transferencia Monetaria Condicionada a siete (7) hogares de jefatura femenina con pertenencia étnica afrodescendiente. 
La vinculación de hogares se realiza de manera voluntaria mediante la aceptación del ingreso al servicio social y la posterior concertación del Contrato Social Familiar, en el marco del cumplimiento de los criterios técnicos del servicio. </t>
    </r>
  </si>
  <si>
    <t>La implementación de la acción afirmativa responde a la aplicación de los enfoques territorial, diferencial-poblacional y de género, toda vez que la inclusión de criterios y variables de enfoque diferencial étnico para comunidades negras y afro permite el reconocimiento de las condiciones territoriales de pobreza y vulnerabilidad en los hogares de jefatura femenina con pertenencia étnica negra y afrocolombiana. Así mismo, permite reconocer que para la atención de estos hogares se requiere generar adecuaciones institucionales en la definición e implementación de instrumentos y metodologías para la identificación, caracterización y focalización de personas y hogares de este grupo poblacional. Asimismo, mediante la lectura e identificación de territorios con altas condiciones de vulnerabilidad, se ha podido beneficiar con la estrategia de acompañamiento a hogares de comunidades negras y afrocolombianas en condiciones de pobreza histórica, pobreza oculta y emergente, brindando respuestas que promuevan en la generación de capacidades y fortalecimiento de habilidades, a la vez que mitigan alertas de emergencia social de las mujeres jefas de hogar dadas las condiciones propias de cada una de ellas.</t>
  </si>
  <si>
    <t>Fanny Melina Gutiérrez Garzón
Irina Flórez Ruiz</t>
  </si>
  <si>
    <t>3115404718
3138943606</t>
  </si>
  <si>
    <t>fgutierrezg@sdis.gov.co
iflorez@sdis.gov.co</t>
  </si>
  <si>
    <t>La implementación de la acción afirmativa responde a la aplicación de los enfoques territorial, diferencial-poblacional y de género, toda vez que la inclusión de criterios y variables de enfoque diferencial étnico para comunidades negras y afro permite el reconocimiento de las condiciones territoriales de pobreza y vulnerabilidad en los hogares de jefatura femenina con pertenencia étnica negra y afrocolombiana. Así mismo, permite reconocer que para la atención de estos hogares se requiere generar adecuaciones institucionales en la definición e implementación de instrumentos y metodologías para la identificación, caracterización y focalización de personas y hogares de este grupo poblacional</t>
  </si>
  <si>
    <r>
      <t xml:space="preserve">Para el cumplimiento de la meta en el 4to trimestre del 2021 se mantuvieron las siguientes contrataciones: 
1 Profesional afro contratado en el proyecto 7749 de la DT bajo el contrato 7304 - 2021 con fecha de inicio 01/06/21, con un plazo de 10 meses, fecha fin 31/03/22, por valor total de $45.630.000. 
2 Agentes Comunitarios: Una a través del contrato 3548 - 2021, fecha inicio 13/04/21, plazo 10 meses, valor total 16.450.000, y otro a través del contrato 4220 - 2021, valor total 16.450.000, fecha inicio 13/04/21.
</t>
    </r>
    <r>
      <rPr>
        <b/>
        <sz val="12"/>
        <rFont val="Arial"/>
        <family val="2"/>
      </rPr>
      <t>NOTAS: 1).</t>
    </r>
    <r>
      <rPr>
        <sz val="12"/>
        <rFont val="Arial"/>
        <family val="2"/>
      </rPr>
      <t xml:space="preserve"> Para la vigencia 2021, frente al contrato 7304-2021, se ha ejecutado un presupuesto de 27.378.000, quedando por ejecutar 18.252.000 correspondientes a los honorarios de diciembre 2021, enero, febrero y marzo 2022. Frente al contrato 3548-2021, en la vigencia 2021 se ejecutó un presupuesto de 9.212.000, quedando por ejecutar 7.238.000 correspondientes a los meses de noviembre y diciembre de 2021, enero y 12 días de febrero de 2022. Frente al contrato 4220-2021, en la vigencia 2021 se ejecutó un presupuesto de 12.502.000, quedando por ejecutar 3.948.000, correspondientes a los honorarios de diciembre 2021, enero y 12 días de febrero de 2022.</t>
    </r>
  </si>
  <si>
    <t>La contratista afro Dilma Soraya Palacios, en ejecución del contrato 3548-2021, no presentó de forma oportuna los informes de octubre, noviembre y 16 días de diciembre de 2021, de forma que no se pudo generar el pago oportuno de sus honorarios, lo cual afectó la ejecución presupuestal. Adicionalmente, por motivos ajenos a la entidad, se solicitó una cesión de este contrato, lo que implicó gestiones administrativas para adelantar el proceso de presentación de hojas de vida y aval por parte de la Comisión Consultiva de Comunidades Negras y Adro, y la cesión del mismo. La entidad y la dependencia continúan prestos para continuar con la implementación de esta acción afirmativa de contrataciones.</t>
  </si>
  <si>
    <t xml:space="preserve">En la implementación de la acción afirmativa se tienen en cuenta los enfoques territorial y diferencial toda vez que la contratación de las y los referentes afro responde a un proceso participativo de los y las representantes de Subcomisión Colegiada para el Sector Integración Social de la Comisión Consultiva de Comunidades Negras y Afrocolombianas, que se refleja en la postulación de hojas de vida, emisión de avales, participación en el proceso de selección y seguimiento. Así mismo, los referentes afro contratados tienen un enfoque de acción territorial, buscando llegar a la población étnica que habita en los territorios más vulnerables del Distrito. </t>
  </si>
  <si>
    <t xml:space="preserve">A lo largo del tercer trimestre, la vinculación de jóvenes a estímulos de corresponsabilidad aumentó en ocho personas, para un total de 56 personas vinculadas entre enero y septiembre de 2021. 
De las 56 personas vinculadas a convenios, 30 son mujeres y 26 son hombres y hacen parte de los estímulos de corresponsabilidad, organizados en 11 diferentes convenios. </t>
  </si>
  <si>
    <t xml:space="preserve">A lo largo del cuarto trimestre, la vinculación de jóvenes a estímulos de corresponsabilidad aumentó en trece personas, para un total de 61 personas vinculadas entre enero y diciembre de 2021. 
De las 61 personas vinculadas a convenios, 32 son mujeres y 29 son hombres y hacen parte de los estímulos de corresponsabilidad, organizados en 11 diferentes convenios. </t>
  </si>
  <si>
    <t>1.1</t>
  </si>
  <si>
    <t>$ 14.410.000</t>
  </si>
  <si>
    <t>$ 67.873.000</t>
  </si>
  <si>
    <t>$ 71.266.000</t>
  </si>
  <si>
    <t>$ 74.830.000</t>
  </si>
  <si>
    <t>$ 78.571.000</t>
  </si>
  <si>
    <t>$ 306.950.000</t>
  </si>
  <si>
    <t>En el primer trimestre de 2021, desde la OPEL - SDA, se contrata a los referentes afro: Eliana Asprilla, German Ceballos y Alderson.</t>
  </si>
  <si>
    <t>1.2</t>
  </si>
  <si>
    <t>$26.852.000</t>
  </si>
  <si>
    <t>$28.194.000</t>
  </si>
  <si>
    <t>$29.604.000</t>
  </si>
  <si>
    <t>$31.084.000</t>
  </si>
  <si>
    <t>$115.734.000</t>
  </si>
  <si>
    <t>4.1</t>
  </si>
  <si>
    <t>4. Promoción de la construcción de relaciones de entendimiento intercultural entre los afrodescendientes y el conjunto de la población bogotana.</t>
  </si>
  <si>
    <t>Fases de trabajo que componen la realización de la campaña comunicativa intersectorial realizadas</t>
  </si>
  <si>
    <t>En el primer trimestre de 2021, se realiza mesa de trabajo entre el sector ambiente y la comunidad afro, en donde se solicita mesa de trabajo particular para la revisión de esta acción.</t>
  </si>
  <si>
    <t>8.1</t>
  </si>
  <si>
    <t>8. Reconocimiento y apoyo a las dinámicas socioculturales, económicas y organizativas particulares de los afrodescendientes, incluyendo las perspectivas de género y generacionales.</t>
  </si>
  <si>
    <t xml:space="preserve">Sabedor/a ancestral de la comunidad Negra, Afrocolombiana vinculados a la OPEL. </t>
  </si>
  <si>
    <t xml:space="preserve">1. Sumatoria de sabedor/a ancestral de la comunidad Negra, Afrocolombiana vinculados a la OPEL, que permitan relacionarse con el territorio de Bogotá.
2. Sumatoria de  procesos de formación ambiental desarrollados en el 2022. </t>
  </si>
  <si>
    <t>$ 30.985.000</t>
  </si>
  <si>
    <t>7.1</t>
  </si>
  <si>
    <t>7. Promoción de relaciones de corresponsabilidad social, transparencia y confianza de la administración distrital y los afrodescendientes.</t>
  </si>
  <si>
    <t>$ 77.400</t>
  </si>
  <si>
    <t>6.1</t>
  </si>
  <si>
    <t>6. Reconocimiento y apoyo a las iniciativas de los afrodescendientes, relacionadas con la acción política no violenta, la resistencia civil y la solución política del conflicto armado.</t>
  </si>
  <si>
    <t xml:space="preserve">(número de fase de trabajo realizadas / numero de fase de trabajo propuestas) * 100 </t>
  </si>
  <si>
    <t>8.2</t>
  </si>
  <si>
    <t>En el primer trimestre de 2021, se realiza mesa de trabajo entre el sector ambiente y la comunidad afro, en donde se solicita a la comunidad base de datos de las mujeres cabeza de familia con las que se articulará la realización de esta acción. Además desde la SDA se inicia la solicitud de articulación por parte de otras entidades que puedan aportar.</t>
  </si>
  <si>
    <t>1.3</t>
  </si>
  <si>
    <r>
      <t>Porcentaje de personas de la población Negra, Afrocolombiana vinculada a través del proyecto de inversión 7769-</t>
    </r>
    <r>
      <rPr>
        <i/>
        <sz val="12"/>
        <rFont val="Arial"/>
        <family val="2"/>
      </rPr>
      <t xml:space="preserve"> Implementación de intervenciones para la restauración y mantenimiento de áreas de la estructura ecológica principal, cerros orientales y otras áreas de interés ambiental de Bogotá</t>
    </r>
    <r>
      <rPr>
        <sz val="12"/>
        <rFont val="Arial"/>
        <family val="2"/>
      </rPr>
      <t>, para el cuatrienio.</t>
    </r>
  </si>
  <si>
    <t>1.4</t>
  </si>
  <si>
    <t>Un Referente de las comunidades Negras, Afrocolombianas contratado por el IDIGER para realizar un documento con la caracterización de escenarios de riesgo por grupo social Comunidades Negras, Afrocolombianas, a ser incorporado en los planes locales de gestión de riesgos y cambio climático - PLGR/CC a los que haya lugar, elaborado por un referente de Comunidades Negras, Afrocolombianas como parte del equipo de gestión local del IDIGER, en la vigencia fiscal 2022.</t>
  </si>
  <si>
    <t>$ 71.000.000</t>
  </si>
  <si>
    <t>Mónica Castro Martínez
Faride P. Solano Handan</t>
  </si>
  <si>
    <t>mcastro@idiger.gov.co
fsolano@idiger.gov.co</t>
  </si>
  <si>
    <t>Cumplimiento de las fases de trabajo que componen la realización de la campaña comunicativa  articulada con la Comisión Consultiva de Comunidades Negras, Afrocolombianas, sobre gestión de riesgos con énfasis en prevención, entre las vigencias 2021 y 2024. 
Construcción de plan de trabajo (2021)
Implementación y Difusión (2022 y 2024)</t>
  </si>
  <si>
    <t>8.3</t>
  </si>
  <si>
    <t>$ 28.061.000</t>
  </si>
  <si>
    <t>$ 15.306.000</t>
  </si>
  <si>
    <t>$ 71.428.000</t>
  </si>
  <si>
    <t>8.4</t>
  </si>
  <si>
    <t>Germán Darío Álvarez
Magda Lorena Palacios</t>
  </si>
  <si>
    <t>4377060 ext.1009
3002270855</t>
  </si>
  <si>
    <t>galvarezjbb.gov.co
mlpalacios@jbb.gov.co</t>
  </si>
  <si>
    <t>Presupuesto asignado: Teniendo en cuenta que la meta para esta acción es a demanda, la entidad apropiará los recursos presupuestales que permita el cumplimiento a la acción</t>
  </si>
  <si>
    <t>1.6</t>
  </si>
  <si>
    <t>Nubia Esperanza Sánchez
Magda Lorena Palacios</t>
  </si>
  <si>
    <t>4377060 ext. 1007
3002270855</t>
  </si>
  <si>
    <t>nesanchez@jbb.gov.co
mlpalacios@jbb.gov.co</t>
  </si>
  <si>
    <t>Presupuesto asignado: La entidad garantizará la ejecución presupuestal que permita el cumplimiento al avance del producto esperado.</t>
  </si>
  <si>
    <t>8.5</t>
  </si>
  <si>
    <t>Presupuesto asignado:  La entidad garantizará la ejecución presupuestal que permita el cumplimiento al avance del producto esperado.</t>
  </si>
  <si>
    <t>2.1</t>
  </si>
  <si>
    <t>$ 20.192.308</t>
  </si>
  <si>
    <t>$ 20.798.077</t>
  </si>
  <si>
    <t>$ 21.422.019</t>
  </si>
  <si>
    <t>$ 22.064.680</t>
  </si>
  <si>
    <t>$ 84.477.084</t>
  </si>
  <si>
    <t>Creación y Vida
cotidiana -
Apropiación
ciudadana del
arte, la cultura y
el patrimonio para
la democracia
cultural</t>
  </si>
  <si>
    <t>2.2</t>
  </si>
  <si>
    <t>Becas que integran las convocatorias con enfoque diferencial étnico dirigidas a los artistas y agrupaciones artísticas de las comunidades negras, afrodescendientes y palenqueras residentes en Bogotá durante el cuatrienio</t>
  </si>
  <si>
    <t>Sumatoria de becas realizadas durante cuatro años de convocatorias con enfoque diferencial étnico dirigidas a los artistas y agrupaciones artísticas de las comunidades negras, afrodescendientes y palenquera</t>
  </si>
  <si>
    <t>$ 92.000.000</t>
  </si>
  <si>
    <t>$ 460.000.000</t>
  </si>
  <si>
    <t>Se ejecutaron 2 becas que se traducen en 4 estímulos asignados a agrupaciones artísticas pertenecientes a las comunidades negras y afrodescendientes residentes en la ciudad</t>
  </si>
  <si>
    <t>Los objetos y estructura de las becas se formularon de acuerdo a lo informado por el Subcomité de Cultura de la Consultiva Afro en la sesión realizada el 9 de octubre del 2020; no obstante, en la reunión de seguimiento a la implementación del artículo 66 (12 de marzo del 2021), la representación solicitó ajustes en la categoría identitaria del grupo étnico (eliminar la expresión de comunidad afrodescendiente por la de comunidades negras y afrocolombianas, además de valorar la presentación de propuestas presentadas por organizaciones de esta comunidad en determinadas localidades donde suele residir la población, además si en la constitución de la propuesta participan mayoritariamente mujeres.(eliminar la expresión de comunidad afrodescendiente por la de comunidades negras y afrocolombianas), lo que implicó la cancelación por completo de la ejecución de las becas  de creación para comunidades afrodescendientes:  arte contra la discriminación 2021 y de circulación y apropiación de prácticas artísticas de comunidades afrodescendientes 2021, teniendo que comenzar con el proceso administrativo nuevamente, una vez se publicó la resolución de cancelación, la cual se efectuó el 7 de abril del 2021.</t>
  </si>
  <si>
    <t>El cambio de nombre y implementación de enfoque territorial y de mujer, familia y generación, implicó cancelar la convocatoria anterior y empezar nuevamente el procedimiento administrativo, de tal manera que se ajuste a la petición del Subcomité de Cultura, Consultivo Distrital Afro.</t>
  </si>
  <si>
    <t>Realizar el 100% de las acciones para el fortalecimiento de los estímulos, apoyos concertados y alianzas estratégicas para dinamizar la estrategia sectorial dirigida a fomentar los procesos culturales, artísticos, patrimoniales.</t>
  </si>
  <si>
    <t>2.3</t>
  </si>
  <si>
    <t>$ 6.200.000</t>
  </si>
  <si>
    <t>$ 6.230.000</t>
  </si>
  <si>
    <t>$ 6.260.000</t>
  </si>
  <si>
    <t>$ 6.300.000</t>
  </si>
  <si>
    <t>$ 24.990.000</t>
  </si>
  <si>
    <t>2.4</t>
  </si>
  <si>
    <t>$ 3.800.000</t>
  </si>
  <si>
    <t>$ 15.200.000</t>
  </si>
  <si>
    <t>El 18 de marzo de 2021 se realizó una reunión  con el fin de revisar las acciones concertadas y definir estrategias para su programación e implementación. Producto de este ejercicio se obtuvieron  los siguientes resultados en torno a las acciones concertadas para la vigencia 2021:
•Se resolvieron las inquietudes de la comunidad Afro respecto a las acciones propuestas en el plan de acción PIAA 2021.
•La comunidad Afro realizará una actividad puntual sumando dos de las acciones concertadas con la FUGA  (fila 28 y fila 37 de esta matriz) (conversatorio y actividades artísticas), se programó una mesa de trabajo para el 08 de abril de 2021 con el fin de revisar la propuesta de evento que la Comunidad Afro quiere realizar con la FUGA. Quedó como compromiso por parte de la Comunidad la entrega de dicha propuesta.</t>
  </si>
  <si>
    <t>2.5</t>
  </si>
  <si>
    <t xml:space="preserve"> $ 11.250.000,00 </t>
  </si>
  <si>
    <t>$ 11.250.000</t>
  </si>
  <si>
    <t xml:space="preserve"> $ 67.500.000,00 </t>
  </si>
  <si>
    <t xml:space="preserve"> $ 11.250.000 </t>
  </si>
  <si>
    <t xml:space="preserve">Naturaleza jurídica y fuentes de financiación del Canal que dificultan la apropiación de compromisos en comparación con el resto del sector.
Se buscan alternativas en el marco de la misionalidad y capacidad operativa del Canal. </t>
  </si>
  <si>
    <t xml:space="preserve"> $ 2.812.500 </t>
  </si>
  <si>
    <t>Se debe establecer el valor del presupuesto estimado para el cumplimiento de la acción para cada vigencia. Para el desarrollo de la acción concertada es necesario llevar a cabo las mesas de trabajo con la representación del grupo étnico con el fin de definir cuál será la estrategia de comunicación a implementar en virtud de los objetivos trazados por el PIAA. En razón de ello, los valores expresados en los presupuestos para cada año serán modificados conforme se establezca la dimensión de la estrategia y sus costos asociados, teniendo como base lo que se implemente en 2021. El valor actual es un estimado inferior que cambiará una vez se defina la estrategia.
 Adicionalmente se aclara que la programación y contenidos de Canal Capital se modifican cada año de acuerdo con criterios editoriales y disponibilidad de recursos provenientes del FUTIC, quien financia los contenidos producidos por el Canal, por lo que las estrategias de comunicación y sus costos también responderán a modificaciones en este sentido.</t>
  </si>
  <si>
    <t>8.6</t>
  </si>
  <si>
    <t>$ 30.000.000</t>
  </si>
  <si>
    <t>$ 120.000.000</t>
  </si>
  <si>
    <t>2.6</t>
  </si>
  <si>
    <t>$ 60.000.000</t>
  </si>
  <si>
    <t>$ 20.000.000</t>
  </si>
  <si>
    <t>$ 25.000.000</t>
  </si>
  <si>
    <t>1.7</t>
  </si>
  <si>
    <t xml:space="preserve">
Abrir cupos en procesos de formación para el emprendimiento en la economía cultural y creativa en una línea de orden étnico con el propósito de mejorar habilidades blandas y sofisticación de productos. Este proceso de formación incluirá un modelo de formación específica que tenga en cuenta las necesidades de las Comunidades Negras Afrocolombianas</t>
  </si>
  <si>
    <t>$ 5.000.000</t>
  </si>
  <si>
    <t xml:space="preserve"> -     </t>
  </si>
  <si>
    <t>2.7</t>
  </si>
  <si>
    <t>No de espacio  para la circulación de los  productos artísticos y culturales  de los grupos afrodescendientes  en la herramienta tecnológica  de consumo de los bienes, contenidos y servicios ofertados por los actores culturales y creativos del centro.</t>
  </si>
  <si>
    <t>$ 4.000.000</t>
  </si>
  <si>
    <t>$ 8.000.000</t>
  </si>
  <si>
    <t>2.8</t>
  </si>
  <si>
    <t>$ 24.000.000</t>
  </si>
  <si>
    <t xml:space="preserve"> $ 24.000.000 </t>
  </si>
  <si>
    <t>$ 96.000.000</t>
  </si>
  <si>
    <t>2.9</t>
  </si>
  <si>
    <t>$ 4.881.600</t>
  </si>
  <si>
    <t>$ 20.112.192</t>
  </si>
  <si>
    <t>$ 20.715.558</t>
  </si>
  <si>
    <t xml:space="preserve"> $ 21.337.024 </t>
  </si>
  <si>
    <t>$ 67.046.374</t>
  </si>
  <si>
    <t>2.10</t>
  </si>
  <si>
    <t xml:space="preserve"> $ 20.000.000 </t>
  </si>
  <si>
    <t>$ 80.000.000</t>
  </si>
  <si>
    <t>2.11</t>
  </si>
  <si>
    <t>$ 6.780.131</t>
  </si>
  <si>
    <t>2.13</t>
  </si>
  <si>
    <t>$ 23.300.000</t>
  </si>
  <si>
    <t>$ 69.900.000</t>
  </si>
  <si>
    <t>2.14</t>
  </si>
  <si>
    <t>$ 56.000.000</t>
  </si>
  <si>
    <t xml:space="preserve"> $ 56.000.000 </t>
  </si>
  <si>
    <t>$ 224.000.000</t>
  </si>
  <si>
    <t>4.2</t>
  </si>
  <si>
    <t>$ 17.520.000</t>
  </si>
  <si>
    <t xml:space="preserve"> $ 17.520.000 </t>
  </si>
  <si>
    <t>$ 70.080.000</t>
  </si>
  <si>
    <t>4.3</t>
  </si>
  <si>
    <t>$ 40.000.000</t>
  </si>
  <si>
    <t xml:space="preserve"> $ 40.000.000 </t>
  </si>
  <si>
    <t>$ 160.000.000</t>
  </si>
  <si>
    <t>4.4</t>
  </si>
  <si>
    <t>$ 15.898.550</t>
  </si>
  <si>
    <t>$ 16.216.525</t>
  </si>
  <si>
    <t>$ 16.540.850</t>
  </si>
  <si>
    <t xml:space="preserve"> $ 16.871.650 </t>
  </si>
  <si>
    <t>$ 65.527.575</t>
  </si>
  <si>
    <t>$ 24.994,499</t>
  </si>
  <si>
    <t>Realizar un proceso integral de formación
 a lo largo de la vida con énfasis en el
arte y la cultura</t>
  </si>
  <si>
    <t>7663  Formación
musical Vamos a la
Filarmónica</t>
  </si>
  <si>
    <t>5.1</t>
  </si>
  <si>
    <t>5. Toma de medidas eficaces, especialmente en las esferas de la enseñanza, la educación, la cultura, y la información para combatir los prejuicios que conduzcan a la discriminación racial de los afrodescendientes.</t>
  </si>
  <si>
    <t>La política aún no está en su fase de agenda pública por el momento, se está formulando un documento preliminar que será enviado al CONPES para que ellos den la viabilidad a su formulación. Una vez surtido este paso, procederemos a  construir la política con la ciudadanía y, en ese sentido, se formularan y llevarán a cabo mesas de trabajo y consulta con las comunidades negras afrocolombianas, así como con otros diversos actores, en tanto es clave que sus necesidades, intereses y apuestas en términos de inclusión en la cultura escrita, sean acogidos.</t>
  </si>
  <si>
    <t>$ 200.000</t>
  </si>
  <si>
    <t>Se realizó la presentación del plan estratégico de la política pública de Escritura, Lectura y Oralidad, en la que se definieron los actores y las fechas para avanzar con los y las representantes de la Consultiva Distrital Afro.</t>
  </si>
  <si>
    <t>5.2</t>
  </si>
  <si>
    <t>Promover e implementar un (1) evento anual de valoración social del libro, la lectura y la escritura, enalteciendo la cultura de la comunidad negra afrocolombiana en el marco de la semana de la afrocolombianidad.</t>
  </si>
  <si>
    <t>Número de eventos en el marco de la semana de la afrocolombianidad</t>
  </si>
  <si>
    <t xml:space="preserve"> $ 200.000 </t>
  </si>
  <si>
    <t>$ 800.000</t>
  </si>
  <si>
    <t>Presentación de las actividades relacionadas con el mes de la afrocolombianidad en los campos de la lectura, escritura y oralidad.</t>
  </si>
  <si>
    <t>3.1</t>
  </si>
  <si>
    <t>3. Garantía del ejercicio de los derechos de los afrodescendientes, con énfasis en los derechos humanos y en el reconocimiento de los derechos históricos y contemporáneos como grupo étnico.</t>
  </si>
  <si>
    <t>$ 15.000.000</t>
  </si>
  <si>
    <t>$ 65.000.000</t>
  </si>
  <si>
    <t>Subdirección de Divulgación y Apropiación del Patrimonio.
Museo de Bogotá</t>
  </si>
  <si>
    <t>2.15</t>
  </si>
  <si>
    <t xml:space="preserve"> $ 10.000.000 </t>
  </si>
  <si>
    <t>$ 70.000.000</t>
  </si>
  <si>
    <t>1. Coordinación del equipo misional del IDPC (Coordinación de recorridos patrimoniales) para el cumplimiento de las acciones afirmativas.
2. Se asistió a la reunión sectorial establecida para el proceso de seguimiento 09/03/2021 con el fin de definir las mesas puntuales con la comunidad</t>
  </si>
  <si>
    <t>2.16</t>
  </si>
  <si>
    <t>$ 10.000.000</t>
  </si>
  <si>
    <t>1. Coordinación del equipo misional del IDPC (coordinación de declaratorias e inventarios) para el cumplimiento de las acciones afirmativas.
2. Se asistió a la reunión sectorial establecida para el proceso de seguimiento 09/03/2021 con el fin de definir las mesas puntuales con la comunidad</t>
  </si>
  <si>
    <t>2.17</t>
  </si>
  <si>
    <t xml:space="preserve"> $ 13.560.262 </t>
  </si>
  <si>
    <t xml:space="preserve"> $ 13.967.070 </t>
  </si>
  <si>
    <t xml:space="preserve"> $ 14.386.082 </t>
  </si>
  <si>
    <t xml:space="preserve"> $ 14.817.664 </t>
  </si>
  <si>
    <t>$ 56.731.078</t>
  </si>
  <si>
    <t>2.18</t>
  </si>
  <si>
    <t>$ 1.966.160</t>
  </si>
  <si>
    <t>$ 2.025.145</t>
  </si>
  <si>
    <t>$ 2.085.899</t>
  </si>
  <si>
    <t xml:space="preserve"> $ 2.148.476 </t>
  </si>
  <si>
    <t>$ 8.225.680</t>
  </si>
  <si>
    <t>El préstamo de los escenarios estará sujeto al cumplimiento de los protocolos establecidos para su uso y conforme con lo dispuesto en el manual de aprovechamiento económico.
Previamente se debe concertar entre el IDRD y los lideres y lideresas de la Población Afrodescendiente las fechas para el préstamo del Estadio Olaya para el desarrollo del Torneo del Olaya de la comunidad afro colombiana.
El presupuesto estimado para el cumplimiento de la acción será modificado una vez se concerté con los  lideres y lideresas de la población afrodescendiente las fechas para el préstamo del Estadio Olaya para el desarrollo del Torneo del Olaya de la comunidad afro colombiana.</t>
  </si>
  <si>
    <t>2.19</t>
  </si>
  <si>
    <t>8.7</t>
  </si>
  <si>
    <t xml:space="preserve"> $ 124.500.000 </t>
  </si>
  <si>
    <t>$ 498.000.000</t>
  </si>
  <si>
    <t>=- Se realizò una reuniòn presencial y se acordò que recibiriamos  la base que ellos remitirian  con plazp al 10 de mayo</t>
  </si>
  <si>
    <t xml:space="preserve">De la poblacion atendida ninguna con el requisito RIVI por el momento. PARA LA ELIMINACIÒN DE ESTA BARRERA DE ACCESO  se plantea desde la entidad que se atenderà a toda la poblaciòn que sea remitida desde otras entidades </t>
  </si>
  <si>
    <t>8.8</t>
  </si>
  <si>
    <t>Concertar con la comunidad negra afrodescendiente el desarrollo de 5 ferias anuales (IPES) y 2 ferias anuales (Secretaria de Desarrollo Económico con Secretaria de Gobierno) para la comercialización en el espacio público alineados con las nuevas oportunidades de mercado en la reactivación económica para MiPymes y/o emprendimiento.</t>
  </si>
  <si>
    <t>Definir la(s) acción(es) o actividad(es) específicas que se desarrollarán en la vigencia 2021 conforme a cada una de las acciones concertadas con la comunidad teniendo en cuenta el enfoque diferencial étnico. Así como el cronograma donde se determinen las fechas en las cuales se podrán realizar la(s) acción(es) o actividades específicas para la vigencia 2021 y el presupuesto destinado para la realización de la(s) acción(es) o actividades específicas para la vigencia 2021. Lo cual será presentado a la comunidad en el mes de mayo de 2021 con el propósito de generar la armonización con el grupo étnico.
2. Reorganizar y fortalecer el grupo de población y territorio, quien se encargará de articular y gestionar las actividades que se realizaran en la vigencia 2021, conforme a las acciones afirmativas concertadas, lo que reitera el compromiso de la SDDE de propender por la garantía de los derechos individuales y colectivos de las Comunidades Negras, Afrocolombianas asentada en el Distrito de Bogotá, haciendo énfasis en la igualdad de oportunidades desde la diferencia, la diversidad y la no discriminación.
3. Diseñar un manual de poblaciones que contiene el marco jurídico, las acciones concertadas, la ruta de atención y ejecución de las acciones a desarrollar.</t>
  </si>
  <si>
    <t>8.9</t>
  </si>
  <si>
    <t>Concertar con la comunidad negra afrodescendiente el desarrollo de 5 ferias anuales (IPES) y 2 ferias anuales (Secretaria de Desarrollo Económico con Secretaria de Gobierno) para la comercialización en el espacio público alineados con las nuevas oportunidades de mercado en la reactivación económica para MiPymes y/o emprendimientos.</t>
  </si>
  <si>
    <t xml:space="preserve"> $ 75.000.000 </t>
  </si>
  <si>
    <t>$ 300.000.000</t>
  </si>
  <si>
    <t xml:space="preserve">Se programò reuniòn para el 3 de mayo para concertar el cronograma de ferias  para cerrar los espacio segun fechas  en donde se realizaran los eventos, de manera presencial donde se realizaran los eventos, de manera presencial en la sede administrativa  de la entidad.  Sin embargo,  la entidad ya ha realizado  un adelanto administrativo  que corresponde a la  ejecucu`òn de las ferias. </t>
  </si>
  <si>
    <t>8.10</t>
  </si>
  <si>
    <t xml:space="preserve">El 10 % de las alternativas comerciales transitorias disponibles atendidos por demanda para vendedores informales de la  la comunidad negra afrodescendiente que ocupan el espacio público, de la totalidad de las alternativas comerciales transitorias disponibles. </t>
  </si>
  <si>
    <t xml:space="preserve"> $ 2.880.000 </t>
  </si>
  <si>
    <t>$ 11.520.000</t>
  </si>
  <si>
    <t xml:space="preserve">Se realizò el primer sorteo del año  en donde participaron 2 personas de la comunidad Afro. </t>
  </si>
  <si>
    <t xml:space="preserve">Solo una (1) persona acepto la altermnativa comercial . la otra persona  no quiso recibir la  alternativa  manifestando que la ubicaciòn no era de su agrado  e interes. </t>
  </si>
  <si>
    <t>8.11</t>
  </si>
  <si>
    <t>Contratar al 10% de personas de la Comunidad negra afrodescendiente para el desarrollo de los procesos de identificación y registro de vendedores informales en el espacio público, que cumplan con los requisitos del perfil requerido y la normatividad vigente para su contratación. Los postulados deben estar registrados en ""Talento y no Palanca"" para dar oportunidad a toda la población Afro-Negra.</t>
  </si>
  <si>
    <t xml:space="preserve"> $ 45.864.000 </t>
  </si>
  <si>
    <t>$ 183.456.000</t>
  </si>
  <si>
    <t xml:space="preserve">No se ha realizado gestiòn. </t>
  </si>
  <si>
    <t xml:space="preserve">Se esta haciendo el llamado a la comunidad  de manera reiterativa  para iniciar con el proceso </t>
  </si>
  <si>
    <t>8.12</t>
  </si>
  <si>
    <t>19
Año 2019</t>
  </si>
  <si>
    <t xml:space="preserve"> $ 11.210.000 </t>
  </si>
  <si>
    <t>$ 44.840.000</t>
  </si>
  <si>
    <t>Definir la(s) acción(es) o actividad(es) específicas que se desarrollarán en la vigencia 2021 conforme a cada una de las acciones concertadas con la comunidad teniendo en cuenta el enfoque diferencial étnico. Así como el cronograma donde se determinen las fechas en las cuales se podrán realizar la(s) acción(es) o actividades específicas para la vigencia 2021 y el presupuesto destinado para la realización de la(s) acción(es) o actividades específicas para la vigencia 2021. Lo cual será presentado a la comunidad en el mes de mayo de 2021 con el propósito de generar la armonización con el grupo étnico.
2. Reorganizar y fortalecer el grupo de población y territorio, quien se encargará de articular y gestionar las actividades que se realizaran en la vigencia 2021, conforme a las acciones afirmativas concertadas, lo que reitera el compromiso de la SDDE de propender por la garantía de los derechos individuales y colectivos de la Comunidad Negra, Afrocolombiana asentada en el Distrito de Bogotá, haciendo énfasis en la igualdad de oportunidades desde la diferencia, la diversidad y la no discriminación.
3. Diseñar un manual de poblaciones que contiene el marco jurídico, las acciones concertadas, la ruta de atención y ejecución de las acciones a desarrollar.</t>
  </si>
  <si>
    <t xml:space="preserve">119:Formar al menos 50.000 personas en la nuevas competencias, bilinguismo y/o habilidades para el trabajo con especial énfasis en sectores afectados por la emergencia, mujeres y jóvenes, atendiendo un enfoque de género, diferencial, territorial, de cultura ciudadana y/o de participación, teniendo en cuenta acciones afirmativas. Al menos el 20% deberá ser mujeres  y el 10% jóvenes; lo anterior a través de la formación y educación para el trabajo y el desarrollo humano. </t>
  </si>
  <si>
    <t>8.13</t>
  </si>
  <si>
    <t>Incorporar a demanda a personas de la comunidad negra afrocolombiana a a la ruta de empleabilidad de la Agencia Pública de Empleo del Distrito "Bogotá Trabaja", para que puedan acceder a servicios para la mitigación de barreras de empleabilidad y a oportunidades laborales pertinentes.</t>
  </si>
  <si>
    <t xml:space="preserve">Porcentaje de personas  la comunidad negra afrodescendiente incorporadas a la ruta de empleabiliad de la Agencia Pública de Empleo del Distrito "Bogotá Trabaja" durante el cuatrienio </t>
  </si>
  <si>
    <t xml:space="preserve"> $ 32.340.000 </t>
  </si>
  <si>
    <t>$ 129.360.000</t>
  </si>
  <si>
    <t>Definir la(s) acción(es) o actividad(es) específicas que se desarrollarán en la vigencia 2021 conforme a cada una de las acciones concertadas con la comunidad teniendo en cuenta el enfoque diferencial étnico. Así como el cronograma donde se determinen las fechas en las cuales se podrán realizar la(s) acción(es) o actividades específicas para la vigencia 2021 y el presupuesto destinado para la realización de la(s) acción(es) o actividades específicas para la vigencia 2021. Lo cual será presentado a la comunidad en el mes de mayo de 2021 con el propósito de generar la armonización con el grupo étnico.
2. Reorganizar y fortalecer el grupo de población y territorio, quien se encargará de articular y gestionar las actividades que se realizaran en la vigencia 2021, conforme a las acciones afirmativas concertadas, lo que reitera el compromiso de la SDDE de propender por la garantía de los derechos individuales y colectivos de la población indigena asentada en el Distrito de Bogotá, haciendo énfasis en la igualdad de oportunidades desde la diferencia, la diversidad y la no discriminación.
3. Diseñar un manual de poblaciones que contiene el marco jurídico, las acciones concertadas, la ruta de atención y ejecución de las acciones a desarrollar.</t>
  </si>
  <si>
    <t>122:Promover la generación de empleo para al menos 200.000 personas, con enfoque de género, territorial, diferencial: mujeres cabeza de hogar, jóvenes, especialmente en primer empleo, jóvenes NINI en los que incluyen jóvenes en acción , personas con dicapacidad, víctimas del conflicto, grupo étnico y/o teniendo en cuenta acciones afirmativas.</t>
  </si>
  <si>
    <t>8.14</t>
  </si>
  <si>
    <t xml:space="preserve"> $ 9.600.000 </t>
  </si>
  <si>
    <t xml:space="preserve"> $ 6.000.000 </t>
  </si>
  <si>
    <t xml:space="preserve"> $ 5.400.000 </t>
  </si>
  <si>
    <t xml:space="preserve"> $ 3.400.000 </t>
  </si>
  <si>
    <t>$ 24.400.000</t>
  </si>
  <si>
    <t xml:space="preserve">7874:Fortalecimiento del crecimiento empresarial en los emprendedores y las mipymes de Bogotá </t>
  </si>
  <si>
    <t>8.15</t>
  </si>
  <si>
    <t>Porcentaje  de unidades productivas de  la comunidad negra afrodescendiente que se caracterizan y participan en en eventos de comercialización e intermediación empresarial, de acuerdo con las convocatorias y los requisitos del sector de desarrollo económico, bajo un enfoque diferencial.</t>
  </si>
  <si>
    <t>(Número de unidades productivas de  la comunidad negra afrodescendiente y participan en eventos de comercialización e intermediación empresarial,  bajo un enfoque diferencial/Número de unidades productivas de  la comunidad negra afrodescendiente que solictan participar en eventos de comercialización e intermediación empresarial, de acuerdo con las convocatorias y los requisitos del sector de desarrollo económico)</t>
  </si>
  <si>
    <t xml:space="preserve"> $ 14.900.000 </t>
  </si>
  <si>
    <t xml:space="preserve"> $ 21.300.000 </t>
  </si>
  <si>
    <t xml:space="preserve"> $ 12.500.000 </t>
  </si>
  <si>
    <t xml:space="preserve"> $ 12.100.000 </t>
  </si>
  <si>
    <t>$ 60.800.000</t>
  </si>
  <si>
    <t>118:Desarrollar y/o participar en al menos 60 eventos dando la prioridad a estrategias prescenciales y/o virtuales que promuevan el emprendimiento, la reinvencion o generacion de modelos de negocio, promueva la comercialización digital, el desarrollo de soluciones que permitan mitigar el impacto de crisis bajo modelos de monetizacion en redes y esquemas  de innovación, entre otros temas, contribuyendo a consolidar el ecosistema de emprendimiento e innovación de la ciudad, mediante instrumentos tales como Emprendetones, Mercadotones y Hackatones, enfocados principalmente en micro, pequeñas y medianas empresas, promoviendo el emprendimiento sostenible y amigable con los animales</t>
  </si>
  <si>
    <t>Carlos Alberto Sánchez Retiz/ Angelica Maria Segura Bonell</t>
  </si>
  <si>
    <t>8.16</t>
  </si>
  <si>
    <t>Incluir en el directorio digital de MIPYMES, las unidades productivas y mipymes de las comunidades negras afrocolombianas para la promoción de esquemas de comercialización virtual.</t>
  </si>
  <si>
    <t>Porcentaje de MIPYMES,  unidades productivas y mipymes de  las comunidades negras afrocolombianas incluídas en el directorio digital  para la promoción de esquemas de comercialización virtual.</t>
  </si>
  <si>
    <t>(Número MIPYMES,  unidades productivas y mipymes de  las comunidades negras afrocolombianas incluídas en el directorio digital  para la promoción de esquemas de comercialización virtual/Número MIPYMES,  unidades productivas y mipymes de  las comunidades negras afrocolombianas que solicitan ser incluidas el directorio digital  para la promoción de esquemas de comercialización virtual)*100</t>
  </si>
  <si>
    <t xml:space="preserve"> $ 585.000 </t>
  </si>
  <si>
    <t>$ 2.340.000</t>
  </si>
  <si>
    <t>170:Crear un directorio digital de MIPYMES abierto a la ciudadanía, que contenga la información necesaria para visibilizar y fomentar el comercio de los productos y servicios que estas ofrecen  (datos de contacto, ubicación, descripción del producto y/o fotografías, etc). A través de canales de información y páginas web institucionales que permita hacer nuevos registros y actualización constante de información.</t>
  </si>
  <si>
    <t>Angelica  Maria Segura Bonell</t>
  </si>
  <si>
    <t>8.17</t>
  </si>
  <si>
    <t>Vincular por demanda a emprendedores, unidades productivas y mipymes del sector alimentario de las comunidades negras afrocolombianas, a esquemas de fortalecimiento y encadenamientos comerciales en el marco del Sistema de Abastecimiento Distrital de Alimentos, bajo un enfoque diferencial negro afrocolombiano.</t>
  </si>
  <si>
    <t>Porcentaje de emprendedores, unidades productivas y mipymes del sector alimentario de las comunidades negras afrocolombianas, vinculados a esquemas de fortalecimiento y encadenamientos comerciales en el marco del Sistema de Abastecimiento Distrital de Alimentos, bajo un enfoque diferencial negro afrocolombiano.</t>
  </si>
  <si>
    <t>(Número de emprendedores, unidades productivas y mipymes del sector alimentario de las comunidades negras afrocolombianas, vinculados a esquemas de fortalecimiento y encadenamientos comerciales en el marco del Sistema de Abastecimiento Distrital de Alimentos/Número de emprendedores, unidades productivas y mipymes del sector alimentario de las comunidades negras afrocolombianas, que solicitan ser vinculados a esquemas de fortalecimiento y encadenamientos comerciales en el marco del Sistema de Abastecimiento Distrital de Alimentos)*100</t>
  </si>
  <si>
    <t>Sin linea base</t>
  </si>
  <si>
    <t xml:space="preserve"> $ 4.000.000 </t>
  </si>
  <si>
    <t xml:space="preserve"> $ 2.000.000 </t>
  </si>
  <si>
    <t>$ 14.000.000</t>
  </si>
  <si>
    <t>8.18</t>
  </si>
  <si>
    <t xml:space="preserve"> $ 1.000.000 </t>
  </si>
  <si>
    <t xml:space="preserve"> $ 500.000 </t>
  </si>
  <si>
    <t>$ 3.500.000</t>
  </si>
  <si>
    <t>8.19</t>
  </si>
  <si>
    <t>7845:Desarrollo de alternativas productivas para fortalecer la sostenibilidad ambiental, productiva y comercial de los sistemas productivos de la ruralidad de Bogotà D.C.</t>
  </si>
  <si>
    <t>1.8</t>
  </si>
  <si>
    <t>Garantizar el acceso de la población joven y adulta de las comunidades negras y afrocolombianas a las Estrategias Educativas Flexibles dispuestas por la SED cuando así sea requerido, además, vincular dos (2) docentes de pertenencia negra o afrocolombiana al Modelo Educativo Flexible contratado por la Dirección de Cobertura, en concertación con la Comisión de Educación del Consejo Consultivo de comunidades negras y afrodescendientes, siempre y cuando cumpla con el perfil exigido para el cargo.</t>
  </si>
  <si>
    <t>Porcentaje de población joven y adulta de las comunidades negras y afrodescendientes atendida a través del Modelo Educativo Flexible.</t>
  </si>
  <si>
    <t>(Sumatoria de población joven y adulta de las comunidades negras y afrodescendientes atendidas a través del Modelo Educativo Flexible / Total de población de las comunidades negras y afrodescendientes identificada) *100</t>
  </si>
  <si>
    <t>$ 193.976.640</t>
  </si>
  <si>
    <t>$ 201.735.720</t>
  </si>
  <si>
    <t>$ 209.805.120</t>
  </si>
  <si>
    <t xml:space="preserve"> $ 218.197.320 </t>
  </si>
  <si>
    <t>$ 823.714.800</t>
  </si>
  <si>
    <t>$ 92.138.904</t>
  </si>
  <si>
    <t>En el marco del Convenio de Asociación 1831738 de 2020, se da la implementación del proceso de Estrategias Educativas Flexibles que actualmente está vigente y el cual finaliza atención el 30 de abril de 2021. Este proceso busca fortalecer desde un enfoque diferencial étnico y de derechos, una propuesta que propende por revitalizar y reafirmar la identidad étnica de los estudiantes, así como el desarrollo de habilidades y competencias propias de la educación formal. En este sentido, durante el primer trimestre del 2021, continúan 2 grupos de atención focalizados para población afrodescendiente con un total de 57 estudiantes, de los cuales se proyecta la terminación de estudios y graduación de 25 estudiantes.
Formula:  Sumatoria de población joven y adulta negra y afrodescendiente atendida a través del Modelo Educativo Flexible (57) / Total de población negra y afrodescendiente identificada (57).
El presupuesto ejecutado aumentará durante el año a medida que se identifiquen y atiendan más estudiantes.</t>
  </si>
  <si>
    <t xml:space="preserve">No se presentan dificultades, sin embargo, se aclara que la contratación de docentes afro para Modelos Educativos Flexibles, siempre y cuando cumplan el perfil requerido, se garantizará para el siguiente proceso de contratación cuya implementación se proyecta para el segundo trimestre de 2021. En el cual además se abrirán las inscripciones de nuevos estudiantes de comunidades afrodescendientes conforme a la focalización que se realice.  Lo anterior, toda vez que el proceso actual inicio previo a la concertación del PIAA actual. </t>
  </si>
  <si>
    <t>1.9</t>
  </si>
  <si>
    <t>$ 68.810.251</t>
  </si>
  <si>
    <t>$ 75.819.718</t>
  </si>
  <si>
    <t>$ 83.551.300</t>
  </si>
  <si>
    <t xml:space="preserve"> $ 45.595.989 </t>
  </si>
  <si>
    <t>$ 273.777.258</t>
  </si>
  <si>
    <t>$ 7.326.297</t>
  </si>
  <si>
    <t>El Convenio 2071714 de 2020 entre la SED y la Corporación Opción Legal -COL tiene como fin, garantizar y acompañar el acceso escolar de los niños, niñas y jóvenes en el distrito bajo modalidades de atención no presencial dada la contingencia por COVID-19, por lo que se desarrollan diversas estrategias como la atención y gestión de las solicitudes de novedades, identificación y seguimiento de la población matriculada ausente.
Para el presente convenio, con el fin de fortalecer y cualificar las acciones afirmativas que se implementarán en la atención diferencial de la comunidad afrodescendiente en Bogotá, en articulación con la Comisión de Educación de la Mesa Distrital de Comunidades Afrodescendientes, se realizó el proceso de selección y posterior contratación de la profesional Katherine Quiñonez, quien actualmente se en cuentan vinculada en el equipo de Alianzas Interinstitucionales de la COL.
Beneficiarios: 9
Formula: Sumatoria de la población negra y afrodescendiente identificada y caracterizada(9)/ Total de la población afrodescendiente encontrada (9).
El presupuesto ejecutado aumentará durante el año a medida que se identifiquen y caractericen más estudiantes.</t>
  </si>
  <si>
    <t>Es importante indicar que el numero de beneficiarios corresponde a la población reportada en un primer corte de información a febrero 2021, en el que dadas las condiciones de salud pública no se realizaron acciones presenciales.  Sin embargo, teniendo en cuenta la vinculación de la profesional Katherine Quiñonez, referente para las comunidades negras y afrodescendientes en la estrategia de Búsqueda Activa, se proyecta fortalecer un trabajo articulado con la comisión de educación de la Mesa Distrital de comunidades negras y afrodescendientes, así como lideres y lideresas de la comunidad, que permita un acercamiento asertivo con la población para garantizar su acceso al sistema educativo en todos sus niveles de escolaridad.</t>
  </si>
  <si>
    <t>1.10</t>
  </si>
  <si>
    <t>Número de socializaciones realizadas del resultado de la caracterización de estudiantes negros y afrodescendientes en el SIMAT</t>
  </si>
  <si>
    <t>Sumatoria de socializaciones realizadas del resultado de la caracterización de estudiantes negros y afrodescendientes en el SIMAT</t>
  </si>
  <si>
    <t>$ 39.600.000</t>
  </si>
  <si>
    <t>$ 40.788.000</t>
  </si>
  <si>
    <t>$ 42.011.640</t>
  </si>
  <si>
    <t>$ 21.635.992</t>
  </si>
  <si>
    <t>$ 144.035.632</t>
  </si>
  <si>
    <t>$ 9.900.000</t>
  </si>
  <si>
    <t>1.11</t>
  </si>
  <si>
    <t xml:space="preserve"> Sin línea base N/A</t>
  </si>
  <si>
    <t>$ 45.561.156</t>
  </si>
  <si>
    <t>$ 4.556.116</t>
  </si>
  <si>
    <t>1.12</t>
  </si>
  <si>
    <t>$ 688.653.623</t>
  </si>
  <si>
    <t>$ 1.432.399.535</t>
  </si>
  <si>
    <t>$ 2.234.543.274</t>
  </si>
  <si>
    <t>$ 3.098.566.674</t>
  </si>
  <si>
    <t>$ 7.454.163.105</t>
  </si>
  <si>
    <t>1.13</t>
  </si>
  <si>
    <t>$ 13.200.000</t>
  </si>
  <si>
    <t>$ 25.168.000</t>
  </si>
  <si>
    <t>$ 81.568.000</t>
  </si>
  <si>
    <t>$ 7.920.000</t>
  </si>
  <si>
    <t>1.14</t>
  </si>
  <si>
    <t>$ 7.870.086</t>
  </si>
  <si>
    <t>$ 8.106.188</t>
  </si>
  <si>
    <t>$ 8.349.374</t>
  </si>
  <si>
    <t>$ 5.233.329</t>
  </si>
  <si>
    <t>$ 29.558.977</t>
  </si>
  <si>
    <t>1.15</t>
  </si>
  <si>
    <t>$ 45.320.000</t>
  </si>
  <si>
    <t>$ 46.679.600</t>
  </si>
  <si>
    <t>$ 48.079.988</t>
  </si>
  <si>
    <t>$ 13.506.106</t>
  </si>
  <si>
    <t>$ 165.585.694</t>
  </si>
  <si>
    <t>$ 3.874.000</t>
  </si>
  <si>
    <t>José María Roldán Restrepo</t>
  </si>
  <si>
    <t>1.16</t>
  </si>
  <si>
    <t>Sumatoria de maestros, maestras y directivos docentes vinculados en propiedad apoyados con programas de formación permanente</t>
  </si>
  <si>
    <t>LB= 1 programa de formación permanente, 70 maestras y maestros
Año= 2019</t>
  </si>
  <si>
    <t xml:space="preserve">Nancy
Martínez Álvarez </t>
  </si>
  <si>
    <t>1.17</t>
  </si>
  <si>
    <t xml:space="preserve">Apoyar la formación posgradual de maestras, maestros y directivos docentes vinculados en propiedad, en líneas o énfasis de educación intercultural o etnoeducación. </t>
  </si>
  <si>
    <t>Número de maestros, maestras y directivos docentes vinculados en propiedad, apoyados con programas de formación posgradual en líneas de educación intercultural o etnoeducación.</t>
  </si>
  <si>
    <t>LB= 32 docentes con formación posgradual
Año=2019 y 2020</t>
  </si>
  <si>
    <t>$ 210.000.000</t>
  </si>
  <si>
    <t>$ 140.000.000</t>
  </si>
  <si>
    <t>$ 560.000.000</t>
  </si>
  <si>
    <t>1.18</t>
  </si>
  <si>
    <t>LB= 1 cátedra de pedagogía
Año= 2018</t>
  </si>
  <si>
    <t>1.19</t>
  </si>
  <si>
    <t xml:space="preserve">Abordar la educación intercultural o etnoeducación en el marco de la Expedición Pedagógica Distrital </t>
  </si>
  <si>
    <t>Número de expediciones pedagógicas Distritales abordadas con educación intercultural o etnoeducación</t>
  </si>
  <si>
    <t>Sumatoria de expediciones pedagógicas con educación intercultural o etnoeducación</t>
  </si>
  <si>
    <t>1.20</t>
  </si>
  <si>
    <t>Elaborar e implementar un estudio de identificación de perfiles de formación y cualificación profesional para la población afrodescendiente orientado al acceso pertinente en educación superior y educación postmedia.</t>
  </si>
  <si>
    <t>$ 8.333.333</t>
  </si>
  <si>
    <t>$ 16.666.667</t>
  </si>
  <si>
    <t>$ 4.166.667</t>
  </si>
  <si>
    <t>1.21</t>
  </si>
  <si>
    <t>Definir el 15% de calificación con enfoque  diferencial de comunidades negras, afrocolombianas en el documento de los términos de las convocatorias de Acceso a Educación Superior y Educación Postmedia  sobre el total de la asignación, incluyendo enfoque de género para mujeres, con el fin de garantizar su vinculación,  previo cumplimiento de requisitos.</t>
  </si>
  <si>
    <t xml:space="preserve">LB= La línea base de la presente acción afirmativa se basa en el aumento de los puntajes diferenciales los cuales permitirán que mas personas del pueblo afrodescendiente pueda ingresar a la educación superior.
Año= Convocatoria de Acceso a Educación Superior 2020-1. </t>
  </si>
  <si>
    <t>$ 25.807.376</t>
  </si>
  <si>
    <t>$ 27.097.745</t>
  </si>
  <si>
    <t>$ 28.452.632</t>
  </si>
  <si>
    <t>$ 29.875.264</t>
  </si>
  <si>
    <t>$ 111.233.016</t>
  </si>
  <si>
    <t>$ 62.935.780</t>
  </si>
  <si>
    <t>1.22</t>
  </si>
  <si>
    <t>Realizar procesos de socialización y divulgación anuales de las estrategias de acceso a educación superior y educación postmedia para la comunidad afrodescendiente.
Como mecanismo para cerrar las brechas de acceso de los jóvenes estudiantes a las distintas becas de educación superior y postmedia, se realizarán estrategias o acciones de socialización y acompañamiento técnico con enfoque diferencial, en los procesos de divulgación de las becas, para garantizar el ingreso a educación superior y educación postmedia de la comunidad afrodescendiente.</t>
  </si>
  <si>
    <t>LB= 2 Socializaciones efectuadas a la población objetivo, por medio de Facebook live, de manera presencial y de mas herramientas existentes. 
Año= 2020</t>
  </si>
  <si>
    <t>$ 992.917</t>
  </si>
  <si>
    <t>$ 1.042.563</t>
  </si>
  <si>
    <t>$ 1.094.691</t>
  </si>
  <si>
    <t>$ 1.149.425</t>
  </si>
  <si>
    <t>$ 4.279.595</t>
  </si>
  <si>
    <t>$ 198.488</t>
  </si>
  <si>
    <t>Se realizaron dos (2) socializaciones para la convocatoria 2021-1, con la asistencia de 19 personas. Una primera socialización el 29 de diciembre de 2020 y otra el 8 de enero de 2021.</t>
  </si>
  <si>
    <t>1.23</t>
  </si>
  <si>
    <t>Desarrollar acciones que garanticen la permanencia y reduzcan los niveles de abandono a las estrategias de Acceso a la Educación Superior en las  IES aliadas, mediante un acompañamiento continuo integral psicosocial, con enfoque diferencial, que permita al estudiante robustecer su autoestima frente a la discriminación racial y empoderar a los jóvenes para el desarrollo en la vida social, económica y cultural.</t>
  </si>
  <si>
    <t>$ 3.125.000</t>
  </si>
  <si>
    <t>$ 12.500.000</t>
  </si>
  <si>
    <t>$ 781.250</t>
  </si>
  <si>
    <t>1.24</t>
  </si>
  <si>
    <t>$ 30.002.020</t>
  </si>
  <si>
    <t>$ 135.962.021</t>
  </si>
  <si>
    <t>$ 140.040.822</t>
  </si>
  <si>
    <t>$ 144.241.987</t>
  </si>
  <si>
    <t>$ 148.569.187</t>
  </si>
  <si>
    <t>$ 598.816.037</t>
  </si>
  <si>
    <t>$ 7.856.667</t>
  </si>
  <si>
    <t>1.25</t>
  </si>
  <si>
    <t>$ 41.200.000</t>
  </si>
  <si>
    <t>$ 6.758.000</t>
  </si>
  <si>
    <t>1.26</t>
  </si>
  <si>
    <t>1.27</t>
  </si>
  <si>
    <t>1.28</t>
  </si>
  <si>
    <t>$ 2.934.140</t>
  </si>
  <si>
    <t>Se tiene previsto en el marco del Plan Distrital de Desarrollo 2020 – 2024 “UN NUEVO CONTRATO SOCIAL Y AMBIENTAL PARA LA BOGOTÁ DEL SIGLO XXI”, beneficiar estudiantes vulnerables con la entrega de dispositivos de acceso y conectividad, que permitan contribuir al cierre de brechas digitales. En este marco se han buscado diferentes estrategias para el cumplimiento de la meta.
La SED y la Alcaldía Mayor de Bogotá implementaron la campaña  #DonatónPorLosNiños la cual buscó recolectar el mayor número de dispositivos tecnológicos para conectar con la educación a las niñas, niños y jóvenes más vulnerables de colegios públicos de la capital. En tal medida, en desarrollo de esta campaña en la SED se recibieron equipos con el inicio del calendario escolar, comenzando la entrega a estudiantes de educación secundaria y media de 13 instituciones educativas de 7 localidades, prioritariamente rurales y de alto nivel de vulnerabilidad.
Beneficiarios: 5
Formula a marzo: 5 estudiantes beneficiados con la estrega de dispositivos tecnológicos / 5 estudiantes que cumplieron los criterios de elegibilidad de las 13 IED.
Por otra parte la SED en el segundo trimestre continuará la entrega de dispositivos técnológicos a los estudiantes que cumplan los criterios.
El presupuesto ejecutado aumentará durante el año a medida que se beneficien mas estudiantes.</t>
  </si>
  <si>
    <t>7638: Fortalecimiento de la infraestructura y dotación de ambientes de aprendizaje y sedes administrativas a cargo de la Secretaría de Educación de Bogotá D.C.</t>
  </si>
  <si>
    <t>1.29</t>
  </si>
  <si>
    <t>$ 380.732.000</t>
  </si>
  <si>
    <t>$ 1.522.928.000</t>
  </si>
  <si>
    <t>$ 16.532.640</t>
  </si>
  <si>
    <t>1.30</t>
  </si>
  <si>
    <t>$ 139.920.000</t>
  </si>
  <si>
    <t>$ 559.680.000</t>
  </si>
  <si>
    <t>$ 5.510.879</t>
  </si>
  <si>
    <t>1.31</t>
  </si>
  <si>
    <t>$ 128.700.000</t>
  </si>
  <si>
    <t>$ 514.800.000</t>
  </si>
  <si>
    <t>$ 2.773.333</t>
  </si>
  <si>
    <t>1.32</t>
  </si>
  <si>
    <t>Realizar eventos de conmemoración de la semana de la afrocolombianidad en concertación con la Consultiva Distrital de Comunidades Negras, Afrocolombianas(comisión de educación), de conformidad con la Ley 725 de 2001 y el Acuerdo 175 de 2005.</t>
  </si>
  <si>
    <t>Número de eventos de conmemoración de la semana de la afrocolombianidad realizados</t>
  </si>
  <si>
    <t>Sumatoria de eventos de conmemoración de la semana de la afrocolombianidad realizados</t>
  </si>
  <si>
    <t>$ 100.000.000</t>
  </si>
  <si>
    <t>En el mes de abril se definirá de manera concertada con al Consultiva Distrital de Comunidades negras, afrocolombianas raizales y palenquera, la propuesta del evento de conmemoración del Día de la Afrocolombianidad, a realizar en el mes de mayo de 2021.</t>
  </si>
  <si>
    <t>3.2</t>
  </si>
  <si>
    <t xml:space="preserve"> $ -   </t>
  </si>
  <si>
    <t>3.3</t>
  </si>
  <si>
    <t xml:space="preserve"> $ 21.500.000,00 </t>
  </si>
  <si>
    <t>3.4</t>
  </si>
  <si>
    <t>1.33</t>
  </si>
  <si>
    <t xml:space="preserve">La Subdirección de Asuntos Étnicos, de acuerdo con las orientaciones dadas por la Subsecretaría para la Gobernabilidad y Garantía de Derechos, adelantará los trámites pertinenentes ante la Dirección de Talento Humano y demás que haya lugar para implementar esta acción. </t>
  </si>
  <si>
    <t>3.5</t>
  </si>
  <si>
    <t>Andrés Idárraga Franco
Ivonne González
Paola Andrea Chacón</t>
  </si>
  <si>
    <t>andres.idarraga@gobiernobogota.gov.co
ivonne.gonzalez@gobiernobogota.gov.co
paola.chacont@gobiernobogota.gov.co</t>
  </si>
  <si>
    <t>5.3</t>
  </si>
  <si>
    <t xml:space="preserve"> $ 960.000.000,00 </t>
  </si>
  <si>
    <t>5.4</t>
  </si>
  <si>
    <t>5.5</t>
  </si>
  <si>
    <t>3.6</t>
  </si>
  <si>
    <t>Ivonne González
Andrés Idárraga Franco</t>
  </si>
  <si>
    <t>andres.idarraga@gobiernobogota.gov.co
ivonne.gonzalez@gobiernobogota.gov.co</t>
  </si>
  <si>
    <t xml:space="preserve"> El costo estimado se supedita a la elaboración, teniendo en cuenta que es una acción en articulación con la cooperación. Se realizara la gestión pertinente desde la Secretaria de Gobierno
Falta información</t>
  </si>
  <si>
    <t>3.7</t>
  </si>
  <si>
    <t>No se reporta avance cuantitativo toda vez que, durante el primer trimestre del 2021 concluyó la fase preporatoria con el envío del docuemento de estructuración de propuesta de reformulación de la política pública para comunidades negras, afrocolombianas a la Subsecretaría para la Gobernabilidad y Garantía de Derechos y la Oficina Asesora de Planeación de la Secretaría Distrital de Gobierno, con el fin de que sean enviados para aprobación del comité sectorial y, posteriormente al comité del CONPES para su aprobación. En tal sentido, se tiene proyectado que la fase de agenda pública inicie para el segundo trimestre de la vigencia, acordando la estrategia de participación con la Comisión Consultiva Distrital de Comunidades Negras y Afrocolmbianas, como instancia de participación y representación de la Comunidad Afro en Bogotá.</t>
  </si>
  <si>
    <t>8.20</t>
  </si>
  <si>
    <t>Encuentros Realizados.</t>
  </si>
  <si>
    <t>1.34</t>
  </si>
  <si>
    <t>3.8</t>
  </si>
  <si>
    <t xml:space="preserve">1. Número de reportes de seguimiento anuales realizados entregados a la Comisión Consultiva Afro.
 </t>
  </si>
  <si>
    <t>1. Sumatoria de reportes e informes periódicos presentados a la Comisión Consultiva Afro.</t>
  </si>
  <si>
    <t xml:space="preserve"> $ 108.900.000,00 </t>
  </si>
  <si>
    <t xml:space="preserve"> $ 217.800.000,00 </t>
  </si>
  <si>
    <t xml:space="preserve">El equipo de la Subdirección de Asuntos Étnicos a cargo del seguimiento a la implementación de las acciones afirmativas concertadas con la comunidad Negra, Afrocolombiana, en el marco del artículo 66 del Plan Distrital de Desarrollo, realizó 14 mesas técnicas con los sectores de la administración con el objetivo de que la calidad de los reportes de seguimiento por parte de los sectores se dén de acuerdo con los lineamientos dados desde la Secretaría Distrital de Planeación. Lo anterior perimitió la consolidación del primer informe de seguimiento que corresponde a la vigencia del primer trimestre del 2021. </t>
  </si>
  <si>
    <t>1.35</t>
  </si>
  <si>
    <t xml:space="preserve">Diferencial
Territorial. </t>
  </si>
  <si>
    <t>6.2</t>
  </si>
  <si>
    <t xml:space="preserve"> $ 25.000.000,00 </t>
  </si>
  <si>
    <t xml:space="preserve"> $ 50.000.000,00 </t>
  </si>
  <si>
    <t xml:space="preserve"> $ 125.000.000,00 </t>
  </si>
  <si>
    <t xml:space="preserve"> $ 250.000.000,00 </t>
  </si>
  <si>
    <t>Implementar una (1) estrategia para fortalecer a las organizaciones sociales, comunitarias, de propiedad horizontal y comunales, y las  instancias de participación</t>
  </si>
  <si>
    <t>6.3</t>
  </si>
  <si>
    <t xml:space="preserve"> $ 28.106.796,00 </t>
  </si>
  <si>
    <t xml:space="preserve">$ 28.106.796 </t>
  </si>
  <si>
    <t xml:space="preserve"> $ 112.427.184,00 </t>
  </si>
  <si>
    <t>6.4</t>
  </si>
  <si>
    <t xml:space="preserve"> $ 15.000.000,00 </t>
  </si>
  <si>
    <t xml:space="preserve"> $ 60.000.000,00 </t>
  </si>
  <si>
    <t>Fortalecimiento del 100% de los espacios de atención diferenciada y participación para comunidades Negras, Afrocolombianas, Raizales, Palenqueras, pueblos Indígenas y Pueblo Gitano, para promover el goce de los derechos de los grupos étnicos y mitigar afectaciones al tejiso social.</t>
  </si>
  <si>
    <t>6.5</t>
  </si>
  <si>
    <t>De manera coordinada la Gerencia de Etnias y la Gerencia de Juventud se encuentran en proceso de identificación de las organizaciones juveniles afros a fortalecer. La Gerencia de Etnias someterá a concertación los criterios para la definición de las organzaciones con la instancia de representación de la comunidad.</t>
  </si>
  <si>
    <t>6.6</t>
  </si>
  <si>
    <t>6.7</t>
  </si>
  <si>
    <t xml:space="preserve"> $ 48.000.000,00 </t>
  </si>
  <si>
    <t xml:space="preserve">$ 48.000.000 </t>
  </si>
  <si>
    <t xml:space="preserve"> $ 192.000.000,00 </t>
  </si>
  <si>
    <t>El IDPAC no ha recibido la propuesta de la comisión Consultiva Distrital para la conmemoración del 25 de julio. Una vez la comunidad defina la propuesta , se adelantarán las accones necesarias de apoyo, para llevar a cabo el evento conmemorativo</t>
  </si>
  <si>
    <t>6.8</t>
  </si>
  <si>
    <t>Sin lìnea de base</t>
  </si>
  <si>
    <t xml:space="preserve"> $ 10.000.000,00 </t>
  </si>
  <si>
    <t xml:space="preserve">$ 15.000.000 </t>
  </si>
  <si>
    <t>6.9</t>
  </si>
  <si>
    <t>El IDPAC no ha recibido la propuesta de la comunidad para la realización del evento conmemorativo del 25 de noviembre. Una vez la comunidad defina la propuesta, se adelantarán las accones necesarias de apoyo, para llevar a cabo el evento conmemorativo</t>
  </si>
  <si>
    <t>6.10</t>
  </si>
  <si>
    <t>A partir de 2021 realizar una adecuación o construcción de contenido con pertenencia  Negra Afrocolombiana, Afrodiaspórica y cultural en temas relacionados con participación ciudadana con enfoque diferencial étnico a demanda bajo la modalidad virtual, mediante la implementación de ciclos de formación convenidos que contienen 3 cursos cada uno de 30 - 40 horas. Si se completa el ciclo se otorgará certificado como diplomado para cada persona. Adicionalmente, formar hasta 75 personas por año bajo la modalidad virtual asistida o presencial. Ciclos: interétnico y fortalecimiento de las organizaciones y aquellos que se concerten con la Comisión Consultiva Distrital NARP para lo que se contratará un perfil de 1 pedagogo con especialización o maestria en temas étnicos especificamente Afro con 2 años de experiencia (para el año 2021). Se analizará al final de año 2021 la concertación de personal adicional para el año 2022.</t>
  </si>
  <si>
    <t>Número de personas afrodescendientes  formados en participacion  ciudadana</t>
  </si>
  <si>
    <t xml:space="preserve">Sumatoria de personas afrodescendientes  formados en participacion  </t>
  </si>
  <si>
    <t xml:space="preserve"> $ 43.000.000,00 </t>
  </si>
  <si>
    <t xml:space="preserve"> $ 36.000.000,00 </t>
  </si>
  <si>
    <t xml:space="preserve">$ 36.000.000 </t>
  </si>
  <si>
    <t xml:space="preserve"> $ 151.000.000,00 </t>
  </si>
  <si>
    <t>El IDPAC ha avanzado en la estructuración y generación de contenidos del diplomado interetnico, en convenio con la Universidad Nacional Abierta y a Distancia UNAD. Además, se llevó a cabo la socialización del diplomado a la delegación de la Consultiva ante del IDPAC
Asimismo se avanzó en la revisión del perfil profesional pedagogo con la Consultiva, y se desarrolló la convocatoria (127 hojas de vida se postularon). Posteriormente se adelantó el proceso de selección (12 entrevistas) con el que se elegió al perfil profesional con pertenencia negro - afrocolombiano. El IDPAC se encuentra en trámite de contratación de la pesona elegida.
En cuanto a la ejecución presupuestal, no se reporta avance pues este depende la implementación del diplomado. El presupuesto se calcula en base al numero de personas formadas.</t>
  </si>
  <si>
    <t>Gobierno Aberto</t>
  </si>
  <si>
    <t>4.5</t>
  </si>
  <si>
    <t>Incluir al 100% de los hogares  pertenencietes  comundiades Negras, Afrocolombianas que busquen acceder a programas de subsidio para la adquisicion de vivienda nueva VIS y VIP , tras el  cumplimiento de requisitos establecidos en el Reglamento Operativo aplicable a cada programa y a la capacidad de los hogares de lograr su cierre financiero bien sea mediante o crédito o recursos propios.</t>
  </si>
  <si>
    <t>100% de los hogares  pertenencietes a comundiades Negras, Afrocolombianas beneficiados con subsidio para la adquisicion de vivienda nueva VIS y VIP , tras el  cumplimiento de requisitos establecidos en el Reglamento Operativo aplicable a cada programa y a la capacidad de los hogares de lograr su cierre financiero bien sea mediante o crédito o recursos propios.</t>
  </si>
  <si>
    <t>(Número  de hogares Negros afrocolombianos beneficiados de subsidios para la adquisición de vivienda VIS y VIP/Número  de hogares  negros aforcolombianos  que cumplen los requisitos incluyendo el cierre financiero para postularse al subsidio complementario de vivienda que ofrece el distrito)*100%</t>
  </si>
  <si>
    <t>$ 71.590.213</t>
  </si>
  <si>
    <t>La entidad en el periodo de reporte asignó 621 subsidios VIS y VIP, teniendo en cuenta las variables de calificación positiva subsidios para adquisición de vivienda nueva a hogares que cumplieron requisitos e hicieron solicitud.  En el periodo comprendido en los meses de  enero, febrero y marzo de 2021,  5  hogares afrodescendientes fueron beneficiarios de subsidios para adquisición de vivienda VIS y VIP mediante resoluciones 186 del 29 de marzo de 2020, 149 de marzo de 2021, 137 del 9 de marzo de 2021, 105 del 26 de febrero de 2021 y  Res. 91 del 18 de febrero de 2021, los cinco (5) subsidios fueron asignados por  un  valor de $ 71.590.213.</t>
  </si>
  <si>
    <t xml:space="preserve">Nelson Yovany Jimenez Gonzalez </t>
  </si>
  <si>
    <t>4.6</t>
  </si>
  <si>
    <t>Otorgar el 100% del subisidio funerario a la comunidad Negra, Afrocolombiana con el enfoque diferencial. Siempre y cuando se encuentre en una  base de datos de orden nacional o distrital que determine su condición de vulnerabilidad, lo que incluye la certificación dada por el Ministerio del Interior.</t>
  </si>
  <si>
    <t>Durante el primer trimestre no hubo solicitudes de subsidios, por parte de personas fallecidas comunidad negra, afrcolombiana y / o sus familiares.(informacion con corte a marzo 31).Por otra parte, es importante señalar que el programa de subsidios se enmarca en acoger toda la población Bogotana en condición de tores sociales impidiéndoles el acceso a servicios y el ejercicio de pleno derecho” como lo define la Resolución 1344 de 2018 de enfoques poblacionales.</t>
  </si>
  <si>
    <t>4.7</t>
  </si>
  <si>
    <t>Realización mesa tecnica SAE, UAESP e Integración Social</t>
  </si>
  <si>
    <t>4.8</t>
  </si>
  <si>
    <t>$300.000.000</t>
  </si>
  <si>
    <t xml:space="preserve">en el evento que los miembros del espacio requieran acceder al programa deben remitir sus datos a la SDHT para ser incluidos en el listado censal de focalizacion </t>
  </si>
  <si>
    <t>4.9</t>
  </si>
  <si>
    <t>En el proceso de formulación de la política pública del habitat se realizará un dialogo en el cual se incluira a la Subcomisión de la Consultiva Distrital Afrocolombiana.</t>
  </si>
  <si>
    <t>Realización mesa tecnica formulación política pública</t>
  </si>
  <si>
    <t>Juanita Maria Soto Ochoa</t>
  </si>
  <si>
    <t>(1) 358 1600 - ext 1309</t>
  </si>
  <si>
    <t>4.10</t>
  </si>
  <si>
    <t>Dar continuidad a la campaña comunicativa para la comunidad negra afrocolombina, donde se promuevan los programas de la secretaria del hábitat, estableciendo una meta estratégica anual en el periodo 2021 - 2024. Estableciendo una mesa entre la oficina asesora de comunicaciones y la consultiva afrocolombiana para el desarrollo de las estrategias.</t>
  </si>
  <si>
    <t>Realización mesa tecnica campaña comunicativa</t>
  </si>
  <si>
    <t>4.11</t>
  </si>
  <si>
    <t xml:space="preserve">Vinculación anual a partir del periodo 2021-2024 de un referente profesional presentado por la Subcomisión Consultiva del Sector Hábitat con pertenecia negra, afrocolmbiana como enlace entre la Caja de Vivienda Popular y la Subcomisión del Sector Hábitat y que brinde apoyo a los hogares beneficiados de la comunidad negra, afrocolombiana dentro del programa de reasentamientos, así como la implementación e inclusión del enfoque diferencial en la misionalidad de la Caja de Vivienda Popular. </t>
  </si>
  <si>
    <t>$ 70.563.240</t>
  </si>
  <si>
    <t>$ 282.252.960</t>
  </si>
  <si>
    <t>4.12</t>
  </si>
  <si>
    <t>Dentro de los procesos de selección através de la plataforma Talento No Palanca se logró la vinculación de una persona en la Oficina Asesora de Comunicaciones</t>
  </si>
  <si>
    <t>Dependará del  proyecto de inversión que financia la vinculación del referente</t>
  </si>
  <si>
    <t>Nelson Javier vasquez Torres</t>
  </si>
  <si>
    <t>4.13</t>
  </si>
  <si>
    <t>$ 47.250.000</t>
  </si>
  <si>
    <t>$ 48.667.500</t>
  </si>
  <si>
    <t>$ 50.127.525</t>
  </si>
  <si>
    <t>$ 51.631.350</t>
  </si>
  <si>
    <t>$ 197.676.375</t>
  </si>
  <si>
    <t>$ 5.700.000</t>
  </si>
  <si>
    <t>4.14</t>
  </si>
  <si>
    <t>Realización mesa tecnica IDU, SDP, SDDE</t>
  </si>
  <si>
    <t>Durante este primer trimestre no se ha concretado la reuníón entre las partes. se tiene planteado generar durante el segundo triumestre del año.</t>
  </si>
  <si>
    <t>4.15</t>
  </si>
  <si>
    <t>Entregar dos informes al año sobre la Ejecución e implementacion de las acciones afirmativas del sector a la subcomision de la Consultiva distrital de comunidades negras.</t>
  </si>
  <si>
    <t xml:space="preserve">María Aidee Sánchez Corredor
Subdirectora de Programas y Proyectos </t>
  </si>
  <si>
    <t>Se reporta avance en una estrategia en términos de la formulación del indicador,  es así que desde la Estrategia Sawabona,palabra en lengua Zulú –África que traducido al español significa “Te respeto”.  i) se desarrollaron (130) acompañamientos por las sabedores de la Estrategia Sawabona, en 25 unidades operativas priorizadas para el fortalecimiento de la cultura afro en la Ciudad, específicamente las Sabedoras Afro acompañaron 25 unidades operativas ii) implementación de rutas de Saberes (denominación usada para la planeación) en las Unidades operativas a partir de los saberes culturales de las sabedoras, entre los principales saberes movilizados se encuentran comida afro, danzas, rondas infantiles afro, juegos tradicionales.
La implementación de esta estrategia aporta a la oportunidad de reconocer los valores culturales desde la primera infancia, cuya intención es lograr disminuir situaciones de discriminación por pertenencia étnica.
Para el corte del primer trimestre se han contratado 8 sabedoras Sacabeñas, quienes se vincularon a la estrategia a partir del 01/02/2021.Se espera que en el segundo trimestre se haga la contratación de las y los sabedores que hacen falta para completar los 15.</t>
  </si>
  <si>
    <t>Revisar la línea base porque esta acción ya estaba desde el 2020. Revisar el objeto del indicador. Revisar al meta anual, no es 1 sino 8 sabedoras</t>
  </si>
  <si>
    <t>Luis Hernando Parra Nopo</t>
  </si>
  <si>
    <t>1.38</t>
  </si>
  <si>
    <t xml:space="preserve"> $ 35.370.000 </t>
  </si>
  <si>
    <t xml:space="preserve"> $ 44.526.900 </t>
  </si>
  <si>
    <t xml:space="preserve"> $ 45.862.707 </t>
  </si>
  <si>
    <t>$ 125.759.607</t>
  </si>
  <si>
    <t>$ 3.816.000</t>
  </si>
  <si>
    <t>1.39</t>
  </si>
  <si>
    <t xml:space="preserve"> $ 54.660.452 </t>
  </si>
  <si>
    <t xml:space="preserve"> $ 56.300.266 </t>
  </si>
  <si>
    <t xml:space="preserve"> $ 57.989.274 </t>
  </si>
  <si>
    <t>$ 168.949.991</t>
  </si>
  <si>
    <t>$ 5.120.000</t>
  </si>
  <si>
    <t>Cuales son las fases programadas hasta el 2024 y las líneas de trabajo</t>
  </si>
  <si>
    <t>1.40</t>
  </si>
  <si>
    <t>$ 160.032</t>
  </si>
  <si>
    <t xml:space="preserve"> $ 164.833 </t>
  </si>
  <si>
    <t xml:space="preserve"> $ 169.778 </t>
  </si>
  <si>
    <t xml:space="preserve"> $ 174.871 </t>
  </si>
  <si>
    <t>$ 669.514</t>
  </si>
  <si>
    <t>$ 41.208</t>
  </si>
  <si>
    <t>77 jóvenes afrodescendientes atendidos para el trimestre, en el marco del servicio de casas de juventud, en el componente de prevención integral, prevención de violencias, prevención de consumos de spa, prevención en temas de salud mental y prevención de la paternidad y maternidad temprana, además en el componente de política publica de juventud</t>
  </si>
  <si>
    <t>3.9</t>
  </si>
  <si>
    <t xml:space="preserve"> $ 18.491.865 </t>
  </si>
  <si>
    <t xml:space="preserve"> $ 19.196.590 </t>
  </si>
  <si>
    <t xml:space="preserve"> $ 19.940.650 </t>
  </si>
  <si>
    <t xml:space="preserve"> $ 20.728.306 </t>
  </si>
  <si>
    <t>$ 78.357.411</t>
  </si>
  <si>
    <t>$ 4.622.966</t>
  </si>
  <si>
    <t>1.41</t>
  </si>
  <si>
    <t xml:space="preserve"> $ 23.114.832 </t>
  </si>
  <si>
    <t xml:space="preserve"> $ 23.995.738 </t>
  </si>
  <si>
    <t>$ 47.110.569</t>
  </si>
  <si>
    <t>$ 5.778.708</t>
  </si>
  <si>
    <t>1.42</t>
  </si>
  <si>
    <t xml:space="preserve"> $ 3.538.882 </t>
  </si>
  <si>
    <t xml:space="preserve"> $ 3.644.265 </t>
  </si>
  <si>
    <t xml:space="preserve"> $ 3.758.786 </t>
  </si>
  <si>
    <t xml:space="preserve"> $ 3.901.087 </t>
  </si>
  <si>
    <t>$ 14.843.019</t>
  </si>
  <si>
    <t>1.43</t>
  </si>
  <si>
    <t xml:space="preserve"> $ 72.464.015 </t>
  </si>
  <si>
    <t xml:space="preserve"> $ 94.022.060 </t>
  </si>
  <si>
    <t>$ 166.486.075</t>
  </si>
  <si>
    <t>Se realizó contacto inicial con la consultiva Afro
Se realizó una presentación con algunas actividades propuestas, no obstante estas no fueron avaladas por la consultiva</t>
  </si>
  <si>
    <t>1.44</t>
  </si>
  <si>
    <t xml:space="preserve">Diseñar e implementar un protocolo para la atención de la persona mayor perteneciente a comunidades negras, afrodescendientes   desde  el enfoque diferencial étnico, de género y territorial en los servicios sociales de la Subdirección para la Vejez, bajo el indicador: Número de Personas mayores del pueblo Afrodescendiente vinculados al servicio social Centro Dia </t>
  </si>
  <si>
    <t>Porcentaje de Personas mayores del pueblo Afrodescendiente vinculados al servicio social Centro Dia</t>
  </si>
  <si>
    <t>(No. de personas mayores afrodescendientes participantes del servicio Centros Día / No. Cupos disponibles en Centros Día para personas mayores afrodescendientes que cumplan con criterios de ingreso) *100</t>
  </si>
  <si>
    <t>41 personas mayores afrodescendientes
(diciembre de 2019)</t>
  </si>
  <si>
    <t xml:space="preserve"> $ 878.460.681 </t>
  </si>
  <si>
    <t xml:space="preserve"> $ 1.328.117.968 </t>
  </si>
  <si>
    <t xml:space="preserve"> $ 1.810.680.712 </t>
  </si>
  <si>
    <t xml:space="preserve"> $ 2.093.064.599 </t>
  </si>
  <si>
    <t>$ 6.110.323.960</t>
  </si>
  <si>
    <t>$ 27.579.336</t>
  </si>
  <si>
    <t>1.45</t>
  </si>
  <si>
    <t xml:space="preserve"> $ 4.168.419 </t>
  </si>
  <si>
    <t>$ 16.505.257</t>
  </si>
  <si>
    <t>$ 1.000.000</t>
  </si>
  <si>
    <t>1.46</t>
  </si>
  <si>
    <t xml:space="preserve"> $ 2.400.000 </t>
  </si>
  <si>
    <t>En el marco de la actualización del plan de acción  (2021- 2025) de la Política Pública para las Familias (2011- 2025) se realizó la concertación del producto con ls representantes líderes de las NAR  en instancias de participación local: "Participación de las organizaciones de base NAR en los comités locales de la Política Pública para las Familias"
Con corte a marzo 31, 4 localidades reportan participación de negritudes y afros: Puente Aranda, Rafael Uribe, Bosa y Suba lo que equivale al 8,75% de lo programado para el primer trimestre de la vigencia 2021. Es de destacar la implementación de este producto mientras es adoptado de manera oficial el CONPES de la Política Pública para las Familias</t>
  </si>
  <si>
    <t>1.47</t>
  </si>
  <si>
    <t xml:space="preserve"> $ 30.889.700 </t>
  </si>
  <si>
    <t xml:space="preserve"> $ 72.300.335 </t>
  </si>
  <si>
    <t xml:space="preserve"> $ 107.240.228 </t>
  </si>
  <si>
    <t xml:space="preserve"> $ 76.703.425 </t>
  </si>
  <si>
    <t>$ 287.133.688</t>
  </si>
  <si>
    <t>1.48</t>
  </si>
  <si>
    <t xml:space="preserve"> $ 300.000 </t>
  </si>
  <si>
    <t xml:space="preserve"> $ 27.858.412 </t>
  </si>
  <si>
    <t xml:space="preserve"> $ 32.124.469 </t>
  </si>
  <si>
    <t xml:space="preserve"> $ 31.743.873 </t>
  </si>
  <si>
    <t xml:space="preserve"> $ 13.474.557 </t>
  </si>
  <si>
    <t>$ 105.201.311</t>
  </si>
  <si>
    <t>Como dificultad tenemos que la Comisión de la Consultiva Afro Distrital delegada para la Secretaría Distrital de Integración Social, hasta el momento no ha logrado cumplir con el compromiso suscrito el 12 de Enero de 2021 en perspectiva de contactar a personas que hagan parte de los sectores sociales LGBTI con pertenencia étnica Afro para retroalimentar de manera asertiva la propuesta de estrategia presentada por la Subdirección para Asuntos LGBTI  para la inclusión social de las personas que hacen parte de los sectores sociales de lesbianas, gays, bisexuales, transgeneristas, intersexuales y con otras identidades de género, expresiones de la identidad de género y orientaciones sexuales con pertenencia étnica afro en el distrito capital.
La Comisión de la Consultiva Afro Distrital delegada para la Secretaría Distrital de Integración Social reconoce que no hay presencia de la personas AFRO-LGBTI que hagan parte de las consultivas distrital ni local.</t>
  </si>
  <si>
    <t>1.49</t>
  </si>
  <si>
    <t>1.50</t>
  </si>
  <si>
    <t xml:space="preserve"> $ 10.646.080 </t>
  </si>
  <si>
    <t xml:space="preserve"> $ 31.938.240 </t>
  </si>
  <si>
    <t>$ 42.584.320</t>
  </si>
  <si>
    <t>$ 10.336.000</t>
  </si>
  <si>
    <t>1.51</t>
  </si>
  <si>
    <t xml:space="preserve"> $ 22.280.000 </t>
  </si>
  <si>
    <t xml:space="preserve"> $ 76.110.000 </t>
  </si>
  <si>
    <t xml:space="preserve"> $ 78.390.000 </t>
  </si>
  <si>
    <t xml:space="preserve"> $ 80.750.000 </t>
  </si>
  <si>
    <t xml:space="preserve"> $ 24.951.000 </t>
  </si>
  <si>
    <t>$ 260.201.000</t>
  </si>
  <si>
    <t>$ 10.248.800</t>
  </si>
  <si>
    <r>
      <t>El avance en el cumplimiento de la meta en 2021 corresponde al referente afro contratado a partir de la vigencia 2020 en el proyecto 7749 de la DT bajo el contrato 14206 - 2020 con fecha de inicio 22/12/20, con un plazo de 5  meses, por tanto la fecha fin es 21/05/21, por valor total de $22.280.000.</t>
    </r>
    <r>
      <rPr>
        <b/>
        <sz val="12"/>
        <rFont val="Arial"/>
        <family val="2"/>
      </rPr>
      <t xml:space="preserve">
NOTAS: 1). </t>
    </r>
    <r>
      <rPr>
        <sz val="12"/>
        <rFont val="Arial"/>
        <family val="2"/>
      </rPr>
      <t>Los recursos se presupuestaron en 2020 y se reservaron para pago y ejecución física 2021.</t>
    </r>
    <r>
      <rPr>
        <b/>
        <sz val="12"/>
        <rFont val="Arial"/>
        <family val="2"/>
      </rPr>
      <t xml:space="preserve"> 2)</t>
    </r>
    <r>
      <rPr>
        <sz val="12"/>
        <rFont val="Arial"/>
        <family val="2"/>
      </rPr>
      <t xml:space="preserve">. Para el cálculo de la ejecución financiera se toma el valor presupuestado en 2021. Sin embargo se aclara que lo ejecutado corresponde a la apropiación presupuestal de la vigencia fiscal 2020. </t>
    </r>
    <r>
      <rPr>
        <b/>
        <sz val="12"/>
        <rFont val="Arial"/>
        <family val="2"/>
      </rPr>
      <t>3).</t>
    </r>
    <r>
      <rPr>
        <sz val="12"/>
        <rFont val="Arial"/>
        <family val="2"/>
      </rPr>
      <t xml:space="preserve"> Para 2021 hay un presupuesto programado por valor de $76.110.000, que se proyecta ejecutar a partir del segundo trimestre.</t>
    </r>
    <r>
      <rPr>
        <b/>
        <sz val="12"/>
        <rFont val="Arial"/>
        <family val="2"/>
      </rPr>
      <t xml:space="preserve"> 4). </t>
    </r>
    <r>
      <rPr>
        <sz val="12"/>
        <rFont val="Arial"/>
        <family val="2"/>
      </rPr>
      <t>El proceso contractual de los dos bachilleres agentes etnocomunitarios (que comprende la implementación de una metodología para la selección desde el enfoque diferencial étnico, con la participación activa de los representantes de la Comisión Consultiva Distrital Afro) inició en febrero de 2021, con números de proceso 273079 y 273088.</t>
    </r>
  </si>
  <si>
    <t>0.1</t>
  </si>
  <si>
    <t>0.2</t>
  </si>
  <si>
    <t>0.3</t>
  </si>
  <si>
    <t>Beneficiar el 100% de las personas programadas en los apoyos de complementación alimentaria con enfoque diferencial afrodescendientes de conformidad con sus usos y costumbres</t>
  </si>
  <si>
    <t>374 personas atendidas en 2019 con bonos del proyecto
3567 personas atendidas con canastas en el 2019</t>
  </si>
  <si>
    <t xml:space="preserve"> $ 3.191.015.000 </t>
  </si>
  <si>
    <t xml:space="preserve"> $ 3.286.745.450 </t>
  </si>
  <si>
    <t xml:space="preserve"> $ 3.385.347.814 </t>
  </si>
  <si>
    <t xml:space="preserve"> $ 3.486.908.248 </t>
  </si>
  <si>
    <t>$ 13.350.016.511</t>
  </si>
  <si>
    <t>$ 3.632.277.241</t>
  </si>
  <si>
    <t>Priorizar la vinculación del 100% de jóvenes negros, afrodescendientes que hagan parte del modelo pedagógico del IDIPRON, que cumplan con el perfil requerido por el convenio a las estrategias de generación de oportunidades para su desarrollo socioeconómico, en la medida en que los convenios se encuentren activos.</t>
  </si>
  <si>
    <t>Porcentaje de vinculación de jóvenes negros afrodescendientes a los convenios Activos gestionados por IDIPRON</t>
  </si>
  <si>
    <t>((Número de jóvenes negros afrodescendientes del Idipron vinculados a convenios)/(Total de jóvenes negros afrodescendientes atendidos por el Idipron))*100</t>
  </si>
  <si>
    <t>126 Jóvenes negros afrodescendientes vinculados a convenios en el año 2019</t>
  </si>
  <si>
    <t xml:space="preserve"> $ 848.232.000 </t>
  </si>
  <si>
    <t>$ 4.241.160.000</t>
  </si>
  <si>
    <t>$ 848.232.000</t>
  </si>
  <si>
    <t>$ 52.400.361</t>
  </si>
  <si>
    <t>Fabián Andrés Correa Álvarez
Karen Sarmiento Martínez</t>
  </si>
  <si>
    <t>3223074510
3118551051</t>
  </si>
  <si>
    <t>1.52</t>
  </si>
  <si>
    <t xml:space="preserve"> $ 173.099.157 </t>
  </si>
  <si>
    <t xml:space="preserve"> $ 114.456.279 </t>
  </si>
  <si>
    <t xml:space="preserve"> $ 127.621.037 </t>
  </si>
  <si>
    <t xml:space="preserve"> $ 150.914.112 </t>
  </si>
  <si>
    <t>$ 566.090.585</t>
  </si>
  <si>
    <t xml:space="preserve"> $ 34.619.831,40 </t>
  </si>
  <si>
    <t>3.10</t>
  </si>
  <si>
    <t xml:space="preserve"> $ 556.250 </t>
  </si>
  <si>
    <t xml:space="preserve"> $ 5.729.375 </t>
  </si>
  <si>
    <t xml:space="preserve"> $ 5.901.256 </t>
  </si>
  <si>
    <t xml:space="preserve"> $ 6.078.294 </t>
  </si>
  <si>
    <t>$ 18.265.175</t>
  </si>
  <si>
    <t xml:space="preserve"> $ 139.400,00 </t>
  </si>
  <si>
    <t>5.6</t>
  </si>
  <si>
    <t>Adelantar campañas de sensibilización frente al racismo y la discriminación racial a las empresas y conductores del servicio público de transporte (taxis, sitp, Transmilenio) por situaciones presentadas en estos medios de transporte que afectan directamente a la comunidad negra afrocolombiana.</t>
  </si>
  <si>
    <t>1.53</t>
  </si>
  <si>
    <t>Se envía oficio a la Secretaria Distrital de Gobierno – Subdirección de Asuntos Étnicos para que sea socializado e informado a la comunidad y así sean remitidas a la entidad las hojas de vida de los dos perfiles que se acordaron vincular a la Secretaria Distrital de Movilidad</t>
  </si>
  <si>
    <t>5.7</t>
  </si>
  <si>
    <t>Funcionarios de la Oficina de Gestión Social de la Secretaria Distrital de movilidad proponen fecha de realización de la campaña frente al racismo para los meses de Octubre en la celebración del día de la raza para proponer a la comunidad.
Se realiza un encuentro con funcionarios de las Entidades Adscritas al Sector Movilidad para revisar los temas llevados a cabo en los procesos de concertación del Artículo 66 del PDD; se socializa la acción general concertada, en donde el compromiso es llevar a cabo una campaña de sensibilización contra el racismo y ver el apoyo y alcance de cada entidad, a lo cual Transmilenio plantea una campaña que se difunde por redes sociales el día 21 de Marzo que es el día de la NO discriminación racial.
La secretaria Distrital de Movilidad propone el mes de Octubre y refiere que necesita la colaboración y participación de cada una de las entidades adscritas al sector.
Se crea un cronograma de encuentros para ser llevado a cabo en un trabajo interinstitucional</t>
  </si>
  <si>
    <t>3.11</t>
  </si>
  <si>
    <t>Se realiza un encuentro con funcionarios de las Entidades Adscritas al Sector Movilidad para revisar los temas llevados a cabo en los procesos de concertación del Artículo 66 del PDD. Acordando la creación mensual de mesas de trabajo para revisar y crear acciones en pro de beneficiar a la comunidad; se define citar en el segundo semestre de la vigencia 2021 a los lideres y lideresas de la comunidad.
Se crea un cronograma de encuentros semestrales para ser llevado a cabo en un trabajo interinstitucional</t>
  </si>
  <si>
    <t>El cumplimento de la acción es cuando se reúnan las entidades adscritas al sector Movilidad</t>
  </si>
  <si>
    <t>3.12</t>
  </si>
  <si>
    <t>1.54</t>
  </si>
  <si>
    <t>1.55</t>
  </si>
  <si>
    <t>1.56</t>
  </si>
  <si>
    <t xml:space="preserve"># de mujeres negras/afrocolombianas
formadas a través de los Centros de Inclusión Digital. </t>
  </si>
  <si>
    <t xml:space="preserve"> $ 35.366.120 </t>
  </si>
  <si>
    <t xml:space="preserve"> $ 106.098.360 </t>
  </si>
  <si>
    <t xml:space="preserve"> $ 21.219.672 </t>
  </si>
  <si>
    <t>En lo corrido del año se han formado un total de 30 mujeres negras/afrodescendientes, y 2 se encuentran en proceso. Las 30 mujeres formada corresponden al 60% de avance en la meta anual, teniendo en cuenta que para 2021 se fijó un total de 50 mujeres a formar</t>
  </si>
  <si>
    <t xml:space="preserve"> Desarrollo de capacidades para aumentar la autonomía y empoderamiento de las mujeres en todas sus diversidades en Bogotá.</t>
  </si>
  <si>
    <t>1.57</t>
  </si>
  <si>
    <t xml:space="preserve">#profesional de trabajo en
la comunidad de la Dirección de Enfoque Diferencial acompañará el proceso de formación de 200 mujeres negras afrocolombianas en el cuatrienio </t>
  </si>
  <si>
    <t xml:space="preserve"> $ 53.774.897 </t>
  </si>
  <si>
    <t xml:space="preserve"> $ 55.388.143 </t>
  </si>
  <si>
    <t xml:space="preserve"> $ 57.049.788 </t>
  </si>
  <si>
    <t xml:space="preserve"> $ 58.761.281 </t>
  </si>
  <si>
    <t xml:space="preserve"> $ 224.974.109 </t>
  </si>
  <si>
    <t>Dificultades: Dinámicas propias de la población, debido a que es necesario llegar a acuerdos para la selección de esta referente. Alternativas de solución: Generar espacios de articulación con la comisión de Mujer y Género de la Consultiva Afro, que nos permitan tener una comunicación más fluida para el cumplimiento de esta acción.
Se retraso el inicio del contrato por lo cual hubo la necesidad de liberar los saldos, sin embargo, la dirección de enfoque tiene compleja la contratación de una referente para el segundo semestre.</t>
  </si>
  <si>
    <t>8.21</t>
  </si>
  <si>
    <t xml:space="preserve"> $ 1.500.000 </t>
  </si>
  <si>
    <t>8.22</t>
  </si>
  <si>
    <t>4.16</t>
  </si>
  <si>
    <t>Formaciones complementarias en habilidades en educación financiera  a las mujeres Negras/Afrocolombianas, en las capacitaciones presenciales se realizará acompañamiento por el equipo de enfoque diferencial  para garantizar que las mujeres puedan acceder a los cursos, con la particularidades  propias de la población Negras/Afrocolombianas.</t>
  </si>
  <si>
    <t xml:space="preserve"> $ 6.800.000 </t>
  </si>
  <si>
    <t xml:space="preserve"> $ 20.400.000 </t>
  </si>
  <si>
    <t>1.58</t>
  </si>
  <si>
    <t xml:space="preserve"> $ 21.000.000 </t>
  </si>
  <si>
    <t>8.23</t>
  </si>
  <si>
    <t xml:space="preserve"> $ 4.300.800 </t>
  </si>
  <si>
    <t xml:space="preserve"> $ 2.150.400 </t>
  </si>
  <si>
    <t>1.59</t>
  </si>
  <si>
    <t xml:space="preserve"> $ 72.376.930 </t>
  </si>
  <si>
    <t xml:space="preserve"> $ 289.507.720 </t>
  </si>
  <si>
    <t>8.24</t>
  </si>
  <si>
    <t xml:space="preserve"> $ 62.478.109 </t>
  </si>
  <si>
    <t xml:space="preserve"> $ 62.588.503 </t>
  </si>
  <si>
    <t xml:space="preserve"> $ 62.701.119 </t>
  </si>
  <si>
    <t xml:space="preserve"> $ 22.797.741 </t>
  </si>
  <si>
    <t xml:space="preserve"> $ 210.565.472 </t>
  </si>
  <si>
    <t>1.60</t>
  </si>
  <si>
    <t xml:space="preserve">Apoyar y gestionar en el marco del modelo de educación flexible, brindado por la Secretaría de Educación,  la vinculación de 40 jóvenes negras- afrodescendientes </t>
  </si>
  <si>
    <t>Apoyar y gestionar en el marco del modelo de educación flexible, brindado por la Secretaría de Educación,  la vinculación de 40 jóvenes negras- afrodescendientes</t>
  </si>
  <si>
    <t xml:space="preserve"># de niñas y jóvenes negras-afrodescendientes vinculadas al modelo de educación flexible, en alianza con Secretaría de Educación
40  apoyos para las pruebas SABER . </t>
  </si>
  <si>
    <t xml:space="preserve"> $ 1.957.400 </t>
  </si>
  <si>
    <t xml:space="preserve"> $ 2.016.120 </t>
  </si>
  <si>
    <t xml:space="preserve"> $ 2.076.600 </t>
  </si>
  <si>
    <t xml:space="preserve"> $ 2.138.880 </t>
  </si>
  <si>
    <t xml:space="preserve"> $ 8.189.000 </t>
  </si>
  <si>
    <t>8.25</t>
  </si>
  <si>
    <t xml:space="preserve"> $ 18.000.000 </t>
  </si>
  <si>
    <t xml:space="preserve"> $ 18.540.000 </t>
  </si>
  <si>
    <t xml:space="preserve"> $ 19.096.200 </t>
  </si>
  <si>
    <t xml:space="preserve"> $ 19.669.086 </t>
  </si>
  <si>
    <t>6.11</t>
  </si>
  <si>
    <t xml:space="preserve"> $ 9.800.000 </t>
  </si>
  <si>
    <t xml:space="preserve"> $ 10.094.000 </t>
  </si>
  <si>
    <t xml:space="preserve"> $ 10.397.000 </t>
  </si>
  <si>
    <t xml:space="preserve"> $ 10.709.000 </t>
  </si>
  <si>
    <t xml:space="preserve"> $ 41.000.000 </t>
  </si>
  <si>
    <t>8.26</t>
  </si>
  <si>
    <t xml:space="preserve"> $ 16.000.000 </t>
  </si>
  <si>
    <t xml:space="preserve"> $ 64.000.000 </t>
  </si>
  <si>
    <t>5.8</t>
  </si>
  <si>
    <t xml:space="preserve"># de lideresas entrevistas para la construcción de la cartilla                              
    cartilla de liderazgos negros y afrocolombianos </t>
  </si>
  <si>
    <t xml:space="preserve"> $ 5.943.600 </t>
  </si>
  <si>
    <t xml:space="preserve"> $ 6.121.908 </t>
  </si>
  <si>
    <t xml:space="preserve"> $ 6.305.565 </t>
  </si>
  <si>
    <t xml:space="preserve"> $ 6.494.732 </t>
  </si>
  <si>
    <t xml:space="preserve"> $ 24.865.805 </t>
  </si>
  <si>
    <t>5.9</t>
  </si>
  <si>
    <t xml:space="preserve"> $ 20.600.000 </t>
  </si>
  <si>
    <t xml:space="preserve"> $ 21.218.000 </t>
  </si>
  <si>
    <t xml:space="preserve"> $ 21.854.540 </t>
  </si>
  <si>
    <t xml:space="preserve"> $ 83.672.540 </t>
  </si>
  <si>
    <t>4.17</t>
  </si>
  <si>
    <t xml:space="preserve">Gestionar e impulsar al gobierno
Distrital para que reconozca vía decreto la institucionacionalización del Día Distrital de las Mujeres Negras/ Afrocolombianas a través de Decreto, con recursos propios para su conmemoración </t>
  </si>
  <si>
    <t># de acciones para gestionar
el reconocimiento y la institucionacionalización del Día Distrital de las Mujeres Negras/ Afrocolombianas a través de Decreto, con recursos propios para su conmemoración</t>
  </si>
  <si>
    <t xml:space="preserve"> $ 1.654.894 </t>
  </si>
  <si>
    <t xml:space="preserve"> $ 1.704.540 </t>
  </si>
  <si>
    <t xml:space="preserve"> $ 1.755.677 </t>
  </si>
  <si>
    <t xml:space="preserve"> $ 1.808.347 </t>
  </si>
  <si>
    <t xml:space="preserve"> $ 6.923.458 </t>
  </si>
  <si>
    <t>4.18</t>
  </si>
  <si>
    <t xml:space="preserve">Conmemoración del día de las Mujeres negras/afrocolombianas  , en cumplimiento de la norma del Dia Nacional de la afrocolombianidad, con gestión para la divulgación en los sectores de la administración distrital. (Gestión) </t>
  </si>
  <si>
    <t xml:space="preserve">Realización de una pieza comunicativa conmemorando el día de las Mujeres negras/afrocolombianas  , en cumplimiento de la norma del Dia Nacional de la afrocolombianidad, con gestión para la divulgación en los sectores de la administración distrital. (Gestión) </t>
  </si>
  <si>
    <t>5.10</t>
  </si>
  <si>
    <t>apoyar técnica y logísticamente una actividad
de mujeres negras,  por parte de  la Secretaría Distrital de la Mujer, para la conmemoración del 25 de noviembre "Día de la no violencia contra la mujer" en la agenda distrital, así como en las 20 agendas locales.</t>
  </si>
  <si>
    <t>Una actividad anual
para la conmemoración del 25 de noviembre, en la agenda distrital, así como en las 20 agendas locales, desarrollada por las mujeres negras, apoyada técnica y logísticamente por la Secretaría Distrital de la Mujer.</t>
  </si>
  <si>
    <t xml:space="preserve"> $ 11.929.600 </t>
  </si>
  <si>
    <t xml:space="preserve"> $ 12.287.600 </t>
  </si>
  <si>
    <t xml:space="preserve"> $ 12.656.200 </t>
  </si>
  <si>
    <t xml:space="preserve"> $ 13.035.400 </t>
  </si>
  <si>
    <t xml:space="preserve"> $ 49.908.800 </t>
  </si>
  <si>
    <t>8.27</t>
  </si>
  <si>
    <t xml:space="preserve">Incorporación el enfoque Diferencial en la Estrategia Estrategia Mujeres Salud, de la Salud, que   responda a las necesidades de las mujeres negras/afrocolombianas. </t>
  </si>
  <si>
    <t xml:space="preserve"> $ 6.365.400 </t>
  </si>
  <si>
    <t>Mónica Tenorio
Yenny Guzmán</t>
  </si>
  <si>
    <t>8.28</t>
  </si>
  <si>
    <t xml:space="preserve"> $ 55.000.000 </t>
  </si>
  <si>
    <t xml:space="preserve"> $ 56.650.000 </t>
  </si>
  <si>
    <t xml:space="preserve"> $ 58.349.500 </t>
  </si>
  <si>
    <t xml:space="preserve"> $ 32.781.810 </t>
  </si>
  <si>
    <t xml:space="preserve"> $ 202.781.310 </t>
  </si>
  <si>
    <t>8.29</t>
  </si>
  <si>
    <t>Una (1) mujer Negra /Afrocolombiana
para la valoración, la resignificación, el reconocimiento y  la redistribución del trabajo de cuidado no remunerado que realizan las mujeres en Bogotá.</t>
  </si>
  <si>
    <t>8.30</t>
  </si>
  <si>
    <t>Esta acción es competencia de la Secretaría Distrital de Salud. Sin embargo, desde la Secretaría de la mujer se puede abordar desde las jornadas por la dignidad menstrual en las que se abordarán los derechos sexuales y reproductivos con enfoque diferencial. (abordaje de los derechos sexuales y reproductivos a mujeres negras/afrodescendientes a través de jornadas de dignidad menstrual)</t>
  </si>
  <si>
    <t xml:space="preserve">Implementación de jornadas de dignidad menstrual diseñadas con enfoque étnico para mujeres negras, afrocolombianas, raizales y palenqueras  donde se aborden sabres ancestrales relacionados con los derechos sexuales y reproductivos              
 # de mujeres negras- afrocolombianas impactadas por las jornadas de dignidad menstrual en el marco de la estrategia de acciones afirmativas de la Secretaría  de la Mujer </t>
  </si>
  <si>
    <t xml:space="preserve"> $ 5.908.894 </t>
  </si>
  <si>
    <t xml:space="preserve"> $ 6.086.170 </t>
  </si>
  <si>
    <t xml:space="preserve"> $ 6.268.745 </t>
  </si>
  <si>
    <t xml:space="preserve"> $ 6.456.808 </t>
  </si>
  <si>
    <t xml:space="preserve"> $ 24.720.617 </t>
  </si>
  <si>
    <t>3.13</t>
  </si>
  <si>
    <t># de estudios diagnóstico de las brechas de las mujeres negras/afrocolombianas en Bogotá para el goce efectivo de sus derechos.
#Talento humano vinculado al proceso de recolección de información</t>
  </si>
  <si>
    <t xml:space="preserve">1 estudio diagnóstico de las brechas de las
mujeres negras/afrocolombianas en Bogotá para el goce efectivo de sus derechos. </t>
  </si>
  <si>
    <t xml:space="preserve"> $ 18.753.056 </t>
  </si>
  <si>
    <t>Proyecto de inversión: Levantamiento y análisis de información para la garantía de los Derechos de las Mujeres en Bogotá.</t>
  </si>
  <si>
    <t>3.14</t>
  </si>
  <si>
    <t>3.15</t>
  </si>
  <si>
    <t>Una (1) referente para las Mujeres Negras/Afrocolombianas,
seguimiento de las acciones afirmativas con enfoque diferencial de género y afro.</t>
  </si>
  <si>
    <t xml:space="preserve"> $ 69.800.000 </t>
  </si>
  <si>
    <t xml:space="preserve"> $ 70.019.400 </t>
  </si>
  <si>
    <t xml:space="preserve"> $ 72.119.892 </t>
  </si>
  <si>
    <t xml:space="preserve"> $ 74.283.581 </t>
  </si>
  <si>
    <t xml:space="preserve"> $ 286.222.873 </t>
  </si>
  <si>
    <t xml:space="preserve"> $ 14.336.000 </t>
  </si>
  <si>
    <t>3.16</t>
  </si>
  <si>
    <t xml:space="preserve">1 investigación sobre la discriminación por razones de raza y género que
viven las niñas, adolescentes y jóvenes afrodescendientes y negras en Bogotá.
1 ruta de atención e identificaciones de situaciones de racismo y violencias de género contra niñas, adolescentes y mujeres jóvenes. </t>
  </si>
  <si>
    <t>1 investigación sobre violencias basadas en género  y discriminación racial en contra de niñas, adolescentes y jóvenes. 
 1 ruta socializada con las niñas, adolescentes y mujeres jóvenes.</t>
  </si>
  <si>
    <t xml:space="preserve"> $ 11.556.900 </t>
  </si>
  <si>
    <t>3.17</t>
  </si>
  <si>
    <t xml:space="preserve"> $ 112.423.200 </t>
  </si>
  <si>
    <t xml:space="preserve"> $ 115.800.000 </t>
  </si>
  <si>
    <t xml:space="preserve"> $ 119.280.000 </t>
  </si>
  <si>
    <t xml:space="preserve"> $ 122.856.000 </t>
  </si>
  <si>
    <t xml:space="preserve"> $ 470.359.200 </t>
  </si>
  <si>
    <t xml:space="preserve"> $ 119.128.500 </t>
  </si>
  <si>
    <t>3.18</t>
  </si>
  <si>
    <t xml:space="preserve">Fortalecimiento de
las duplas de atención psicosocial  para la incorporación de los enfoques diferencial y étnico en la atención de las mujeres negras víctimas de violencias. </t>
  </si>
  <si>
    <t xml:space="preserve"> $ 14.956.800 </t>
  </si>
  <si>
    <t xml:space="preserve"> $ 15.405.500 </t>
  </si>
  <si>
    <t xml:space="preserve"> $ 15.867.700 </t>
  </si>
  <si>
    <t xml:space="preserve"> $ 16.345.380 </t>
  </si>
  <si>
    <t xml:space="preserve"> $ 62.575.380 </t>
  </si>
  <si>
    <t>5.11</t>
  </si>
  <si>
    <t>Desarrollo de documento
 cualitativo sobre las violencias contra las mujeres en Bogotá.</t>
  </si>
  <si>
    <t xml:space="preserve"> $ 6.192.600 </t>
  </si>
  <si>
    <t>El inicio de esta acción está programado en el el año 2023</t>
  </si>
  <si>
    <t>5.12</t>
  </si>
  <si>
    <t>Organización de  encuentros interlocales
de saberes con mujeres negras, orientados al intercambio de saberes y experiencias que contribuyan a la comprensión integral de las violencias contra las mujeres y a la comprensión del contexto de violencias contra las mujeres negras en Bogotá.</t>
  </si>
  <si>
    <t>El inicio de esta acción está programado en el el año 2022</t>
  </si>
  <si>
    <t>3.19</t>
  </si>
  <si>
    <t>$ 223.585</t>
  </si>
  <si>
    <t xml:space="preserve"> $ 1.381.754 </t>
  </si>
  <si>
    <t xml:space="preserve"> $ 1.875.103 </t>
  </si>
  <si>
    <t xml:space="preserve"> $ 1.945.320 </t>
  </si>
  <si>
    <t xml:space="preserve"> $ 1.001.840 </t>
  </si>
  <si>
    <t>$ 6.427.602</t>
  </si>
  <si>
    <t>3.20</t>
  </si>
  <si>
    <t xml:space="preserve"> $ 894.339 </t>
  </si>
  <si>
    <t>$ 1.117.924</t>
  </si>
  <si>
    <t>3.21</t>
  </si>
  <si>
    <t>$ 1.096.710</t>
  </si>
  <si>
    <t xml:space="preserve"> $ 4.770.588 </t>
  </si>
  <si>
    <t>$ 5.867.299</t>
  </si>
  <si>
    <t>3.22</t>
  </si>
  <si>
    <t>"(Sumatoria de fases ejecutadas para la elaboración de una caracterización socioeconómica de la NARP residente en el Distrital Capital basado en los datos recolectados en la EMB 2020-2021.)*100
Fase1: 20% Diseño (2021)
Fase 2: 50 % Elaboración (2021
Fase 3:  30% Elaboración, resultados y divulgación (2022)"</t>
  </si>
  <si>
    <t xml:space="preserve"> $ 19.768.201 </t>
  </si>
  <si>
    <t xml:space="preserve"> $ 8.726.249 </t>
  </si>
  <si>
    <t>$ 28.494.449</t>
  </si>
  <si>
    <t>$ 3.027.665</t>
  </si>
  <si>
    <t>3.23</t>
  </si>
  <si>
    <t>$ 467.000</t>
  </si>
  <si>
    <t xml:space="preserve"> $ 285.671 </t>
  </si>
  <si>
    <t xml:space="preserve"> $ 293.991 </t>
  </si>
  <si>
    <t>$ 1.046.662</t>
  </si>
  <si>
    <t>3.24</t>
  </si>
  <si>
    <t>$ 2.900.000</t>
  </si>
  <si>
    <t xml:space="preserve"> $ 3.700.000 </t>
  </si>
  <si>
    <t>$ 6.600.000</t>
  </si>
  <si>
    <t>En el marco de la implementación del Plan Estadístico Distrital se elaboró el documento Guía:  «Estándares estadísticos para la incorporación del enfoque poblacional diferencial e interseccional en la  producción y difusión de las estadísticas  del Distrito Capital»</t>
  </si>
  <si>
    <t>1.61</t>
  </si>
  <si>
    <t xml:space="preserve"> $ 5.420.640 </t>
  </si>
  <si>
    <t xml:space="preserve"> $ 5.583.259 </t>
  </si>
  <si>
    <t xml:space="preserve"> $ 5.750.756 </t>
  </si>
  <si>
    <t xml:space="preserve"> $ 5.923.279 </t>
  </si>
  <si>
    <t>$ 22.677.934</t>
  </si>
  <si>
    <t>Se realizó una reunión a la cual se invitó a las comunidades negras, raizales, palenqueras y afro para recibir aportes frente a la construcción de la Ley Orgánica de Región Metropolitana</t>
  </si>
  <si>
    <t>Se tiene previsto un espacio programado para el mes de abril. En este primer trimestre no se ha realizado ninguna actividad con personas afrodescendientes.</t>
  </si>
  <si>
    <t>3.25</t>
  </si>
  <si>
    <t xml:space="preserve"> $ 2.710.320 </t>
  </si>
  <si>
    <t xml:space="preserve"> $ 2.791.629 </t>
  </si>
  <si>
    <t xml:space="preserve"> $ 2.875.378 </t>
  </si>
  <si>
    <t xml:space="preserve"> $ 2.961.639 </t>
  </si>
  <si>
    <t>$ 11.338.966</t>
  </si>
  <si>
    <t>Se realizó rendición de cuentas invitando a toda la ciudadanía, incluidas las personas afrodescendientes. El evento fue el 18 de diciembre de 2020. El tema principal fue avances en el POT. Se realizó mediante la plataforma de Facebook Live, desde la cuenta oficial de la SDP.</t>
  </si>
  <si>
    <t>1.62</t>
  </si>
  <si>
    <t xml:space="preserve">Se participa en reunión del sector salud con el Consejo Consultivo de Comunidades Negras y Afrocolombianas de Bogotá, el 25 de enero de 2021. Por dificultades internas del Consultivo y no reconocimiento de protocolización, no se logra hacer presentación ni propuesta de asistencia técnica para apoyar la implementación de la acción afirmativa.
En cuanto a la ejecución presupuestal para el primer trimestre de 2021, se precisa que no es posible reportar recursos, teniendo en cuenta que a la fecha no se cuenta con una línea base de la población afro. Sin embargo, aunque los recursos asignados a través del proyecto de inversión del FFDS 7822,  son de destinación específica para el total de la población afiliada al régimen subsidiado en salud de Bogotá D.C., es posible para la SDS presentar el reporte de esta población afiliada al régimen subsidiado y su costo, siempre y cuando esta cumpla con los requisitos establecidos en el Artículo 2.1.5.1 del Decreto 064 de 2020 [según Grupo SISBEN Metodología IV y poblaciones especiales] y  el coordinador de la comisión de salud Afro de esta comunidad, entregue a la SDS la base de datos de esta población de manera periódica, lo cual no ocurrió para el periodo de este reporte. </t>
  </si>
  <si>
    <t>3649090 Ext 9615
3649090 Ext. 9989</t>
  </si>
  <si>
    <t xml:space="preserve">En cuanto a la ejecución presupuestal para el primer trimestre de 2021, se precisa que no es posible reportar recursos, teniendo en cuenta que a la fecha no se cuenta con una línea base de la población afro. Sin embargo, aunque los recursos asignados a través del proyecto de inversión del FFDS 7822,  son de destinación específica para el total de la población afiliada al régimen subsidiado en salud de Bogotá D.C., es posible para la SDS presentar el reporte de esta población afiliada al régimen subsidiado y su costo, siempre y cuando esta cumpla con los requisitos establecidos en el Artículo 2.1.5.1 del Decreto 064 de 2020 [según Grupo SISBEN Metodología IV y poblaciones especiales] y  el coordinador de la comisión de salud Afro de esta comunidad, entregue a la SDS la base de datos de esta población de manera periódica, lo cual no ocurrió para el periodo de este reporte. </t>
  </si>
  <si>
    <t>1.63</t>
  </si>
  <si>
    <t>Durante este periodo no se reporta avance en la implementación de la acción, ya que no se ha logrado los  espacios de diálogos con la comisión de Salud Afro para definir la implementación de la misma. Con la instancia representativa de la consultiva Distrital Afro, se han querido generar diferentes espacios de diálogos para dar avances a estas acciones;
El  día  25 de enero 2021 se participa de una reunión con la comisión de salud,25 de Marzo se generó respuestas a derecho de petición que presento la comisión de salud con referencia a las asistencias técnicas dirigida a la comunidad Afro en lo local,  26 de abril la Dirección de Participo convoco a una reunión con todas las a garantías y la comisión de Salud nunca confirmo su asistencia al espacio razón por la cual se cancelo la reunión, 30 de abril y 01 de mayo se participo en una reunión interinstitucional con la SAE con el objetivo de viabilizar y buscar mecanismo para  el cumplimiento de las acciones afirmativas concertadas, 10 de mayo se participo de una reunión con la comisión de Salud afro la cual no se desarrollo ya que la comunidad solicita protocolización y revisión de las acciones concertadas.</t>
  </si>
  <si>
    <t>Leonardo Antonio Mejía Prado
Helbert  Campos Ulavares</t>
  </si>
  <si>
    <t>3649090 Ext. 9530
3042942409</t>
  </si>
  <si>
    <t>la2mejia@saludcapital.gov.co
hocampo@saludcapital.gov.com</t>
  </si>
  <si>
    <t xml:space="preserve">El presupuesto consignado, en el proyecto 7750, de $ 28.000.000,  distribuido por $ 7.000.000 por año. para Apoyo logístico en realización de Paneles.
No se ha tenido avances en esta acción concertada, ya que con la comisión Distrital de Salud afro no se ha llegado a unos diálogos para operativizar las acciones concertadas, Razón por lo cual no se  reportan avances de los indicadores de esta acción 
Por lo anterior, no se ha ejecutado el presupuesto asignado ya que ,  aun no se ha empezado a ejecutar técnicamente la propuesta  por parte de la comunidad  por tal razón el presupuesto no presenta ninguna variación. El numero relacionado en la columna de la letra P es el numero según la acción que se celebrar durante la vigencia del  año </t>
  </si>
  <si>
    <t>1.64</t>
  </si>
  <si>
    <t>Durante este periodo no se reporta avance en la implementación de la acción, ya que no se ha logrado los  espacios de diálogos con la comisión de Salud Afro para definir la implementación de la misma. Con la instancia representativa de la consultiva Distrital Afro, se han querido generar diferentes espacios de diálogos para dar avances a estas acciones;
El  día  25 de enero 2021 se participa de una reunión con la comisión de salud,25 de Marzo se Genero respuestas a derecho de petición que presento la comisión de salud con referencia a las asistencias técnicas dirigida a la comunidad Afro en lo local,  26 de abril la Dirección de Participo convoco a una reunión con todas las a garantías y la comisión de Salud nunca confirmo su asistencia al espacio razón por la cual se cancelo la reunión, 30 de abril y 01 de mayo se participo en una reunión interinstitucional con la SAE con el objetivo de bialivilizar y buscar mecanismo para  el cumplimiento de las acciones afirmativas concertadas, 10 de mayo se participo de una reunión con la comisión de Salud afro la cual no se desarrollo ya que la comunidad solicita protocolización y revisión de las acciones concertadas.</t>
  </si>
  <si>
    <t>Leonardo Antonio Mejía Prado
Helbert  Campo Ulabares</t>
  </si>
  <si>
    <t xml:space="preserve">El presupuesto consignado, en el proyecto 7750, de $ 36.000.000,  distribuido por $ 9.000.000 por año para Apoyo logístico para la sensibilización a funcionarios.
No se ha tenido avances en esta acción concertada, ya que con la comisión Distrital de Salud afro no se ha llegado a unos diálogos para operativizar las acciones concertadas, Razón por lo cual no se  reportan avances de los indicadores de esta acción 
Por lo anterior, no se ha ejecutado el presupuesto asignado ya que ,  aun no se ha empezado a ejecutar técnicamente la propuesta  por parte de la comunidad  por tal razón el presupuesto no presenta ninguna variación, El numero relacionado en la columna de la letra P es el numero según la acción que se celebrar durante la vigencia del  año </t>
  </si>
  <si>
    <t>1.65</t>
  </si>
  <si>
    <t>Facilitar espacios de inclusión de la población afrocolombia a través de la estrategia de  los Territorios de Innovación y Participación en Salud TIPS</t>
  </si>
  <si>
    <t xml:space="preserve">
Durante este periodo no se reporta avance en la implementación de la acción, ya que no se ha logrado los  espacios de diálogos con la comisión de Salud Afro para definir la implementación de la misma. Con la instancia representativa de la consultiva Distrital Afro, se han querido generar diferentes espacios de diálogos para dar avances a estas acciones;
El  día  25 de enero 2021 se participa de una reunión con la comisión de salud,25 de Marzo se Genero respuestas a derecho de petición que presento la comisión de salud con referencia a las asistencias técnicas dirigida a la comunidad Afro en lo local,  26 de abril la Dirección de Participo convoco a una reunión con todas las a garantías y la comisión de Salud nunca confirmo su asistencia al espacio razón por la cual se cancelo la reunión, 30 de abril y 01 de mayo se participo en una reunión interinstitucional con la SAE con el objetivo de bialivilizar y buscar mecanismo para  el cumplimiento de las acciones afirmativas concertadas, 10 de mayo se participo de una reunión con la comisión de Salud afro la cual no se desarrollo ya que la comunidad solicita protocolización y revisión de las acciones concertadas.</t>
  </si>
  <si>
    <t xml:space="preserve">El presupuesto consignado, en el proyecto 7750, de $ 12.000.000, está asignado para la dotación de un espacio de la estrategia  TIPS, para el beneficio de  toda la ciudadanía incluyendo la comunidad Afrocolombiana  y Negra de Bogotá, este presupuesto  está asignado solo para el periodo del  2021 para desarrollo esta acción en el cuatrienio, este rubro será asignado para la dotación del espacio, tal como se concertó con la comunidad, estos recursos no se han visto afectado ya que técnicamente no se ha iniciado el proyecto que contempla los espacios TIPS, Razón por la cual no se reportan avances de los indicadores.  El numero relacionado en la columna de la letra P es el numero según la acción que se celebrar durante la vigencia del  año </t>
  </si>
  <si>
    <t>1.66</t>
  </si>
  <si>
    <t>Concertar e implementar las adecuaciones técnicas y administrativas necesarias para la implementación de las RIAS (rutas integrales de atención en salud), con enfoque diferencial Afro en el componente de prestación de servicios de salud.</t>
  </si>
  <si>
    <t>$ 44.000.000</t>
  </si>
  <si>
    <t>$ 48.000.000</t>
  </si>
  <si>
    <t>$ 52.000.000</t>
  </si>
  <si>
    <t>$ 144.000.000</t>
  </si>
  <si>
    <t xml:space="preserve">En el primer trimestre para dar cumplimiento a la acción afirmativa pactada por la Dirección de Provisión de Servicios de Salud con la comunidad afrodescendiente se avanzó en:
* Se  elaboró  la propuesta de plan de acción a concertar con la comunidad Negra Afrocolombiana  y sujeta a revisión conjunta,  ajuste y aprobación. La propuesta define una  fase de alistamiento (revisión de material bibliográfico y conceptual de la acción afirmativa concertada, metodología de trabajo) a cargo de la  Dirección de Provisión de Servicios de Salud. 
* Se solicitó oficialmente a la coordinadora de la Comisión de Salud de la comunidad Negra Afrocolombiana  la designación de las hojas de vida y aval de los dos gestora(e)s étnicas(os) para la contratación,  una vez recibida la documentación en mención se acompañó  el trámite de gestión precontractual, quienes  serán el enlace y la articulación con la comunidad Negra Afrocolombiana  para avanzar en las adaptaciones técnicas en la prestación de los servicios de salud  según su medicina ancestral. 
* Se elaboró el estudio previo para la implementación de las adaptaciones socioculturales e incorporación del enfoque diferencial étnico en la prestación de servicios de salud en EAPB y red prestadora de servicios, en un proceso que se articulará  con la comunidad Negra – Afrocolombiana para la participación y construcción colectiva desde su percepción de medicina ancestral.
De igual manera, en cumplimiento de la acción afirmativa concertada se participó en las siguientes reuniones en el marco del artículo 66 del Plan Distrital de Desarrollo 2020-2024:
* Reunión  (26/01/2021) efectuada con la comisión salud de la comunidad Negra Afrocolombiana  cuyo objeto fue la presentación de las acciones afirmativas definidas con el sector salud.
* Reunión (24/02/2021) convocada por la Secretaría de Gobierno  - I jornada técnica intersectorial PIAA 2021 socialización metodología y presentación de informes 2021.
* Mesa de trabajo (15/02/2021)  con la Subdirección de Asuntos étnicos - SAE de la Secretaria Distrital de Gobierno y Planeación para la revisión correcciones y ajustes pertinentes  al plan integral de acciones afirmativas PIAA sector salud. 
  </t>
  </si>
  <si>
    <t xml:space="preserve">Martha Yolanda Ruíz Valdés
Hilda Liliana Vanegas Ortiz </t>
  </si>
  <si>
    <t xml:space="preserve">MYRuiz@saludcapital.gov.co
hlvanegas@saludcapital.gov.co </t>
  </si>
  <si>
    <t>Durante el I trimestre se avanzó en el tramite precontractual para el talento humano a vincular, en este sentido la  columna AF de presupuesto no cuenta con reporte ejecutado.</t>
  </si>
  <si>
    <t>1.67</t>
  </si>
  <si>
    <t>Porcentaje de familias afrodescendientes atendidas a través de acciones promocionales y preventivas para el cuidado de la salud desarrolladas en la estrategia "Kilombos".</t>
  </si>
  <si>
    <t>(Numero de familias afrodescendientes atendidas a través de de acciones promocionales y preventivas para el cuidado de la salud desarrolladas en la estrategia "Kilombos"/numero total de familias afrodescendientes priorizadas)*100</t>
  </si>
  <si>
    <t>$ 1.589.760.000</t>
  </si>
  <si>
    <t>$ 1.637.453.000</t>
  </si>
  <si>
    <t>$ 1.686.577.000</t>
  </si>
  <si>
    <t xml:space="preserve"> $ 1.737.174.000,00 </t>
  </si>
  <si>
    <t>$ 6.650.964.000</t>
  </si>
  <si>
    <t>En el espacio de diálogo y concertación que se dio y a pesar de la negación hasta el momento por parte de la Comisión de Salud en la implementación de la estrategia con 5 kilombos durante la vigencia del PSPIC marzo-junio 2021, en el mes de febrero se dispuso un producto que se desarrolló para el abordaje de la población Afrodescendiente que se encontró en situación de riesgo y vulnerabilidad que requieran del acompañamiento orientación y seguimiento en salud en el marco de la contingencia COVID-19. En este sentido los perfiles estuvieron en disponibilidad de atender los individuos o casos según las dinámicas de la comunidad presentadas en el territorio.
Sin embargo, en el mes de febrero se contó con la implementación de la estrategia con la contratación de 8 perfiles</t>
  </si>
  <si>
    <t>Dificultades:
- El recurso dispuesto inicialmente, se ha visto reducido por la situación generada frente a la pandemia COVID-19.
- La instancia representativa se ha levantado de los escenarios de dialogo generados por el  sector
- Se evidencian diferencias entre los miembros de la Comisión de salud, en ocasiones utilizan vocabulario despectivo e irrespetuoso hacia funcionarios del sector.
- Los comisionados no reconocen el proceso de protocolización enmarcado en el artículo 66 del PDD, manifestando que aún están en el proceso de diálogo y concertación.
- Desde el sector se propuso la  implementación de la estrategia "kilombos",  con una operación ajustada en el marco de la pandemia COVID-19, la cual no ha sido aceptada por la instancia representativa, lo que ha impedido la ejecución de la misma para la vigencia marzo-junio 2021.
- Ausencia de base censal o caracterización de la población
Alternativas de solución:
- Participar hasta la culminación de los escenarios convocados por el sector
- Uso de vocabulario respetuoso sin afirmaciones despectivas por parte de los comisionados
- Que la SAE de claridad a los comisionados del proceso de protocolización del articulo 66 PDD
- Revisar en espacio autónomo las diferencias de los miembros de la comisión
- Concertar las acciones que pueden verse ajustadas por las nuevas realidades de cara a la pandemia
- Gestionar por los medios a su disposición bases censales de la comunidad residente en Bogotá</t>
  </si>
  <si>
    <t>Juan Carlos Cocomá Parra
Edyanni Ramos Valoyes</t>
  </si>
  <si>
    <t>JCCocoma@saludcapital.gov.co
e1ramos@saludcapital.gov.co</t>
  </si>
  <si>
    <t xml:space="preserve">Una vez se cuente con el cierre de la vigencia del contrato interadministrativo PSPIC del 2021, se reporta avance en la ejecución presupuestal correspondiente a esta acción afirmativa. </t>
  </si>
  <si>
    <t>1.68</t>
  </si>
  <si>
    <t xml:space="preserve">$ 114.816.000 </t>
  </si>
  <si>
    <t xml:space="preserve">$ 118.260.480 </t>
  </si>
  <si>
    <t>$ 121.808.000</t>
  </si>
  <si>
    <t xml:space="preserve"> $ 125.462.000,00 </t>
  </si>
  <si>
    <t>$ 480.346.480</t>
  </si>
  <si>
    <t>Durante este periodo, se dio la continuidad de la figura "referente étnico" de gobernanza, donde se apoya todo el ejercicio de posicionamiento a nivel local de las políticas públicas étnicas, en este caso específico con las Comunidades Negras, Afrocolombianas, Raizales y Palenqueras-CNARP, se contó con dos profesionales con pertenencia étnica afrodescendiente, uno en la subred  Integrada Sur y otro en la Subred Centro Oriente.
Para la vigencia marzo-junio de 2021 del PSPIC, a partir del mes de febrero la comisión  de salud avalo la continuidad del referente en la subred sur; por otro lado, el profesional de la SISS centro oriente,  que se venía desempeñando como referente no fue avalado para su continuidad, por tanto, postularon para el mes de marzo el nuevo profesional que acompañará el proceso de Políticas Públicas Afrodescendientes.</t>
  </si>
  <si>
    <t>1.69</t>
  </si>
  <si>
    <t>$ 7.629.778</t>
  </si>
  <si>
    <t>$ 171.179.626</t>
  </si>
  <si>
    <t>$ 47.628.126</t>
  </si>
  <si>
    <t>$ 48.580.688</t>
  </si>
  <si>
    <t xml:space="preserve"> $ 20.646.792,00 </t>
  </si>
  <si>
    <t>$ 295.665.010</t>
  </si>
  <si>
    <t>$ 11.673.560</t>
  </si>
  <si>
    <t>Leonardo Antonio Mejía Prado
Helbert  Campo Alabares</t>
  </si>
  <si>
    <t xml:space="preserve">Teniendo en cuenta el cumplimiento del indicador(100%), ya que  la contratación del profesional tiene vigencia del 2021 y que a la fecha ya se cuenta con dicho Profesional . Se  ajusta la acción concertada en el número de profesionales, dado que; esta acción es compartida con la Dirección de Participación Social y la Subdirección de Gestión y Evaluación de Políticas en salud Pública. Conforme a lo planteado en el proceso de concertación, a cargo Participación social se cuenta con un referente, por parte de Salud Pública se cuentan con los dos profesionales referentes de Gobernanza en las subredes Centro Oriente y Sur, sin embargo se reitera que la profesional referente de la política pública no da respuesta a una acción afirmativa, ya que su contratación fue directa con el  sector y se continuara con esta figura independiente.
El numero relacionado en la columna de la letra P es el numero según la acción que se celebrar durante la vigencia del  año
Se aclara que la ejecución del presupuesto esta sujeta a el marco de los contratos PIC los cuales están estipulados por vigencias. </t>
  </si>
  <si>
    <t>1.70</t>
  </si>
  <si>
    <t xml:space="preserve">
Documento de análisis de condiciones de vida y enfermedad de la población población negra y afrocolombiana en Bogotá</t>
  </si>
  <si>
    <t>$ 140.548.000</t>
  </si>
  <si>
    <t>Durante este periodo se contó con la terminación del producto en el mes de enero 2021, sin embargo, se encuentra en proceso de revisión, realimentación y ajuste por parte de la Subred Integrada Servicios de Salud Centro Oriente para aprobación, posterior socialización con la comunidad y publicación en la página web de la Secretaria Distrital de Salud.
Es importante resaltar que conforme al proceso de concertación, se inicia el proceso de implementación de esta acción afirmativa en el año 2023, ya que es un documento que se realizaría cada dos años.</t>
  </si>
  <si>
    <t>Juan Carlos Cocona Parra
Edyanni Ramos Valoyes</t>
  </si>
  <si>
    <t>JCCocoma@saludcapital.gov.co
E1ramos@saludcapital.gov.co</t>
  </si>
  <si>
    <t xml:space="preserve"> Conforme al proceso de concertación, se inicia el proceso de implementación de esta acción afirmativa en el año 2023, ya que es un documento que se realizaría cada dos años. Por tal razón, no se reporta ejecución presupuestal para el I Trimestre de 2021.</t>
  </si>
  <si>
    <t>1.71</t>
  </si>
  <si>
    <t xml:space="preserve">
Apoyar la realización de cuatro eventos de Conmemoración de las comunidades Negras y afrocolombianas, a través del acompañamiento técnico y logístico</t>
  </si>
  <si>
    <t>Durante este periodo no se reporta avance en la implementación de la acción, ya que no se ha logrado los  espacios de diálogos con la comisión de Salud Afro para definir la implementación de la misma. Con la instancia representativa de la consultiva Distrital Afro, se han querido generar diferentes espacios de diálogos para dar avances a estas acciones;
El  día  25 de enero 2021 se participa de una reunión con la comisión de salud,25 de marzo se genero respuestas a derecho de petición que presentó la comisión de salud con referencia a las asistencias técnicas dirigida a la comunidad Afro en lo local,  26 de abril la Dirección de Participó convocó a una reunión con todas las a garantías y la comisión de Salud nunca confirmo su asistencia al espacio razón por la cual se canceló la reunión, 30 de abril y 01 de mayo se participó en una reunión interinstitucional con la SAE con el objetivo de viabilizar y buscar mecanismo para  el cumplimiento de las acciones afirmativas concertadas, 10 de mayo se participó de una reunión con la comisión de Salud afro la cual no se desarrolló ya que la comunidad solicita protocolización y revisión de las acciones concertadas.</t>
  </si>
  <si>
    <t xml:space="preserve">El presupuesto consignado, en el proyecto 7750, de $ 28.000.000,  distribuido por $ 7.000.000 por año para apoyo logístico en realización de conmemoración.
No se ha tenido avances en esta acción concertada, ya que con la comisión Distrital de Salud afro no se ha llegado a unos diálogos para operativizar las acciones concertadas.
El número relacionado en la columna de la letra  P es el número según la acción que se celebrar durante la vigencia del  año
Por lo anterior, no se ha ejecutado el presupuesto asignado ya que ,  aun no se ha empezado a ejecutar técnicamente la propuesta  por parte de la comunidad  por tal razón el presupuesto no presenta ninguna variación, </t>
  </si>
  <si>
    <t>1.72</t>
  </si>
  <si>
    <t xml:space="preserve"> $ 1.000.000,00 </t>
  </si>
  <si>
    <t>Adriana Mercedes Ardila Sierra
Angela Lucia Cortes Morales</t>
  </si>
  <si>
    <t xml:space="preserve">
3649090 Ext 9346
3649090 Ext  9047</t>
  </si>
  <si>
    <t>Conforme al proceso de concertación con la Comisión Consultiva de Comunidades Negras y Afrocolombianas, se inicia el proceso de implementación de esta acción afirmativa a partir de septiembre de la vigencia 2021. Por tal razón, no se reportan recursos para el I Trimestre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</si>
</sst>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1" formatCode="_(* #,##0_);_(* \(#,##0\);_(* &quot;-&quot;_);_(@_)"/>
    <numFmt numFmtId="43" formatCode="_(* #,##0.00_);_(* \(#,##0.00\);_(* &quot;-&quot;??_);_(@_)"/>
    <numFmt numFmtId="164" formatCode="&quot;$&quot;\ #,##0;[Red]\-&quot;$&quot;\ #,##0"/>
    <numFmt numFmtId="165" formatCode="_-&quot;$&quot;\ * #,##0_-;\-&quot;$&quot;\ * #,##0_-;_-&quot;$&quot;\ * &quot;-&quot;_-;_-@_-"/>
    <numFmt numFmtId="166" formatCode="_-* #,##0_-;\-* #,##0_-;_-* &quot;-&quot;_-;_-@_-"/>
    <numFmt numFmtId="167" formatCode="_-&quot;$&quot;\ * #,##0.00_-;\-&quot;$&quot;\ * #,##0.00_-;_-&quot;$&quot;\ * &quot;-&quot;??_-;_-@_-"/>
    <numFmt numFmtId="168" formatCode="_-* #,##0.00_-;\-* #,##0.00_-;_-* &quot;-&quot;??_-;_-@_-"/>
    <numFmt numFmtId="169" formatCode="&quot;$&quot;#,##0;[Red]\-&quot;$&quot;#,##0"/>
    <numFmt numFmtId="170" formatCode="&quot;$&quot;\ #,##0_);[Red]\(&quot;$&quot;\ #,##0\)"/>
    <numFmt numFmtId="171" formatCode="_(&quot;$&quot;\ * #,##0_);_(&quot;$&quot;\ * \(#,##0\);_(&quot;$&quot;\ * &quot;-&quot;_);_(@_)"/>
    <numFmt numFmtId="172" formatCode="_(&quot;$&quot;\ * #,##0.00_);_(&quot;$&quot;\ * \(#,##0.00\);_(&quot;$&quot;\ * &quot;-&quot;??_);_(@_)"/>
    <numFmt numFmtId="173" formatCode="&quot;$&quot;\ #,##0"/>
    <numFmt numFmtId="174" formatCode="0.0%"/>
    <numFmt numFmtId="175" formatCode="_-* #,##0.00\ _€_-;\-* #,##0.00\ _€_-;_-* &quot;-&quot;??\ _€_-;_-@"/>
    <numFmt numFmtId="176" formatCode="_-* #,##0.000\ _€_-;\-* #,##0.000\ _€_-;_-* &quot;-&quot;??\ _€_-;_-@"/>
    <numFmt numFmtId="177" formatCode="_-* #,##0_-;\-* #,##0_-;_-* &quot;-&quot;??_-;_-@"/>
    <numFmt numFmtId="178" formatCode="&quot;$&quot;\ #,##0.000"/>
    <numFmt numFmtId="179" formatCode="_-&quot;$&quot;\ * #,##0_-;\-&quot;$&quot;\ * #,##0_-;_-&quot;$&quot;\ * &quot;-&quot;??_-;_-@"/>
    <numFmt numFmtId="180" formatCode="dd/mm/yyyy;@"/>
    <numFmt numFmtId="181" formatCode="_-* #,##0_-;\-* #,##0_-;_-* &quot;-&quot;??_-;_-@_-"/>
    <numFmt numFmtId="182" formatCode="&quot;$&quot;#,##0;[Red]&quot;$&quot;#,##0"/>
    <numFmt numFmtId="183" formatCode="_-&quot;$&quot;\ * #,##0_-;\-&quot;$&quot;\ * #,##0_-;_-&quot;$&quot;\ * &quot;-&quot;??_-;_-@_-"/>
    <numFmt numFmtId="184" formatCode="_(&quot;$&quot;\ * #.#._);_(&quot;$&quot;\ * \(#.#.\);_(&quot;$&quot;\ * &quot;-&quot;??_);_(@_ⴆ"/>
    <numFmt numFmtId="185" formatCode="&quot;$&quot;\ #,##0.00"/>
    <numFmt numFmtId="186" formatCode="&quot;$&quot;#,##0"/>
  </numFmts>
  <fonts count="31">
    <font>
      <sz val="11"/>
      <color theme="1"/>
      <name val="Calibri"/>
      <family val="2"/>
      <scheme val="minor"/>
    </font>
    <font>
      <sz val="11"/>
      <color theme="1"/>
      <name val="Calibri"/>
      <family val="2"/>
      <scheme val="minor"/>
    </font>
    <font>
      <sz val="11"/>
      <color theme="1"/>
      <name val="Arial"/>
      <family val="2"/>
    </font>
    <font>
      <b/>
      <sz val="10"/>
      <name val="Arial"/>
      <family val="2"/>
    </font>
    <font>
      <sz val="11"/>
      <color theme="1"/>
      <name val="Arial"/>
      <family val="2"/>
    </font>
    <font>
      <sz val="10"/>
      <name val="Arial"/>
      <family val="2"/>
    </font>
    <font>
      <u/>
      <sz val="11"/>
      <color theme="10"/>
      <name val="Arial"/>
      <family val="2"/>
    </font>
    <font>
      <b/>
      <sz val="12"/>
      <name val="Arial"/>
      <family val="2"/>
    </font>
    <font>
      <sz val="12"/>
      <name val="Arial"/>
      <family val="2"/>
    </font>
    <font>
      <sz val="12"/>
      <name val="Calibri"/>
      <family val="2"/>
      <scheme val="minor"/>
    </font>
    <font>
      <u/>
      <sz val="12"/>
      <name val="Arial"/>
      <family val="2"/>
    </font>
    <font>
      <sz val="12"/>
      <color theme="1"/>
      <name val="Arial"/>
      <family val="2"/>
    </font>
    <font>
      <sz val="12"/>
      <color rgb="FF000000"/>
      <name val="Arial"/>
      <family val="2"/>
    </font>
    <font>
      <sz val="12"/>
      <color rgb="FFFF0000"/>
      <name val="Arial"/>
      <family val="2"/>
    </font>
    <font>
      <b/>
      <sz val="12"/>
      <color theme="1"/>
      <name val="Arial"/>
      <family val="2"/>
    </font>
    <font>
      <sz val="11"/>
      <color rgb="FF000000"/>
      <name val="Arial"/>
      <family val="2"/>
    </font>
    <font>
      <sz val="12"/>
      <color rgb="FF222B35"/>
      <name val="Arial"/>
      <family val="2"/>
    </font>
    <font>
      <sz val="12"/>
      <color rgb="FF202124"/>
      <name val="Roboto"/>
      <charset val="1"/>
    </font>
    <font>
      <u/>
      <sz val="11"/>
      <color theme="10"/>
      <name val="Calibri"/>
      <family val="2"/>
      <scheme val="minor"/>
    </font>
    <font>
      <sz val="10"/>
      <color rgb="FF000000"/>
      <name val="Arial"/>
      <family val="2"/>
    </font>
    <font>
      <i/>
      <sz val="12"/>
      <name val="Arial"/>
      <family val="2"/>
    </font>
    <font>
      <sz val="10"/>
      <color rgb="FFFF0000"/>
      <name val="Arial"/>
      <family val="2"/>
    </font>
    <font>
      <sz val="12"/>
      <name val="Calibri"/>
      <family val="2"/>
    </font>
    <font>
      <b/>
      <sz val="12"/>
      <color rgb="FFFF0000"/>
      <name val="Arial"/>
      <family val="2"/>
    </font>
    <font>
      <sz val="9"/>
      <color indexed="81"/>
      <name val="Tahoma"/>
      <family val="2"/>
    </font>
    <font>
      <b/>
      <sz val="11"/>
      <name val="Arial"/>
      <family val="2"/>
    </font>
    <font>
      <sz val="11"/>
      <name val="Arial"/>
      <family val="2"/>
    </font>
    <font>
      <sz val="11"/>
      <color rgb="FFFF0000"/>
      <name val="Arial"/>
      <family val="2"/>
    </font>
    <font>
      <sz val="10"/>
      <color theme="1"/>
      <name val="Arial"/>
      <family val="2"/>
    </font>
    <font>
      <sz val="11"/>
      <color rgb="FFFF0000"/>
      <name val="Calibri"/>
      <family val="2"/>
      <scheme val="minor"/>
    </font>
    <font>
      <b/>
      <sz val="11"/>
      <color theme="1"/>
      <name val="Calibri"/>
      <family val="2"/>
      <scheme val="minor"/>
    </font>
  </fonts>
  <fills count="31">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39997558519241921"/>
        <bgColor rgb="FF99CCFF"/>
      </patternFill>
    </fill>
    <fill>
      <patternFill patternType="solid">
        <fgColor theme="7"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39997558519241921"/>
        <bgColor rgb="FF00CCFF"/>
      </patternFill>
    </fill>
    <fill>
      <patternFill patternType="solid">
        <fgColor theme="7" tint="0.59999389629810485"/>
        <bgColor rgb="FF99CCFF"/>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F00"/>
        <bgColor indexed="64"/>
      </patternFill>
    </fill>
    <fill>
      <patternFill patternType="solid">
        <fgColor rgb="FFAEAAAA"/>
        <bgColor rgb="FF000000"/>
      </patternFill>
    </fill>
    <fill>
      <patternFill patternType="solid">
        <fgColor rgb="FFFFFFFF"/>
        <bgColor rgb="FF000000"/>
      </patternFill>
    </fill>
    <fill>
      <patternFill patternType="solid">
        <fgColor rgb="FFD9D9D9"/>
        <bgColor rgb="FF000000"/>
      </patternFill>
    </fill>
    <fill>
      <patternFill patternType="solid">
        <fgColor rgb="FFFFD966"/>
        <bgColor rgb="FF99CCFF"/>
      </patternFill>
    </fill>
    <fill>
      <patternFill patternType="solid">
        <fgColor rgb="FFC6E0B4"/>
        <bgColor rgb="FF000000"/>
      </patternFill>
    </fill>
    <fill>
      <patternFill patternType="solid">
        <fgColor rgb="FFBDD7EE"/>
        <bgColor rgb="FF000000"/>
      </patternFill>
    </fill>
    <fill>
      <patternFill patternType="solid">
        <fgColor rgb="FFFFD966"/>
        <bgColor rgb="FF00CCFF"/>
      </patternFill>
    </fill>
    <fill>
      <patternFill patternType="solid">
        <fgColor rgb="FFFFD966"/>
        <bgColor rgb="FF000000"/>
      </patternFill>
    </fill>
    <fill>
      <patternFill patternType="solid">
        <fgColor rgb="FFFFE699"/>
        <bgColor rgb="FF99CCFF"/>
      </patternFill>
    </fill>
    <fill>
      <patternFill patternType="solid">
        <fgColor rgb="FFDDEBF7"/>
        <bgColor rgb="FF000000"/>
      </patternFill>
    </fill>
    <fill>
      <patternFill patternType="solid">
        <fgColor rgb="FFE2EFDA"/>
        <bgColor rgb="FF000000"/>
      </patternFill>
    </fill>
    <fill>
      <patternFill patternType="solid">
        <fgColor rgb="FFFFFF00"/>
        <bgColor rgb="FF000000"/>
      </patternFill>
    </fill>
    <fill>
      <patternFill patternType="solid">
        <fgColor rgb="FFF4B084"/>
        <bgColor rgb="FF000000"/>
      </patternFill>
    </fill>
    <fill>
      <patternFill patternType="solid">
        <fgColor rgb="FFFFFFFF"/>
        <bgColor rgb="FFFFFF00"/>
      </patternFill>
    </fill>
    <fill>
      <patternFill patternType="solid">
        <fgColor rgb="FFB7E1CD"/>
        <bgColor rgb="FFB7E1CD"/>
      </patternFill>
    </fill>
    <fill>
      <patternFill patternType="solid">
        <fgColor rgb="FF00B0F0"/>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auto="1"/>
      </right>
      <top style="thin">
        <color auto="1"/>
      </top>
      <bottom/>
      <diagonal/>
    </border>
    <border>
      <left style="thin">
        <color auto="1"/>
      </left>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indexed="64"/>
      </right>
      <top/>
      <bottom style="thin">
        <color indexed="64"/>
      </bottom>
      <diagonal/>
    </border>
    <border>
      <left style="thin">
        <color rgb="FF000000"/>
      </left>
      <right/>
      <top style="thin">
        <color rgb="FF000000"/>
      </top>
      <bottom/>
      <diagonal/>
    </border>
    <border>
      <left style="thin">
        <color rgb="FF000000"/>
      </left>
      <right/>
      <top/>
      <bottom/>
      <diagonal/>
    </border>
    <border>
      <left/>
      <right style="thin">
        <color rgb="FF000000"/>
      </right>
      <top style="thin">
        <color rgb="FF000000"/>
      </top>
      <bottom/>
      <diagonal/>
    </border>
    <border>
      <left style="thin">
        <color indexed="64"/>
      </left>
      <right style="thin">
        <color indexed="64"/>
      </right>
      <top/>
      <bottom/>
      <diagonal/>
    </border>
    <border>
      <left style="thin">
        <color auto="1"/>
      </left>
      <right style="thin">
        <color auto="1"/>
      </right>
      <top style="thin">
        <color auto="1"/>
      </top>
      <bottom style="thin">
        <color rgb="FF000000"/>
      </bottom>
      <diagonal/>
    </border>
    <border>
      <left style="thin">
        <color auto="1"/>
      </left>
      <right/>
      <top style="thin">
        <color auto="1"/>
      </top>
      <bottom style="thin">
        <color rgb="FF000000"/>
      </bottom>
      <diagonal/>
    </border>
    <border>
      <left style="thin">
        <color indexed="64"/>
      </left>
      <right/>
      <top/>
      <bottom/>
      <diagonal/>
    </border>
    <border>
      <left/>
      <right style="thin">
        <color indexed="64"/>
      </right>
      <top/>
      <bottom/>
      <diagonal/>
    </border>
  </borders>
  <cellStyleXfs count="59">
    <xf numFmtId="0" fontId="0" fillId="0" borderId="0"/>
    <xf numFmtId="0" fontId="2" fillId="0" borderId="0"/>
    <xf numFmtId="9" fontId="4" fillId="0" borderId="0" applyFont="0" applyFill="0" applyBorder="0" applyAlignment="0" applyProtection="0"/>
    <xf numFmtId="0" fontId="5" fillId="0" borderId="0"/>
    <xf numFmtId="43" fontId="4" fillId="0" borderId="0" applyFont="0" applyFill="0" applyBorder="0" applyAlignment="0" applyProtection="0"/>
    <xf numFmtId="0" fontId="6" fillId="0" borderId="0" applyNumberFormat="0" applyFill="0" applyBorder="0" applyAlignment="0" applyProtection="0"/>
    <xf numFmtId="0" fontId="4" fillId="0" borderId="0"/>
    <xf numFmtId="0" fontId="1" fillId="0" borderId="0"/>
    <xf numFmtId="166" fontId="4" fillId="0" borderId="0" applyFont="0" applyFill="0" applyBorder="0" applyAlignment="0" applyProtection="0"/>
    <xf numFmtId="0" fontId="4" fillId="0" borderId="0"/>
    <xf numFmtId="0" fontId="4" fillId="0" borderId="0"/>
    <xf numFmtId="0" fontId="4" fillId="0" borderId="0"/>
    <xf numFmtId="41" fontId="4" fillId="0" borderId="0" applyFont="0" applyFill="0" applyBorder="0" applyAlignment="0" applyProtection="0"/>
    <xf numFmtId="0" fontId="4" fillId="0" borderId="0"/>
    <xf numFmtId="172" fontId="4" fillId="0" borderId="0" applyFont="0" applyFill="0" applyBorder="0" applyAlignment="0" applyProtection="0"/>
    <xf numFmtId="0" fontId="2" fillId="0" borderId="0"/>
    <xf numFmtId="0" fontId="1" fillId="0" borderId="0"/>
    <xf numFmtId="0" fontId="2" fillId="0" borderId="0"/>
    <xf numFmtId="0" fontId="2" fillId="0" borderId="0"/>
    <xf numFmtId="168" fontId="4"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165" fontId="2"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 fillId="0" borderId="0"/>
    <xf numFmtId="166" fontId="2" fillId="0" borderId="0" applyFont="0" applyFill="0" applyBorder="0" applyAlignment="0" applyProtection="0"/>
    <xf numFmtId="0" fontId="6" fillId="0" borderId="0" applyNumberForma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18" fillId="0" borderId="0" applyNumberFormat="0" applyFill="0" applyBorder="0" applyAlignment="0" applyProtection="0"/>
    <xf numFmtId="167" fontId="2" fillId="0" borderId="0" applyFont="0" applyFill="0" applyBorder="0" applyAlignment="0" applyProtection="0"/>
    <xf numFmtId="0" fontId="1" fillId="0" borderId="0"/>
    <xf numFmtId="168" fontId="2" fillId="0" borderId="0" applyFont="0" applyFill="0" applyBorder="0" applyAlignment="0" applyProtection="0"/>
    <xf numFmtId="0" fontId="2" fillId="0" borderId="0"/>
    <xf numFmtId="0" fontId="1" fillId="0" borderId="0"/>
    <xf numFmtId="0" fontId="6" fillId="0" borderId="0" applyNumberFormat="0" applyFill="0" applyBorder="0" applyAlignment="0" applyProtection="0"/>
    <xf numFmtId="0" fontId="2" fillId="0" borderId="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0" fontId="18" fillId="0" borderId="0" applyNumberFormat="0" applyFill="0" applyBorder="0" applyAlignment="0" applyProtection="0"/>
    <xf numFmtId="0" fontId="2" fillId="0" borderId="0"/>
    <xf numFmtId="166" fontId="2" fillId="0" borderId="0" applyFont="0" applyFill="0" applyBorder="0" applyAlignment="0" applyProtection="0"/>
    <xf numFmtId="168" fontId="2" fillId="0" borderId="0" applyFont="0" applyFill="0" applyBorder="0" applyAlignment="0" applyProtection="0"/>
    <xf numFmtId="172" fontId="2" fillId="0" borderId="0" applyFont="0" applyFill="0" applyBorder="0" applyAlignment="0" applyProtection="0"/>
    <xf numFmtId="0" fontId="2" fillId="0" borderId="0"/>
    <xf numFmtId="0" fontId="2" fillId="0" borderId="0"/>
    <xf numFmtId="41" fontId="2" fillId="0" borderId="0" applyFont="0" applyFill="0" applyBorder="0" applyAlignment="0" applyProtection="0"/>
    <xf numFmtId="43" fontId="2"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0" fontId="2" fillId="0" borderId="0"/>
  </cellStyleXfs>
  <cellXfs count="1121">
    <xf numFmtId="0" fontId="0" fillId="0" borderId="0" xfId="0"/>
    <xf numFmtId="0" fontId="7" fillId="2" borderId="0" xfId="1" applyFont="1" applyFill="1" applyAlignment="1" applyProtection="1">
      <alignment horizontal="center" vertical="center" wrapText="1"/>
      <protection locked="0"/>
    </xf>
    <xf numFmtId="0" fontId="7" fillId="3" borderId="0" xfId="1" applyFont="1" applyFill="1" applyAlignment="1" applyProtection="1">
      <alignment horizontal="center" vertical="center" wrapText="1"/>
      <protection locked="0"/>
    </xf>
    <xf numFmtId="9" fontId="7" fillId="3" borderId="0" xfId="2" applyFont="1" applyFill="1" applyAlignment="1" applyProtection="1">
      <alignment horizontal="center" vertical="center" wrapText="1"/>
      <protection locked="0"/>
    </xf>
    <xf numFmtId="0" fontId="7" fillId="0" borderId="0" xfId="1" applyFont="1" applyAlignment="1" applyProtection="1">
      <alignment horizontal="center" vertical="center" wrapText="1"/>
      <protection locked="0"/>
    </xf>
    <xf numFmtId="0" fontId="8" fillId="2" borderId="0" xfId="1" applyFont="1" applyFill="1" applyAlignment="1" applyProtection="1">
      <alignment horizontal="center" vertical="center" wrapText="1"/>
      <protection locked="0"/>
    </xf>
    <xf numFmtId="0" fontId="8" fillId="3" borderId="0" xfId="1" applyFont="1" applyFill="1" applyAlignment="1" applyProtection="1">
      <alignment horizontal="center" vertical="center" wrapText="1"/>
      <protection locked="0"/>
    </xf>
    <xf numFmtId="9" fontId="8" fillId="3" borderId="0" xfId="2" applyFont="1" applyFill="1" applyAlignment="1" applyProtection="1">
      <alignment horizontal="center" vertical="center" wrapText="1"/>
      <protection locked="0"/>
    </xf>
    <xf numFmtId="0" fontId="8" fillId="0" borderId="0" xfId="1" applyFont="1" applyAlignment="1" applyProtection="1">
      <alignment horizontal="center" vertical="center" wrapText="1"/>
      <protection locked="0"/>
    </xf>
    <xf numFmtId="0" fontId="7" fillId="4" borderId="1" xfId="1" applyFont="1" applyFill="1" applyBorder="1" applyAlignment="1" applyProtection="1">
      <alignment horizontal="center" vertical="center" wrapText="1"/>
      <protection locked="0"/>
    </xf>
    <xf numFmtId="0" fontId="8" fillId="4" borderId="0" xfId="1" applyFont="1" applyFill="1" applyAlignment="1" applyProtection="1">
      <alignment horizontal="center" vertical="center" wrapText="1"/>
      <protection locked="0"/>
    </xf>
    <xf numFmtId="0" fontId="7" fillId="3" borderId="5" xfId="1" applyFont="1" applyFill="1" applyBorder="1" applyAlignment="1" applyProtection="1">
      <alignment horizontal="center" vertical="center" wrapText="1"/>
      <protection locked="0"/>
    </xf>
    <xf numFmtId="0" fontId="8" fillId="3" borderId="5" xfId="1" applyFont="1" applyFill="1" applyBorder="1" applyAlignment="1" applyProtection="1">
      <alignment horizontal="center" vertical="center" wrapText="1"/>
      <protection locked="0"/>
    </xf>
    <xf numFmtId="9" fontId="8" fillId="3" borderId="0" xfId="2" applyFont="1" applyFill="1" applyBorder="1" applyAlignment="1" applyProtection="1">
      <alignment horizontal="center" vertical="center" wrapText="1"/>
      <protection locked="0"/>
    </xf>
    <xf numFmtId="9" fontId="8" fillId="0" borderId="1" xfId="2" applyFont="1" applyFill="1" applyBorder="1" applyAlignment="1" applyProtection="1">
      <alignment horizontal="center" vertical="center" wrapText="1"/>
    </xf>
    <xf numFmtId="0" fontId="8" fillId="0" borderId="0" xfId="0" applyFont="1" applyAlignment="1" applyProtection="1">
      <alignment horizontal="center" vertical="center" wrapText="1"/>
      <protection locked="0"/>
    </xf>
    <xf numFmtId="9" fontId="8" fillId="0" borderId="11" xfId="2" applyFont="1" applyFill="1" applyBorder="1" applyAlignment="1" applyProtection="1">
      <alignment horizontal="center" vertical="center" wrapText="1"/>
    </xf>
    <xf numFmtId="9" fontId="8" fillId="0" borderId="1" xfId="27"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protection locked="0"/>
    </xf>
    <xf numFmtId="9" fontId="8" fillId="0" borderId="10" xfId="2" applyFont="1" applyFill="1" applyBorder="1" applyAlignment="1">
      <alignment horizontal="center" vertical="center" wrapText="1"/>
    </xf>
    <xf numFmtId="9" fontId="8" fillId="0" borderId="10" xfId="2" applyFont="1" applyFill="1" applyBorder="1" applyAlignment="1" applyProtection="1">
      <alignment vertical="center"/>
    </xf>
    <xf numFmtId="9" fontId="8" fillId="0" borderId="10" xfId="2" applyFont="1" applyFill="1" applyBorder="1" applyAlignment="1" applyProtection="1">
      <alignment horizontal="center" vertical="center" wrapText="1"/>
    </xf>
    <xf numFmtId="0" fontId="8" fillId="0" borderId="0" xfId="0" applyFont="1" applyAlignment="1" applyProtection="1">
      <alignment vertical="center"/>
      <protection locked="0"/>
    </xf>
    <xf numFmtId="9" fontId="8" fillId="0" borderId="1" xfId="2" applyFont="1" applyFill="1" applyBorder="1" applyAlignment="1">
      <alignment horizontal="center" vertical="center" wrapText="1"/>
    </xf>
    <xf numFmtId="9" fontId="8" fillId="0" borderId="1" xfId="2" applyFont="1" applyFill="1" applyBorder="1" applyAlignment="1" applyProtection="1">
      <alignment vertical="center"/>
    </xf>
    <xf numFmtId="9" fontId="8" fillId="0" borderId="1" xfId="2" applyFont="1" applyFill="1" applyBorder="1" applyAlignment="1" applyProtection="1">
      <alignment horizontal="center" vertical="center" wrapText="1"/>
      <protection locked="0"/>
    </xf>
    <xf numFmtId="0" fontId="10" fillId="0" borderId="2" xfId="5" applyFont="1" applyFill="1" applyBorder="1" applyAlignment="1" applyProtection="1">
      <alignment vertical="center" wrapText="1"/>
      <protection locked="0"/>
    </xf>
    <xf numFmtId="9" fontId="8" fillId="0" borderId="1" xfId="2" applyFont="1" applyFill="1" applyBorder="1" applyAlignment="1" applyProtection="1">
      <alignment horizontal="justify" vertical="center" wrapText="1"/>
    </xf>
    <xf numFmtId="0" fontId="8" fillId="0" borderId="0" xfId="0" applyFont="1" applyAlignment="1" applyProtection="1">
      <alignment horizontal="justify" vertical="center" wrapText="1"/>
      <protection locked="0"/>
    </xf>
    <xf numFmtId="0" fontId="10" fillId="0" borderId="2" xfId="5" applyFont="1" applyFill="1" applyBorder="1" applyAlignment="1" applyProtection="1">
      <alignment horizontal="justify" vertical="center" wrapText="1"/>
      <protection locked="0"/>
    </xf>
    <xf numFmtId="9" fontId="8" fillId="0" borderId="1" xfId="2" applyFont="1" applyFill="1" applyBorder="1" applyAlignment="1" applyProtection="1">
      <alignment horizontal="left" vertical="center"/>
    </xf>
    <xf numFmtId="9" fontId="8" fillId="0" borderId="1" xfId="2" applyFont="1" applyFill="1" applyBorder="1" applyAlignment="1" applyProtection="1">
      <alignment horizontal="left" vertical="center" wrapText="1"/>
    </xf>
    <xf numFmtId="0" fontId="10" fillId="0" borderId="2" xfId="5" applyFont="1" applyFill="1" applyBorder="1" applyAlignment="1" applyProtection="1">
      <alignment horizontal="left" vertical="center" wrapText="1"/>
      <protection locked="0"/>
    </xf>
    <xf numFmtId="0" fontId="8" fillId="0" borderId="0" xfId="0" applyFont="1" applyAlignment="1" applyProtection="1">
      <alignment horizontal="left"/>
      <protection locked="0"/>
    </xf>
    <xf numFmtId="0" fontId="8" fillId="0" borderId="0" xfId="0" applyFont="1"/>
    <xf numFmtId="0" fontId="8" fillId="0" borderId="0" xfId="0" applyFont="1" applyProtection="1">
      <protection locked="0"/>
    </xf>
    <xf numFmtId="0" fontId="9" fillId="0" borderId="0" xfId="0" applyFont="1"/>
    <xf numFmtId="0" fontId="10" fillId="0" borderId="1" xfId="30" applyFont="1" applyFill="1" applyBorder="1" applyAlignment="1" applyProtection="1">
      <alignment vertical="center" wrapText="1"/>
      <protection locked="0"/>
    </xf>
    <xf numFmtId="0" fontId="10" fillId="0" borderId="1" xfId="30" applyFont="1" applyFill="1" applyBorder="1" applyAlignment="1" applyProtection="1">
      <alignment vertical="center"/>
      <protection locked="0"/>
    </xf>
    <xf numFmtId="0" fontId="8" fillId="0" borderId="0" xfId="6" applyFont="1" applyAlignment="1">
      <alignment vertical="center"/>
    </xf>
    <xf numFmtId="0" fontId="10" fillId="0" borderId="1" xfId="5" applyFont="1" applyFill="1" applyBorder="1" applyAlignment="1" applyProtection="1">
      <alignment vertical="center" wrapText="1"/>
      <protection locked="0"/>
    </xf>
    <xf numFmtId="0" fontId="10" fillId="0" borderId="1" xfId="5" applyFont="1" applyFill="1" applyBorder="1" applyAlignment="1" applyProtection="1">
      <alignment horizontal="center" vertical="center" wrapText="1"/>
      <protection locked="0"/>
    </xf>
    <xf numFmtId="9" fontId="8" fillId="0" borderId="10" xfId="27" applyFont="1" applyFill="1" applyBorder="1" applyAlignment="1" applyProtection="1">
      <alignment horizontal="center" vertical="center" wrapText="1"/>
    </xf>
    <xf numFmtId="0" fontId="8" fillId="0" borderId="10" xfId="23" applyNumberFormat="1" applyFont="1" applyFill="1" applyBorder="1" applyAlignment="1" applyProtection="1">
      <alignment horizontal="center" vertical="center" wrapText="1"/>
      <protection locked="0"/>
    </xf>
    <xf numFmtId="171" fontId="8" fillId="0" borderId="1" xfId="24" applyFont="1" applyFill="1" applyBorder="1" applyAlignment="1" applyProtection="1">
      <alignment horizontal="center" vertical="center" wrapText="1"/>
      <protection locked="0"/>
    </xf>
    <xf numFmtId="171" fontId="8" fillId="0" borderId="4" xfId="24" applyFont="1" applyFill="1" applyBorder="1" applyAlignment="1">
      <alignment horizontal="center" vertical="center" wrapText="1"/>
    </xf>
    <xf numFmtId="171" fontId="8" fillId="0" borderId="22" xfId="24" applyFont="1" applyFill="1" applyBorder="1" applyAlignment="1">
      <alignment horizontal="center" vertical="center" wrapText="1"/>
    </xf>
    <xf numFmtId="171" fontId="8" fillId="0" borderId="19" xfId="24" applyFont="1" applyFill="1" applyBorder="1" applyAlignment="1">
      <alignment horizontal="center" vertical="center" wrapText="1"/>
    </xf>
    <xf numFmtId="171" fontId="8" fillId="0" borderId="11" xfId="24" applyFont="1" applyFill="1" applyBorder="1" applyAlignment="1" applyProtection="1">
      <alignment horizontal="center" vertical="center" wrapText="1"/>
      <protection locked="0"/>
    </xf>
    <xf numFmtId="171" fontId="7" fillId="7" borderId="11" xfId="24" applyFont="1" applyFill="1" applyBorder="1" applyAlignment="1" applyProtection="1">
      <alignment horizontal="center" vertical="center" wrapText="1"/>
      <protection locked="0"/>
    </xf>
    <xf numFmtId="171" fontId="9" fillId="0" borderId="0" xfId="24" applyFont="1"/>
    <xf numFmtId="171" fontId="8" fillId="0" borderId="1" xfId="24" applyFont="1" applyFill="1" applyBorder="1" applyAlignment="1">
      <alignment horizontal="center" vertical="center" wrapText="1"/>
    </xf>
    <xf numFmtId="172" fontId="8" fillId="0" borderId="10" xfId="23" applyFont="1" applyFill="1" applyBorder="1" applyAlignment="1" applyProtection="1">
      <alignment vertical="center"/>
      <protection locked="0"/>
    </xf>
    <xf numFmtId="172" fontId="8" fillId="0" borderId="1" xfId="23" applyFont="1" applyFill="1" applyBorder="1" applyAlignment="1" applyProtection="1">
      <alignment vertical="center"/>
      <protection locked="0"/>
    </xf>
    <xf numFmtId="172" fontId="8" fillId="0" borderId="1" xfId="23" applyFont="1" applyFill="1" applyBorder="1" applyAlignment="1" applyProtection="1">
      <alignment horizontal="right" vertical="center"/>
      <protection locked="0"/>
    </xf>
    <xf numFmtId="170" fontId="8" fillId="0" borderId="1" xfId="23" applyNumberFormat="1" applyFont="1" applyFill="1" applyBorder="1" applyAlignment="1" applyProtection="1">
      <alignment vertical="center" wrapText="1"/>
      <protection locked="0"/>
    </xf>
    <xf numFmtId="171" fontId="8" fillId="0" borderId="12" xfId="24" applyFont="1" applyFill="1" applyBorder="1" applyAlignment="1">
      <alignment horizontal="center" vertical="center"/>
    </xf>
    <xf numFmtId="171" fontId="8" fillId="0" borderId="12" xfId="24" applyFont="1" applyFill="1" applyBorder="1" applyAlignment="1">
      <alignment horizontal="center" vertical="center" wrapText="1"/>
    </xf>
    <xf numFmtId="171" fontId="8" fillId="0" borderId="18" xfId="24" applyFont="1" applyFill="1" applyBorder="1" applyAlignment="1">
      <alignment horizontal="center" vertical="center" wrapText="1"/>
    </xf>
    <xf numFmtId="172" fontId="7" fillId="7" borderId="11" xfId="23" applyFont="1" applyFill="1" applyBorder="1" applyAlignment="1" applyProtection="1">
      <alignment horizontal="center" vertical="center" wrapText="1"/>
      <protection locked="0"/>
    </xf>
    <xf numFmtId="172" fontId="9" fillId="0" borderId="0" xfId="23" applyFont="1"/>
    <xf numFmtId="0" fontId="8" fillId="3" borderId="0" xfId="0" applyFont="1" applyFill="1" applyAlignment="1" applyProtection="1">
      <alignment horizontal="left"/>
      <protection locked="0"/>
    </xf>
    <xf numFmtId="9" fontId="9" fillId="0" borderId="0" xfId="27" applyFont="1"/>
    <xf numFmtId="172" fontId="8" fillId="0" borderId="1" xfId="23" applyFont="1" applyFill="1" applyBorder="1" applyAlignment="1" applyProtection="1">
      <alignment horizontal="center" vertical="center" wrapText="1"/>
      <protection locked="0"/>
    </xf>
    <xf numFmtId="172" fontId="8" fillId="0" borderId="1" xfId="23" applyFont="1" applyFill="1" applyBorder="1" applyAlignment="1">
      <alignment horizontal="center" vertical="center" wrapText="1"/>
    </xf>
    <xf numFmtId="0" fontId="8" fillId="0" borderId="1" xfId="5" applyFont="1" applyFill="1" applyBorder="1" applyAlignment="1">
      <alignment horizontal="center" vertical="center" wrapText="1"/>
    </xf>
    <xf numFmtId="9" fontId="8" fillId="0" borderId="1" xfId="22" applyNumberFormat="1" applyFont="1" applyFill="1" applyBorder="1" applyAlignment="1" applyProtection="1">
      <alignment horizontal="center" vertical="center" wrapText="1"/>
      <protection locked="0"/>
    </xf>
    <xf numFmtId="165" fontId="8" fillId="0" borderId="1" xfId="22" applyFont="1" applyFill="1" applyBorder="1" applyAlignment="1" applyProtection="1">
      <alignment horizontal="center" vertical="center" wrapText="1"/>
      <protection locked="0"/>
    </xf>
    <xf numFmtId="0" fontId="10" fillId="0" borderId="1" xfId="5" applyFont="1" applyFill="1" applyBorder="1" applyAlignment="1">
      <alignment horizontal="center" vertical="center" wrapText="1"/>
    </xf>
    <xf numFmtId="0" fontId="8" fillId="0" borderId="1" xfId="5" applyFont="1" applyFill="1" applyBorder="1" applyAlignment="1" applyProtection="1">
      <alignment horizontal="center" vertical="center" wrapText="1"/>
      <protection locked="0"/>
    </xf>
    <xf numFmtId="0" fontId="8" fillId="0" borderId="1" xfId="0" applyFont="1" applyBorder="1"/>
    <xf numFmtId="9" fontId="7" fillId="3" borderId="0" xfId="27" applyFont="1" applyFill="1" applyAlignment="1" applyProtection="1">
      <alignment horizontal="center" vertical="center" wrapText="1"/>
      <protection locked="0"/>
    </xf>
    <xf numFmtId="9" fontId="8" fillId="3" borderId="0" xfId="27" applyFont="1" applyFill="1" applyAlignment="1" applyProtection="1">
      <alignment horizontal="center" vertical="center" wrapText="1"/>
      <protection locked="0"/>
    </xf>
    <xf numFmtId="9" fontId="8" fillId="3" borderId="0" xfId="27" applyFont="1" applyFill="1" applyBorder="1" applyAlignment="1" applyProtection="1">
      <alignment horizontal="center" vertical="center" wrapText="1"/>
      <protection locked="0"/>
    </xf>
    <xf numFmtId="0" fontId="9" fillId="3" borderId="0" xfId="0" applyFont="1" applyFill="1"/>
    <xf numFmtId="9" fontId="9" fillId="3" borderId="0" xfId="27" applyFont="1" applyFill="1"/>
    <xf numFmtId="9" fontId="11" fillId="0" borderId="1" xfId="27" applyFont="1" applyFill="1" applyBorder="1" applyAlignment="1" applyProtection="1">
      <alignment horizontal="center" vertical="center" wrapText="1"/>
    </xf>
    <xf numFmtId="0" fontId="8" fillId="13" borderId="0" xfId="0" applyFont="1" applyFill="1" applyAlignment="1" applyProtection="1">
      <alignment horizontal="left"/>
      <protection locked="0"/>
    </xf>
    <xf numFmtId="9" fontId="8" fillId="0" borderId="10" xfId="33" applyFont="1" applyFill="1" applyBorder="1" applyAlignment="1" applyProtection="1">
      <alignment vertical="center"/>
    </xf>
    <xf numFmtId="9" fontId="8" fillId="0" borderId="10" xfId="33" applyFont="1" applyFill="1" applyBorder="1" applyAlignment="1" applyProtection="1">
      <alignment horizontal="center" vertical="center" wrapText="1"/>
    </xf>
    <xf numFmtId="9" fontId="8" fillId="0" borderId="1" xfId="33" applyFont="1" applyFill="1" applyBorder="1" applyAlignment="1" applyProtection="1">
      <alignment vertical="center"/>
    </xf>
    <xf numFmtId="9" fontId="8" fillId="0" borderId="1" xfId="33" applyFont="1" applyFill="1" applyBorder="1" applyAlignment="1" applyProtection="1">
      <alignment horizontal="center" vertical="center" wrapText="1"/>
    </xf>
    <xf numFmtId="0" fontId="8" fillId="13" borderId="0" xfId="0" applyFont="1" applyFill="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1" xfId="0" applyFont="1" applyBorder="1" applyAlignment="1">
      <alignment wrapText="1"/>
    </xf>
    <xf numFmtId="0" fontId="8" fillId="0" borderId="1" xfId="0" applyFont="1" applyBorder="1" applyAlignment="1">
      <alignment vertical="top"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pplyProtection="1">
      <alignment vertical="center" wrapText="1"/>
      <protection locked="0"/>
    </xf>
    <xf numFmtId="0" fontId="8" fillId="0" borderId="1" xfId="0" applyFont="1" applyBorder="1" applyAlignment="1" applyProtection="1">
      <alignment vertical="center"/>
      <protection locked="0"/>
    </xf>
    <xf numFmtId="0" fontId="8" fillId="0" borderId="1" xfId="1"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3" applyFont="1" applyBorder="1" applyAlignment="1" applyProtection="1">
      <alignment horizontal="center" vertical="center" wrapText="1"/>
      <protection locked="0"/>
    </xf>
    <xf numFmtId="14" fontId="8" fillId="0" borderId="1" xfId="0" applyNumberFormat="1" applyFont="1" applyBorder="1" applyAlignment="1" applyProtection="1">
      <alignment horizontal="center" vertical="center" wrapText="1"/>
      <protection locked="0"/>
    </xf>
    <xf numFmtId="173" fontId="8" fillId="0" borderId="1" xfId="0" applyNumberFormat="1" applyFont="1" applyBorder="1" applyAlignment="1" applyProtection="1">
      <alignment horizontal="center" vertical="center" wrapText="1"/>
      <protection locked="0"/>
    </xf>
    <xf numFmtId="173" fontId="8" fillId="0" borderId="19" xfId="0" applyNumberFormat="1" applyFont="1" applyBorder="1" applyAlignment="1">
      <alignment horizontal="center" vertical="center" wrapText="1"/>
    </xf>
    <xf numFmtId="49" fontId="11" fillId="0" borderId="1" xfId="0" applyNumberFormat="1" applyFont="1" applyBorder="1" applyAlignment="1" applyProtection="1">
      <alignment horizontal="center" vertical="center" wrapText="1"/>
      <protection locked="0"/>
    </xf>
    <xf numFmtId="0" fontId="8" fillId="0" borderId="1" xfId="7" applyFont="1" applyBorder="1" applyAlignment="1" applyProtection="1">
      <alignment horizontal="center" vertical="center" wrapText="1"/>
      <protection locked="0"/>
    </xf>
    <xf numFmtId="0" fontId="8" fillId="0" borderId="2" xfId="3"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1" fontId="8" fillId="0" borderId="1" xfId="0" applyNumberFormat="1" applyFont="1" applyBorder="1" applyAlignment="1" applyProtection="1">
      <alignment horizontal="center" vertical="center" wrapText="1"/>
      <protection locked="0"/>
    </xf>
    <xf numFmtId="182" fontId="8" fillId="0" borderId="1" xfId="0" applyNumberFormat="1" applyFont="1" applyBorder="1" applyAlignment="1" applyProtection="1">
      <alignment horizontal="center" vertical="center" wrapText="1"/>
      <protection locked="0"/>
    </xf>
    <xf numFmtId="173" fontId="11" fillId="0" borderId="1" xfId="0" applyNumberFormat="1" applyFont="1" applyBorder="1" applyAlignment="1" applyProtection="1">
      <alignment horizontal="center" vertical="center" wrapText="1"/>
      <protection locked="0"/>
    </xf>
    <xf numFmtId="49" fontId="12" fillId="0" borderId="1" xfId="0" applyNumberFormat="1" applyFont="1" applyBorder="1" applyAlignment="1" applyProtection="1">
      <alignment horizontal="center" vertical="center" wrapText="1"/>
      <protection locked="0"/>
    </xf>
    <xf numFmtId="9" fontId="12" fillId="0" borderId="1" xfId="27" applyFont="1" applyFill="1" applyBorder="1" applyAlignment="1" applyProtection="1">
      <alignment horizontal="center" vertical="center" wrapText="1"/>
    </xf>
    <xf numFmtId="0" fontId="8" fillId="0" borderId="2" xfId="0" applyFont="1" applyBorder="1" applyAlignment="1" applyProtection="1">
      <alignment horizontal="left" vertical="center" wrapText="1"/>
      <protection locked="0"/>
    </xf>
    <xf numFmtId="0" fontId="8" fillId="0" borderId="1" xfId="6" applyFont="1" applyBorder="1" applyAlignment="1" applyProtection="1">
      <alignment horizontal="center" vertical="center" wrapText="1"/>
      <protection locked="0"/>
    </xf>
    <xf numFmtId="9" fontId="8" fillId="0" borderId="1" xfId="0" applyNumberFormat="1" applyFont="1" applyBorder="1" applyAlignment="1" applyProtection="1">
      <alignment horizontal="center" vertical="center" wrapText="1"/>
      <protection locked="0"/>
    </xf>
    <xf numFmtId="173" fontId="8" fillId="0" borderId="1" xfId="6" applyNumberFormat="1" applyFont="1" applyBorder="1" applyAlignment="1" applyProtection="1">
      <alignment horizontal="center" vertical="center"/>
      <protection locked="0"/>
    </xf>
    <xf numFmtId="0" fontId="8" fillId="0" borderId="11" xfId="0" applyFont="1" applyBorder="1" applyAlignment="1" applyProtection="1">
      <alignment horizontal="center" vertical="center" wrapText="1"/>
      <protection locked="0"/>
    </xf>
    <xf numFmtId="14" fontId="8" fillId="0" borderId="11" xfId="0" applyNumberFormat="1" applyFont="1" applyBorder="1" applyAlignment="1" applyProtection="1">
      <alignment horizontal="center" vertical="center" wrapText="1"/>
      <protection locked="0"/>
    </xf>
    <xf numFmtId="9" fontId="8" fillId="0" borderId="11" xfId="0" applyNumberFormat="1" applyFont="1" applyBorder="1" applyAlignment="1" applyProtection="1">
      <alignment horizontal="center" vertical="center" wrapText="1"/>
      <protection locked="0"/>
    </xf>
    <xf numFmtId="173" fontId="8" fillId="0" borderId="11" xfId="0" applyNumberFormat="1" applyFont="1" applyBorder="1" applyAlignment="1" applyProtection="1">
      <alignment horizontal="center" vertical="center" wrapText="1"/>
      <protection locked="0"/>
    </xf>
    <xf numFmtId="0" fontId="8" fillId="0" borderId="11" xfId="7" applyFont="1" applyBorder="1" applyAlignment="1" applyProtection="1">
      <alignment horizontal="center" vertical="center" wrapText="1"/>
      <protection locked="0"/>
    </xf>
    <xf numFmtId="0" fontId="8" fillId="0" borderId="9" xfId="3" applyFont="1" applyBorder="1" applyAlignment="1" applyProtection="1">
      <alignment horizontal="center" vertical="center" wrapText="1"/>
      <protection locked="0"/>
    </xf>
    <xf numFmtId="0" fontId="8" fillId="0" borderId="9" xfId="0" applyFont="1" applyBorder="1" applyAlignment="1" applyProtection="1">
      <alignment horizontal="left" vertical="center" wrapText="1"/>
      <protection locked="0"/>
    </xf>
    <xf numFmtId="0" fontId="8" fillId="0" borderId="1" xfId="7" applyFont="1" applyBorder="1" applyAlignment="1">
      <alignment horizontal="center" vertical="center" wrapText="1"/>
    </xf>
    <xf numFmtId="173" fontId="8" fillId="0" borderId="19" xfId="0" applyNumberFormat="1" applyFont="1" applyBorder="1" applyAlignment="1" applyProtection="1">
      <alignment horizontal="center" vertical="center" wrapText="1"/>
      <protection locked="0"/>
    </xf>
    <xf numFmtId="9" fontId="11" fillId="0" borderId="1" xfId="27" applyFont="1" applyFill="1" applyBorder="1" applyAlignment="1" applyProtection="1">
      <alignment horizontal="center" vertical="center" wrapText="1"/>
      <protection locked="0"/>
    </xf>
    <xf numFmtId="9" fontId="11" fillId="0" borderId="1" xfId="2" applyFont="1" applyFill="1" applyBorder="1" applyAlignment="1" applyProtection="1">
      <alignment horizontal="center" vertical="center" wrapText="1"/>
    </xf>
    <xf numFmtId="14" fontId="8" fillId="0" borderId="1" xfId="0" applyNumberFormat="1" applyFont="1" applyBorder="1" applyAlignment="1" applyProtection="1">
      <alignment horizontal="center" vertical="center" wrapText="1" readingOrder="1"/>
      <protection locked="0"/>
    </xf>
    <xf numFmtId="9" fontId="8" fillId="0" borderId="1" xfId="27" applyFont="1" applyFill="1" applyBorder="1" applyAlignment="1" applyProtection="1">
      <alignment horizontal="center" vertical="center" wrapText="1"/>
      <protection locked="0"/>
    </xf>
    <xf numFmtId="0" fontId="8" fillId="0" borderId="20" xfId="0" applyFont="1" applyBorder="1" applyAlignment="1">
      <alignment horizontal="center" vertical="center" wrapText="1"/>
    </xf>
    <xf numFmtId="0" fontId="8" fillId="0" borderId="20" xfId="0" applyFont="1" applyBorder="1" applyAlignment="1">
      <alignment horizontal="center" vertical="top" wrapText="1"/>
    </xf>
    <xf numFmtId="14" fontId="8" fillId="0" borderId="20" xfId="0" applyNumberFormat="1" applyFont="1" applyBorder="1" applyAlignment="1">
      <alignment horizontal="center" vertical="center" wrapText="1"/>
    </xf>
    <xf numFmtId="173" fontId="8" fillId="0" borderId="20" xfId="0" applyNumberFormat="1" applyFont="1" applyBorder="1" applyAlignment="1">
      <alignment horizontal="center" vertical="center" wrapText="1"/>
    </xf>
    <xf numFmtId="1" fontId="8" fillId="0" borderId="20" xfId="0" applyNumberFormat="1" applyFont="1" applyBorder="1" applyAlignment="1">
      <alignment horizontal="center" vertical="center" wrapText="1"/>
    </xf>
    <xf numFmtId="1" fontId="8" fillId="0" borderId="13" xfId="0" applyNumberFormat="1" applyFont="1" applyBorder="1" applyAlignment="1">
      <alignment horizontal="center" vertical="center" wrapText="1"/>
    </xf>
    <xf numFmtId="173" fontId="8" fillId="0" borderId="10" xfId="0" applyNumberFormat="1" applyFont="1" applyBorder="1" applyAlignment="1">
      <alignment horizontal="center" vertical="center" wrapText="1"/>
    </xf>
    <xf numFmtId="173" fontId="8" fillId="0" borderId="21" xfId="0" applyNumberFormat="1" applyFont="1" applyBorder="1" applyAlignment="1">
      <alignment horizontal="center" vertical="center" wrapText="1"/>
    </xf>
    <xf numFmtId="9" fontId="8" fillId="0" borderId="20" xfId="0" applyNumberFormat="1" applyFont="1" applyBorder="1" applyAlignment="1">
      <alignment horizontal="center" vertical="center" wrapText="1"/>
    </xf>
    <xf numFmtId="173" fontId="8" fillId="0" borderId="12" xfId="0" applyNumberFormat="1" applyFont="1" applyBorder="1" applyAlignment="1">
      <alignment horizontal="center" vertical="center" wrapText="1"/>
    </xf>
    <xf numFmtId="9" fontId="8" fillId="0" borderId="12" xfId="27"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2" xfId="0" applyFont="1" applyBorder="1" applyAlignment="1">
      <alignment horizontal="center" vertical="top" wrapText="1"/>
    </xf>
    <xf numFmtId="14" fontId="8" fillId="0" borderId="12" xfId="0" applyNumberFormat="1" applyFont="1" applyBorder="1" applyAlignment="1">
      <alignment horizontal="center" vertical="center" wrapText="1"/>
    </xf>
    <xf numFmtId="173" fontId="8" fillId="0" borderId="13" xfId="0" applyNumberFormat="1" applyFont="1" applyBorder="1" applyAlignment="1">
      <alignment horizontal="center" vertical="center" wrapText="1"/>
    </xf>
    <xf numFmtId="9" fontId="8" fillId="0" borderId="12" xfId="0" applyNumberFormat="1" applyFont="1" applyBorder="1" applyAlignment="1">
      <alignment horizontal="center" vertical="center" wrapText="1"/>
    </xf>
    <xf numFmtId="174" fontId="8" fillId="0" borderId="12" xfId="0" applyNumberFormat="1" applyFont="1" applyBorder="1" applyAlignment="1">
      <alignment horizontal="center" vertical="center" wrapText="1"/>
    </xf>
    <xf numFmtId="173" fontId="11" fillId="0" borderId="12" xfId="0" applyNumberFormat="1" applyFont="1" applyBorder="1" applyAlignment="1">
      <alignment horizontal="center" vertical="center" wrapText="1"/>
    </xf>
    <xf numFmtId="9" fontId="11" fillId="0" borderId="12" xfId="27" applyFont="1" applyFill="1" applyBorder="1" applyAlignment="1">
      <alignment horizontal="center" vertical="center" wrapText="1"/>
    </xf>
    <xf numFmtId="0" fontId="10" fillId="0" borderId="14" xfId="0" applyFont="1" applyBorder="1" applyAlignment="1">
      <alignment horizontal="center" vertical="center" wrapText="1"/>
    </xf>
    <xf numFmtId="0" fontId="8" fillId="0" borderId="2" xfId="0" applyFont="1" applyBorder="1" applyAlignment="1">
      <alignment horizontal="center" vertical="center" wrapText="1"/>
    </xf>
    <xf numFmtId="1" fontId="8" fillId="0" borderId="12" xfId="0" applyNumberFormat="1" applyFont="1" applyBorder="1" applyAlignment="1">
      <alignment horizontal="center" vertical="center" wrapText="1"/>
    </xf>
    <xf numFmtId="0" fontId="8" fillId="0" borderId="12" xfId="0" applyFont="1" applyBorder="1" applyAlignment="1">
      <alignment horizontal="left" vertical="center" wrapText="1"/>
    </xf>
    <xf numFmtId="0" fontId="8" fillId="0" borderId="0" xfId="0" applyFont="1" applyAlignment="1">
      <alignment horizontal="left" vertical="center"/>
    </xf>
    <xf numFmtId="0" fontId="8" fillId="0" borderId="14" xfId="0" applyFont="1" applyBorder="1" applyAlignment="1">
      <alignment horizontal="center" vertical="center" wrapText="1"/>
    </xf>
    <xf numFmtId="172" fontId="8" fillId="0" borderId="12" xfId="23" applyFont="1" applyFill="1" applyBorder="1" applyAlignment="1">
      <alignment horizontal="center" vertical="center" wrapText="1"/>
    </xf>
    <xf numFmtId="171" fontId="8" fillId="0" borderId="12" xfId="0" applyNumberFormat="1" applyFont="1" applyBorder="1" applyAlignment="1">
      <alignment horizontal="center" vertical="center" wrapText="1"/>
    </xf>
    <xf numFmtId="0" fontId="8" fillId="0" borderId="0" xfId="0" applyFont="1" applyAlignment="1">
      <alignment horizontal="center" vertical="top" wrapText="1"/>
    </xf>
    <xf numFmtId="173" fontId="8" fillId="0" borderId="12" xfId="0" applyNumberFormat="1" applyFont="1" applyBorder="1" applyAlignment="1">
      <alignment horizontal="center" vertical="top" wrapText="1"/>
    </xf>
    <xf numFmtId="9" fontId="8" fillId="0" borderId="12" xfId="0" applyNumberFormat="1" applyFont="1" applyBorder="1" applyAlignment="1">
      <alignment horizontal="right" vertical="center" wrapText="1"/>
    </xf>
    <xf numFmtId="173" fontId="8" fillId="0" borderId="12" xfId="7" applyNumberFormat="1" applyFont="1" applyBorder="1" applyAlignment="1">
      <alignment horizontal="center" vertical="center" wrapText="1"/>
    </xf>
    <xf numFmtId="0" fontId="8" fillId="0" borderId="12" xfId="7" applyFont="1" applyBorder="1" applyAlignment="1">
      <alignment horizontal="center" vertical="center" wrapText="1"/>
    </xf>
    <xf numFmtId="41" fontId="8" fillId="0" borderId="12" xfId="0" applyNumberFormat="1" applyFont="1" applyBorder="1" applyAlignment="1">
      <alignment horizontal="center" vertical="center" wrapText="1"/>
    </xf>
    <xf numFmtId="9" fontId="8" fillId="0" borderId="12" xfId="0" applyNumberFormat="1" applyFont="1" applyBorder="1" applyAlignment="1">
      <alignment horizontal="center" vertical="top" wrapText="1"/>
    </xf>
    <xf numFmtId="0" fontId="8" fillId="0" borderId="12" xfId="0" applyFont="1" applyBorder="1" applyAlignment="1">
      <alignment horizontal="left" vertical="top" wrapText="1"/>
    </xf>
    <xf numFmtId="0" fontId="8" fillId="0" borderId="0" xfId="0" applyFont="1" applyAlignment="1">
      <alignment vertical="top" wrapText="1"/>
    </xf>
    <xf numFmtId="0" fontId="8" fillId="0" borderId="1" xfId="0" applyFont="1" applyBorder="1" applyAlignment="1" applyProtection="1">
      <alignment horizontal="justify" vertical="center" wrapText="1"/>
      <protection locked="0"/>
    </xf>
    <xf numFmtId="0" fontId="8" fillId="0" borderId="12" xfId="0" applyFont="1" applyBorder="1" applyAlignment="1">
      <alignment vertical="top" wrapText="1"/>
    </xf>
    <xf numFmtId="0" fontId="7" fillId="0" borderId="12" xfId="0" applyFont="1" applyBorder="1" applyAlignment="1">
      <alignment horizontal="center" vertical="center" wrapText="1"/>
    </xf>
    <xf numFmtId="0" fontId="8" fillId="0" borderId="2" xfId="0" applyFont="1" applyBorder="1" applyAlignment="1">
      <alignment horizontal="center" vertical="top" wrapText="1"/>
    </xf>
    <xf numFmtId="177" fontId="8" fillId="0" borderId="12" xfId="0" applyNumberFormat="1" applyFont="1" applyBorder="1" applyAlignment="1">
      <alignment horizontal="center" vertical="center" wrapText="1"/>
    </xf>
    <xf numFmtId="0" fontId="8" fillId="0" borderId="15" xfId="0" applyFont="1" applyBorder="1" applyAlignment="1">
      <alignment horizontal="center" vertical="center" wrapText="1"/>
    </xf>
    <xf numFmtId="0" fontId="10" fillId="0" borderId="17" xfId="0" applyFont="1" applyBorder="1" applyAlignment="1">
      <alignment horizontal="center" vertical="center" wrapText="1"/>
    </xf>
    <xf numFmtId="14" fontId="8" fillId="0" borderId="12" xfId="0" applyNumberFormat="1" applyFont="1" applyBorder="1" applyAlignment="1">
      <alignment horizontal="center" vertical="center" wrapText="1" readingOrder="1"/>
    </xf>
    <xf numFmtId="9" fontId="8" fillId="0" borderId="14" xfId="27" applyFont="1" applyFill="1" applyBorder="1" applyAlignment="1">
      <alignment horizontal="center" vertical="center" wrapText="1"/>
    </xf>
    <xf numFmtId="0" fontId="8" fillId="0" borderId="0" xfId="0" applyFont="1" applyAlignment="1">
      <alignment horizontal="center" vertical="center" wrapText="1"/>
    </xf>
    <xf numFmtId="178" fontId="8" fillId="0" borderId="12" xfId="0" applyNumberFormat="1" applyFont="1" applyBorder="1" applyAlignment="1">
      <alignment horizontal="center" vertical="center" wrapText="1"/>
    </xf>
    <xf numFmtId="0" fontId="8" fillId="0" borderId="18" xfId="0" applyFont="1" applyBorder="1" applyAlignment="1">
      <alignment horizontal="left" vertical="center" wrapText="1"/>
    </xf>
    <xf numFmtId="0" fontId="8" fillId="0" borderId="18" xfId="0" applyFont="1" applyBorder="1" applyAlignment="1">
      <alignment horizontal="center" vertical="center" wrapText="1"/>
    </xf>
    <xf numFmtId="179" fontId="8" fillId="0" borderId="12" xfId="0" applyNumberFormat="1" applyFont="1" applyBorder="1" applyAlignment="1">
      <alignment horizontal="center" vertical="center" wrapText="1"/>
    </xf>
    <xf numFmtId="0" fontId="8" fillId="0" borderId="14" xfId="0" applyFont="1" applyBorder="1" applyAlignment="1">
      <alignment vertical="center" wrapText="1"/>
    </xf>
    <xf numFmtId="14" fontId="8" fillId="0" borderId="18" xfId="0" applyNumberFormat="1" applyFont="1" applyBorder="1" applyAlignment="1">
      <alignment horizontal="center" vertical="center" wrapText="1"/>
    </xf>
    <xf numFmtId="9" fontId="8" fillId="0" borderId="18" xfId="0" applyNumberFormat="1" applyFont="1" applyBorder="1" applyAlignment="1">
      <alignment horizontal="center" vertical="center" wrapText="1"/>
    </xf>
    <xf numFmtId="173" fontId="8" fillId="0" borderId="18" xfId="0" applyNumberFormat="1" applyFont="1" applyBorder="1" applyAlignment="1">
      <alignment horizontal="center" vertical="center" wrapText="1"/>
    </xf>
    <xf numFmtId="0" fontId="8" fillId="0" borderId="18" xfId="0" applyFont="1" applyBorder="1" applyAlignment="1">
      <alignment vertical="center" wrapText="1"/>
    </xf>
    <xf numFmtId="0" fontId="8" fillId="0" borderId="1" xfId="0" applyFont="1" applyBorder="1" applyAlignment="1">
      <alignment horizontal="justify" vertical="center" wrapText="1"/>
    </xf>
    <xf numFmtId="0" fontId="7" fillId="0" borderId="1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9" xfId="0" applyFont="1" applyBorder="1" applyAlignment="1">
      <alignment horizontal="center" vertical="center" wrapText="1"/>
    </xf>
    <xf numFmtId="14" fontId="8" fillId="0" borderId="1" xfId="0" applyNumberFormat="1" applyFont="1" applyBorder="1" applyAlignment="1">
      <alignment horizontal="center" vertical="center" wrapText="1"/>
    </xf>
    <xf numFmtId="173" fontId="8" fillId="0" borderId="1" xfId="0" applyNumberFormat="1" applyFont="1" applyBorder="1" applyAlignment="1">
      <alignment horizontal="center" vertical="center" wrapText="1"/>
    </xf>
    <xf numFmtId="9" fontId="8" fillId="0" borderId="1" xfId="0" applyNumberFormat="1" applyFont="1" applyBorder="1" applyAlignment="1">
      <alignment horizontal="center" vertical="center" wrapText="1"/>
    </xf>
    <xf numFmtId="173" fontId="8" fillId="0" borderId="1" xfId="7" applyNumberFormat="1" applyFont="1" applyBorder="1" applyAlignment="1">
      <alignment horizontal="center" vertical="center" wrapText="1"/>
    </xf>
    <xf numFmtId="9" fontId="8" fillId="0" borderId="1" xfId="27" applyFont="1" applyFill="1" applyBorder="1" applyAlignment="1">
      <alignment horizontal="center" vertical="center" wrapText="1"/>
    </xf>
    <xf numFmtId="0" fontId="8" fillId="0" borderId="10" xfId="0" applyFont="1" applyBorder="1" applyAlignment="1" applyProtection="1">
      <alignment horizontal="center" vertical="center" wrapText="1"/>
      <protection locked="0"/>
    </xf>
    <xf numFmtId="14" fontId="8" fillId="0" borderId="10" xfId="0" applyNumberFormat="1" applyFont="1" applyBorder="1" applyAlignment="1" applyProtection="1">
      <alignment horizontal="center" vertical="center" wrapText="1"/>
      <protection locked="0"/>
    </xf>
    <xf numFmtId="14" fontId="8" fillId="0" borderId="26" xfId="0" applyNumberFormat="1" applyFont="1" applyBorder="1" applyAlignment="1" applyProtection="1">
      <alignment horizontal="center" vertical="center" wrapText="1"/>
      <protection locked="0"/>
    </xf>
    <xf numFmtId="9" fontId="8" fillId="0" borderId="10" xfId="0" applyNumberFormat="1" applyFont="1" applyBorder="1" applyAlignment="1" applyProtection="1">
      <alignment horizontal="center" vertical="center" wrapText="1"/>
      <protection locked="0"/>
    </xf>
    <xf numFmtId="171" fontId="8" fillId="0" borderId="20" xfId="24" applyFont="1" applyFill="1" applyBorder="1" applyAlignment="1">
      <alignment horizontal="center" vertical="center" wrapText="1"/>
    </xf>
    <xf numFmtId="173" fontId="8" fillId="0" borderId="10" xfId="0" applyNumberFormat="1" applyFont="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43" fontId="8" fillId="0" borderId="12" xfId="26" applyFont="1" applyFill="1" applyBorder="1" applyAlignment="1">
      <alignment horizontal="center" vertical="center" wrapText="1"/>
    </xf>
    <xf numFmtId="171" fontId="8" fillId="0" borderId="19" xfId="24" applyFont="1" applyFill="1" applyBorder="1" applyAlignment="1" applyProtection="1">
      <alignment horizontal="center" vertical="center" wrapText="1"/>
      <protection locked="0"/>
    </xf>
    <xf numFmtId="0" fontId="8" fillId="0" borderId="2" xfId="6" applyFont="1" applyBorder="1" applyAlignment="1" applyProtection="1">
      <alignment horizontal="center" vertical="center" wrapText="1"/>
      <protection locked="0"/>
    </xf>
    <xf numFmtId="0" fontId="8" fillId="0" borderId="10" xfId="0" applyFont="1" applyBorder="1" applyAlignment="1" applyProtection="1">
      <alignment vertical="center"/>
      <protection locked="0"/>
    </xf>
    <xf numFmtId="0" fontId="8" fillId="0" borderId="10" xfId="0" applyFont="1" applyBorder="1" applyAlignment="1" applyProtection="1">
      <alignment vertical="center" wrapText="1"/>
      <protection locked="0"/>
    </xf>
    <xf numFmtId="0" fontId="8" fillId="0" borderId="10" xfId="0" applyFont="1" applyBorder="1" applyAlignment="1" applyProtection="1">
      <alignment horizontal="left" vertical="center" wrapText="1"/>
      <protection locked="0"/>
    </xf>
    <xf numFmtId="0" fontId="8" fillId="0" borderId="10" xfId="0" applyFont="1" applyBorder="1" applyAlignment="1">
      <alignment horizontal="left" vertical="center" wrapText="1"/>
    </xf>
    <xf numFmtId="0" fontId="8" fillId="0" borderId="10" xfId="0" applyFont="1" applyBorder="1" applyAlignment="1">
      <alignment vertical="center" wrapText="1"/>
    </xf>
    <xf numFmtId="180" fontId="8" fillId="0" borderId="10" xfId="0" applyNumberFormat="1" applyFont="1" applyBorder="1" applyAlignment="1">
      <alignment horizontal="center" vertical="center" wrapText="1"/>
    </xf>
    <xf numFmtId="173" fontId="8" fillId="0" borderId="19" xfId="0" applyNumberFormat="1" applyFont="1" applyBorder="1" applyAlignment="1">
      <alignment vertical="center"/>
    </xf>
    <xf numFmtId="173" fontId="8" fillId="0" borderId="10" xfId="0" applyNumberFormat="1" applyFont="1" applyBorder="1" applyAlignment="1" applyProtection="1">
      <alignment vertical="center"/>
      <protection locked="0"/>
    </xf>
    <xf numFmtId="9" fontId="8" fillId="0" borderId="10" xfId="2" applyFont="1" applyFill="1" applyBorder="1" applyAlignment="1" applyProtection="1">
      <alignment horizontal="center" vertical="center" wrapText="1"/>
      <protection locked="0"/>
    </xf>
    <xf numFmtId="173" fontId="11" fillId="0" borderId="1" xfId="0" applyNumberFormat="1" applyFont="1" applyBorder="1" applyAlignment="1" applyProtection="1">
      <alignment vertical="center"/>
      <protection locked="0"/>
    </xf>
    <xf numFmtId="9" fontId="11" fillId="0" borderId="1" xfId="27" applyFont="1" applyFill="1" applyBorder="1" applyAlignment="1" applyProtection="1">
      <alignment horizontal="center" vertical="center"/>
    </xf>
    <xf numFmtId="0" fontId="8" fillId="0" borderId="2" xfId="0" applyFont="1" applyBorder="1" applyAlignment="1">
      <alignment vertical="center" wrapText="1"/>
    </xf>
    <xf numFmtId="0" fontId="8" fillId="0" borderId="1" xfId="0" applyFont="1" applyBorder="1" applyAlignment="1" applyProtection="1">
      <alignment horizontal="left" vertical="center" wrapText="1"/>
      <protection locked="0"/>
    </xf>
    <xf numFmtId="0" fontId="8" fillId="0" borderId="1" xfId="0" applyFont="1" applyBorder="1" applyAlignment="1">
      <alignment horizontal="left" vertical="center" wrapText="1"/>
    </xf>
    <xf numFmtId="180" fontId="8" fillId="0" borderId="1" xfId="0" applyNumberFormat="1" applyFont="1" applyBorder="1" applyAlignment="1">
      <alignment horizontal="center" vertical="center" wrapText="1"/>
    </xf>
    <xf numFmtId="173" fontId="8" fillId="0" borderId="1" xfId="0" applyNumberFormat="1" applyFont="1" applyBorder="1" applyAlignment="1" applyProtection="1">
      <alignment vertical="center"/>
      <protection locked="0"/>
    </xf>
    <xf numFmtId="0" fontId="8" fillId="0" borderId="10" xfId="0" applyFont="1" applyBorder="1" applyAlignment="1">
      <alignment wrapText="1"/>
    </xf>
    <xf numFmtId="3" fontId="8" fillId="0" borderId="1" xfId="0" applyNumberFormat="1" applyFont="1" applyBorder="1" applyAlignment="1">
      <alignment horizontal="center" vertical="center" wrapText="1"/>
    </xf>
    <xf numFmtId="1" fontId="8" fillId="0" borderId="1" xfId="0" applyNumberFormat="1" applyFont="1" applyBorder="1"/>
    <xf numFmtId="1" fontId="11" fillId="0" borderId="1" xfId="0" applyNumberFormat="1" applyFont="1" applyBorder="1" applyAlignment="1">
      <alignment horizontal="center" vertical="center"/>
    </xf>
    <xf numFmtId="173" fontId="8" fillId="0" borderId="1" xfId="0" applyNumberFormat="1" applyFont="1" applyBorder="1"/>
    <xf numFmtId="173" fontId="11" fillId="0" borderId="1" xfId="0" applyNumberFormat="1" applyFont="1" applyBorder="1" applyAlignment="1">
      <alignment vertical="center"/>
    </xf>
    <xf numFmtId="0" fontId="8" fillId="0" borderId="4" xfId="1" applyFont="1" applyBorder="1" applyAlignment="1" applyProtection="1">
      <alignment horizontal="center" vertical="center" wrapText="1"/>
      <protection locked="0"/>
    </xf>
    <xf numFmtId="14" fontId="8" fillId="0" borderId="1" xfId="1" applyNumberFormat="1" applyFont="1" applyBorder="1" applyAlignment="1" applyProtection="1">
      <alignment horizontal="center" vertical="center" wrapText="1"/>
      <protection locked="0"/>
    </xf>
    <xf numFmtId="9" fontId="8" fillId="0" borderId="1" xfId="1" applyNumberFormat="1" applyFont="1" applyBorder="1" applyAlignment="1" applyProtection="1">
      <alignment horizontal="center" vertical="center" wrapText="1"/>
      <protection locked="0"/>
    </xf>
    <xf numFmtId="0" fontId="8" fillId="0" borderId="1" xfId="1" applyFont="1" applyBorder="1" applyAlignment="1" applyProtection="1">
      <alignment horizontal="left" vertical="center" wrapText="1"/>
      <protection locked="0"/>
    </xf>
    <xf numFmtId="0" fontId="11" fillId="0" borderId="1" xfId="0" applyFont="1" applyBorder="1" applyAlignment="1">
      <alignment horizontal="center" vertical="center" wrapText="1"/>
    </xf>
    <xf numFmtId="0" fontId="8" fillId="0" borderId="1" xfId="1" applyFont="1" applyBorder="1" applyAlignment="1">
      <alignment horizontal="center" vertical="center" wrapText="1"/>
    </xf>
    <xf numFmtId="0" fontId="8" fillId="0" borderId="2" xfId="1" applyFont="1" applyBorder="1" applyAlignment="1" applyProtection="1">
      <alignment horizontal="center" vertical="center" wrapText="1"/>
      <protection locked="0"/>
    </xf>
    <xf numFmtId="0" fontId="8" fillId="0" borderId="10" xfId="1" applyFont="1" applyBorder="1" applyAlignment="1" applyProtection="1">
      <alignment horizontal="center" vertical="center" wrapText="1"/>
      <protection locked="0"/>
    </xf>
    <xf numFmtId="1" fontId="8" fillId="0" borderId="1" xfId="1" applyNumberFormat="1" applyFont="1" applyBorder="1" applyAlignment="1" applyProtection="1">
      <alignment horizontal="center" vertical="center" wrapText="1"/>
      <protection locked="0"/>
    </xf>
    <xf numFmtId="0" fontId="8" fillId="0" borderId="4" xfId="3" applyFont="1" applyBorder="1" applyAlignment="1" applyProtection="1">
      <alignment horizontal="center" vertical="center" wrapText="1"/>
      <protection locked="0"/>
    </xf>
    <xf numFmtId="3" fontId="8" fillId="0" borderId="1" xfId="1" applyNumberFormat="1" applyFont="1" applyBorder="1" applyAlignment="1" applyProtection="1">
      <alignment horizontal="center" vertical="center" wrapText="1"/>
      <protection locked="0"/>
    </xf>
    <xf numFmtId="0" fontId="8" fillId="0" borderId="1" xfId="0" applyFont="1" applyBorder="1" applyAlignment="1" applyProtection="1">
      <alignment vertical="top" wrapText="1"/>
      <protection locked="0"/>
    </xf>
    <xf numFmtId="173" fontId="11" fillId="0" borderId="1" xfId="0" applyNumberFormat="1" applyFont="1" applyBorder="1" applyAlignment="1" applyProtection="1">
      <alignment vertical="center" wrapText="1"/>
      <protection locked="0"/>
    </xf>
    <xf numFmtId="0" fontId="8" fillId="0" borderId="10" xfId="1" applyFont="1" applyBorder="1" applyAlignment="1">
      <alignment horizontal="center" vertical="center" wrapText="1"/>
    </xf>
    <xf numFmtId="172" fontId="8" fillId="0" borderId="19" xfId="23" applyFont="1" applyFill="1" applyBorder="1" applyAlignment="1">
      <alignment horizontal="center" vertical="center" wrapText="1"/>
    </xf>
    <xf numFmtId="170" fontId="8" fillId="0" borderId="1" xfId="0" applyNumberFormat="1" applyFont="1" applyBorder="1" applyAlignment="1" applyProtection="1">
      <alignment horizontal="center" vertical="center" wrapText="1"/>
      <protection locked="0"/>
    </xf>
    <xf numFmtId="184" fontId="8" fillId="0" borderId="1" xfId="23" applyNumberFormat="1" applyFont="1" applyFill="1" applyBorder="1" applyAlignment="1" applyProtection="1">
      <alignment horizontal="center" vertical="center" wrapText="1"/>
      <protection locked="0"/>
    </xf>
    <xf numFmtId="3" fontId="8" fillId="0" borderId="1" xfId="0" applyNumberFormat="1" applyFont="1" applyBorder="1" applyAlignment="1" applyProtection="1">
      <alignment horizontal="center" vertical="center" wrapText="1"/>
      <protection locked="0"/>
    </xf>
    <xf numFmtId="0" fontId="8" fillId="0" borderId="1" xfId="3" applyFont="1" applyBorder="1" applyAlignment="1" applyProtection="1">
      <alignment vertical="center" wrapText="1"/>
      <protection locked="0"/>
    </xf>
    <xf numFmtId="0" fontId="8" fillId="0" borderId="1" xfId="0" applyFont="1" applyBorder="1" applyAlignment="1" applyProtection="1">
      <alignment horizontal="center" vertical="center"/>
      <protection locked="0"/>
    </xf>
    <xf numFmtId="170" fontId="8" fillId="0" borderId="1" xfId="0" applyNumberFormat="1" applyFont="1" applyBorder="1" applyAlignment="1" applyProtection="1">
      <alignment vertical="center"/>
      <protection locked="0"/>
    </xf>
    <xf numFmtId="172" fontId="8" fillId="0" borderId="19" xfId="23" applyFont="1" applyFill="1" applyBorder="1" applyAlignment="1">
      <alignment vertical="center"/>
    </xf>
    <xf numFmtId="0" fontId="8" fillId="0" borderId="1" xfId="10" applyFont="1" applyBorder="1" applyAlignment="1">
      <alignment vertical="center" wrapText="1"/>
    </xf>
    <xf numFmtId="171" fontId="8" fillId="0" borderId="1" xfId="24" applyFont="1" applyFill="1" applyBorder="1" applyAlignment="1" applyProtection="1">
      <alignment vertical="center"/>
      <protection locked="0"/>
    </xf>
    <xf numFmtId="171" fontId="8" fillId="0" borderId="1" xfId="24" applyFont="1" applyFill="1" applyBorder="1" applyAlignment="1" applyProtection="1">
      <alignment horizontal="center" vertical="center" wrapText="1"/>
    </xf>
    <xf numFmtId="0" fontId="8" fillId="0" borderId="1" xfId="3" applyFont="1" applyBorder="1" applyAlignment="1" applyProtection="1">
      <alignment horizontal="left" vertical="center" wrapText="1"/>
      <protection locked="0"/>
    </xf>
    <xf numFmtId="0" fontId="8" fillId="0" borderId="1" xfId="0" applyFont="1" applyBorder="1" applyAlignment="1" applyProtection="1">
      <alignment wrapText="1"/>
      <protection locked="0"/>
    </xf>
    <xf numFmtId="9" fontId="8" fillId="0" borderId="1" xfId="0" applyNumberFormat="1" applyFont="1" applyBorder="1" applyAlignment="1" applyProtection="1">
      <alignment horizontal="justify" vertical="center" wrapText="1"/>
      <protection locked="0"/>
    </xf>
    <xf numFmtId="169" fontId="8" fillId="0" borderId="1" xfId="0" applyNumberFormat="1" applyFont="1" applyBorder="1" applyAlignment="1" applyProtection="1">
      <alignment horizontal="justify" vertical="center" wrapText="1"/>
      <protection locked="0"/>
    </xf>
    <xf numFmtId="173" fontId="8" fillId="0" borderId="19" xfId="0" applyNumberFormat="1" applyFont="1" applyBorder="1" applyAlignment="1">
      <alignment horizontal="justify" vertical="center" wrapText="1"/>
    </xf>
    <xf numFmtId="173" fontId="8" fillId="0" borderId="1" xfId="0" applyNumberFormat="1" applyFont="1" applyBorder="1" applyAlignment="1" applyProtection="1">
      <alignment horizontal="justify" vertical="center" wrapText="1"/>
      <protection locked="0"/>
    </xf>
    <xf numFmtId="0" fontId="8" fillId="0" borderId="2" xfId="3" applyFont="1" applyBorder="1" applyAlignment="1" applyProtection="1">
      <alignment vertical="center" wrapText="1"/>
      <protection locked="0"/>
    </xf>
    <xf numFmtId="14" fontId="8" fillId="0" borderId="1" xfId="0" applyNumberFormat="1" applyFont="1" applyBorder="1" applyAlignment="1" applyProtection="1">
      <alignment horizontal="justify" vertical="center" wrapText="1"/>
      <protection locked="0"/>
    </xf>
    <xf numFmtId="0" fontId="8" fillId="0" borderId="1" xfId="0" applyFont="1" applyBorder="1" applyAlignment="1" applyProtection="1">
      <alignment horizontal="right" vertical="center" wrapText="1"/>
      <protection locked="0"/>
    </xf>
    <xf numFmtId="9" fontId="8" fillId="0" borderId="1" xfId="27" applyFont="1" applyFill="1" applyBorder="1" applyAlignment="1" applyProtection="1">
      <alignment horizontal="right" vertical="center" wrapText="1"/>
    </xf>
    <xf numFmtId="9" fontId="8" fillId="0" borderId="1" xfId="32" applyFont="1" applyFill="1" applyBorder="1" applyAlignment="1" applyProtection="1">
      <alignment horizontal="center" vertical="center" wrapText="1"/>
    </xf>
    <xf numFmtId="0" fontId="8" fillId="0" borderId="1" xfId="6" applyFont="1" applyBorder="1" applyAlignment="1" applyProtection="1">
      <alignment horizontal="justify" vertical="center" wrapText="1"/>
      <protection locked="0"/>
    </xf>
    <xf numFmtId="0" fontId="8" fillId="0" borderId="1" xfId="3" applyFont="1" applyBorder="1" applyAlignment="1" applyProtection="1">
      <alignment horizontal="justify" vertical="center" wrapText="1"/>
      <protection locked="0"/>
    </xf>
    <xf numFmtId="0" fontId="8" fillId="0" borderId="2" xfId="3" applyFont="1" applyBorder="1" applyAlignment="1" applyProtection="1">
      <alignment horizontal="justify" vertical="center" wrapText="1"/>
      <protection locked="0"/>
    </xf>
    <xf numFmtId="49" fontId="8" fillId="0" borderId="1" xfId="2" applyNumberFormat="1" applyFont="1" applyFill="1" applyBorder="1" applyAlignment="1" applyProtection="1">
      <alignment horizontal="center" wrapText="1"/>
    </xf>
    <xf numFmtId="9" fontId="8" fillId="0" borderId="1" xfId="27" applyFont="1" applyFill="1" applyBorder="1" applyAlignment="1" applyProtection="1">
      <alignment horizontal="justify" vertical="center" wrapText="1"/>
    </xf>
    <xf numFmtId="9" fontId="8" fillId="0" borderId="1" xfId="0" applyNumberFormat="1" applyFont="1" applyBorder="1" applyAlignment="1" applyProtection="1">
      <alignment horizontal="center" vertical="center"/>
      <protection locked="0"/>
    </xf>
    <xf numFmtId="169" fontId="8" fillId="0" borderId="1" xfId="0" applyNumberFormat="1" applyFont="1" applyBorder="1" applyAlignment="1" applyProtection="1">
      <alignment vertical="center"/>
      <protection locked="0"/>
    </xf>
    <xf numFmtId="164" fontId="8" fillId="0" borderId="1" xfId="0" applyNumberFormat="1" applyFont="1" applyBorder="1" applyAlignment="1" applyProtection="1">
      <alignment horizontal="justify" vertical="center" wrapText="1"/>
      <protection locked="0"/>
    </xf>
    <xf numFmtId="173" fontId="8" fillId="0" borderId="1" xfId="0" applyNumberFormat="1" applyFont="1" applyBorder="1" applyAlignment="1">
      <alignment horizontal="justify" vertical="center" wrapText="1"/>
    </xf>
    <xf numFmtId="9" fontId="8" fillId="0" borderId="1" xfId="27" applyFont="1" applyFill="1" applyBorder="1" applyAlignment="1" applyProtection="1">
      <alignment horizontal="justify" vertical="center" wrapText="1"/>
      <protection locked="0"/>
    </xf>
    <xf numFmtId="0" fontId="8" fillId="0" borderId="1" xfId="0" applyFont="1" applyBorder="1" applyAlignment="1" applyProtection="1">
      <alignment horizontal="left" vertical="center"/>
      <protection locked="0"/>
    </xf>
    <xf numFmtId="0" fontId="8" fillId="0" borderId="1" xfId="6" applyFont="1" applyBorder="1" applyAlignment="1" applyProtection="1">
      <alignment horizontal="left" vertical="center" wrapText="1"/>
      <protection locked="0"/>
    </xf>
    <xf numFmtId="0" fontId="8" fillId="0" borderId="1" xfId="0" applyFont="1" applyBorder="1" applyAlignment="1" applyProtection="1">
      <alignment horizontal="left"/>
      <protection locked="0"/>
    </xf>
    <xf numFmtId="14" fontId="8" fillId="0" borderId="1" xfId="6" applyNumberFormat="1" applyFont="1" applyBorder="1" applyAlignment="1" applyProtection="1">
      <alignment horizontal="left" vertical="center" wrapText="1"/>
      <protection locked="0"/>
    </xf>
    <xf numFmtId="173" fontId="8" fillId="0" borderId="1" xfId="0" applyNumberFormat="1" applyFont="1" applyBorder="1" applyAlignment="1" applyProtection="1">
      <alignment horizontal="left" vertical="center"/>
      <protection locked="0"/>
    </xf>
    <xf numFmtId="171" fontId="8" fillId="0" borderId="1" xfId="24" applyFont="1" applyFill="1" applyBorder="1" applyAlignment="1" applyProtection="1">
      <alignment horizontal="left" vertical="center" wrapText="1"/>
      <protection locked="0"/>
    </xf>
    <xf numFmtId="173" fontId="8" fillId="0" borderId="19" xfId="0" applyNumberFormat="1" applyFont="1" applyBorder="1" applyAlignment="1">
      <alignment horizontal="left" vertical="center" wrapText="1"/>
    </xf>
    <xf numFmtId="0" fontId="8" fillId="0" borderId="1" xfId="0" applyFont="1" applyBorder="1" applyAlignment="1" applyProtection="1">
      <alignment horizontal="left" vertical="top" wrapText="1"/>
      <protection locked="0"/>
    </xf>
    <xf numFmtId="9" fontId="8" fillId="0" borderId="1" xfId="27" applyFont="1" applyFill="1" applyBorder="1" applyAlignment="1" applyProtection="1">
      <alignment vertical="center"/>
    </xf>
    <xf numFmtId="9" fontId="8" fillId="0" borderId="1" xfId="27" applyFont="1" applyFill="1" applyBorder="1" applyAlignment="1" applyProtection="1">
      <alignment vertical="center" wrapText="1"/>
    </xf>
    <xf numFmtId="0" fontId="8" fillId="0" borderId="1" xfId="7" applyFont="1" applyBorder="1" applyAlignment="1" applyProtection="1">
      <alignment horizontal="left" vertical="center" wrapText="1"/>
      <protection locked="0"/>
    </xf>
    <xf numFmtId="173" fontId="8" fillId="0" borderId="1" xfId="0" applyNumberFormat="1" applyFont="1" applyBorder="1" applyAlignment="1" applyProtection="1">
      <alignment horizontal="left" vertical="center" wrapText="1"/>
      <protection locked="0"/>
    </xf>
    <xf numFmtId="9" fontId="11" fillId="0" borderId="1" xfId="27" applyFont="1" applyFill="1" applyBorder="1" applyAlignment="1" applyProtection="1">
      <alignment vertical="center"/>
    </xf>
    <xf numFmtId="0" fontId="8" fillId="0" borderId="2" xfId="7" applyFont="1" applyBorder="1" applyAlignment="1" applyProtection="1">
      <alignment horizontal="left" vertical="center" wrapText="1"/>
      <protection locked="0"/>
    </xf>
    <xf numFmtId="9" fontId="8" fillId="0" borderId="1" xfId="0" applyNumberFormat="1" applyFont="1" applyBorder="1" applyAlignment="1" applyProtection="1">
      <alignment horizontal="left" vertical="center" wrapText="1"/>
      <protection locked="0"/>
    </xf>
    <xf numFmtId="9" fontId="8" fillId="0" borderId="1" xfId="0" applyNumberFormat="1" applyFont="1" applyBorder="1" applyAlignment="1" applyProtection="1">
      <alignment vertical="center" wrapText="1"/>
      <protection locked="0"/>
    </xf>
    <xf numFmtId="0" fontId="8" fillId="0" borderId="1" xfId="0" applyFont="1" applyBorder="1" applyAlignment="1" applyProtection="1">
      <alignment horizontal="left" wrapText="1"/>
      <protection locked="0"/>
    </xf>
    <xf numFmtId="9" fontId="8" fillId="0" borderId="12" xfId="0" applyNumberFormat="1" applyFont="1" applyBorder="1" applyAlignment="1">
      <alignment horizontal="left" vertical="center" wrapText="1"/>
    </xf>
    <xf numFmtId="14" fontId="8" fillId="0" borderId="12" xfId="0" applyNumberFormat="1" applyFont="1" applyBorder="1" applyAlignment="1">
      <alignment horizontal="left" vertical="center" wrapText="1"/>
    </xf>
    <xf numFmtId="0" fontId="8" fillId="0" borderId="12" xfId="0" applyFont="1" applyBorder="1" applyAlignment="1">
      <alignment horizontal="left" vertical="center"/>
    </xf>
    <xf numFmtId="173" fontId="8" fillId="0" borderId="12" xfId="0" applyNumberFormat="1" applyFont="1" applyBorder="1" applyAlignment="1">
      <alignment horizontal="left" vertical="center"/>
    </xf>
    <xf numFmtId="3" fontId="8" fillId="0" borderId="12" xfId="0" applyNumberFormat="1" applyFont="1" applyBorder="1" applyAlignment="1">
      <alignment horizontal="left" vertical="center" wrapText="1"/>
    </xf>
    <xf numFmtId="173" fontId="8" fillId="0" borderId="12" xfId="0" applyNumberFormat="1" applyFont="1" applyBorder="1" applyAlignment="1">
      <alignment horizontal="left" vertical="center" wrapText="1"/>
    </xf>
    <xf numFmtId="9" fontId="8" fillId="0" borderId="12" xfId="0" applyNumberFormat="1" applyFont="1" applyBorder="1" applyAlignment="1">
      <alignment horizontal="left" vertical="center"/>
    </xf>
    <xf numFmtId="2" fontId="8" fillId="0" borderId="12" xfId="0" applyNumberFormat="1" applyFont="1" applyBorder="1" applyAlignment="1">
      <alignment horizontal="left" vertical="center"/>
    </xf>
    <xf numFmtId="173" fontId="11" fillId="0" borderId="12" xfId="0" applyNumberFormat="1" applyFont="1" applyBorder="1" applyAlignment="1">
      <alignment vertical="center"/>
    </xf>
    <xf numFmtId="9" fontId="11" fillId="0" borderId="12" xfId="27" applyFont="1" applyFill="1" applyBorder="1" applyAlignment="1">
      <alignment vertical="center"/>
    </xf>
    <xf numFmtId="0" fontId="11" fillId="0" borderId="12" xfId="0" applyFont="1" applyBorder="1" applyAlignment="1">
      <alignment vertical="center"/>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15" xfId="0" applyFont="1" applyBorder="1" applyAlignment="1">
      <alignment horizontal="left" vertical="center" wrapText="1"/>
    </xf>
    <xf numFmtId="0" fontId="8" fillId="0" borderId="17" xfId="0" applyFont="1" applyBorder="1" applyAlignment="1">
      <alignment horizontal="left" vertical="center" wrapText="1"/>
    </xf>
    <xf numFmtId="173" fontId="8" fillId="0" borderId="1" xfId="0" applyNumberFormat="1" applyFont="1" applyBorder="1" applyAlignment="1">
      <alignment horizontal="left" vertical="center" wrapText="1"/>
    </xf>
    <xf numFmtId="0" fontId="8" fillId="0" borderId="2" xfId="3"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14" fontId="8" fillId="0" borderId="1" xfId="0" applyNumberFormat="1" applyFont="1" applyBorder="1" applyAlignment="1" applyProtection="1">
      <alignment horizontal="left" vertical="center" wrapText="1"/>
      <protection locked="0"/>
    </xf>
    <xf numFmtId="173" fontId="8" fillId="0" borderId="1" xfId="0" applyNumberFormat="1" applyFont="1" applyBorder="1" applyAlignment="1" applyProtection="1">
      <alignment vertical="center" wrapText="1"/>
      <protection locked="0"/>
    </xf>
    <xf numFmtId="174" fontId="8" fillId="0" borderId="1" xfId="0" applyNumberFormat="1" applyFont="1" applyBorder="1" applyAlignment="1" applyProtection="1">
      <alignment vertical="center" wrapText="1"/>
      <protection locked="0"/>
    </xf>
    <xf numFmtId="9" fontId="8" fillId="0" borderId="1" xfId="2" applyFont="1" applyFill="1" applyBorder="1" applyAlignment="1" applyProtection="1">
      <alignment horizontal="left" vertical="center" wrapText="1"/>
      <protection locked="0"/>
    </xf>
    <xf numFmtId="9" fontId="8" fillId="0" borderId="1" xfId="6" applyNumberFormat="1" applyFont="1" applyBorder="1" applyAlignment="1" applyProtection="1">
      <alignment horizontal="left" vertical="center" wrapText="1"/>
      <protection locked="0"/>
    </xf>
    <xf numFmtId="0" fontId="8" fillId="0" borderId="2" xfId="6"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164" fontId="8" fillId="0" borderId="1" xfId="0" applyNumberFormat="1" applyFont="1" applyBorder="1" applyAlignment="1" applyProtection="1">
      <alignment vertical="center" wrapText="1"/>
      <protection locked="0"/>
    </xf>
    <xf numFmtId="9" fontId="8" fillId="0" borderId="1" xfId="17" applyNumberFormat="1" applyFont="1" applyBorder="1" applyAlignment="1" applyProtection="1">
      <alignment horizontal="left" vertical="center" wrapText="1"/>
      <protection locked="0"/>
    </xf>
    <xf numFmtId="173" fontId="8" fillId="0" borderId="19" xfId="0" applyNumberFormat="1" applyFont="1" applyBorder="1" applyAlignment="1">
      <alignment horizontal="left" vertical="center"/>
    </xf>
    <xf numFmtId="9" fontId="8" fillId="0" borderId="4" xfId="0" applyNumberFormat="1" applyFont="1" applyBorder="1" applyAlignment="1">
      <alignment wrapText="1"/>
    </xf>
    <xf numFmtId="9" fontId="8" fillId="0" borderId="1" xfId="18" applyNumberFormat="1" applyFont="1" applyBorder="1" applyAlignment="1" applyProtection="1">
      <alignment horizontal="left" vertical="center" wrapText="1"/>
      <protection locked="0"/>
    </xf>
    <xf numFmtId="9" fontId="8" fillId="0" borderId="1" xfId="1" applyNumberFormat="1" applyFont="1" applyBorder="1" applyAlignment="1" applyProtection="1">
      <alignment horizontal="left" vertical="center" wrapText="1"/>
      <protection locked="0"/>
    </xf>
    <xf numFmtId="9" fontId="8" fillId="0" borderId="1" xfId="27" applyFont="1" applyFill="1" applyBorder="1" applyAlignment="1" applyProtection="1">
      <alignment horizontal="left" vertical="center"/>
    </xf>
    <xf numFmtId="1" fontId="8" fillId="0" borderId="1" xfId="0" applyNumberFormat="1" applyFont="1" applyBorder="1" applyAlignment="1" applyProtection="1">
      <alignment horizontal="left" vertical="center" wrapText="1"/>
      <protection locked="0"/>
    </xf>
    <xf numFmtId="9" fontId="8" fillId="0" borderId="1" xfId="27" applyFont="1" applyFill="1" applyBorder="1" applyAlignment="1" applyProtection="1">
      <alignment horizontal="left" vertical="center" wrapText="1"/>
    </xf>
    <xf numFmtId="9" fontId="8" fillId="0" borderId="12" xfId="0" applyNumberFormat="1" applyFont="1" applyBorder="1" applyAlignment="1">
      <alignment horizontal="center" vertical="center"/>
    </xf>
    <xf numFmtId="173" fontId="8" fillId="0" borderId="12" xfId="0" applyNumberFormat="1" applyFont="1" applyBorder="1" applyAlignment="1">
      <alignment horizontal="center" vertical="center"/>
    </xf>
    <xf numFmtId="0" fontId="8" fillId="0" borderId="15" xfId="0" applyFont="1" applyBorder="1" applyAlignment="1">
      <alignment horizontal="center" vertical="top" wrapText="1"/>
    </xf>
    <xf numFmtId="4" fontId="11" fillId="0" borderId="12" xfId="0" applyNumberFormat="1" applyFont="1" applyBorder="1" applyAlignment="1">
      <alignment horizontal="center" vertical="center" wrapText="1"/>
    </xf>
    <xf numFmtId="0" fontId="12" fillId="0" borderId="15" xfId="0" applyFont="1" applyBorder="1" applyAlignment="1">
      <alignment horizontal="center" vertical="center"/>
    </xf>
    <xf numFmtId="9" fontId="11" fillId="0" borderId="15" xfId="27" applyFont="1" applyFill="1" applyBorder="1" applyAlignment="1">
      <alignment horizontal="center" vertical="center"/>
    </xf>
    <xf numFmtId="0" fontId="11" fillId="0" borderId="12" xfId="0" applyFont="1" applyBorder="1" applyAlignment="1">
      <alignment horizontal="center" vertical="center" wrapText="1"/>
    </xf>
    <xf numFmtId="0" fontId="8" fillId="0" borderId="12" xfId="0" applyFont="1" applyBorder="1" applyAlignment="1">
      <alignment horizontal="center"/>
    </xf>
    <xf numFmtId="0" fontId="8" fillId="0" borderId="0" xfId="0" applyFont="1" applyAlignment="1">
      <alignment horizontal="center"/>
    </xf>
    <xf numFmtId="9" fontId="11" fillId="0" borderId="12" xfId="27" applyFont="1" applyFill="1" applyBorder="1" applyAlignment="1">
      <alignment horizontal="center"/>
    </xf>
    <xf numFmtId="9" fontId="11" fillId="0" borderId="12" xfId="27" applyFont="1" applyFill="1" applyBorder="1" applyAlignment="1">
      <alignment horizontal="center" wrapText="1"/>
    </xf>
    <xf numFmtId="0" fontId="8" fillId="0" borderId="21" xfId="0" applyFont="1" applyBorder="1" applyAlignment="1">
      <alignment horizontal="center" vertical="top" wrapText="1"/>
    </xf>
    <xf numFmtId="173" fontId="8" fillId="0" borderId="24" xfId="0" applyNumberFormat="1" applyFont="1" applyBorder="1" applyAlignment="1">
      <alignment horizontal="center" vertical="center" wrapText="1"/>
    </xf>
    <xf numFmtId="0" fontId="12" fillId="0" borderId="21" xfId="0" applyFont="1" applyBorder="1" applyAlignment="1">
      <alignment horizontal="center"/>
    </xf>
    <xf numFmtId="9" fontId="12" fillId="0" borderId="21" xfId="27" applyFont="1" applyFill="1" applyBorder="1" applyAlignment="1">
      <alignment horizontal="center"/>
    </xf>
    <xf numFmtId="0" fontId="8" fillId="0" borderId="18" xfId="0" applyFont="1" applyBorder="1" applyAlignment="1">
      <alignment horizontal="center" vertical="top" wrapText="1"/>
    </xf>
    <xf numFmtId="0" fontId="8" fillId="0" borderId="11" xfId="0" applyFont="1" applyBorder="1" applyAlignment="1">
      <alignment horizontal="center" vertical="center" wrapText="1"/>
    </xf>
    <xf numFmtId="0" fontId="8" fillId="0" borderId="12" xfId="0" applyFont="1" applyBorder="1" applyAlignment="1" applyProtection="1">
      <alignment horizontal="center" vertical="center" wrapText="1"/>
      <protection locked="0"/>
    </xf>
    <xf numFmtId="14" fontId="8" fillId="0" borderId="12" xfId="0" applyNumberFormat="1" applyFont="1" applyBorder="1" applyAlignment="1" applyProtection="1">
      <alignment horizontal="center" vertical="center" wrapText="1"/>
      <protection locked="0"/>
    </xf>
    <xf numFmtId="3" fontId="8" fillId="0" borderId="2" xfId="0" applyNumberFormat="1"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9" fontId="12" fillId="0" borderId="1" xfId="27" applyFont="1" applyFill="1" applyBorder="1" applyAlignment="1">
      <alignment horizontal="center" vertical="center" wrapText="1"/>
    </xf>
    <xf numFmtId="0" fontId="12" fillId="0" borderId="1" xfId="0" applyFont="1" applyBorder="1" applyAlignment="1">
      <alignment horizontal="center" vertical="center" wrapText="1"/>
    </xf>
    <xf numFmtId="2" fontId="8" fillId="0" borderId="12" xfId="0" applyNumberFormat="1" applyFont="1" applyBorder="1" applyAlignment="1" applyProtection="1">
      <alignment horizontal="center" vertical="center" wrapText="1"/>
      <protection locked="0"/>
    </xf>
    <xf numFmtId="164" fontId="8" fillId="0" borderId="1" xfId="0" applyNumberFormat="1" applyFont="1" applyBorder="1" applyAlignment="1">
      <alignment horizontal="center" vertical="center" wrapText="1"/>
    </xf>
    <xf numFmtId="9" fontId="11" fillId="0" borderId="0" xfId="27" applyFont="1" applyFill="1" applyAlignment="1">
      <alignment vertical="center" wrapText="1"/>
    </xf>
    <xf numFmtId="0" fontId="12" fillId="0" borderId="1" xfId="0" applyFont="1" applyBorder="1" applyAlignment="1" applyProtection="1">
      <alignment horizontal="left" vertical="center" wrapText="1"/>
      <protection locked="0"/>
    </xf>
    <xf numFmtId="0" fontId="8" fillId="0" borderId="4" xfId="0" applyFont="1" applyBorder="1" applyAlignment="1">
      <alignment horizontal="center" vertical="center" wrapText="1"/>
    </xf>
    <xf numFmtId="3" fontId="8" fillId="0" borderId="4" xfId="0" applyNumberFormat="1" applyFont="1" applyBorder="1" applyAlignment="1">
      <alignment horizontal="center" vertical="center" wrapText="1"/>
    </xf>
    <xf numFmtId="9" fontId="8" fillId="0" borderId="4" xfId="27"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22" xfId="0" applyFont="1" applyBorder="1" applyAlignment="1">
      <alignment horizontal="center" vertical="center" wrapText="1"/>
    </xf>
    <xf numFmtId="17" fontId="8" fillId="0" borderId="20"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0" fontId="8" fillId="0" borderId="21" xfId="0" applyFont="1" applyBorder="1" applyAlignment="1">
      <alignment horizontal="center" vertical="center" wrapText="1"/>
    </xf>
    <xf numFmtId="0" fontId="8" fillId="0" borderId="10" xfId="0" applyFont="1" applyBorder="1" applyAlignment="1">
      <alignment horizontal="center" vertical="center" wrapText="1"/>
    </xf>
    <xf numFmtId="3" fontId="8" fillId="0" borderId="22" xfId="0" applyNumberFormat="1" applyFont="1" applyBorder="1" applyAlignment="1">
      <alignment horizontal="center" vertical="center" wrapText="1"/>
    </xf>
    <xf numFmtId="9" fontId="12" fillId="0" borderId="22" xfId="27" applyFont="1" applyFill="1" applyBorder="1" applyAlignment="1">
      <alignment horizontal="center" vertical="center" wrapText="1"/>
    </xf>
    <xf numFmtId="0" fontId="12" fillId="0" borderId="22" xfId="0" applyFont="1" applyBorder="1" applyAlignment="1">
      <alignment horizontal="center" vertical="center" wrapText="1"/>
    </xf>
    <xf numFmtId="9" fontId="8" fillId="0" borderId="22" xfId="27" applyFont="1" applyFill="1" applyBorder="1" applyAlignment="1">
      <alignment horizontal="center" vertical="center" wrapText="1"/>
    </xf>
    <xf numFmtId="0" fontId="8" fillId="0" borderId="5" xfId="0" applyFont="1" applyBorder="1" applyAlignment="1">
      <alignment horizontal="center" vertical="center" wrapText="1"/>
    </xf>
    <xf numFmtId="0" fontId="12" fillId="0" borderId="1"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3" fontId="8" fillId="0" borderId="11" xfId="0" applyNumberFormat="1" applyFont="1" applyBorder="1" applyAlignment="1" applyProtection="1">
      <alignment horizontal="center" vertical="center" wrapText="1"/>
      <protection locked="0"/>
    </xf>
    <xf numFmtId="0" fontId="8" fillId="0" borderId="1" xfId="28" applyFont="1" applyBorder="1" applyAlignment="1" applyProtection="1">
      <alignment vertical="center"/>
      <protection locked="0"/>
    </xf>
    <xf numFmtId="0" fontId="8" fillId="0" borderId="1" xfId="28" applyFont="1" applyBorder="1" applyAlignment="1" applyProtection="1">
      <alignment vertical="center" wrapText="1"/>
      <protection locked="0"/>
    </xf>
    <xf numFmtId="0" fontId="8" fillId="0" borderId="1" xfId="28" applyFont="1" applyBorder="1" applyAlignment="1">
      <alignment horizontal="left" vertical="center" wrapText="1"/>
    </xf>
    <xf numFmtId="0" fontId="8" fillId="0" borderId="1" xfId="28" applyFont="1" applyBorder="1" applyAlignment="1" applyProtection="1">
      <alignment horizontal="center" vertical="center" wrapText="1"/>
      <protection locked="0"/>
    </xf>
    <xf numFmtId="14" fontId="8" fillId="0" borderId="1" xfId="28" applyNumberFormat="1" applyFont="1" applyBorder="1" applyAlignment="1">
      <alignment horizontal="center" vertical="center"/>
    </xf>
    <xf numFmtId="0" fontId="8" fillId="0" borderId="1" xfId="28" applyFont="1" applyBorder="1" applyAlignment="1">
      <alignment horizontal="center" vertical="center" wrapText="1"/>
    </xf>
    <xf numFmtId="0" fontId="8" fillId="0" borderId="1" xfId="28" applyFont="1" applyBorder="1" applyAlignment="1" applyProtection="1">
      <alignment horizontal="center" vertical="center"/>
      <protection locked="0"/>
    </xf>
    <xf numFmtId="9" fontId="8" fillId="0" borderId="1" xfId="28" applyNumberFormat="1" applyFont="1" applyBorder="1" applyAlignment="1" applyProtection="1">
      <alignment horizontal="center" vertical="center"/>
      <protection locked="0"/>
    </xf>
    <xf numFmtId="173" fontId="8" fillId="0" borderId="1" xfId="6" applyNumberFormat="1" applyFont="1" applyBorder="1" applyAlignment="1" applyProtection="1">
      <alignment vertical="center"/>
      <protection locked="0"/>
    </xf>
    <xf numFmtId="173" fontId="8" fillId="0" borderId="1" xfId="28" applyNumberFormat="1" applyFont="1" applyBorder="1" applyAlignment="1">
      <alignment vertical="center"/>
    </xf>
    <xf numFmtId="173" fontId="8" fillId="0" borderId="1" xfId="28" applyNumberFormat="1" applyFont="1" applyBorder="1" applyAlignment="1" applyProtection="1">
      <alignment horizontal="center" vertical="center"/>
      <protection locked="0"/>
    </xf>
    <xf numFmtId="9" fontId="8" fillId="0" borderId="1" xfId="27" applyFont="1" applyFill="1" applyBorder="1" applyAlignment="1" applyProtection="1">
      <alignment horizontal="center" vertical="center"/>
      <protection locked="0"/>
    </xf>
    <xf numFmtId="0" fontId="8" fillId="0" borderId="1" xfId="28" applyFont="1" applyBorder="1" applyAlignment="1" applyProtection="1">
      <alignment horizontal="justify" vertical="center" wrapText="1"/>
      <protection locked="0"/>
    </xf>
    <xf numFmtId="173" fontId="8" fillId="0" borderId="10" xfId="28" applyNumberFormat="1" applyFont="1" applyBorder="1" applyAlignment="1" applyProtection="1">
      <alignment vertical="center"/>
      <protection locked="0"/>
    </xf>
    <xf numFmtId="9" fontId="8" fillId="0" borderId="10" xfId="27" applyFont="1" applyFill="1" applyBorder="1" applyAlignment="1" applyProtection="1">
      <alignment vertical="center"/>
    </xf>
    <xf numFmtId="0" fontId="8" fillId="0" borderId="10" xfId="26" applyNumberFormat="1" applyFont="1" applyFill="1" applyBorder="1" applyAlignment="1" applyProtection="1">
      <alignment horizontal="center" vertical="center" wrapText="1"/>
      <protection locked="0"/>
    </xf>
    <xf numFmtId="9" fontId="8" fillId="0" borderId="1" xfId="2" applyFont="1" applyFill="1" applyBorder="1" applyAlignment="1" applyProtection="1">
      <alignment horizontal="center" vertical="center"/>
    </xf>
    <xf numFmtId="0" fontId="8" fillId="0" borderId="1" xfId="28" applyFont="1" applyBorder="1" applyAlignment="1" applyProtection="1">
      <alignment horizontal="left" vertical="center"/>
      <protection locked="0"/>
    </xf>
    <xf numFmtId="0" fontId="8" fillId="0" borderId="1" xfId="6" applyFont="1" applyBorder="1" applyAlignment="1">
      <alignment vertical="center"/>
    </xf>
    <xf numFmtId="173" fontId="8" fillId="0" borderId="1" xfId="28" applyNumberFormat="1" applyFont="1" applyBorder="1" applyAlignment="1" applyProtection="1">
      <alignment vertical="center"/>
      <protection locked="0"/>
    </xf>
    <xf numFmtId="0" fontId="8" fillId="0" borderId="1" xfId="28" applyFont="1" applyBorder="1" applyAlignment="1" applyProtection="1">
      <alignment horizontal="left" vertical="center" wrapText="1"/>
      <protection locked="0"/>
    </xf>
    <xf numFmtId="171" fontId="8" fillId="0" borderId="1" xfId="24" applyFont="1" applyFill="1" applyBorder="1" applyAlignment="1" applyProtection="1">
      <alignment vertical="center" wrapText="1"/>
      <protection locked="0"/>
    </xf>
    <xf numFmtId="2" fontId="8" fillId="0" borderId="1" xfId="28" applyNumberFormat="1" applyFont="1" applyBorder="1" applyAlignment="1" applyProtection="1">
      <alignment horizontal="center" vertical="center" wrapText="1"/>
      <protection locked="0"/>
    </xf>
    <xf numFmtId="0" fontId="8" fillId="0" borderId="1" xfId="9" applyFont="1" applyBorder="1" applyAlignment="1" applyProtection="1">
      <alignment horizontal="center" vertical="center" wrapText="1"/>
      <protection locked="0"/>
    </xf>
    <xf numFmtId="0" fontId="8" fillId="0" borderId="1" xfId="9" applyFont="1" applyBorder="1" applyAlignment="1" applyProtection="1">
      <alignment vertical="center"/>
      <protection locked="0"/>
    </xf>
    <xf numFmtId="173" fontId="8" fillId="0" borderId="1" xfId="9" applyNumberFormat="1" applyFont="1" applyBorder="1" applyAlignment="1">
      <alignment vertical="center"/>
    </xf>
    <xf numFmtId="173" fontId="8" fillId="0" borderId="1" xfId="9" applyNumberFormat="1" applyFont="1" applyBorder="1" applyAlignment="1" applyProtection="1">
      <alignment vertical="center"/>
      <protection locked="0"/>
    </xf>
    <xf numFmtId="173" fontId="8" fillId="0" borderId="1" xfId="9" applyNumberFormat="1" applyFont="1" applyBorder="1" applyAlignment="1" applyProtection="1">
      <alignment horizontal="center" vertical="center"/>
      <protection locked="0"/>
    </xf>
    <xf numFmtId="0" fontId="8" fillId="0" borderId="1" xfId="9" applyFont="1" applyBorder="1" applyAlignment="1" applyProtection="1">
      <alignment horizontal="center" vertical="center"/>
      <protection locked="0"/>
    </xf>
    <xf numFmtId="0" fontId="8" fillId="0" borderId="1" xfId="9" applyFont="1" applyBorder="1" applyAlignment="1" applyProtection="1">
      <alignment horizontal="left" vertical="center"/>
      <protection locked="0"/>
    </xf>
    <xf numFmtId="0" fontId="8" fillId="0" borderId="11" xfId="9" applyFont="1" applyBorder="1" applyAlignment="1" applyProtection="1">
      <alignment vertical="center" wrapText="1"/>
      <protection locked="0"/>
    </xf>
    <xf numFmtId="171" fontId="8" fillId="0" borderId="1" xfId="9" applyNumberFormat="1" applyFont="1" applyBorder="1" applyAlignment="1" applyProtection="1">
      <alignment vertical="center"/>
      <protection locked="0"/>
    </xf>
    <xf numFmtId="9" fontId="8" fillId="0" borderId="1" xfId="27" applyFont="1" applyFill="1" applyBorder="1" applyAlignment="1" applyProtection="1">
      <alignment vertical="center"/>
      <protection locked="0"/>
    </xf>
    <xf numFmtId="0" fontId="8" fillId="0" borderId="1" xfId="9" applyFont="1" applyBorder="1" applyAlignment="1" applyProtection="1">
      <alignment vertical="center" wrapText="1"/>
      <protection locked="0"/>
    </xf>
    <xf numFmtId="22" fontId="8" fillId="0" borderId="1" xfId="9" applyNumberFormat="1" applyFont="1" applyBorder="1" applyAlignment="1" applyProtection="1">
      <alignment horizontal="center" vertical="center" wrapText="1"/>
      <protection locked="0"/>
    </xf>
    <xf numFmtId="0" fontId="8" fillId="0" borderId="10" xfId="9" applyFont="1" applyBorder="1" applyAlignment="1" applyProtection="1">
      <alignment vertical="center" wrapText="1"/>
      <protection locked="0"/>
    </xf>
    <xf numFmtId="0" fontId="8" fillId="0" borderId="1" xfId="9" applyFont="1" applyBorder="1" applyAlignment="1">
      <alignment vertical="center" wrapText="1"/>
    </xf>
    <xf numFmtId="14" fontId="8" fillId="0" borderId="1" xfId="9" applyNumberFormat="1" applyFont="1" applyBorder="1" applyAlignment="1" applyProtection="1">
      <alignment horizontal="center" vertical="center"/>
      <protection locked="0"/>
    </xf>
    <xf numFmtId="0" fontId="8" fillId="0" borderId="1" xfId="9" applyFont="1" applyBorder="1" applyAlignment="1">
      <alignment vertical="center"/>
    </xf>
    <xf numFmtId="9" fontId="8" fillId="0" borderId="1" xfId="2" applyFont="1" applyFill="1" applyBorder="1" applyAlignment="1" applyProtection="1">
      <alignment horizontal="center" vertical="center"/>
      <protection locked="0"/>
    </xf>
    <xf numFmtId="183" fontId="8" fillId="0" borderId="1" xfId="0" applyNumberFormat="1" applyFont="1" applyBorder="1" applyAlignment="1" applyProtection="1">
      <alignment vertical="center"/>
      <protection locked="0"/>
    </xf>
    <xf numFmtId="14" fontId="8" fillId="0" borderId="1" xfId="9" applyNumberFormat="1" applyFont="1" applyBorder="1" applyAlignment="1">
      <alignment vertical="center" wrapText="1"/>
    </xf>
    <xf numFmtId="0" fontId="8" fillId="0" borderId="1" xfId="9" applyFont="1" applyBorder="1" applyAlignment="1">
      <alignment horizontal="center" vertical="center" wrapText="1"/>
    </xf>
    <xf numFmtId="0" fontId="8" fillId="0" borderId="1" xfId="9" applyFont="1" applyBorder="1" applyAlignment="1">
      <alignment horizontal="left" vertical="center" wrapText="1"/>
    </xf>
    <xf numFmtId="14" fontId="8" fillId="0" borderId="1" xfId="9" applyNumberFormat="1" applyFont="1" applyBorder="1" applyAlignment="1">
      <alignment horizontal="center" vertical="center" wrapText="1"/>
    </xf>
    <xf numFmtId="0" fontId="8" fillId="0" borderId="1" xfId="6" applyFont="1" applyBorder="1" applyAlignment="1" applyProtection="1">
      <alignment vertical="center" wrapText="1"/>
      <protection locked="0"/>
    </xf>
    <xf numFmtId="0" fontId="8" fillId="0" borderId="10" xfId="0" applyFont="1" applyBorder="1" applyAlignment="1" applyProtection="1">
      <alignment horizontal="center" vertical="center"/>
      <protection locked="0"/>
    </xf>
    <xf numFmtId="0" fontId="8" fillId="0" borderId="10" xfId="3" applyFont="1" applyBorder="1" applyAlignment="1" applyProtection="1">
      <alignment vertical="center"/>
      <protection locked="0"/>
    </xf>
    <xf numFmtId="0" fontId="10" fillId="0" borderId="10" xfId="0" applyFont="1" applyBorder="1" applyAlignment="1" applyProtection="1">
      <alignment vertical="center" wrapText="1"/>
      <protection locked="0"/>
    </xf>
    <xf numFmtId="173" fontId="8" fillId="0" borderId="10" xfId="0" applyNumberFormat="1" applyFont="1" applyBorder="1" applyAlignment="1">
      <alignment vertical="center"/>
    </xf>
    <xf numFmtId="173" fontId="8" fillId="0" borderId="1" xfId="23" applyNumberFormat="1" applyFont="1" applyFill="1" applyBorder="1" applyAlignment="1" applyProtection="1">
      <alignment horizontal="right" vertical="center" wrapText="1"/>
      <protection locked="0"/>
    </xf>
    <xf numFmtId="9" fontId="8" fillId="0" borderId="10" xfId="27" applyFont="1" applyFill="1" applyBorder="1" applyAlignment="1" applyProtection="1">
      <alignment horizontal="center" vertical="center"/>
    </xf>
    <xf numFmtId="0" fontId="8" fillId="0" borderId="10" xfId="3" applyFont="1" applyBorder="1" applyAlignment="1" applyProtection="1">
      <alignment vertical="center" wrapText="1"/>
      <protection locked="0"/>
    </xf>
    <xf numFmtId="0" fontId="8" fillId="0" borderId="19" xfId="3" applyFont="1" applyBorder="1" applyAlignment="1" applyProtection="1">
      <alignment vertical="center" wrapText="1"/>
      <protection locked="0"/>
    </xf>
    <xf numFmtId="0" fontId="15" fillId="0" borderId="10" xfId="0" applyFont="1" applyBorder="1" applyAlignment="1" applyProtection="1">
      <alignment wrapText="1"/>
      <protection locked="0"/>
    </xf>
    <xf numFmtId="0" fontId="8" fillId="0" borderId="1" xfId="3" applyFont="1" applyBorder="1" applyAlignment="1" applyProtection="1">
      <alignment vertical="center"/>
      <protection locked="0"/>
    </xf>
    <xf numFmtId="0" fontId="10" fillId="0" borderId="1" xfId="0" applyFont="1" applyBorder="1" applyAlignment="1" applyProtection="1">
      <alignment vertical="center" wrapText="1"/>
      <protection locked="0"/>
    </xf>
    <xf numFmtId="173" fontId="8" fillId="0" borderId="1" xfId="7" applyNumberFormat="1" applyFont="1" applyBorder="1" applyAlignment="1" applyProtection="1">
      <alignment horizontal="right" vertical="center" wrapText="1"/>
      <protection locked="0"/>
    </xf>
    <xf numFmtId="0" fontId="12" fillId="0" borderId="1" xfId="3" applyFont="1" applyBorder="1" applyAlignment="1" applyProtection="1">
      <alignment vertical="center" wrapText="1"/>
      <protection locked="0"/>
    </xf>
    <xf numFmtId="0" fontId="12" fillId="0" borderId="2" xfId="3" applyFont="1" applyBorder="1" applyAlignment="1" applyProtection="1">
      <alignment vertical="center" wrapText="1"/>
      <protection locked="0"/>
    </xf>
    <xf numFmtId="0" fontId="12" fillId="0" borderId="1" xfId="0" applyFont="1" applyBorder="1" applyAlignment="1" applyProtection="1">
      <alignment wrapText="1"/>
      <protection locked="0"/>
    </xf>
    <xf numFmtId="0" fontId="16" fillId="0" borderId="1" xfId="0" applyFont="1" applyBorder="1" applyAlignment="1" applyProtection="1">
      <alignment horizontal="center" vertical="center" wrapText="1"/>
      <protection locked="0"/>
    </xf>
    <xf numFmtId="173" fontId="11" fillId="0" borderId="1" xfId="0" applyNumberFormat="1" applyFont="1" applyBorder="1" applyAlignment="1" applyProtection="1">
      <alignment horizontal="right" vertical="center"/>
      <protection locked="0"/>
    </xf>
    <xf numFmtId="174" fontId="8" fillId="0" borderId="1" xfId="0" applyNumberFormat="1" applyFont="1" applyBorder="1" applyAlignment="1" applyProtection="1">
      <alignment horizontal="center" vertical="center" wrapText="1"/>
      <protection locked="0"/>
    </xf>
    <xf numFmtId="173" fontId="11" fillId="0" borderId="1" xfId="0" applyNumberFormat="1" applyFont="1" applyBorder="1" applyAlignment="1">
      <alignment horizontal="right" vertical="center"/>
    </xf>
    <xf numFmtId="10" fontId="8" fillId="0" borderId="1" xfId="0" applyNumberFormat="1" applyFont="1" applyBorder="1" applyAlignment="1" applyProtection="1">
      <alignment horizontal="center" vertical="center" wrapText="1"/>
      <protection locked="0"/>
    </xf>
    <xf numFmtId="9" fontId="12" fillId="0" borderId="1" xfId="27" applyFont="1" applyFill="1" applyBorder="1" applyAlignment="1" applyProtection="1">
      <alignment horizontal="center" vertical="center" wrapText="1"/>
      <protection locked="0"/>
    </xf>
    <xf numFmtId="9" fontId="12" fillId="0" borderId="10" xfId="27" applyFont="1" applyFill="1" applyBorder="1" applyAlignment="1" applyProtection="1">
      <alignment horizontal="center" vertical="center"/>
    </xf>
    <xf numFmtId="173" fontId="8" fillId="0" borderId="1" xfId="0" applyNumberFormat="1" applyFont="1" applyBorder="1" applyAlignment="1" applyProtection="1">
      <alignment horizontal="right" vertical="center"/>
      <protection locked="0"/>
    </xf>
    <xf numFmtId="173" fontId="8" fillId="0" borderId="19" xfId="0" applyNumberFormat="1" applyFont="1" applyBorder="1" applyAlignment="1">
      <alignment horizontal="right" vertical="center"/>
    </xf>
    <xf numFmtId="0" fontId="16" fillId="0" borderId="1" xfId="3" applyFont="1" applyBorder="1" applyAlignment="1" applyProtection="1">
      <alignment vertical="center" wrapText="1"/>
      <protection locked="0"/>
    </xf>
    <xf numFmtId="0" fontId="16" fillId="0" borderId="2" xfId="3" applyFont="1" applyBorder="1" applyAlignment="1" applyProtection="1">
      <alignment vertical="center" wrapText="1"/>
      <protection locked="0"/>
    </xf>
    <xf numFmtId="0" fontId="16" fillId="0" borderId="1" xfId="0" applyFont="1" applyBorder="1" applyAlignment="1" applyProtection="1">
      <alignment wrapText="1"/>
      <protection locked="0"/>
    </xf>
    <xf numFmtId="0" fontId="8" fillId="0" borderId="1" xfId="0" applyFont="1" applyBorder="1" applyAlignment="1" applyProtection="1">
      <alignment horizontal="center" vertical="top" wrapText="1"/>
      <protection locked="0"/>
    </xf>
    <xf numFmtId="0" fontId="8" fillId="0" borderId="18" xfId="7" applyFont="1" applyBorder="1" applyAlignment="1">
      <alignment horizontal="center" vertical="center" wrapText="1"/>
    </xf>
    <xf numFmtId="0" fontId="7" fillId="3" borderId="0" xfId="1" applyFont="1" applyFill="1" applyAlignment="1" applyProtection="1">
      <alignment horizontal="center" vertical="top" wrapText="1"/>
      <protection locked="0"/>
    </xf>
    <xf numFmtId="0" fontId="8" fillId="3" borderId="0" xfId="1" applyFont="1" applyFill="1" applyAlignment="1" applyProtection="1">
      <alignment horizontal="center" vertical="top" wrapText="1"/>
      <protection locked="0"/>
    </xf>
    <xf numFmtId="49" fontId="8" fillId="0" borderId="1" xfId="0" applyNumberFormat="1" applyFont="1" applyBorder="1" applyAlignment="1" applyProtection="1">
      <alignment horizontal="center" vertical="top" wrapText="1"/>
      <protection locked="0"/>
    </xf>
    <xf numFmtId="173" fontId="11" fillId="0" borderId="1" xfId="0" applyNumberFormat="1" applyFont="1" applyBorder="1" applyAlignment="1" applyProtection="1">
      <alignment horizontal="center" vertical="top" wrapText="1"/>
      <protection locked="0"/>
    </xf>
    <xf numFmtId="9" fontId="8" fillId="0" borderId="1" xfId="2" applyFont="1" applyFill="1" applyBorder="1" applyAlignment="1" applyProtection="1">
      <alignment horizontal="center" vertical="top" wrapText="1"/>
    </xf>
    <xf numFmtId="9" fontId="11" fillId="0" borderId="1" xfId="2" applyFont="1" applyFill="1" applyBorder="1" applyAlignment="1" applyProtection="1">
      <alignment horizontal="center" vertical="top" wrapText="1"/>
    </xf>
    <xf numFmtId="0" fontId="8" fillId="0" borderId="12" xfId="7" applyFont="1" applyBorder="1" applyAlignment="1">
      <alignment horizontal="center" vertical="top" wrapText="1"/>
    </xf>
    <xf numFmtId="0" fontId="8" fillId="0" borderId="10" xfId="0" applyFont="1" applyBorder="1" applyAlignment="1" applyProtection="1">
      <alignment horizontal="center" vertical="top" wrapText="1"/>
      <protection locked="0"/>
    </xf>
    <xf numFmtId="0" fontId="8" fillId="0" borderId="1" xfId="0" applyFont="1" applyBorder="1" applyAlignment="1">
      <alignment horizontal="center" vertical="top" wrapText="1"/>
    </xf>
    <xf numFmtId="0" fontId="11" fillId="0" borderId="1" xfId="0" applyFont="1" applyBorder="1" applyAlignment="1">
      <alignment horizontal="center" vertical="top" wrapText="1"/>
    </xf>
    <xf numFmtId="0" fontId="8" fillId="0" borderId="1" xfId="1" applyFont="1" applyBorder="1" applyAlignment="1" applyProtection="1">
      <alignment horizontal="center" vertical="top" wrapText="1"/>
      <protection locked="0"/>
    </xf>
    <xf numFmtId="9" fontId="8" fillId="0" borderId="1" xfId="32" applyFont="1" applyFill="1" applyBorder="1" applyAlignment="1" applyProtection="1">
      <alignment horizontal="center" vertical="top" wrapText="1"/>
    </xf>
    <xf numFmtId="0" fontId="11" fillId="0" borderId="12" xfId="0" applyFont="1" applyBorder="1" applyAlignment="1">
      <alignment horizontal="center" vertical="top" wrapText="1"/>
    </xf>
    <xf numFmtId="0" fontId="8" fillId="0" borderId="1" xfId="7" applyFont="1" applyBorder="1" applyAlignment="1" applyProtection="1">
      <alignment horizontal="center" vertical="top" wrapText="1"/>
      <protection locked="0"/>
    </xf>
    <xf numFmtId="0" fontId="8" fillId="0" borderId="4" xfId="0" applyFont="1" applyBorder="1" applyAlignment="1">
      <alignment horizontal="center" vertical="top" wrapText="1"/>
    </xf>
    <xf numFmtId="0" fontId="12" fillId="0" borderId="1" xfId="0" applyFont="1" applyBorder="1" applyAlignment="1">
      <alignment horizontal="center" vertical="top" wrapText="1"/>
    </xf>
    <xf numFmtId="0" fontId="12" fillId="0" borderId="22" xfId="0" applyFont="1" applyBorder="1" applyAlignment="1">
      <alignment horizontal="center" vertical="top" wrapText="1"/>
    </xf>
    <xf numFmtId="0" fontId="12" fillId="0" borderId="1" xfId="0" applyFont="1" applyBorder="1" applyAlignment="1" applyProtection="1">
      <alignment horizontal="center" vertical="top" wrapText="1"/>
      <protection locked="0"/>
    </xf>
    <xf numFmtId="0" fontId="12" fillId="0" borderId="0" xfId="0" applyFont="1" applyAlignment="1">
      <alignment horizontal="center" vertical="top" wrapText="1"/>
    </xf>
    <xf numFmtId="0" fontId="12" fillId="0" borderId="27" xfId="0" applyFont="1" applyBorder="1" applyAlignment="1">
      <alignment horizontal="center" vertical="top" wrapText="1"/>
    </xf>
    <xf numFmtId="0" fontId="8" fillId="0" borderId="10" xfId="28" applyFont="1" applyBorder="1" applyAlignment="1" applyProtection="1">
      <alignment horizontal="center" vertical="top" wrapText="1"/>
      <protection locked="0"/>
    </xf>
    <xf numFmtId="0" fontId="8" fillId="0" borderId="1" xfId="28" applyFont="1" applyBorder="1" applyAlignment="1" applyProtection="1">
      <alignment horizontal="center" vertical="top" wrapText="1"/>
      <protection locked="0"/>
    </xf>
    <xf numFmtId="0" fontId="8" fillId="0" borderId="1" xfId="9" applyFont="1" applyBorder="1" applyAlignment="1" applyProtection="1">
      <alignment horizontal="center" vertical="top" wrapText="1"/>
      <protection locked="0"/>
    </xf>
    <xf numFmtId="0" fontId="8" fillId="0" borderId="1" xfId="6" applyFont="1" applyBorder="1" applyAlignment="1" applyProtection="1">
      <alignment horizontal="center" vertical="top" wrapText="1"/>
      <protection locked="0"/>
    </xf>
    <xf numFmtId="0" fontId="12" fillId="0" borderId="1" xfId="7" applyFont="1" applyBorder="1" applyAlignment="1" applyProtection="1">
      <alignment horizontal="center" vertical="top" wrapText="1"/>
      <protection locked="0"/>
    </xf>
    <xf numFmtId="0" fontId="16" fillId="0" borderId="1" xfId="0" applyFont="1" applyBorder="1" applyAlignment="1">
      <alignment horizontal="center" vertical="top" wrapText="1"/>
    </xf>
    <xf numFmtId="0" fontId="9" fillId="3" borderId="0" xfId="0" applyFont="1" applyFill="1" applyAlignment="1">
      <alignment horizontal="center" vertical="top"/>
    </xf>
    <xf numFmtId="0" fontId="9" fillId="0" borderId="0" xfId="0" applyFont="1" applyAlignment="1">
      <alignment horizontal="center" vertical="top"/>
    </xf>
    <xf numFmtId="0" fontId="8" fillId="0" borderId="22" xfId="0" applyFont="1" applyBorder="1" applyAlignment="1">
      <alignment horizontal="center" vertical="top" wrapText="1"/>
    </xf>
    <xf numFmtId="0" fontId="8" fillId="0" borderId="1" xfId="0" applyFont="1" applyBorder="1" applyAlignment="1" applyProtection="1">
      <alignment horizontal="center" vertical="top"/>
      <protection locked="0"/>
    </xf>
    <xf numFmtId="0" fontId="11" fillId="0" borderId="0" xfId="0" applyFont="1" applyAlignment="1" applyProtection="1">
      <alignment horizontal="center" vertical="top" wrapText="1"/>
      <protection locked="0"/>
    </xf>
    <xf numFmtId="0" fontId="11" fillId="0" borderId="12" xfId="0" applyFont="1" applyBorder="1" applyAlignment="1">
      <alignment horizontal="center" vertical="top"/>
    </xf>
    <xf numFmtId="0" fontId="8" fillId="0" borderId="1" xfId="34" applyFont="1" applyBorder="1" applyAlignment="1" applyProtection="1">
      <alignment horizontal="center" vertical="top" wrapText="1"/>
      <protection locked="0"/>
    </xf>
    <xf numFmtId="0" fontId="8" fillId="0" borderId="10" xfId="28" applyFont="1" applyBorder="1" applyAlignment="1" applyProtection="1">
      <alignment horizontal="center" vertical="top"/>
      <protection locked="0"/>
    </xf>
    <xf numFmtId="0" fontId="8" fillId="0" borderId="1" xfId="28" applyFont="1" applyBorder="1" applyAlignment="1" applyProtection="1">
      <alignment horizontal="center" vertical="top"/>
      <protection locked="0"/>
    </xf>
    <xf numFmtId="0" fontId="8" fillId="0" borderId="1" xfId="9" applyFont="1" applyBorder="1" applyAlignment="1" applyProtection="1">
      <alignment horizontal="center" vertical="top"/>
      <protection locked="0"/>
    </xf>
    <xf numFmtId="0" fontId="11" fillId="0" borderId="0" xfId="0" applyFont="1" applyAlignment="1">
      <alignment horizontal="center" vertical="center"/>
    </xf>
    <xf numFmtId="171" fontId="8" fillId="0" borderId="1" xfId="24" applyFont="1" applyBorder="1" applyAlignment="1" applyProtection="1">
      <alignment horizontal="center" vertical="center" wrapText="1"/>
      <protection locked="0"/>
    </xf>
    <xf numFmtId="0" fontId="8" fillId="0" borderId="1" xfId="27" applyNumberFormat="1" applyFont="1" applyFill="1" applyBorder="1" applyAlignment="1" applyProtection="1">
      <alignment horizontal="center" vertical="center" wrapText="1"/>
    </xf>
    <xf numFmtId="3" fontId="0" fillId="0" borderId="1" xfId="0" applyNumberFormat="1" applyBorder="1" applyAlignment="1">
      <alignment horizontal="center" vertical="center"/>
    </xf>
    <xf numFmtId="0" fontId="12" fillId="0" borderId="0" xfId="0" applyFont="1" applyAlignment="1">
      <alignment wrapText="1"/>
    </xf>
    <xf numFmtId="0" fontId="12" fillId="0" borderId="0" xfId="0" applyFont="1" applyAlignment="1">
      <alignment vertical="top" wrapText="1"/>
    </xf>
    <xf numFmtId="9" fontId="11" fillId="0" borderId="1" xfId="27" applyFont="1" applyFill="1" applyBorder="1" applyAlignment="1">
      <alignment horizontal="center" vertical="center" wrapText="1"/>
    </xf>
    <xf numFmtId="9" fontId="12" fillId="0" borderId="1" xfId="32" applyFont="1" applyFill="1" applyBorder="1" applyAlignment="1" applyProtection="1">
      <alignment horizontal="center" vertical="top" wrapText="1"/>
    </xf>
    <xf numFmtId="0" fontId="12" fillId="0" borderId="1" xfId="0" applyFont="1" applyBorder="1" applyAlignment="1" applyProtection="1">
      <alignment vertical="top" wrapText="1"/>
      <protection locked="0"/>
    </xf>
    <xf numFmtId="0" fontId="5" fillId="0" borderId="1" xfId="0" applyFont="1" applyBorder="1" applyAlignment="1">
      <alignment wrapText="1"/>
    </xf>
    <xf numFmtId="0" fontId="8" fillId="0" borderId="27" xfId="3" applyFont="1" applyBorder="1" applyAlignment="1" applyProtection="1">
      <alignment horizontal="center" vertical="center" wrapText="1"/>
      <protection locked="0"/>
    </xf>
    <xf numFmtId="0" fontId="8" fillId="0" borderId="28" xfId="3"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171" fontId="8" fillId="14" borderId="1" xfId="24" applyFont="1" applyFill="1" applyBorder="1" applyAlignment="1" applyProtection="1">
      <alignment horizontal="left" vertical="center" wrapText="1"/>
      <protection locked="0"/>
    </xf>
    <xf numFmtId="9" fontId="8" fillId="14" borderId="12" xfId="0" applyNumberFormat="1" applyFont="1" applyFill="1" applyBorder="1" applyAlignment="1">
      <alignment horizontal="left" vertical="center" wrapText="1"/>
    </xf>
    <xf numFmtId="14" fontId="8" fillId="14" borderId="1" xfId="6" applyNumberFormat="1" applyFont="1" applyFill="1" applyBorder="1" applyAlignment="1" applyProtection="1">
      <alignment horizontal="left" vertical="center" wrapText="1"/>
      <protection locked="0"/>
    </xf>
    <xf numFmtId="0" fontId="8" fillId="16" borderId="1" xfId="0" applyFont="1" applyFill="1" applyBorder="1" applyAlignment="1">
      <alignment wrapText="1"/>
    </xf>
    <xf numFmtId="14" fontId="8" fillId="0" borderId="1" xfId="0" applyNumberFormat="1" applyFont="1" applyBorder="1" applyAlignment="1">
      <alignment wrapText="1"/>
    </xf>
    <xf numFmtId="0" fontId="8" fillId="0" borderId="19" xfId="0" applyFont="1" applyBorder="1" applyAlignment="1">
      <alignment wrapText="1"/>
    </xf>
    <xf numFmtId="9" fontId="8" fillId="0" borderId="1" xfId="0" applyNumberFormat="1" applyFont="1" applyBorder="1" applyAlignment="1">
      <alignment wrapText="1"/>
    </xf>
    <xf numFmtId="0" fontId="8" fillId="0" borderId="2" xfId="0" applyFont="1" applyBorder="1" applyAlignment="1">
      <alignment wrapText="1"/>
    </xf>
    <xf numFmtId="0" fontId="8" fillId="26" borderId="1" xfId="0" applyFont="1" applyFill="1" applyBorder="1" applyAlignment="1">
      <alignment wrapText="1"/>
    </xf>
    <xf numFmtId="0" fontId="8" fillId="27" borderId="1" xfId="0" applyFont="1" applyFill="1" applyBorder="1" applyAlignment="1">
      <alignment wrapText="1"/>
    </xf>
    <xf numFmtId="0" fontId="8" fillId="0" borderId="11" xfId="0" applyFont="1" applyBorder="1" applyAlignment="1">
      <alignment wrapText="1"/>
    </xf>
    <xf numFmtId="0" fontId="8" fillId="16" borderId="11" xfId="0" applyFont="1" applyFill="1" applyBorder="1" applyAlignment="1">
      <alignment wrapText="1"/>
    </xf>
    <xf numFmtId="14" fontId="8" fillId="16" borderId="11" xfId="0" applyNumberFormat="1" applyFont="1" applyFill="1" applyBorder="1" applyAlignment="1">
      <alignment wrapText="1"/>
    </xf>
    <xf numFmtId="0" fontId="8" fillId="27" borderId="11" xfId="0" applyFont="1" applyFill="1" applyBorder="1" applyAlignment="1">
      <alignment wrapText="1"/>
    </xf>
    <xf numFmtId="0" fontId="8" fillId="0" borderId="9" xfId="0" applyFont="1" applyBorder="1" applyAlignment="1">
      <alignment wrapText="1"/>
    </xf>
    <xf numFmtId="0" fontId="8" fillId="16" borderId="19" xfId="0" applyFont="1" applyFill="1" applyBorder="1" applyAlignment="1">
      <alignment wrapText="1"/>
    </xf>
    <xf numFmtId="14" fontId="8" fillId="16" borderId="1" xfId="0" applyNumberFormat="1" applyFont="1" applyFill="1" applyBorder="1" applyAlignment="1">
      <alignment wrapText="1"/>
    </xf>
    <xf numFmtId="9" fontId="8" fillId="16" borderId="1" xfId="0" applyNumberFormat="1" applyFont="1" applyFill="1" applyBorder="1" applyAlignment="1">
      <alignment wrapText="1"/>
    </xf>
    <xf numFmtId="0" fontId="13" fillId="16" borderId="1" xfId="0" applyFont="1" applyFill="1" applyBorder="1" applyAlignment="1">
      <alignment wrapText="1"/>
    </xf>
    <xf numFmtId="9" fontId="13" fillId="16" borderId="1" xfId="0" applyNumberFormat="1" applyFont="1" applyFill="1" applyBorder="1" applyAlignment="1">
      <alignment wrapText="1"/>
    </xf>
    <xf numFmtId="0" fontId="8" fillId="26" borderId="0" xfId="0" applyFont="1" applyFill="1" applyAlignment="1">
      <alignment wrapText="1"/>
    </xf>
    <xf numFmtId="14" fontId="8" fillId="0" borderId="10" xfId="0" applyNumberFormat="1" applyFont="1" applyBorder="1" applyAlignment="1">
      <alignment wrapText="1"/>
    </xf>
    <xf numFmtId="9" fontId="8" fillId="0" borderId="10" xfId="0" applyNumberFormat="1" applyFont="1" applyBorder="1" applyAlignment="1">
      <alignment wrapText="1"/>
    </xf>
    <xf numFmtId="0" fontId="13" fillId="0" borderId="1" xfId="0" applyFont="1" applyBorder="1" applyAlignment="1">
      <alignment wrapText="1"/>
    </xf>
    <xf numFmtId="9" fontId="13" fillId="0" borderId="1" xfId="0" applyNumberFormat="1" applyFont="1" applyBorder="1" applyAlignment="1">
      <alignment wrapText="1"/>
    </xf>
    <xf numFmtId="0" fontId="8" fillId="0" borderId="10" xfId="0" applyFont="1" applyBorder="1"/>
    <xf numFmtId="0" fontId="8" fillId="0" borderId="19" xfId="0" applyFont="1" applyBorder="1"/>
    <xf numFmtId="9" fontId="8" fillId="0" borderId="10" xfId="0" applyNumberFormat="1" applyFont="1" applyBorder="1"/>
    <xf numFmtId="9" fontId="8" fillId="0" borderId="1" xfId="0" applyNumberFormat="1" applyFont="1" applyBorder="1"/>
    <xf numFmtId="0" fontId="8" fillId="16" borderId="1" xfId="0" applyFont="1" applyFill="1" applyBorder="1"/>
    <xf numFmtId="0" fontId="10" fillId="0" borderId="1" xfId="0" applyFont="1" applyBorder="1" applyAlignment="1">
      <alignment wrapText="1"/>
    </xf>
    <xf numFmtId="0" fontId="10" fillId="0" borderId="10" xfId="0" applyFont="1" applyBorder="1" applyAlignment="1">
      <alignment wrapText="1"/>
    </xf>
    <xf numFmtId="9" fontId="7" fillId="16" borderId="1" xfId="0" applyNumberFormat="1" applyFont="1" applyFill="1" applyBorder="1" applyAlignment="1">
      <alignment wrapText="1"/>
    </xf>
    <xf numFmtId="10" fontId="23" fillId="0" borderId="1" xfId="0" applyNumberFormat="1" applyFont="1" applyBorder="1" applyAlignment="1">
      <alignment wrapText="1"/>
    </xf>
    <xf numFmtId="9" fontId="23" fillId="0" borderId="1" xfId="0" applyNumberFormat="1" applyFont="1" applyBorder="1" applyAlignment="1">
      <alignment wrapText="1"/>
    </xf>
    <xf numFmtId="0" fontId="7" fillId="15" borderId="0" xfId="0" applyFont="1" applyFill="1" applyAlignment="1">
      <alignment vertical="top" wrapText="1"/>
    </xf>
    <xf numFmtId="0" fontId="7" fillId="16" borderId="0" xfId="0" applyFont="1" applyFill="1" applyAlignment="1">
      <alignment vertical="top" wrapText="1"/>
    </xf>
    <xf numFmtId="0" fontId="7" fillId="0" borderId="0" xfId="0" applyFont="1" applyAlignment="1">
      <alignment vertical="top" wrapText="1"/>
    </xf>
    <xf numFmtId="0" fontId="0" fillId="0" borderId="0" xfId="0" applyAlignment="1">
      <alignment vertical="top"/>
    </xf>
    <xf numFmtId="0" fontId="7" fillId="15" borderId="1" xfId="0" applyFont="1" applyFill="1" applyBorder="1" applyAlignment="1">
      <alignment vertical="top" wrapText="1"/>
    </xf>
    <xf numFmtId="0" fontId="8" fillId="15" borderId="0" xfId="0" applyFont="1" applyFill="1" applyAlignment="1">
      <alignment vertical="top" wrapText="1"/>
    </xf>
    <xf numFmtId="0" fontId="8" fillId="16" borderId="0" xfId="0" applyFont="1" applyFill="1" applyAlignment="1">
      <alignment vertical="top" wrapText="1"/>
    </xf>
    <xf numFmtId="0" fontId="7" fillId="17" borderId="1" xfId="0" applyFont="1" applyFill="1" applyBorder="1" applyAlignment="1">
      <alignment vertical="top" wrapText="1"/>
    </xf>
    <xf numFmtId="0" fontId="8" fillId="17" borderId="0" xfId="0" applyFont="1" applyFill="1" applyAlignment="1">
      <alignment vertical="top" wrapText="1"/>
    </xf>
    <xf numFmtId="0" fontId="7" fillId="16" borderId="5" xfId="0" applyFont="1" applyFill="1" applyBorder="1" applyAlignment="1">
      <alignment vertical="top" wrapText="1"/>
    </xf>
    <xf numFmtId="0" fontId="8" fillId="16" borderId="5" xfId="0" applyFont="1" applyFill="1" applyBorder="1" applyAlignment="1">
      <alignment vertical="top" wrapText="1"/>
    </xf>
    <xf numFmtId="0" fontId="7" fillId="25" borderId="11" xfId="0" applyFont="1" applyFill="1" applyBorder="1" applyAlignment="1">
      <alignment vertical="top" wrapText="1"/>
    </xf>
    <xf numFmtId="0" fontId="8" fillId="0" borderId="20" xfId="0" applyFont="1" applyBorder="1" applyAlignment="1">
      <alignment vertical="top" wrapText="1"/>
    </xf>
    <xf numFmtId="14" fontId="8" fillId="0" borderId="20" xfId="0" applyNumberFormat="1" applyFont="1" applyBorder="1" applyAlignment="1">
      <alignment vertical="top" wrapText="1"/>
    </xf>
    <xf numFmtId="0" fontId="8" fillId="16" borderId="20" xfId="0" applyFont="1" applyFill="1" applyBorder="1" applyAlignment="1">
      <alignment vertical="top" wrapText="1"/>
    </xf>
    <xf numFmtId="0" fontId="8" fillId="16" borderId="13" xfId="0" applyFont="1" applyFill="1" applyBorder="1" applyAlignment="1">
      <alignment vertical="top" wrapText="1"/>
    </xf>
    <xf numFmtId="0" fontId="8" fillId="16" borderId="10" xfId="0" applyFont="1" applyFill="1" applyBorder="1" applyAlignment="1">
      <alignment vertical="top" wrapText="1"/>
    </xf>
    <xf numFmtId="0" fontId="8" fillId="16" borderId="21" xfId="0" applyFont="1" applyFill="1" applyBorder="1" applyAlignment="1">
      <alignment vertical="top" wrapText="1"/>
    </xf>
    <xf numFmtId="9" fontId="8" fillId="16" borderId="20" xfId="0" applyNumberFormat="1" applyFont="1" applyFill="1" applyBorder="1" applyAlignment="1">
      <alignment vertical="top" wrapText="1"/>
    </xf>
    <xf numFmtId="0" fontId="8" fillId="0" borderId="13" xfId="0" applyFont="1" applyBorder="1" applyAlignment="1">
      <alignment vertical="top" wrapText="1"/>
    </xf>
    <xf numFmtId="0" fontId="8" fillId="0" borderId="24" xfId="0" applyFont="1" applyBorder="1" applyAlignment="1">
      <alignment vertical="top" wrapText="1"/>
    </xf>
    <xf numFmtId="14" fontId="8" fillId="0" borderId="12" xfId="0" applyNumberFormat="1" applyFont="1" applyBorder="1" applyAlignment="1">
      <alignment vertical="top" wrapText="1"/>
    </xf>
    <xf numFmtId="0" fontId="8" fillId="16" borderId="12" xfId="0" applyFont="1" applyFill="1" applyBorder="1" applyAlignment="1">
      <alignment vertical="top" wrapText="1"/>
    </xf>
    <xf numFmtId="9" fontId="8" fillId="16" borderId="12" xfId="0" applyNumberFormat="1" applyFont="1" applyFill="1" applyBorder="1" applyAlignment="1">
      <alignment vertical="top" wrapText="1"/>
    </xf>
    <xf numFmtId="0" fontId="18" fillId="0" borderId="14" xfId="35" applyBorder="1" applyAlignment="1">
      <alignment vertical="top" wrapText="1"/>
    </xf>
    <xf numFmtId="0" fontId="8" fillId="0" borderId="0" xfId="0" applyFont="1" applyAlignment="1">
      <alignment vertical="top"/>
    </xf>
    <xf numFmtId="0" fontId="8" fillId="0" borderId="14" xfId="0" applyFont="1" applyBorder="1" applyAlignment="1">
      <alignment vertical="top" wrapText="1"/>
    </xf>
    <xf numFmtId="0" fontId="8" fillId="28" borderId="14" xfId="0" applyFont="1" applyFill="1" applyBorder="1" applyAlignment="1">
      <alignment vertical="top" wrapText="1"/>
    </xf>
    <xf numFmtId="9" fontId="8" fillId="0" borderId="12" xfId="0" applyNumberFormat="1" applyFont="1" applyBorder="1" applyAlignment="1">
      <alignment vertical="top" wrapText="1"/>
    </xf>
    <xf numFmtId="3" fontId="8" fillId="0" borderId="12" xfId="0" applyNumberFormat="1" applyFont="1" applyBorder="1" applyAlignment="1">
      <alignment vertical="top" wrapText="1"/>
    </xf>
    <xf numFmtId="0" fontId="8" fillId="27" borderId="12" xfId="0" applyFont="1" applyFill="1" applyBorder="1" applyAlignment="1">
      <alignment vertical="top" wrapText="1"/>
    </xf>
    <xf numFmtId="0" fontId="8" fillId="0" borderId="16" xfId="0" applyFont="1" applyBorder="1" applyAlignment="1">
      <alignment vertical="top" wrapText="1"/>
    </xf>
    <xf numFmtId="0" fontId="7" fillId="0" borderId="12" xfId="0" applyFont="1" applyBorder="1" applyAlignment="1">
      <alignment vertical="top" wrapText="1"/>
    </xf>
    <xf numFmtId="0" fontId="8" fillId="0" borderId="12" xfId="0" applyFont="1" applyBorder="1" applyAlignment="1">
      <alignment vertical="top"/>
    </xf>
    <xf numFmtId="0" fontId="8" fillId="0" borderId="15" xfId="0" applyFont="1" applyBorder="1" applyAlignment="1">
      <alignment vertical="top" wrapText="1"/>
    </xf>
    <xf numFmtId="0" fontId="18" fillId="0" borderId="17" xfId="35" applyBorder="1" applyAlignment="1">
      <alignment vertical="top" wrapText="1"/>
    </xf>
    <xf numFmtId="0" fontId="13" fillId="0" borderId="12" xfId="0" applyFont="1" applyBorder="1" applyAlignment="1">
      <alignment vertical="top" wrapText="1"/>
    </xf>
    <xf numFmtId="0" fontId="8" fillId="28" borderId="12" xfId="0" applyFont="1" applyFill="1" applyBorder="1" applyAlignment="1">
      <alignment vertical="top" wrapText="1"/>
    </xf>
    <xf numFmtId="14" fontId="13" fillId="0" borderId="12" xfId="0" applyNumberFormat="1" applyFont="1" applyBorder="1" applyAlignment="1">
      <alignment vertical="top" wrapText="1"/>
    </xf>
    <xf numFmtId="0" fontId="8" fillId="0" borderId="18" xfId="0" applyFont="1" applyBorder="1" applyAlignment="1">
      <alignment vertical="top" wrapText="1"/>
    </xf>
    <xf numFmtId="14" fontId="8" fillId="0" borderId="18" xfId="0" applyNumberFormat="1" applyFont="1" applyBorder="1" applyAlignment="1">
      <alignment vertical="top" wrapText="1"/>
    </xf>
    <xf numFmtId="9" fontId="8" fillId="0" borderId="18" xfId="0" applyNumberFormat="1" applyFont="1" applyBorder="1" applyAlignment="1">
      <alignment vertical="top" wrapText="1"/>
    </xf>
    <xf numFmtId="0" fontId="8" fillId="27" borderId="18" xfId="0" applyFont="1" applyFill="1" applyBorder="1" applyAlignment="1">
      <alignment vertical="top" wrapText="1"/>
    </xf>
    <xf numFmtId="0" fontId="8" fillId="0" borderId="25" xfId="0" applyFont="1" applyBorder="1" applyAlignment="1">
      <alignment vertical="top" wrapText="1"/>
    </xf>
    <xf numFmtId="0" fontId="7" fillId="0" borderId="18" xfId="0" applyFont="1" applyBorder="1" applyAlignment="1">
      <alignment vertical="top" wrapText="1"/>
    </xf>
    <xf numFmtId="0" fontId="8" fillId="0" borderId="23" xfId="0" applyFont="1" applyBorder="1" applyAlignment="1">
      <alignment vertical="top" wrapText="1"/>
    </xf>
    <xf numFmtId="14" fontId="8" fillId="0" borderId="1" xfId="0" applyNumberFormat="1" applyFont="1" applyBorder="1" applyAlignment="1">
      <alignment vertical="top" wrapText="1"/>
    </xf>
    <xf numFmtId="0" fontId="8" fillId="27" borderId="1" xfId="0" applyFont="1" applyFill="1" applyBorder="1" applyAlignment="1">
      <alignment vertical="top" wrapText="1"/>
    </xf>
    <xf numFmtId="0" fontId="8" fillId="28" borderId="1" xfId="0" applyFont="1" applyFill="1" applyBorder="1" applyAlignment="1">
      <alignment vertical="top" wrapText="1"/>
    </xf>
    <xf numFmtId="0" fontId="8" fillId="0" borderId="10" xfId="0" applyFont="1" applyBorder="1" applyAlignment="1">
      <alignment vertical="top" wrapText="1"/>
    </xf>
    <xf numFmtId="14" fontId="8" fillId="0" borderId="10" xfId="0" applyNumberFormat="1" applyFont="1" applyBorder="1" applyAlignment="1">
      <alignment vertical="top" wrapText="1"/>
    </xf>
    <xf numFmtId="14" fontId="8" fillId="0" borderId="26" xfId="0" applyNumberFormat="1" applyFont="1" applyBorder="1" applyAlignment="1">
      <alignment vertical="top" wrapText="1"/>
    </xf>
    <xf numFmtId="9" fontId="8" fillId="16" borderId="10" xfId="0" applyNumberFormat="1" applyFont="1" applyFill="1" applyBorder="1" applyAlignment="1">
      <alignment vertical="top" wrapText="1"/>
    </xf>
    <xf numFmtId="9" fontId="8" fillId="0" borderId="10" xfId="0" applyNumberFormat="1" applyFont="1" applyBorder="1" applyAlignment="1">
      <alignment vertical="top" wrapText="1"/>
    </xf>
    <xf numFmtId="0" fontId="8" fillId="26" borderId="10" xfId="0" applyFont="1" applyFill="1" applyBorder="1" applyAlignment="1">
      <alignment vertical="top" wrapText="1"/>
    </xf>
    <xf numFmtId="0" fontId="8" fillId="16" borderId="1" xfId="0" applyFont="1" applyFill="1" applyBorder="1" applyAlignment="1">
      <alignment vertical="top" wrapText="1"/>
    </xf>
    <xf numFmtId="14" fontId="8" fillId="0" borderId="11" xfId="0" applyNumberFormat="1" applyFont="1" applyBorder="1" applyAlignment="1">
      <alignment vertical="top" wrapText="1"/>
    </xf>
    <xf numFmtId="0" fontId="8" fillId="16" borderId="19" xfId="0" applyFont="1" applyFill="1" applyBorder="1" applyAlignment="1">
      <alignment vertical="top" wrapText="1"/>
    </xf>
    <xf numFmtId="0" fontId="13" fillId="0" borderId="1" xfId="0" applyFont="1" applyBorder="1" applyAlignment="1">
      <alignment vertical="top" wrapText="1"/>
    </xf>
    <xf numFmtId="0" fontId="8" fillId="0" borderId="2" xfId="0" applyFont="1" applyBorder="1" applyAlignment="1">
      <alignment vertical="top" wrapText="1"/>
    </xf>
    <xf numFmtId="0" fontId="8" fillId="26" borderId="1" xfId="0" applyFont="1" applyFill="1" applyBorder="1" applyAlignment="1">
      <alignment vertical="top" wrapText="1"/>
    </xf>
    <xf numFmtId="9" fontId="8" fillId="16" borderId="1" xfId="0" applyNumberFormat="1" applyFont="1" applyFill="1" applyBorder="1" applyAlignment="1">
      <alignment vertical="top" wrapText="1"/>
    </xf>
    <xf numFmtId="0" fontId="8" fillId="0" borderId="19" xfId="0" applyFont="1" applyBorder="1" applyAlignment="1">
      <alignment vertical="top" wrapText="1"/>
    </xf>
    <xf numFmtId="9" fontId="13" fillId="0" borderId="1" xfId="0" applyNumberFormat="1" applyFont="1" applyBorder="1" applyAlignment="1">
      <alignment vertical="top" wrapText="1"/>
    </xf>
    <xf numFmtId="0" fontId="18" fillId="0" borderId="2" xfId="35" applyBorder="1" applyAlignment="1">
      <alignment vertical="top" wrapText="1"/>
    </xf>
    <xf numFmtId="0" fontId="8" fillId="0" borderId="10" xfId="0" applyFont="1" applyBorder="1" applyAlignment="1">
      <alignment vertical="top"/>
    </xf>
    <xf numFmtId="0" fontId="8" fillId="0" borderId="19" xfId="0" applyFont="1" applyBorder="1" applyAlignment="1">
      <alignment vertical="top"/>
    </xf>
    <xf numFmtId="9" fontId="8" fillId="0" borderId="10" xfId="0" applyNumberFormat="1" applyFont="1" applyBorder="1" applyAlignment="1">
      <alignment vertical="top"/>
    </xf>
    <xf numFmtId="0" fontId="8" fillId="0" borderId="1" xfId="0" applyFont="1" applyBorder="1" applyAlignment="1">
      <alignment vertical="top"/>
    </xf>
    <xf numFmtId="9" fontId="8" fillId="0" borderId="1" xfId="0" applyNumberFormat="1" applyFont="1" applyBorder="1" applyAlignment="1">
      <alignment vertical="top" wrapText="1"/>
    </xf>
    <xf numFmtId="9" fontId="8" fillId="0" borderId="1" xfId="0" applyNumberFormat="1" applyFont="1" applyBorder="1" applyAlignment="1">
      <alignment vertical="top"/>
    </xf>
    <xf numFmtId="14" fontId="8" fillId="16" borderId="1" xfId="0" applyNumberFormat="1" applyFont="1" applyFill="1" applyBorder="1" applyAlignment="1">
      <alignment vertical="top" wrapText="1"/>
    </xf>
    <xf numFmtId="0" fontId="8" fillId="16" borderId="19" xfId="0" applyFont="1" applyFill="1" applyBorder="1" applyAlignment="1">
      <alignment vertical="top"/>
    </xf>
    <xf numFmtId="0" fontId="8" fillId="16" borderId="1" xfId="0" applyFont="1" applyFill="1" applyBorder="1" applyAlignment="1">
      <alignment vertical="top"/>
    </xf>
    <xf numFmtId="9" fontId="8" fillId="16" borderId="1" xfId="0" applyNumberFormat="1" applyFont="1" applyFill="1" applyBorder="1" applyAlignment="1">
      <alignment vertical="top"/>
    </xf>
    <xf numFmtId="0" fontId="5" fillId="0" borderId="1" xfId="0" applyFont="1" applyBorder="1" applyAlignment="1">
      <alignment vertical="top" wrapText="1"/>
    </xf>
    <xf numFmtId="0" fontId="5" fillId="0" borderId="4" xfId="0" applyFont="1" applyBorder="1" applyAlignment="1">
      <alignment vertical="top" wrapText="1"/>
    </xf>
    <xf numFmtId="14" fontId="5" fillId="0" borderId="1" xfId="0" applyNumberFormat="1" applyFont="1" applyBorder="1" applyAlignment="1">
      <alignment vertical="top" wrapText="1"/>
    </xf>
    <xf numFmtId="9" fontId="5" fillId="0" borderId="1" xfId="0" applyNumberFormat="1" applyFont="1" applyBorder="1" applyAlignment="1">
      <alignment vertical="top" wrapText="1"/>
    </xf>
    <xf numFmtId="0" fontId="5" fillId="26" borderId="1" xfId="0" applyFont="1" applyFill="1" applyBorder="1" applyAlignment="1">
      <alignment vertical="top" wrapText="1"/>
    </xf>
    <xf numFmtId="9" fontId="21" fillId="0" borderId="1" xfId="0" applyNumberFormat="1" applyFont="1" applyBorder="1" applyAlignment="1">
      <alignment vertical="top" wrapText="1"/>
    </xf>
    <xf numFmtId="0" fontId="5" fillId="0" borderId="10" xfId="0" applyFont="1" applyBorder="1" applyAlignment="1">
      <alignment vertical="top" wrapText="1"/>
    </xf>
    <xf numFmtId="0" fontId="18" fillId="0" borderId="1" xfId="35" applyBorder="1" applyAlignment="1">
      <alignment vertical="top" wrapText="1"/>
    </xf>
    <xf numFmtId="0" fontId="21" fillId="0" borderId="1" xfId="0" applyFont="1" applyBorder="1" applyAlignment="1">
      <alignment vertical="top" wrapText="1"/>
    </xf>
    <xf numFmtId="0" fontId="5" fillId="0" borderId="0" xfId="0" applyFont="1" applyAlignment="1">
      <alignment vertical="top" wrapText="1"/>
    </xf>
    <xf numFmtId="0" fontId="5" fillId="27" borderId="1" xfId="0" applyFont="1" applyFill="1" applyBorder="1" applyAlignment="1">
      <alignment vertical="top" wrapText="1"/>
    </xf>
    <xf numFmtId="0" fontId="8" fillId="26" borderId="12" xfId="0" applyFont="1" applyFill="1" applyBorder="1" applyAlignment="1">
      <alignment vertical="top" wrapText="1"/>
    </xf>
    <xf numFmtId="14" fontId="5" fillId="26" borderId="1" xfId="0" applyNumberFormat="1" applyFont="1" applyFill="1" applyBorder="1" applyAlignment="1">
      <alignment vertical="top" wrapText="1"/>
    </xf>
    <xf numFmtId="0" fontId="5" fillId="26" borderId="0" xfId="0" applyFont="1" applyFill="1" applyAlignment="1">
      <alignment vertical="top" wrapText="1"/>
    </xf>
    <xf numFmtId="9" fontId="5" fillId="26" borderId="1" xfId="0" applyNumberFormat="1" applyFont="1" applyFill="1" applyBorder="1" applyAlignment="1">
      <alignment vertical="top" wrapText="1"/>
    </xf>
    <xf numFmtId="0" fontId="5" fillId="26" borderId="10" xfId="0" applyFont="1" applyFill="1" applyBorder="1" applyAlignment="1">
      <alignment vertical="top" wrapText="1"/>
    </xf>
    <xf numFmtId="0" fontId="18" fillId="26" borderId="1" xfId="35" applyFill="1" applyBorder="1" applyAlignment="1">
      <alignment vertical="top" wrapText="1"/>
    </xf>
    <xf numFmtId="0" fontId="19" fillId="0" borderId="1" xfId="0" applyFont="1" applyBorder="1" applyAlignment="1">
      <alignment vertical="top" wrapText="1"/>
    </xf>
    <xf numFmtId="0" fontId="13" fillId="16" borderId="1" xfId="0" applyFont="1" applyFill="1" applyBorder="1" applyAlignment="1">
      <alignment vertical="top" wrapText="1"/>
    </xf>
    <xf numFmtId="3" fontId="8" fillId="16" borderId="1" xfId="0" applyNumberFormat="1" applyFont="1" applyFill="1" applyBorder="1" applyAlignment="1">
      <alignment vertical="top" wrapText="1"/>
    </xf>
    <xf numFmtId="9" fontId="13" fillId="16" borderId="1" xfId="0" applyNumberFormat="1" applyFont="1" applyFill="1" applyBorder="1" applyAlignment="1">
      <alignment vertical="top" wrapText="1"/>
    </xf>
    <xf numFmtId="14" fontId="8" fillId="16" borderId="12" xfId="0" applyNumberFormat="1" applyFont="1" applyFill="1" applyBorder="1" applyAlignment="1">
      <alignment vertical="top" wrapText="1"/>
    </xf>
    <xf numFmtId="0" fontId="8" fillId="16" borderId="12" xfId="0" applyFont="1" applyFill="1" applyBorder="1" applyAlignment="1">
      <alignment vertical="top"/>
    </xf>
    <xf numFmtId="9" fontId="8" fillId="16" borderId="12" xfId="0" applyNumberFormat="1" applyFont="1" applyFill="1" applyBorder="1" applyAlignment="1">
      <alignment vertical="top"/>
    </xf>
    <xf numFmtId="9" fontId="8" fillId="29" borderId="12" xfId="0" applyNumberFormat="1" applyFont="1" applyFill="1" applyBorder="1" applyAlignment="1">
      <alignment vertical="top" wrapText="1"/>
    </xf>
    <xf numFmtId="0" fontId="8" fillId="0" borderId="21" xfId="0" applyFont="1" applyBorder="1" applyAlignment="1">
      <alignment vertical="top" wrapText="1"/>
    </xf>
    <xf numFmtId="0" fontId="8" fillId="0" borderId="17" xfId="0" applyFont="1" applyBorder="1" applyAlignment="1">
      <alignment vertical="top" wrapText="1"/>
    </xf>
    <xf numFmtId="0" fontId="13" fillId="16" borderId="12" xfId="0" applyFont="1" applyFill="1" applyBorder="1" applyAlignment="1">
      <alignment vertical="top"/>
    </xf>
    <xf numFmtId="9" fontId="13" fillId="29" borderId="12" xfId="0" applyNumberFormat="1" applyFont="1" applyFill="1" applyBorder="1" applyAlignment="1">
      <alignment vertical="top" wrapText="1"/>
    </xf>
    <xf numFmtId="14" fontId="13" fillId="0" borderId="1" xfId="0" applyNumberFormat="1" applyFont="1" applyBorder="1" applyAlignment="1">
      <alignment vertical="top" wrapText="1"/>
    </xf>
    <xf numFmtId="0" fontId="13" fillId="16" borderId="1" xfId="0" applyFont="1" applyFill="1" applyBorder="1" applyAlignment="1">
      <alignment vertical="top"/>
    </xf>
    <xf numFmtId="0" fontId="10" fillId="0" borderId="1" xfId="0" applyFont="1" applyBorder="1" applyAlignment="1">
      <alignment vertical="top" wrapText="1"/>
    </xf>
    <xf numFmtId="10" fontId="8" fillId="16" borderId="1" xfId="0" applyNumberFormat="1" applyFont="1" applyFill="1" applyBorder="1" applyAlignment="1">
      <alignment vertical="top" wrapText="1"/>
    </xf>
    <xf numFmtId="0" fontId="18" fillId="16" borderId="2" xfId="35" applyFill="1" applyBorder="1" applyAlignment="1">
      <alignment vertical="top" wrapText="1"/>
    </xf>
    <xf numFmtId="0" fontId="8" fillId="16" borderId="22" xfId="0" applyFont="1" applyFill="1" applyBorder="1" applyAlignment="1">
      <alignment vertical="top" wrapText="1"/>
    </xf>
    <xf numFmtId="9" fontId="8" fillId="0" borderId="2" xfId="0" applyNumberFormat="1" applyFont="1" applyBorder="1" applyAlignment="1">
      <alignment vertical="top" wrapText="1"/>
    </xf>
    <xf numFmtId="9" fontId="13" fillId="16" borderId="10" xfId="0" applyNumberFormat="1" applyFont="1" applyFill="1" applyBorder="1" applyAlignment="1">
      <alignment vertical="top" wrapText="1"/>
    </xf>
    <xf numFmtId="0" fontId="8" fillId="16" borderId="2" xfId="0" applyFont="1" applyFill="1" applyBorder="1" applyAlignment="1">
      <alignment vertical="top" wrapText="1"/>
    </xf>
    <xf numFmtId="9" fontId="8" fillId="0" borderId="12" xfId="0" applyNumberFormat="1" applyFont="1" applyBorder="1" applyAlignment="1">
      <alignment vertical="top"/>
    </xf>
    <xf numFmtId="0" fontId="8" fillId="0" borderId="15" xfId="0" applyFont="1" applyBorder="1" applyAlignment="1">
      <alignment vertical="top"/>
    </xf>
    <xf numFmtId="0" fontId="8" fillId="16" borderId="15" xfId="0" applyFont="1" applyFill="1" applyBorder="1" applyAlignment="1">
      <alignment vertical="top"/>
    </xf>
    <xf numFmtId="0" fontId="8" fillId="16" borderId="15" xfId="0" applyFont="1" applyFill="1" applyBorder="1" applyAlignment="1">
      <alignment vertical="top" wrapText="1"/>
    </xf>
    <xf numFmtId="9" fontId="8" fillId="16" borderId="15" xfId="0" applyNumberFormat="1" applyFont="1" applyFill="1" applyBorder="1" applyAlignment="1">
      <alignment vertical="top"/>
    </xf>
    <xf numFmtId="9" fontId="13" fillId="16" borderId="15" xfId="0" applyNumberFormat="1" applyFont="1" applyFill="1" applyBorder="1" applyAlignment="1">
      <alignment vertical="top"/>
    </xf>
    <xf numFmtId="0" fontId="8" fillId="0" borderId="20" xfId="0" applyFont="1" applyBorder="1" applyAlignment="1">
      <alignment vertical="top"/>
    </xf>
    <xf numFmtId="0" fontId="8" fillId="0" borderId="21" xfId="0" applyFont="1" applyBorder="1" applyAlignment="1">
      <alignment vertical="top"/>
    </xf>
    <xf numFmtId="0" fontId="8" fillId="16" borderId="21" xfId="0" applyFont="1" applyFill="1" applyBorder="1" applyAlignment="1">
      <alignment vertical="top"/>
    </xf>
    <xf numFmtId="9" fontId="8" fillId="16" borderId="21" xfId="0" applyNumberFormat="1" applyFont="1" applyFill="1" applyBorder="1" applyAlignment="1">
      <alignment vertical="top"/>
    </xf>
    <xf numFmtId="0" fontId="22" fillId="0" borderId="1" xfId="0" applyFont="1" applyBorder="1" applyAlignment="1">
      <alignment vertical="top" wrapText="1"/>
    </xf>
    <xf numFmtId="0" fontId="22" fillId="0" borderId="1" xfId="0" applyFont="1" applyBorder="1" applyAlignment="1">
      <alignment vertical="top"/>
    </xf>
    <xf numFmtId="0" fontId="8" fillId="16" borderId="18" xfId="0" applyFont="1" applyFill="1" applyBorder="1" applyAlignment="1">
      <alignment vertical="top" wrapText="1"/>
    </xf>
    <xf numFmtId="0" fontId="8" fillId="26" borderId="18" xfId="0" applyFont="1" applyFill="1" applyBorder="1" applyAlignment="1">
      <alignment vertical="top" wrapText="1"/>
    </xf>
    <xf numFmtId="0" fontId="8" fillId="0" borderId="16" xfId="0" applyFont="1" applyBorder="1" applyAlignment="1">
      <alignment vertical="top"/>
    </xf>
    <xf numFmtId="0" fontId="8" fillId="16" borderId="16" xfId="0" applyFont="1" applyFill="1" applyBorder="1" applyAlignment="1">
      <alignment vertical="top"/>
    </xf>
    <xf numFmtId="9" fontId="8" fillId="16" borderId="16" xfId="0" applyNumberFormat="1" applyFont="1" applyFill="1" applyBorder="1" applyAlignment="1">
      <alignment vertical="top"/>
    </xf>
    <xf numFmtId="0" fontId="8" fillId="0" borderId="4" xfId="0" applyFont="1" applyBorder="1" applyAlignment="1">
      <alignment vertical="top" wrapText="1"/>
    </xf>
    <xf numFmtId="3" fontId="8" fillId="0" borderId="1" xfId="0" applyNumberFormat="1" applyFont="1" applyBorder="1" applyAlignment="1">
      <alignment vertical="top" wrapText="1"/>
    </xf>
    <xf numFmtId="0" fontId="8" fillId="0" borderId="3" xfId="0" applyFont="1" applyBorder="1" applyAlignment="1">
      <alignment vertical="top" wrapText="1"/>
    </xf>
    <xf numFmtId="0" fontId="8" fillId="0" borderId="22" xfId="0" applyFont="1" applyBorder="1" applyAlignment="1">
      <alignment vertical="top" wrapText="1"/>
    </xf>
    <xf numFmtId="17" fontId="8" fillId="0" borderId="20" xfId="0" applyNumberFormat="1" applyFont="1" applyBorder="1" applyAlignment="1">
      <alignment vertical="top" wrapText="1"/>
    </xf>
    <xf numFmtId="0" fontId="8" fillId="0" borderId="5" xfId="0" applyFont="1" applyBorder="1" applyAlignment="1">
      <alignment vertical="top" wrapText="1"/>
    </xf>
    <xf numFmtId="14" fontId="8" fillId="16" borderId="1" xfId="0" applyNumberFormat="1" applyFont="1" applyFill="1" applyBorder="1" applyAlignment="1">
      <alignment vertical="top"/>
    </xf>
    <xf numFmtId="9" fontId="13" fillId="16" borderId="1" xfId="0" applyNumberFormat="1" applyFont="1" applyFill="1" applyBorder="1" applyAlignment="1">
      <alignment vertical="top"/>
    </xf>
    <xf numFmtId="0" fontId="18" fillId="0" borderId="1" xfId="35" applyBorder="1" applyAlignment="1">
      <alignment vertical="top"/>
    </xf>
    <xf numFmtId="3" fontId="8" fillId="16" borderId="1" xfId="0" applyNumberFormat="1" applyFont="1" applyFill="1" applyBorder="1" applyAlignment="1">
      <alignment vertical="top"/>
    </xf>
    <xf numFmtId="0" fontId="10" fillId="0" borderId="1" xfId="0" applyFont="1" applyBorder="1" applyAlignment="1">
      <alignment vertical="top"/>
    </xf>
    <xf numFmtId="0" fontId="12" fillId="16" borderId="20" xfId="0" applyFont="1" applyFill="1" applyBorder="1" applyAlignment="1">
      <alignment vertical="top" wrapText="1"/>
    </xf>
    <xf numFmtId="0" fontId="8" fillId="13" borderId="10" xfId="0" applyFont="1" applyFill="1" applyBorder="1" applyAlignment="1">
      <alignment vertical="top" wrapText="1"/>
    </xf>
    <xf numFmtId="0" fontId="8" fillId="13" borderId="1" xfId="0" applyFont="1" applyFill="1" applyBorder="1" applyAlignment="1">
      <alignment vertical="top" wrapText="1"/>
    </xf>
    <xf numFmtId="0" fontId="12" fillId="0" borderId="1" xfId="0" applyFont="1" applyBorder="1" applyAlignment="1">
      <alignment vertical="top" wrapText="1"/>
    </xf>
    <xf numFmtId="9" fontId="8" fillId="13" borderId="1" xfId="0" applyNumberFormat="1" applyFont="1" applyFill="1" applyBorder="1" applyAlignment="1">
      <alignment vertical="top" wrapText="1"/>
    </xf>
    <xf numFmtId="9" fontId="13" fillId="13" borderId="1" xfId="0" applyNumberFormat="1" applyFont="1" applyFill="1" applyBorder="1" applyAlignment="1">
      <alignment vertical="top" wrapText="1"/>
    </xf>
    <xf numFmtId="9" fontId="8" fillId="13" borderId="10" xfId="0" applyNumberFormat="1" applyFont="1" applyFill="1" applyBorder="1" applyAlignment="1">
      <alignment vertical="top" wrapText="1"/>
    </xf>
    <xf numFmtId="0" fontId="8" fillId="13" borderId="1" xfId="0" applyFont="1" applyFill="1" applyBorder="1" applyAlignment="1" applyProtection="1">
      <alignment horizontal="center" vertical="center" wrapText="1"/>
      <protection locked="0"/>
    </xf>
    <xf numFmtId="9" fontId="8" fillId="13" borderId="1" xfId="0" applyNumberFormat="1" applyFont="1" applyFill="1" applyBorder="1" applyAlignment="1" applyProtection="1">
      <alignment horizontal="center" vertical="center" wrapText="1"/>
      <protection locked="0"/>
    </xf>
    <xf numFmtId="173" fontId="8" fillId="13" borderId="19" xfId="0" applyNumberFormat="1" applyFont="1" applyFill="1" applyBorder="1" applyAlignment="1">
      <alignment horizontal="center" vertical="center" wrapText="1"/>
    </xf>
    <xf numFmtId="172" fontId="7" fillId="12" borderId="12" xfId="23" applyFont="1" applyFill="1" applyBorder="1" applyAlignment="1">
      <alignment horizontal="center" vertical="center" wrapText="1"/>
    </xf>
    <xf numFmtId="0" fontId="7" fillId="12" borderId="9" xfId="1" applyFont="1" applyFill="1" applyBorder="1" applyAlignment="1" applyProtection="1">
      <alignment horizontal="center" vertical="center" wrapText="1"/>
      <protection locked="0"/>
    </xf>
    <xf numFmtId="0" fontId="8" fillId="13" borderId="1" xfId="7" applyFont="1" applyFill="1" applyBorder="1" applyAlignment="1">
      <alignment horizontal="center" vertical="center" wrapText="1"/>
    </xf>
    <xf numFmtId="0" fontId="8" fillId="13" borderId="1" xfId="3" applyFont="1" applyFill="1" applyBorder="1" applyAlignment="1" applyProtection="1">
      <alignment horizontal="center" vertical="center" wrapText="1"/>
      <protection locked="0"/>
    </xf>
    <xf numFmtId="14" fontId="8" fillId="13" borderId="1" xfId="0" applyNumberFormat="1" applyFont="1" applyFill="1" applyBorder="1" applyAlignment="1" applyProtection="1">
      <alignment horizontal="center" vertical="center" wrapText="1"/>
      <protection locked="0"/>
    </xf>
    <xf numFmtId="173" fontId="8" fillId="13" borderId="1" xfId="0" applyNumberFormat="1" applyFont="1" applyFill="1" applyBorder="1" applyAlignment="1" applyProtection="1">
      <alignment horizontal="center" vertical="center" wrapText="1"/>
      <protection locked="0"/>
    </xf>
    <xf numFmtId="9" fontId="8" fillId="13" borderId="1" xfId="2" applyFont="1" applyFill="1" applyBorder="1" applyAlignment="1" applyProtection="1">
      <alignment horizontal="center" vertical="center" wrapText="1"/>
    </xf>
    <xf numFmtId="173" fontId="11" fillId="13" borderId="1" xfId="0" applyNumberFormat="1" applyFont="1" applyFill="1" applyBorder="1" applyAlignment="1" applyProtection="1">
      <alignment horizontal="center" vertical="center" wrapText="1"/>
      <protection locked="0"/>
    </xf>
    <xf numFmtId="9" fontId="11" fillId="13" borderId="1" xfId="27" applyFont="1" applyFill="1" applyBorder="1" applyAlignment="1" applyProtection="1">
      <alignment horizontal="center" vertical="center" wrapText="1"/>
      <protection locked="0"/>
    </xf>
    <xf numFmtId="9" fontId="8" fillId="13" borderId="1" xfId="27" applyFont="1" applyFill="1" applyBorder="1" applyAlignment="1" applyProtection="1">
      <alignment horizontal="center" vertical="center" wrapText="1"/>
    </xf>
    <xf numFmtId="9" fontId="8" fillId="13" borderId="1" xfId="2" applyFont="1" applyFill="1" applyBorder="1" applyAlignment="1" applyProtection="1">
      <alignment horizontal="center" vertical="top" wrapText="1"/>
    </xf>
    <xf numFmtId="0" fontId="17" fillId="13" borderId="0" xfId="0" applyFont="1" applyFill="1" applyAlignment="1">
      <alignment horizontal="center" vertical="center" wrapText="1"/>
    </xf>
    <xf numFmtId="0" fontId="8" fillId="13" borderId="28" xfId="3" applyFont="1" applyFill="1" applyBorder="1" applyAlignment="1" applyProtection="1">
      <alignment horizontal="center" vertical="center" wrapText="1"/>
      <protection locked="0"/>
    </xf>
    <xf numFmtId="0" fontId="8" fillId="13" borderId="2" xfId="0" applyFont="1" applyFill="1" applyBorder="1" applyAlignment="1" applyProtection="1">
      <alignment horizontal="center" vertical="center" wrapText="1"/>
      <protection locked="0"/>
    </xf>
    <xf numFmtId="0" fontId="8" fillId="13" borderId="12" xfId="0" applyFont="1" applyFill="1" applyBorder="1" applyAlignment="1">
      <alignment horizontal="center" vertical="center" wrapText="1"/>
    </xf>
    <xf numFmtId="0" fontId="8" fillId="13" borderId="12" xfId="0" applyFont="1" applyFill="1" applyBorder="1" applyAlignment="1">
      <alignment horizontal="center" vertical="top" wrapText="1"/>
    </xf>
    <xf numFmtId="14" fontId="8" fillId="13" borderId="12" xfId="0" applyNumberFormat="1" applyFont="1" applyFill="1" applyBorder="1" applyAlignment="1">
      <alignment horizontal="center" vertical="center" wrapText="1"/>
    </xf>
    <xf numFmtId="173" fontId="8" fillId="13" borderId="12" xfId="0" applyNumberFormat="1" applyFont="1" applyFill="1" applyBorder="1" applyAlignment="1">
      <alignment horizontal="center" vertical="center" wrapText="1"/>
    </xf>
    <xf numFmtId="1" fontId="8" fillId="13" borderId="12" xfId="0" applyNumberFormat="1" applyFont="1" applyFill="1" applyBorder="1" applyAlignment="1">
      <alignment horizontal="center" vertical="center" wrapText="1"/>
    </xf>
    <xf numFmtId="173" fontId="8" fillId="13" borderId="20" xfId="0" applyNumberFormat="1" applyFont="1" applyFill="1" applyBorder="1" applyAlignment="1">
      <alignment horizontal="center" vertical="center" wrapText="1"/>
    </xf>
    <xf numFmtId="173" fontId="8" fillId="13" borderId="13" xfId="0" applyNumberFormat="1" applyFont="1" applyFill="1" applyBorder="1" applyAlignment="1">
      <alignment horizontal="center" vertical="center" wrapText="1"/>
    </xf>
    <xf numFmtId="9" fontId="8" fillId="13" borderId="12" xfId="0" applyNumberFormat="1" applyFont="1" applyFill="1" applyBorder="1" applyAlignment="1">
      <alignment horizontal="center" vertical="center" wrapText="1"/>
    </xf>
    <xf numFmtId="0" fontId="8" fillId="13" borderId="12" xfId="0" applyFont="1" applyFill="1" applyBorder="1" applyAlignment="1">
      <alignment horizontal="left" vertical="center" wrapText="1"/>
    </xf>
    <xf numFmtId="0" fontId="8" fillId="13" borderId="0" xfId="0" applyFont="1" applyFill="1" applyAlignment="1">
      <alignment horizontal="left" vertical="center"/>
    </xf>
    <xf numFmtId="9" fontId="11" fillId="13" borderId="1" xfId="27" applyFont="1" applyFill="1" applyBorder="1" applyAlignment="1" applyProtection="1">
      <alignment horizontal="center" vertical="center" wrapText="1"/>
    </xf>
    <xf numFmtId="0" fontId="11" fillId="13" borderId="1" xfId="0" applyFont="1" applyFill="1" applyBorder="1" applyAlignment="1">
      <alignment horizontal="center" vertical="top"/>
    </xf>
    <xf numFmtId="0" fontId="8" fillId="13" borderId="14" xfId="0" applyFont="1" applyFill="1" applyBorder="1" applyAlignment="1">
      <alignment horizontal="center" vertical="center" wrapText="1"/>
    </xf>
    <xf numFmtId="0" fontId="8" fillId="13" borderId="2" xfId="0" applyFont="1" applyFill="1" applyBorder="1" applyAlignment="1">
      <alignment horizontal="center" vertical="center" wrapText="1"/>
    </xf>
    <xf numFmtId="0" fontId="8" fillId="13" borderId="0" xfId="0" applyFont="1" applyFill="1"/>
    <xf numFmtId="175" fontId="8" fillId="13" borderId="12" xfId="0" applyNumberFormat="1" applyFont="1" applyFill="1" applyBorder="1" applyAlignment="1">
      <alignment horizontal="center" vertical="center" wrapText="1"/>
    </xf>
    <xf numFmtId="176" fontId="8" fillId="13" borderId="12" xfId="0" applyNumberFormat="1" applyFont="1" applyFill="1" applyBorder="1" applyAlignment="1">
      <alignment horizontal="center" vertical="center" wrapText="1"/>
    </xf>
    <xf numFmtId="0" fontId="8" fillId="13" borderId="16" xfId="0" applyFont="1" applyFill="1" applyBorder="1" applyAlignment="1">
      <alignment horizontal="left" vertical="top" wrapText="1"/>
    </xf>
    <xf numFmtId="0" fontId="8" fillId="13" borderId="0" xfId="0" applyFont="1" applyFill="1" applyAlignment="1">
      <alignment vertical="top" wrapText="1"/>
    </xf>
    <xf numFmtId="0" fontId="8" fillId="13" borderId="1" xfId="0" applyFont="1" applyFill="1" applyBorder="1" applyAlignment="1" applyProtection="1">
      <alignment horizontal="center" vertical="top" wrapText="1"/>
      <protection locked="0"/>
    </xf>
    <xf numFmtId="171" fontId="8" fillId="13" borderId="12" xfId="24" applyFont="1" applyFill="1" applyBorder="1" applyAlignment="1">
      <alignment horizontal="center" vertical="center" wrapText="1"/>
    </xf>
    <xf numFmtId="0" fontId="8" fillId="13" borderId="12" xfId="0" applyFont="1" applyFill="1" applyBorder="1" applyAlignment="1">
      <alignment horizontal="left" vertical="top" wrapText="1"/>
    </xf>
    <xf numFmtId="0" fontId="8" fillId="13" borderId="12" xfId="0" applyFont="1" applyFill="1" applyBorder="1" applyAlignment="1">
      <alignment horizontal="left" vertical="top"/>
    </xf>
    <xf numFmtId="0" fontId="8" fillId="13" borderId="1" xfId="0" applyFont="1" applyFill="1" applyBorder="1" applyAlignment="1" applyProtection="1">
      <alignment horizontal="left" vertical="center"/>
      <protection locked="0"/>
    </xf>
    <xf numFmtId="173" fontId="8" fillId="13" borderId="1" xfId="0" applyNumberFormat="1" applyFont="1" applyFill="1" applyBorder="1" applyAlignment="1" applyProtection="1">
      <alignment horizontal="left" vertical="center"/>
      <protection locked="0"/>
    </xf>
    <xf numFmtId="9" fontId="8" fillId="13" borderId="1" xfId="2" applyFont="1" applyFill="1" applyBorder="1" applyAlignment="1" applyProtection="1">
      <alignment horizontal="left" vertical="center"/>
    </xf>
    <xf numFmtId="9" fontId="8" fillId="13" borderId="1" xfId="0" applyNumberFormat="1" applyFont="1" applyFill="1" applyBorder="1" applyAlignment="1" applyProtection="1">
      <alignment horizontal="left" vertical="center" wrapText="1"/>
      <protection locked="0"/>
    </xf>
    <xf numFmtId="9" fontId="8" fillId="13" borderId="1" xfId="2" applyFont="1" applyFill="1" applyBorder="1" applyAlignment="1" applyProtection="1">
      <alignment horizontal="left" vertical="center" wrapText="1"/>
    </xf>
    <xf numFmtId="173" fontId="8" fillId="13" borderId="1" xfId="0" applyNumberFormat="1" applyFont="1" applyFill="1" applyBorder="1" applyAlignment="1" applyProtection="1">
      <alignment horizontal="left" vertical="center" wrapText="1"/>
      <protection locked="0"/>
    </xf>
    <xf numFmtId="0" fontId="8" fillId="13" borderId="1" xfId="0" applyFont="1" applyFill="1" applyBorder="1" applyAlignment="1" applyProtection="1">
      <alignment horizontal="left" vertical="center" wrapText="1"/>
      <protection locked="0"/>
    </xf>
    <xf numFmtId="0" fontId="8" fillId="13" borderId="1" xfId="6" applyFont="1" applyFill="1" applyBorder="1" applyAlignment="1" applyProtection="1">
      <alignment horizontal="left" vertical="center" wrapText="1"/>
      <protection locked="0"/>
    </xf>
    <xf numFmtId="0" fontId="8" fillId="13" borderId="11" xfId="6" applyFont="1" applyFill="1" applyBorder="1" applyAlignment="1" applyProtection="1">
      <alignment horizontal="left" vertical="center" wrapText="1"/>
      <protection locked="0"/>
    </xf>
    <xf numFmtId="0" fontId="8" fillId="13" borderId="11" xfId="3" applyFont="1" applyFill="1" applyBorder="1" applyAlignment="1" applyProtection="1">
      <alignment horizontal="left" vertical="center" wrapText="1"/>
      <protection locked="0"/>
    </xf>
    <xf numFmtId="0" fontId="8" fillId="13" borderId="11" xfId="7" applyFont="1" applyFill="1" applyBorder="1" applyAlignment="1" applyProtection="1">
      <alignment horizontal="left" vertical="center" wrapText="1"/>
      <protection locked="0"/>
    </xf>
    <xf numFmtId="0" fontId="8" fillId="13" borderId="10" xfId="0" applyFont="1" applyFill="1" applyBorder="1" applyAlignment="1">
      <alignment horizontal="left" wrapText="1"/>
    </xf>
    <xf numFmtId="9" fontId="8" fillId="13" borderId="1" xfId="0" applyNumberFormat="1" applyFont="1" applyFill="1" applyBorder="1" applyAlignment="1">
      <alignment horizontal="left" wrapText="1"/>
    </xf>
    <xf numFmtId="9" fontId="8" fillId="13" borderId="22" xfId="0" applyNumberFormat="1" applyFont="1" applyFill="1" applyBorder="1" applyAlignment="1">
      <alignment horizontal="left" wrapText="1"/>
    </xf>
    <xf numFmtId="9" fontId="8" fillId="13" borderId="2" xfId="6" applyNumberFormat="1" applyFont="1" applyFill="1" applyBorder="1" applyAlignment="1" applyProtection="1">
      <alignment horizontal="left" vertical="center" wrapText="1"/>
      <protection locked="0"/>
    </xf>
    <xf numFmtId="0" fontId="8" fillId="13" borderId="12" xfId="0" applyFont="1" applyFill="1" applyBorder="1" applyAlignment="1" applyProtection="1">
      <alignment horizontal="left" vertical="center" wrapText="1"/>
      <protection locked="0"/>
    </xf>
    <xf numFmtId="164" fontId="8" fillId="13" borderId="10" xfId="0" applyNumberFormat="1" applyFont="1" applyFill="1" applyBorder="1" applyAlignment="1">
      <alignment horizontal="left" vertical="center" wrapText="1"/>
    </xf>
    <xf numFmtId="9" fontId="8" fillId="13" borderId="1" xfId="0" applyNumberFormat="1" applyFont="1" applyFill="1" applyBorder="1" applyAlignment="1">
      <alignment horizontal="left" vertical="center" wrapText="1"/>
    </xf>
    <xf numFmtId="0" fontId="8" fillId="13" borderId="10" xfId="6" applyFont="1" applyFill="1" applyBorder="1" applyAlignment="1" applyProtection="1">
      <alignment horizontal="left" vertical="center" wrapText="1"/>
      <protection locked="0"/>
    </xf>
    <xf numFmtId="174" fontId="8" fillId="13" borderId="10" xfId="3" applyNumberFormat="1" applyFont="1" applyFill="1" applyBorder="1" applyAlignment="1" applyProtection="1">
      <alignment horizontal="left" vertical="center" wrapText="1"/>
      <protection locked="0"/>
    </xf>
    <xf numFmtId="0" fontId="8" fillId="13" borderId="10" xfId="0" applyFont="1" applyFill="1" applyBorder="1" applyAlignment="1" applyProtection="1">
      <alignment horizontal="left" vertical="center" wrapText="1"/>
      <protection locked="0"/>
    </xf>
    <xf numFmtId="173" fontId="8" fillId="13" borderId="19" xfId="0" applyNumberFormat="1" applyFont="1" applyFill="1" applyBorder="1" applyAlignment="1">
      <alignment horizontal="left" vertical="center" wrapText="1"/>
    </xf>
    <xf numFmtId="174" fontId="8" fillId="13" borderId="1" xfId="3" applyNumberFormat="1" applyFont="1" applyFill="1" applyBorder="1" applyAlignment="1" applyProtection="1">
      <alignment horizontal="left" vertical="center" wrapText="1"/>
      <protection locked="0"/>
    </xf>
    <xf numFmtId="0" fontId="8" fillId="13" borderId="2" xfId="6" applyFont="1" applyFill="1" applyBorder="1" applyAlignment="1" applyProtection="1">
      <alignment horizontal="left" vertical="center" wrapText="1"/>
      <protection locked="0"/>
    </xf>
    <xf numFmtId="0" fontId="8" fillId="13" borderId="12" xfId="0" applyFont="1" applyFill="1" applyBorder="1" applyAlignment="1">
      <alignment horizontal="center" vertical="center"/>
    </xf>
    <xf numFmtId="0" fontId="8" fillId="13" borderId="15" xfId="0" applyFont="1" applyFill="1" applyBorder="1" applyAlignment="1">
      <alignment horizontal="center" vertical="center"/>
    </xf>
    <xf numFmtId="0" fontId="8" fillId="13" borderId="15" xfId="0" applyFont="1" applyFill="1" applyBorder="1" applyAlignment="1">
      <alignment horizontal="center" vertical="center" wrapText="1"/>
    </xf>
    <xf numFmtId="172" fontId="8" fillId="13" borderId="15" xfId="23" applyFont="1" applyFill="1" applyBorder="1" applyAlignment="1">
      <alignment horizontal="center" vertical="center" wrapText="1"/>
    </xf>
    <xf numFmtId="9" fontId="8" fillId="13" borderId="15" xfId="0" applyNumberFormat="1" applyFont="1" applyFill="1" applyBorder="1" applyAlignment="1">
      <alignment horizontal="center" vertical="center"/>
    </xf>
    <xf numFmtId="9" fontId="8" fillId="13" borderId="15" xfId="2" applyFont="1" applyFill="1" applyBorder="1" applyAlignment="1">
      <alignment horizontal="center" vertical="center"/>
    </xf>
    <xf numFmtId="0" fontId="8" fillId="13" borderId="12" xfId="0" applyFont="1" applyFill="1" applyBorder="1" applyAlignment="1">
      <alignment horizontal="center"/>
    </xf>
    <xf numFmtId="0" fontId="8" fillId="13" borderId="15" xfId="0" applyFont="1" applyFill="1" applyBorder="1" applyAlignment="1">
      <alignment horizontal="center"/>
    </xf>
    <xf numFmtId="172" fontId="8" fillId="13" borderId="12" xfId="23" applyFont="1" applyFill="1" applyBorder="1" applyAlignment="1">
      <alignment horizontal="center" vertical="center"/>
    </xf>
    <xf numFmtId="0" fontId="8" fillId="13" borderId="20" xfId="0" applyFont="1" applyFill="1" applyBorder="1" applyAlignment="1">
      <alignment horizontal="center"/>
    </xf>
    <xf numFmtId="0" fontId="8" fillId="13" borderId="21" xfId="0" applyFont="1" applyFill="1" applyBorder="1" applyAlignment="1">
      <alignment horizontal="center"/>
    </xf>
    <xf numFmtId="9" fontId="8" fillId="13" borderId="21" xfId="2" applyFont="1" applyFill="1" applyBorder="1" applyAlignment="1">
      <alignment horizontal="center"/>
    </xf>
    <xf numFmtId="0" fontId="8" fillId="13" borderId="25" xfId="0" applyFont="1" applyFill="1" applyBorder="1" applyAlignment="1">
      <alignment horizontal="center" vertical="center" wrapText="1"/>
    </xf>
    <xf numFmtId="0" fontId="8" fillId="13" borderId="16" xfId="0" applyFont="1" applyFill="1" applyBorder="1" applyAlignment="1">
      <alignment horizontal="center"/>
    </xf>
    <xf numFmtId="9" fontId="8" fillId="13" borderId="16" xfId="2" applyFont="1" applyFill="1" applyBorder="1" applyAlignment="1">
      <alignment horizontal="center"/>
    </xf>
    <xf numFmtId="0" fontId="8" fillId="13" borderId="4" xfId="0" applyFont="1" applyFill="1" applyBorder="1" applyAlignment="1" applyProtection="1">
      <alignment horizontal="center" vertical="center" wrapText="1"/>
      <protection locked="0"/>
    </xf>
    <xf numFmtId="171" fontId="8" fillId="13" borderId="1" xfId="24" applyFont="1" applyFill="1" applyBorder="1" applyAlignment="1" applyProtection="1">
      <alignment horizontal="center" vertical="center" wrapText="1"/>
      <protection locked="0"/>
    </xf>
    <xf numFmtId="0" fontId="8" fillId="13" borderId="1" xfId="0" applyFont="1" applyFill="1" applyBorder="1" applyAlignment="1" applyProtection="1">
      <alignment horizontal="center" vertical="center"/>
      <protection locked="0"/>
    </xf>
    <xf numFmtId="2" fontId="8" fillId="13" borderId="1" xfId="24" applyNumberFormat="1" applyFont="1" applyFill="1" applyBorder="1" applyAlignment="1" applyProtection="1">
      <alignment horizontal="center" vertical="center" wrapText="1"/>
      <protection locked="0"/>
    </xf>
    <xf numFmtId="165" fontId="8" fillId="13" borderId="1" xfId="25" applyFont="1" applyFill="1" applyBorder="1" applyAlignment="1" applyProtection="1">
      <alignment horizontal="center" vertical="center" wrapText="1"/>
      <protection locked="0"/>
    </xf>
    <xf numFmtId="9" fontId="8" fillId="13" borderId="1" xfId="2"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13" borderId="4" xfId="0" applyFont="1" applyFill="1" applyBorder="1" applyAlignment="1">
      <alignment horizontal="center" vertical="center" wrapText="1"/>
    </xf>
    <xf numFmtId="171" fontId="8" fillId="13" borderId="4" xfId="24" applyFont="1" applyFill="1" applyBorder="1" applyAlignment="1">
      <alignment horizontal="center" vertical="center" wrapText="1"/>
    </xf>
    <xf numFmtId="0" fontId="8" fillId="13" borderId="10" xfId="0" applyFont="1" applyFill="1" applyBorder="1" applyAlignment="1">
      <alignment horizontal="center" vertical="center" wrapText="1"/>
    </xf>
    <xf numFmtId="0" fontId="8" fillId="13" borderId="22" xfId="0" applyFont="1" applyFill="1" applyBorder="1" applyAlignment="1">
      <alignment horizontal="center" vertical="center" wrapText="1"/>
    </xf>
    <xf numFmtId="171" fontId="8" fillId="13" borderId="22" xfId="24" applyFont="1" applyFill="1" applyBorder="1" applyAlignment="1">
      <alignment horizontal="center" vertical="center" wrapText="1"/>
    </xf>
    <xf numFmtId="171" fontId="8" fillId="13" borderId="0" xfId="24" applyFont="1" applyFill="1" applyAlignment="1" applyProtection="1">
      <alignment horizontal="center" vertical="center" wrapText="1"/>
      <protection locked="0"/>
    </xf>
    <xf numFmtId="9" fontId="8" fillId="13" borderId="1" xfId="2" applyFont="1" applyFill="1" applyBorder="1" applyAlignment="1" applyProtection="1">
      <alignment horizontal="center" vertical="center" wrapText="1"/>
      <protection locked="0"/>
    </xf>
    <xf numFmtId="173" fontId="8" fillId="13" borderId="1" xfId="28" applyNumberFormat="1" applyFont="1" applyFill="1" applyBorder="1" applyAlignment="1" applyProtection="1">
      <alignment horizontal="center" vertical="center"/>
      <protection locked="0"/>
    </xf>
    <xf numFmtId="9" fontId="8" fillId="13" borderId="1" xfId="27" applyFont="1" applyFill="1" applyBorder="1" applyAlignment="1" applyProtection="1">
      <alignment horizontal="center" vertical="center"/>
      <protection locked="0"/>
    </xf>
    <xf numFmtId="0" fontId="8" fillId="13" borderId="1" xfId="28" applyFont="1" applyFill="1" applyBorder="1" applyAlignment="1" applyProtection="1">
      <alignment horizontal="center" vertical="center"/>
      <protection locked="0"/>
    </xf>
    <xf numFmtId="0" fontId="8" fillId="13" borderId="1" xfId="28" applyFont="1" applyFill="1" applyBorder="1" applyAlignment="1" applyProtection="1">
      <alignment vertical="center" wrapText="1"/>
      <protection locked="0"/>
    </xf>
    <xf numFmtId="0" fontId="8" fillId="13" borderId="1" xfId="28" applyFont="1" applyFill="1" applyBorder="1" applyAlignment="1" applyProtection="1">
      <alignment horizontal="justify" vertical="center" wrapText="1"/>
      <protection locked="0"/>
    </xf>
    <xf numFmtId="0" fontId="8" fillId="13" borderId="1" xfId="28" applyFont="1" applyFill="1" applyBorder="1" applyAlignment="1" applyProtection="1">
      <alignment horizontal="center" vertical="center" wrapText="1"/>
      <protection locked="0"/>
    </xf>
    <xf numFmtId="173" fontId="8" fillId="13" borderId="1" xfId="28" applyNumberFormat="1" applyFont="1" applyFill="1" applyBorder="1" applyAlignment="1" applyProtection="1">
      <alignment vertical="center"/>
      <protection locked="0"/>
    </xf>
    <xf numFmtId="9" fontId="8" fillId="13" borderId="1" xfId="2" applyFont="1" applyFill="1" applyBorder="1" applyAlignment="1" applyProtection="1">
      <alignment vertical="center"/>
    </xf>
    <xf numFmtId="173" fontId="8" fillId="13" borderId="1" xfId="9" applyNumberFormat="1" applyFont="1" applyFill="1" applyBorder="1" applyAlignment="1" applyProtection="1">
      <alignment vertical="center"/>
      <protection locked="0"/>
    </xf>
    <xf numFmtId="0" fontId="8" fillId="13" borderId="1" xfId="9" applyFont="1" applyFill="1" applyBorder="1" applyAlignment="1" applyProtection="1">
      <alignment horizontal="center" vertical="center" wrapText="1"/>
      <protection locked="0"/>
    </xf>
    <xf numFmtId="0" fontId="8" fillId="13" borderId="1" xfId="9" applyFont="1" applyFill="1" applyBorder="1" applyAlignment="1" applyProtection="1">
      <alignment vertical="center"/>
      <protection locked="0"/>
    </xf>
    <xf numFmtId="173" fontId="8" fillId="13" borderId="1" xfId="0" applyNumberFormat="1" applyFont="1" applyFill="1" applyBorder="1" applyAlignment="1" applyProtection="1">
      <alignment vertical="center"/>
      <protection locked="0"/>
    </xf>
    <xf numFmtId="3" fontId="8" fillId="13" borderId="1" xfId="0" applyNumberFormat="1" applyFont="1" applyFill="1" applyBorder="1" applyAlignment="1" applyProtection="1">
      <alignment vertical="center"/>
      <protection locked="0"/>
    </xf>
    <xf numFmtId="9" fontId="8" fillId="13" borderId="1" xfId="0" applyNumberFormat="1" applyFont="1" applyFill="1" applyBorder="1" applyAlignment="1">
      <alignment vertical="center"/>
    </xf>
    <xf numFmtId="181" fontId="8" fillId="13" borderId="1" xfId="31" applyNumberFormat="1" applyFont="1" applyFill="1" applyBorder="1" applyAlignment="1" applyProtection="1">
      <alignment vertical="center"/>
      <protection locked="0"/>
    </xf>
    <xf numFmtId="9" fontId="8" fillId="13" borderId="1" xfId="2" applyFont="1" applyFill="1" applyBorder="1" applyAlignment="1" applyProtection="1">
      <alignment vertical="center"/>
      <protection locked="0"/>
    </xf>
    <xf numFmtId="0" fontId="8" fillId="13" borderId="1" xfId="9" applyFont="1" applyFill="1" applyBorder="1" applyAlignment="1" applyProtection="1">
      <alignment horizontal="center" vertical="center"/>
      <protection locked="0"/>
    </xf>
    <xf numFmtId="9" fontId="8" fillId="13" borderId="1" xfId="2" applyFont="1" applyFill="1" applyBorder="1" applyAlignment="1" applyProtection="1">
      <alignment horizontal="center" vertical="center"/>
      <protection locked="0"/>
    </xf>
    <xf numFmtId="0" fontId="8" fillId="13" borderId="1" xfId="9" applyFont="1" applyFill="1" applyBorder="1" applyAlignment="1" applyProtection="1">
      <alignment vertical="center" wrapText="1"/>
      <protection locked="0"/>
    </xf>
    <xf numFmtId="9" fontId="8" fillId="13" borderId="1" xfId="0" applyNumberFormat="1" applyFont="1" applyFill="1" applyBorder="1" applyAlignment="1" applyProtection="1">
      <alignment horizontal="center" vertical="center"/>
      <protection locked="0"/>
    </xf>
    <xf numFmtId="181" fontId="8" fillId="13" borderId="1" xfId="26" applyNumberFormat="1" applyFont="1" applyFill="1" applyBorder="1" applyAlignment="1" applyProtection="1">
      <alignment horizontal="center" vertical="center"/>
      <protection locked="0"/>
    </xf>
    <xf numFmtId="0" fontId="8" fillId="13" borderId="1" xfId="0" applyFont="1" applyFill="1" applyBorder="1" applyAlignment="1" applyProtection="1">
      <alignment horizontal="justify" vertical="center" wrapText="1"/>
      <protection locked="0"/>
    </xf>
    <xf numFmtId="183" fontId="8" fillId="13" borderId="1" xfId="0" applyNumberFormat="1" applyFont="1" applyFill="1" applyBorder="1" applyAlignment="1" applyProtection="1">
      <alignment vertical="center"/>
      <protection locked="0"/>
    </xf>
    <xf numFmtId="173" fontId="8" fillId="13" borderId="1" xfId="6" applyNumberFormat="1" applyFont="1" applyFill="1" applyBorder="1" applyAlignment="1" applyProtection="1">
      <alignment vertical="center"/>
      <protection locked="0"/>
    </xf>
    <xf numFmtId="0" fontId="8" fillId="13" borderId="1" xfId="6" applyFont="1" applyFill="1" applyBorder="1" applyAlignment="1" applyProtection="1">
      <alignment horizontal="center" vertical="center" wrapText="1"/>
      <protection locked="0"/>
    </xf>
    <xf numFmtId="0" fontId="8" fillId="13" borderId="1" xfId="6" applyFont="1" applyFill="1" applyBorder="1" applyAlignment="1" applyProtection="1">
      <alignment vertical="center" wrapText="1"/>
      <protection locked="0"/>
    </xf>
    <xf numFmtId="173" fontId="8" fillId="13" borderId="10" xfId="0" applyNumberFormat="1" applyFont="1" applyFill="1" applyBorder="1" applyAlignment="1" applyProtection="1">
      <alignment vertical="center"/>
      <protection locked="0"/>
    </xf>
    <xf numFmtId="9" fontId="8" fillId="13" borderId="10" xfId="33" applyFont="1" applyFill="1" applyBorder="1" applyAlignment="1" applyProtection="1">
      <alignment vertical="center"/>
    </xf>
    <xf numFmtId="0" fontId="8" fillId="13" borderId="10" xfId="0" applyFont="1" applyFill="1" applyBorder="1" applyAlignment="1" applyProtection="1">
      <alignment horizontal="center" vertical="center" wrapText="1"/>
      <protection locked="0"/>
    </xf>
    <xf numFmtId="9" fontId="8" fillId="13" borderId="10" xfId="33" applyFont="1" applyFill="1" applyBorder="1" applyAlignment="1" applyProtection="1">
      <alignment horizontal="center" vertical="center" wrapText="1"/>
    </xf>
    <xf numFmtId="0" fontId="8" fillId="13" borderId="10" xfId="0" applyFont="1" applyFill="1" applyBorder="1" applyAlignment="1" applyProtection="1">
      <alignment vertical="center"/>
      <protection locked="0"/>
    </xf>
    <xf numFmtId="9" fontId="8" fillId="13" borderId="1" xfId="33" applyFont="1" applyFill="1" applyBorder="1" applyAlignment="1" applyProtection="1">
      <alignment vertical="center"/>
    </xf>
    <xf numFmtId="9" fontId="8" fillId="13" borderId="1" xfId="33" applyFont="1" applyFill="1" applyBorder="1" applyAlignment="1" applyProtection="1">
      <alignment horizontal="center" vertical="center" wrapText="1"/>
    </xf>
    <xf numFmtId="0" fontId="8" fillId="13" borderId="1" xfId="0" applyFont="1" applyFill="1" applyBorder="1" applyAlignment="1" applyProtection="1">
      <alignment vertical="center"/>
      <protection locked="0"/>
    </xf>
    <xf numFmtId="49" fontId="12" fillId="13" borderId="1" xfId="33" applyNumberFormat="1" applyFont="1" applyFill="1" applyBorder="1" applyAlignment="1" applyProtection="1">
      <alignment horizontal="center" vertical="center" wrapText="1"/>
    </xf>
    <xf numFmtId="0" fontId="8" fillId="13" borderId="1" xfId="0" applyFont="1" applyFill="1" applyBorder="1" applyProtection="1">
      <protection locked="0"/>
    </xf>
    <xf numFmtId="9" fontId="8" fillId="13" borderId="1" xfId="33" applyFont="1" applyFill="1" applyBorder="1" applyAlignment="1" applyProtection="1">
      <alignment vertical="center" wrapText="1"/>
    </xf>
    <xf numFmtId="0" fontId="9" fillId="13" borderId="0" xfId="0" applyFont="1" applyFill="1"/>
    <xf numFmtId="171" fontId="9" fillId="13" borderId="0" xfId="24" applyFont="1" applyFill="1"/>
    <xf numFmtId="2" fontId="8" fillId="13" borderId="12" xfId="0" applyNumberFormat="1" applyFont="1" applyFill="1" applyBorder="1" applyAlignment="1">
      <alignment horizontal="left" vertical="center"/>
    </xf>
    <xf numFmtId="4" fontId="12" fillId="13" borderId="1" xfId="0" applyNumberFormat="1" applyFont="1" applyFill="1" applyBorder="1" applyAlignment="1">
      <alignment horizontal="center" vertical="center" wrapText="1"/>
    </xf>
    <xf numFmtId="0" fontId="8" fillId="0" borderId="11" xfId="3" applyFont="1" applyBorder="1" applyAlignment="1" applyProtection="1">
      <alignment horizontal="center" vertical="center" wrapText="1"/>
      <protection locked="0"/>
    </xf>
    <xf numFmtId="0" fontId="8" fillId="0" borderId="10" xfId="3" applyFont="1" applyBorder="1" applyAlignment="1" applyProtection="1">
      <alignment horizontal="center" vertical="center" wrapText="1"/>
      <protection locked="0"/>
    </xf>
    <xf numFmtId="0" fontId="7" fillId="7" borderId="11" xfId="1" applyFont="1" applyFill="1" applyBorder="1" applyAlignment="1" applyProtection="1">
      <alignment horizontal="center" vertical="center" wrapText="1"/>
      <protection locked="0"/>
    </xf>
    <xf numFmtId="0" fontId="7" fillId="2" borderId="1" xfId="1" applyFont="1" applyFill="1" applyBorder="1" applyAlignment="1" applyProtection="1">
      <alignment horizontal="center" vertical="center" wrapText="1"/>
      <protection locked="0"/>
    </xf>
    <xf numFmtId="0" fontId="8" fillId="0" borderId="11" xfId="0" applyFont="1" applyBorder="1" applyAlignment="1">
      <alignment vertical="top" wrapText="1"/>
    </xf>
    <xf numFmtId="0" fontId="8" fillId="16" borderId="11" xfId="0" applyFont="1" applyFill="1" applyBorder="1" applyAlignment="1">
      <alignment vertical="top" wrapText="1"/>
    </xf>
    <xf numFmtId="0" fontId="7" fillId="19" borderId="11" xfId="0" applyFont="1" applyFill="1" applyBorder="1" applyAlignment="1">
      <alignment vertical="top" wrapText="1"/>
    </xf>
    <xf numFmtId="9" fontId="8" fillId="13" borderId="12" xfId="0" applyNumberFormat="1" applyFont="1" applyFill="1" applyBorder="1" applyAlignment="1" applyProtection="1">
      <alignment horizontal="left" vertical="center" wrapText="1"/>
      <protection locked="0"/>
    </xf>
    <xf numFmtId="9" fontId="8" fillId="3" borderId="1" xfId="6" applyNumberFormat="1" applyFont="1" applyFill="1" applyBorder="1" applyAlignment="1" applyProtection="1">
      <alignment horizontal="left" vertical="center" wrapText="1"/>
      <protection locked="0"/>
    </xf>
    <xf numFmtId="9" fontId="8" fillId="0" borderId="1" xfId="6" applyNumberFormat="1" applyFont="1" applyBorder="1" applyAlignment="1" applyProtection="1">
      <alignment horizontal="center" vertical="center" wrapText="1"/>
      <protection locked="0"/>
    </xf>
    <xf numFmtId="0" fontId="8" fillId="14" borderId="1" xfId="0" applyFont="1" applyFill="1" applyBorder="1" applyAlignment="1">
      <alignment horizontal="center" vertical="center" wrapText="1"/>
    </xf>
    <xf numFmtId="9" fontId="8" fillId="3" borderId="1" xfId="27" applyFont="1" applyFill="1" applyBorder="1" applyAlignment="1" applyProtection="1">
      <alignment vertical="center" wrapText="1"/>
    </xf>
    <xf numFmtId="9" fontId="8" fillId="14" borderId="10" xfId="0" applyNumberFormat="1" applyFont="1" applyFill="1" applyBorder="1" applyAlignment="1">
      <alignment horizontal="left" vertical="center" wrapText="1"/>
    </xf>
    <xf numFmtId="9" fontId="8" fillId="14" borderId="22" xfId="0" applyNumberFormat="1" applyFont="1" applyFill="1" applyBorder="1" applyAlignment="1">
      <alignment horizontal="left" vertical="center" wrapText="1"/>
    </xf>
    <xf numFmtId="173" fontId="8" fillId="14" borderId="19" xfId="0" applyNumberFormat="1" applyFont="1" applyFill="1" applyBorder="1" applyAlignment="1">
      <alignment vertical="center" wrapText="1"/>
    </xf>
    <xf numFmtId="9" fontId="8" fillId="14" borderId="1" xfId="0" applyNumberFormat="1" applyFont="1" applyFill="1" applyBorder="1" applyAlignment="1" applyProtection="1">
      <alignment vertical="center" wrapText="1"/>
      <protection locked="0"/>
    </xf>
    <xf numFmtId="9" fontId="8" fillId="14" borderId="1" xfId="27" applyFont="1" applyFill="1" applyBorder="1" applyAlignment="1" applyProtection="1">
      <alignment vertical="center" wrapText="1"/>
    </xf>
    <xf numFmtId="9" fontId="8" fillId="14" borderId="0" xfId="0" applyNumberFormat="1" applyFont="1" applyFill="1" applyAlignment="1" applyProtection="1">
      <alignment vertical="center" wrapText="1"/>
      <protection locked="0"/>
    </xf>
    <xf numFmtId="0" fontId="8" fillId="14" borderId="1" xfId="0" applyFont="1" applyFill="1" applyBorder="1" applyAlignment="1" applyProtection="1">
      <alignment vertical="center" wrapText="1"/>
      <protection locked="0"/>
    </xf>
    <xf numFmtId="0" fontId="8" fillId="14" borderId="1" xfId="0" applyFont="1" applyFill="1" applyBorder="1" applyAlignment="1" applyProtection="1">
      <alignment horizontal="left" vertical="center" wrapText="1"/>
      <protection locked="0"/>
    </xf>
    <xf numFmtId="9" fontId="8" fillId="14" borderId="1" xfId="2" applyFont="1" applyFill="1" applyBorder="1" applyAlignment="1" applyProtection="1">
      <alignment horizontal="left" vertical="center" wrapText="1"/>
    </xf>
    <xf numFmtId="0" fontId="7" fillId="14" borderId="1" xfId="0" applyFont="1" applyFill="1" applyBorder="1" applyAlignment="1" applyProtection="1">
      <alignment horizontal="left" vertical="center" wrapText="1"/>
      <protection locked="0"/>
    </xf>
    <xf numFmtId="9" fontId="11" fillId="0" borderId="12" xfId="0" applyNumberFormat="1" applyFont="1" applyBorder="1" applyAlignment="1">
      <alignment vertical="center"/>
    </xf>
    <xf numFmtId="0" fontId="8" fillId="14" borderId="2" xfId="5" applyFont="1" applyFill="1" applyBorder="1" applyAlignment="1" applyProtection="1">
      <alignment horizontal="left" vertical="center" wrapText="1"/>
      <protection locked="0"/>
    </xf>
    <xf numFmtId="9" fontId="8" fillId="0" borderId="4" xfId="0" applyNumberFormat="1" applyFont="1" applyBorder="1" applyAlignment="1">
      <alignment horizontal="center" vertical="center" wrapText="1"/>
    </xf>
    <xf numFmtId="0" fontId="8" fillId="0" borderId="4" xfId="0" applyFont="1" applyBorder="1" applyAlignment="1">
      <alignment horizontal="left" vertical="center" wrapText="1"/>
    </xf>
    <xf numFmtId="3" fontId="8" fillId="0" borderId="1" xfId="0" applyNumberFormat="1" applyFont="1" applyBorder="1" applyAlignment="1" applyProtection="1">
      <alignment vertical="center" wrapText="1"/>
      <protection locked="0"/>
    </xf>
    <xf numFmtId="9" fontId="8" fillId="0" borderId="1" xfId="33" applyFont="1" applyFill="1" applyBorder="1" applyAlignment="1" applyProtection="1">
      <alignment vertical="center" wrapText="1"/>
    </xf>
    <xf numFmtId="0" fontId="8" fillId="3" borderId="1" xfId="0" applyFont="1" applyFill="1" applyBorder="1" applyAlignment="1" applyProtection="1">
      <alignment horizontal="left"/>
      <protection locked="0"/>
    </xf>
    <xf numFmtId="9" fontId="8" fillId="0" borderId="4" xfId="0" applyNumberFormat="1" applyFont="1" applyBorder="1" applyAlignment="1">
      <alignment vertical="center" wrapText="1"/>
    </xf>
    <xf numFmtId="0" fontId="8" fillId="14" borderId="1" xfId="0" applyFont="1" applyFill="1" applyBorder="1" applyAlignment="1">
      <alignment wrapText="1"/>
    </xf>
    <xf numFmtId="173" fontId="8" fillId="0" borderId="1" xfId="0" applyNumberFormat="1" applyFont="1" applyBorder="1" applyAlignment="1" applyProtection="1">
      <alignment horizontal="center" vertical="center"/>
      <protection locked="0"/>
    </xf>
    <xf numFmtId="0" fontId="26" fillId="3" borderId="0" xfId="1" applyFont="1" applyFill="1" applyAlignment="1" applyProtection="1">
      <alignment horizontal="center" vertical="center" wrapText="1"/>
      <protection locked="0"/>
    </xf>
    <xf numFmtId="0" fontId="26" fillId="0" borderId="0" xfId="1" applyFont="1" applyAlignment="1" applyProtection="1">
      <alignment horizontal="center" vertical="center" wrapText="1"/>
      <protection locked="0"/>
    </xf>
    <xf numFmtId="0" fontId="26" fillId="0" borderId="0" xfId="0" applyFont="1" applyAlignment="1" applyProtection="1">
      <alignment horizontal="center" vertical="center" wrapText="1"/>
      <protection locked="0"/>
    </xf>
    <xf numFmtId="0" fontId="25" fillId="15" borderId="0" xfId="0" applyFont="1" applyFill="1" applyAlignment="1">
      <alignment horizontal="center" vertical="center" wrapText="1"/>
    </xf>
    <xf numFmtId="0" fontId="25" fillId="16" borderId="0" xfId="0" applyFont="1" applyFill="1" applyAlignment="1">
      <alignment horizontal="center" vertical="center" wrapText="1"/>
    </xf>
    <xf numFmtId="0" fontId="25" fillId="0" borderId="0" xfId="0" applyFont="1" applyAlignment="1">
      <alignment horizontal="center" vertical="center" wrapText="1"/>
    </xf>
    <xf numFmtId="0" fontId="0" fillId="0" borderId="0" xfId="0" applyAlignment="1">
      <alignment horizontal="center" vertical="center"/>
    </xf>
    <xf numFmtId="0" fontId="25" fillId="15" borderId="1" xfId="0" applyFont="1" applyFill="1" applyBorder="1" applyAlignment="1">
      <alignment horizontal="center" vertical="center" wrapText="1"/>
    </xf>
    <xf numFmtId="0" fontId="26" fillId="15" borderId="0" xfId="0" applyFont="1" applyFill="1" applyAlignment="1">
      <alignment horizontal="center" vertical="center" wrapText="1"/>
    </xf>
    <xf numFmtId="0" fontId="26" fillId="16" borderId="0" xfId="0" applyFont="1" applyFill="1" applyAlignment="1">
      <alignment horizontal="center" vertical="center" wrapText="1"/>
    </xf>
    <xf numFmtId="0" fontId="26" fillId="0" borderId="0" xfId="0" applyFont="1" applyAlignment="1">
      <alignment horizontal="center" vertical="center" wrapText="1"/>
    </xf>
    <xf numFmtId="0" fontId="25" fillId="17" borderId="1" xfId="0" applyFont="1" applyFill="1" applyBorder="1" applyAlignment="1">
      <alignment horizontal="center" vertical="center" wrapText="1"/>
    </xf>
    <xf numFmtId="0" fontId="26" fillId="17" borderId="0" xfId="0" applyFont="1" applyFill="1" applyAlignment="1">
      <alignment horizontal="center" vertical="center" wrapText="1"/>
    </xf>
    <xf numFmtId="0" fontId="25" fillId="16" borderId="5" xfId="0" applyFont="1" applyFill="1" applyBorder="1" applyAlignment="1">
      <alignment horizontal="center" vertical="center" wrapText="1"/>
    </xf>
    <xf numFmtId="0" fontId="26" fillId="16" borderId="5" xfId="0" applyFont="1" applyFill="1" applyBorder="1" applyAlignment="1">
      <alignment horizontal="center" vertical="center" wrapText="1"/>
    </xf>
    <xf numFmtId="0" fontId="25" fillId="19" borderId="11" xfId="0" applyFont="1" applyFill="1" applyBorder="1" applyAlignment="1">
      <alignment horizontal="center" vertical="center" wrapText="1"/>
    </xf>
    <xf numFmtId="0" fontId="25" fillId="25" borderId="11" xfId="0" applyFont="1" applyFill="1" applyBorder="1" applyAlignment="1">
      <alignment horizontal="center" vertical="center" wrapText="1"/>
    </xf>
    <xf numFmtId="9" fontId="8" fillId="0" borderId="1" xfId="33" applyFont="1" applyFill="1" applyBorder="1" applyAlignment="1" applyProtection="1">
      <alignment horizontal="left" vertical="center"/>
    </xf>
    <xf numFmtId="9" fontId="8" fillId="0" borderId="1" xfId="33" applyFont="1" applyFill="1" applyBorder="1" applyAlignment="1" applyProtection="1">
      <alignment horizontal="left" vertical="center" wrapText="1"/>
    </xf>
    <xf numFmtId="0" fontId="13" fillId="0" borderId="1" xfId="0" applyFont="1" applyBorder="1" applyAlignment="1" applyProtection="1">
      <alignment horizontal="left" vertical="center" wrapText="1"/>
      <protection locked="0"/>
    </xf>
    <xf numFmtId="9" fontId="8" fillId="0" borderId="1" xfId="33" applyFont="1" applyFill="1" applyBorder="1" applyAlignment="1" applyProtection="1">
      <alignment horizontal="left" vertical="center" wrapText="1"/>
      <protection locked="0"/>
    </xf>
    <xf numFmtId="173" fontId="13" fillId="0" borderId="1" xfId="0" applyNumberFormat="1" applyFont="1" applyBorder="1" applyAlignment="1" applyProtection="1">
      <alignment horizontal="left" vertical="center"/>
      <protection locked="0"/>
    </xf>
    <xf numFmtId="9" fontId="13" fillId="0" borderId="1" xfId="0" applyNumberFormat="1" applyFont="1" applyBorder="1" applyAlignment="1" applyProtection="1">
      <alignment horizontal="left" vertical="center" wrapText="1"/>
      <protection locked="0"/>
    </xf>
    <xf numFmtId="0" fontId="0" fillId="30" borderId="0" xfId="0" applyFill="1" applyAlignment="1">
      <alignment horizontal="center" vertical="center"/>
    </xf>
    <xf numFmtId="0" fontId="0" fillId="30" borderId="0" xfId="0" applyFill="1"/>
    <xf numFmtId="0" fontId="0" fillId="14" borderId="0" xfId="0" applyFill="1"/>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14" fontId="26" fillId="0" borderId="1" xfId="0" applyNumberFormat="1" applyFont="1" applyBorder="1" applyAlignment="1">
      <alignment horizontal="center" vertical="center" wrapText="1"/>
    </xf>
    <xf numFmtId="0" fontId="26" fillId="0" borderId="19" xfId="0" applyFont="1" applyBorder="1" applyAlignment="1">
      <alignment horizontal="center" vertical="center" wrapText="1"/>
    </xf>
    <xf numFmtId="9" fontId="26" fillId="0" borderId="1" xfId="0" applyNumberFormat="1" applyFont="1" applyBorder="1" applyAlignment="1">
      <alignment horizontal="center" vertical="center"/>
    </xf>
    <xf numFmtId="9" fontId="27" fillId="0" borderId="1" xfId="0" applyNumberFormat="1" applyFont="1" applyBorder="1" applyAlignment="1">
      <alignment horizontal="center" vertical="center" wrapText="1"/>
    </xf>
    <xf numFmtId="9" fontId="26" fillId="0" borderId="1" xfId="0" applyNumberFormat="1" applyFont="1" applyBorder="1" applyAlignment="1">
      <alignment horizontal="center" vertical="center" wrapText="1"/>
    </xf>
    <xf numFmtId="0" fontId="18" fillId="0" borderId="2" xfId="35" applyFill="1" applyBorder="1" applyAlignment="1">
      <alignment horizontal="center" vertical="center" wrapText="1"/>
    </xf>
    <xf numFmtId="0" fontId="5" fillId="0" borderId="1" xfId="0" applyFont="1" applyBorder="1" applyAlignment="1" applyProtection="1">
      <alignment horizontal="left" vertical="center" wrapText="1"/>
      <protection locked="0"/>
    </xf>
    <xf numFmtId="0" fontId="5" fillId="0" borderId="1" xfId="34" applyFont="1" applyBorder="1" applyAlignment="1" applyProtection="1">
      <alignment horizontal="left" vertical="center" wrapText="1"/>
      <protection locked="0"/>
    </xf>
    <xf numFmtId="0" fontId="5" fillId="0" borderId="1" xfId="3" applyBorder="1" applyAlignment="1" applyProtection="1">
      <alignment horizontal="left" vertical="center" wrapText="1"/>
      <protection locked="0"/>
    </xf>
    <xf numFmtId="14" fontId="5" fillId="0" borderId="1" xfId="34" applyNumberFormat="1" applyFont="1" applyBorder="1" applyAlignment="1" applyProtection="1">
      <alignment horizontal="left" vertical="center" wrapText="1"/>
      <protection locked="0"/>
    </xf>
    <xf numFmtId="173" fontId="5" fillId="0" borderId="1" xfId="0" applyNumberFormat="1" applyFont="1" applyBorder="1" applyAlignment="1" applyProtection="1">
      <alignment horizontal="left" vertical="center" wrapText="1"/>
      <protection locked="0"/>
    </xf>
    <xf numFmtId="173" fontId="5" fillId="0" borderId="19" xfId="0" applyNumberFormat="1" applyFont="1" applyBorder="1" applyAlignment="1">
      <alignment horizontal="left" vertical="center" wrapText="1"/>
    </xf>
    <xf numFmtId="0" fontId="5" fillId="0" borderId="1" xfId="0" applyFont="1" applyBorder="1" applyAlignment="1" applyProtection="1">
      <alignment horizontal="left" vertical="center"/>
      <protection locked="0"/>
    </xf>
    <xf numFmtId="173" fontId="28" fillId="0" borderId="1" xfId="0" applyNumberFormat="1" applyFont="1" applyBorder="1" applyAlignment="1" applyProtection="1">
      <alignment horizontal="left" vertical="center"/>
      <protection locked="0"/>
    </xf>
    <xf numFmtId="9" fontId="28" fillId="0" borderId="1" xfId="33" applyFont="1" applyFill="1" applyBorder="1" applyAlignment="1" applyProtection="1">
      <alignment horizontal="center" vertical="center"/>
    </xf>
    <xf numFmtId="0" fontId="5" fillId="0" borderId="1" xfId="0" applyFont="1" applyBorder="1" applyAlignment="1" applyProtection="1">
      <alignment horizontal="center" vertical="center" wrapText="1"/>
      <protection locked="0"/>
    </xf>
    <xf numFmtId="9" fontId="5" fillId="0" borderId="1" xfId="33" applyFont="1" applyFill="1" applyBorder="1" applyAlignment="1" applyProtection="1">
      <alignment horizontal="left" vertical="center" wrapText="1"/>
    </xf>
    <xf numFmtId="9" fontId="28" fillId="0" borderId="1" xfId="33" applyFont="1" applyFill="1" applyBorder="1" applyAlignment="1" applyProtection="1">
      <alignment horizontal="left" vertical="center"/>
    </xf>
    <xf numFmtId="0" fontId="28" fillId="0" borderId="0" xfId="0" applyFont="1" applyAlignment="1" applyProtection="1">
      <alignment horizontal="left" vertical="center" wrapText="1"/>
      <protection locked="0"/>
    </xf>
    <xf numFmtId="173" fontId="28" fillId="0" borderId="1" xfId="0" applyNumberFormat="1" applyFont="1" applyBorder="1" applyAlignment="1" applyProtection="1">
      <alignment horizontal="center" vertical="center"/>
      <protection locked="0"/>
    </xf>
    <xf numFmtId="9" fontId="5" fillId="0" borderId="1" xfId="33" applyFont="1" applyFill="1" applyBorder="1" applyAlignment="1" applyProtection="1">
      <alignment horizontal="center" vertical="center" wrapText="1"/>
    </xf>
    <xf numFmtId="0" fontId="28" fillId="0" borderId="0" xfId="0" applyFont="1" applyAlignment="1" applyProtection="1">
      <alignment horizontal="center" vertical="center" wrapText="1"/>
      <protection locked="0"/>
    </xf>
    <xf numFmtId="9" fontId="28" fillId="0" borderId="1" xfId="33" applyFont="1" applyFill="1" applyBorder="1" applyAlignment="1">
      <alignment horizontal="center" vertical="center"/>
    </xf>
    <xf numFmtId="9" fontId="5" fillId="0" borderId="1" xfId="33" applyFont="1" applyFill="1" applyBorder="1" applyAlignment="1">
      <alignment horizontal="left" vertical="center" wrapText="1"/>
    </xf>
    <xf numFmtId="0" fontId="28" fillId="0" borderId="1" xfId="7" applyFont="1" applyBorder="1" applyAlignment="1" applyProtection="1">
      <alignment horizontal="left" vertical="center" wrapText="1"/>
      <protection locked="0"/>
    </xf>
    <xf numFmtId="0" fontId="28" fillId="0" borderId="2" xfId="7" applyFont="1" applyBorder="1" applyAlignment="1" applyProtection="1">
      <alignment horizontal="left" vertical="center" wrapText="1"/>
      <protection locked="0"/>
    </xf>
    <xf numFmtId="0" fontId="28" fillId="0" borderId="1" xfId="0" applyFont="1" applyBorder="1" applyAlignment="1" applyProtection="1">
      <alignment horizontal="center" vertical="center" wrapText="1"/>
      <protection locked="0"/>
    </xf>
    <xf numFmtId="9" fontId="5" fillId="0" borderId="1" xfId="0" applyNumberFormat="1" applyFont="1" applyBorder="1" applyAlignment="1" applyProtection="1">
      <alignment horizontal="left" vertical="center" wrapText="1"/>
      <protection locked="0"/>
    </xf>
    <xf numFmtId="9" fontId="5" fillId="0" borderId="1" xfId="0" applyNumberFormat="1" applyFont="1" applyBorder="1" applyAlignment="1" applyProtection="1">
      <alignment horizontal="center" vertical="center" wrapText="1"/>
      <protection locked="0"/>
    </xf>
    <xf numFmtId="9" fontId="5" fillId="0" borderId="1" xfId="27" applyFont="1" applyFill="1" applyBorder="1" applyAlignment="1" applyProtection="1">
      <alignment horizontal="center" vertical="center" wrapText="1"/>
      <protection locked="0"/>
    </xf>
    <xf numFmtId="0" fontId="28" fillId="0" borderId="1" xfId="0" applyFont="1" applyBorder="1" applyAlignment="1" applyProtection="1">
      <alignment horizontal="left" wrapText="1"/>
      <protection locked="0"/>
    </xf>
    <xf numFmtId="0" fontId="8" fillId="0" borderId="1" xfId="34" applyFont="1" applyBorder="1" applyAlignment="1" applyProtection="1">
      <alignment horizontal="left" vertical="center" wrapText="1"/>
      <protection locked="0"/>
    </xf>
    <xf numFmtId="14" fontId="8" fillId="0" borderId="1" xfId="34" applyNumberFormat="1" applyFont="1" applyBorder="1" applyAlignment="1" applyProtection="1">
      <alignment horizontal="left" vertical="center" wrapText="1"/>
      <protection locked="0"/>
    </xf>
    <xf numFmtId="9" fontId="8" fillId="0" borderId="1" xfId="27" applyFont="1" applyFill="1" applyBorder="1" applyAlignment="1" applyProtection="1">
      <alignment horizontal="left" vertical="center" wrapText="1"/>
      <protection locked="0"/>
    </xf>
    <xf numFmtId="0" fontId="10" fillId="0" borderId="1" xfId="0" applyFont="1" applyBorder="1" applyAlignment="1">
      <alignment vertical="center" wrapText="1"/>
    </xf>
    <xf numFmtId="14" fontId="8" fillId="0" borderId="1" xfId="0" applyNumberFormat="1" applyFont="1" applyBorder="1" applyAlignment="1">
      <alignment vertical="center" wrapText="1"/>
    </xf>
    <xf numFmtId="9" fontId="8" fillId="0" borderId="1" xfId="0" applyNumberFormat="1" applyFont="1" applyBorder="1" applyAlignment="1">
      <alignment vertical="center" wrapText="1"/>
    </xf>
    <xf numFmtId="169" fontId="8" fillId="0" borderId="1" xfId="0" applyNumberFormat="1" applyFont="1" applyBorder="1" applyAlignment="1">
      <alignment vertical="center" wrapText="1"/>
    </xf>
    <xf numFmtId="186" fontId="8" fillId="0" borderId="1" xfId="0" applyNumberFormat="1" applyFont="1" applyBorder="1" applyAlignment="1">
      <alignment vertical="center" wrapText="1"/>
    </xf>
    <xf numFmtId="0" fontId="7" fillId="0" borderId="1" xfId="0" applyFont="1" applyBorder="1" applyAlignment="1">
      <alignment horizontal="center" wrapText="1"/>
    </xf>
    <xf numFmtId="0" fontId="10" fillId="0" borderId="10" xfId="0" applyFont="1" applyBorder="1" applyAlignment="1">
      <alignment vertical="center" wrapText="1"/>
    </xf>
    <xf numFmtId="14" fontId="8" fillId="0" borderId="10" xfId="0" applyNumberFormat="1" applyFont="1" applyBorder="1" applyAlignment="1">
      <alignment vertical="center" wrapText="1"/>
    </xf>
    <xf numFmtId="9" fontId="8" fillId="0" borderId="10" xfId="0" applyNumberFormat="1" applyFont="1" applyBorder="1" applyAlignment="1">
      <alignment vertical="center" wrapText="1"/>
    </xf>
    <xf numFmtId="169" fontId="8" fillId="0" borderId="10" xfId="0" applyNumberFormat="1" applyFont="1" applyBorder="1" applyAlignment="1">
      <alignment vertical="center" wrapText="1"/>
    </xf>
    <xf numFmtId="0" fontId="8" fillId="0" borderId="29" xfId="0" applyFont="1" applyBorder="1" applyAlignment="1">
      <alignment vertical="center" wrapText="1"/>
    </xf>
    <xf numFmtId="0" fontId="8" fillId="0" borderId="30" xfId="0" applyFont="1" applyBorder="1" applyAlignment="1">
      <alignment vertical="top" wrapText="1"/>
    </xf>
    <xf numFmtId="186" fontId="8" fillId="0" borderId="26" xfId="0" applyNumberFormat="1" applyFont="1" applyBorder="1" applyAlignment="1">
      <alignment vertical="center" wrapText="1"/>
    </xf>
    <xf numFmtId="9" fontId="8" fillId="0" borderId="26" xfId="0" applyNumberFormat="1" applyFont="1" applyBorder="1" applyAlignment="1">
      <alignment vertical="center" wrapText="1"/>
    </xf>
    <xf numFmtId="0" fontId="8" fillId="0" borderId="2" xfId="5" applyFont="1" applyFill="1" applyBorder="1" applyAlignment="1" applyProtection="1">
      <alignment horizontal="left" vertical="center" wrapText="1"/>
      <protection locked="0"/>
    </xf>
    <xf numFmtId="0" fontId="0" fillId="0" borderId="0" xfId="0" applyAlignment="1">
      <alignment vertical="center" wrapText="1"/>
    </xf>
    <xf numFmtId="9" fontId="8" fillId="0" borderId="1" xfId="34" applyNumberFormat="1" applyFont="1" applyBorder="1" applyAlignment="1" applyProtection="1">
      <alignment horizontal="left" vertical="center" wrapText="1"/>
      <protection locked="0"/>
    </xf>
    <xf numFmtId="0" fontId="8" fillId="0" borderId="11" xfId="34" applyFont="1" applyBorder="1" applyAlignment="1" applyProtection="1">
      <alignment horizontal="left" vertical="center" wrapText="1"/>
      <protection locked="0"/>
    </xf>
    <xf numFmtId="0" fontId="8" fillId="0" borderId="11" xfId="3" applyFont="1" applyBorder="1" applyAlignment="1" applyProtection="1">
      <alignment horizontal="left" vertical="center" wrapText="1"/>
      <protection locked="0"/>
    </xf>
    <xf numFmtId="0" fontId="8" fillId="0" borderId="11" xfId="7" applyFont="1" applyBorder="1" applyAlignment="1" applyProtection="1">
      <alignment horizontal="left" vertical="center" wrapText="1"/>
      <protection locked="0"/>
    </xf>
    <xf numFmtId="0" fontId="8" fillId="0" borderId="10" xfId="0" applyFont="1" applyBorder="1" applyAlignment="1">
      <alignment horizontal="left" wrapText="1"/>
    </xf>
    <xf numFmtId="9" fontId="8" fillId="0" borderId="1" xfId="0" applyNumberFormat="1" applyFont="1" applyBorder="1" applyAlignment="1">
      <alignment horizontal="left" wrapText="1"/>
    </xf>
    <xf numFmtId="9" fontId="8" fillId="0" borderId="22" xfId="0" applyNumberFormat="1" applyFont="1" applyBorder="1" applyAlignment="1">
      <alignment horizontal="left" wrapText="1"/>
    </xf>
    <xf numFmtId="0" fontId="8" fillId="0" borderId="2" xfId="34"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0" fillId="0" borderId="1" xfId="0" applyBorder="1"/>
    <xf numFmtId="9" fontId="8" fillId="0" borderId="1" xfId="34" applyNumberFormat="1" applyFont="1" applyBorder="1" applyAlignment="1" applyProtection="1">
      <alignment horizontal="center" vertical="center" wrapText="1"/>
      <protection locked="0"/>
    </xf>
    <xf numFmtId="9" fontId="8" fillId="0" borderId="2" xfId="34" applyNumberFormat="1" applyFont="1" applyBorder="1" applyAlignment="1" applyProtection="1">
      <alignment horizontal="left" vertical="center" wrapText="1"/>
      <protection locked="0"/>
    </xf>
    <xf numFmtId="9" fontId="8" fillId="0" borderId="12" xfId="0" applyNumberFormat="1"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164" fontId="8" fillId="0" borderId="10" xfId="0" applyNumberFormat="1" applyFont="1" applyBorder="1" applyAlignment="1">
      <alignment horizontal="left" vertical="center" wrapText="1"/>
    </xf>
    <xf numFmtId="9" fontId="8" fillId="0" borderId="1" xfId="0" applyNumberFormat="1" applyFont="1" applyBorder="1" applyAlignment="1">
      <alignment horizontal="left" vertical="center" wrapText="1"/>
    </xf>
    <xf numFmtId="9" fontId="8" fillId="0" borderId="10" xfId="0" applyNumberFormat="1" applyFont="1" applyBorder="1" applyAlignment="1">
      <alignment horizontal="left" vertical="center" wrapText="1"/>
    </xf>
    <xf numFmtId="9" fontId="8" fillId="0" borderId="22" xfId="0" applyNumberFormat="1" applyFont="1" applyBorder="1" applyAlignment="1">
      <alignment horizontal="left" vertical="center" wrapText="1"/>
    </xf>
    <xf numFmtId="9" fontId="8" fillId="0" borderId="0" xfId="0" applyNumberFormat="1" applyFont="1" applyAlignment="1" applyProtection="1">
      <alignment vertical="center" wrapText="1"/>
      <protection locked="0"/>
    </xf>
    <xf numFmtId="164" fontId="8" fillId="0" borderId="1" xfId="0" applyNumberFormat="1" applyFont="1" applyBorder="1" applyAlignment="1" applyProtection="1">
      <alignment horizontal="center" vertical="center" wrapText="1"/>
      <protection locked="0"/>
    </xf>
    <xf numFmtId="9" fontId="8" fillId="0" borderId="0" xfId="0" applyNumberFormat="1" applyFont="1" applyAlignment="1" applyProtection="1">
      <alignment horizontal="center" vertical="center" wrapText="1"/>
      <protection locked="0"/>
    </xf>
    <xf numFmtId="0" fontId="8" fillId="0" borderId="10" xfId="34" applyFont="1" applyBorder="1" applyAlignment="1" applyProtection="1">
      <alignment horizontal="left" vertical="center" wrapText="1"/>
      <protection locked="0"/>
    </xf>
    <xf numFmtId="174" fontId="8" fillId="0" borderId="10" xfId="3" applyNumberFormat="1" applyFont="1" applyBorder="1" applyAlignment="1" applyProtection="1">
      <alignment horizontal="left" vertical="center" wrapText="1"/>
      <protection locked="0"/>
    </xf>
    <xf numFmtId="174" fontId="8" fillId="0" borderId="1" xfId="3" applyNumberFormat="1" applyFont="1" applyBorder="1" applyAlignment="1" applyProtection="1">
      <alignment horizontal="left" vertical="center" wrapText="1"/>
      <protection locked="0"/>
    </xf>
    <xf numFmtId="173" fontId="8" fillId="0" borderId="19" xfId="0" applyNumberFormat="1" applyFont="1" applyBorder="1" applyAlignment="1">
      <alignment vertical="center" wrapText="1"/>
    </xf>
    <xf numFmtId="185" fontId="8" fillId="0" borderId="1" xfId="0" applyNumberFormat="1" applyFont="1" applyBorder="1" applyAlignment="1" applyProtection="1">
      <alignment horizontal="center" vertical="center" wrapText="1"/>
      <protection locked="0"/>
    </xf>
    <xf numFmtId="0" fontId="0" fillId="0" borderId="0" xfId="0" applyAlignment="1">
      <alignment horizontal="center" vertical="center" wrapText="1"/>
    </xf>
    <xf numFmtId="0" fontId="29" fillId="0" borderId="0" xfId="0" applyFont="1" applyAlignment="1">
      <alignment horizontal="center" vertical="center" wrapText="1"/>
    </xf>
    <xf numFmtId="0" fontId="8" fillId="0" borderId="19" xfId="0" applyFont="1" applyBorder="1" applyAlignment="1">
      <alignment vertical="center" wrapText="1"/>
    </xf>
    <xf numFmtId="0" fontId="7" fillId="0" borderId="1" xfId="0" applyFont="1" applyBorder="1" applyAlignment="1">
      <alignment horizontal="center" vertical="center" wrapText="1"/>
    </xf>
    <xf numFmtId="0" fontId="8" fillId="0" borderId="11" xfId="3" applyFont="1" applyBorder="1" applyAlignment="1" applyProtection="1">
      <alignment horizontal="center" vertical="center" wrapText="1"/>
      <protection locked="0"/>
    </xf>
    <xf numFmtId="0" fontId="8" fillId="0" borderId="10" xfId="3" applyFont="1" applyBorder="1" applyAlignment="1" applyProtection="1">
      <alignment horizontal="center" vertical="center" wrapText="1"/>
      <protection locked="0"/>
    </xf>
    <xf numFmtId="9" fontId="8" fillId="0" borderId="11" xfId="9" applyNumberFormat="1" applyFont="1" applyBorder="1" applyAlignment="1" applyProtection="1">
      <alignment horizontal="center" vertical="center"/>
      <protection locked="0"/>
    </xf>
    <xf numFmtId="9" fontId="8" fillId="0" borderId="10" xfId="9" applyNumberFormat="1" applyFont="1" applyBorder="1" applyAlignment="1" applyProtection="1">
      <alignment horizontal="center" vertical="center"/>
      <protection locked="0"/>
    </xf>
    <xf numFmtId="0" fontId="8" fillId="0" borderId="11" xfId="9" applyFont="1" applyBorder="1" applyAlignment="1" applyProtection="1">
      <alignment horizontal="center" vertical="center" wrapText="1"/>
      <protection locked="0"/>
    </xf>
    <xf numFmtId="0" fontId="8" fillId="0" borderId="10" xfId="9" applyFont="1" applyBorder="1" applyAlignment="1" applyProtection="1">
      <alignment horizontal="center" vertical="center" wrapText="1"/>
      <protection locked="0"/>
    </xf>
    <xf numFmtId="0" fontId="8" fillId="0" borderId="11" xfId="9" applyFont="1" applyBorder="1" applyAlignment="1">
      <alignment horizontal="center" vertical="center" wrapText="1"/>
    </xf>
    <xf numFmtId="0" fontId="8" fillId="0" borderId="10" xfId="9" applyFont="1" applyBorder="1" applyAlignment="1">
      <alignment horizontal="center" vertical="center" wrapText="1"/>
    </xf>
    <xf numFmtId="0" fontId="8" fillId="0" borderId="11" xfId="9" applyFont="1" applyBorder="1" applyAlignment="1" applyProtection="1">
      <alignment horizontal="center" vertical="center"/>
      <protection locked="0"/>
    </xf>
    <xf numFmtId="0" fontId="8" fillId="0" borderId="10" xfId="9" applyFont="1" applyBorder="1" applyAlignment="1" applyProtection="1">
      <alignment horizontal="center" vertical="center"/>
      <protection locked="0"/>
    </xf>
    <xf numFmtId="14" fontId="8" fillId="0" borderId="11" xfId="9" applyNumberFormat="1" applyFont="1" applyBorder="1" applyAlignment="1">
      <alignment horizontal="center" vertical="center" wrapText="1"/>
    </xf>
    <xf numFmtId="14" fontId="8" fillId="0" borderId="10" xfId="9" applyNumberFormat="1" applyFont="1" applyBorder="1" applyAlignment="1">
      <alignment horizontal="center" vertical="center" wrapText="1"/>
    </xf>
    <xf numFmtId="0" fontId="7" fillId="6" borderId="2" xfId="3" applyFont="1" applyFill="1" applyBorder="1" applyAlignment="1" applyProtection="1">
      <alignment horizontal="center" vertical="center" wrapText="1"/>
      <protection locked="0"/>
    </xf>
    <xf numFmtId="0" fontId="7" fillId="6" borderId="1" xfId="3" applyFont="1" applyFill="1" applyBorder="1" applyAlignment="1" applyProtection="1">
      <alignment horizontal="center" vertical="center" wrapText="1"/>
      <protection locked="0"/>
    </xf>
    <xf numFmtId="0" fontId="7" fillId="8" borderId="11" xfId="1" applyFont="1" applyFill="1" applyBorder="1" applyAlignment="1" applyProtection="1">
      <alignment horizontal="center" vertical="center" wrapText="1"/>
      <protection locked="0"/>
    </xf>
    <xf numFmtId="0" fontId="7" fillId="8" borderId="10" xfId="1" applyFont="1" applyFill="1" applyBorder="1" applyAlignment="1" applyProtection="1">
      <alignment horizontal="center" vertical="center" wrapText="1"/>
      <protection locked="0"/>
    </xf>
    <xf numFmtId="0" fontId="7" fillId="8" borderId="1" xfId="3" applyFont="1" applyFill="1" applyBorder="1" applyAlignment="1" applyProtection="1">
      <alignment horizontal="center" vertical="center" wrapText="1"/>
      <protection locked="0"/>
    </xf>
    <xf numFmtId="0" fontId="7" fillId="9" borderId="1" xfId="1" applyFont="1" applyFill="1" applyBorder="1" applyAlignment="1" applyProtection="1">
      <alignment horizontal="center" vertical="center" wrapText="1"/>
      <protection locked="0"/>
    </xf>
    <xf numFmtId="0" fontId="7" fillId="8" borderId="11" xfId="3" applyFont="1" applyFill="1" applyBorder="1" applyAlignment="1" applyProtection="1">
      <alignment horizontal="center" vertical="center" wrapText="1"/>
      <protection locked="0"/>
    </xf>
    <xf numFmtId="0" fontId="7" fillId="8" borderId="10" xfId="3" applyFont="1" applyFill="1" applyBorder="1" applyAlignment="1" applyProtection="1">
      <alignment horizontal="center" vertical="center" wrapText="1"/>
      <protection locked="0"/>
    </xf>
    <xf numFmtId="0" fontId="7" fillId="8" borderId="11" xfId="1" applyFont="1" applyFill="1" applyBorder="1" applyAlignment="1" applyProtection="1">
      <alignment horizontal="center" vertical="top" wrapText="1"/>
      <protection locked="0"/>
    </xf>
    <xf numFmtId="0" fontId="7" fillId="8" borderId="10" xfId="1" applyFont="1" applyFill="1" applyBorder="1" applyAlignment="1" applyProtection="1">
      <alignment horizontal="center" vertical="top" wrapText="1"/>
      <protection locked="0"/>
    </xf>
    <xf numFmtId="9" fontId="7" fillId="11" borderId="11" xfId="2" applyFont="1" applyFill="1" applyBorder="1" applyAlignment="1" applyProtection="1">
      <alignment horizontal="center" vertical="center" wrapText="1"/>
    </xf>
    <xf numFmtId="9" fontId="7" fillId="11" borderId="10" xfId="2" applyFont="1" applyFill="1" applyBorder="1" applyAlignment="1" applyProtection="1">
      <alignment horizontal="center" vertical="center" wrapText="1"/>
    </xf>
    <xf numFmtId="0" fontId="7" fillId="8" borderId="11" xfId="3" applyFont="1" applyFill="1" applyBorder="1" applyAlignment="1" applyProtection="1">
      <alignment horizontal="center" vertical="top" wrapText="1"/>
      <protection locked="0"/>
    </xf>
    <xf numFmtId="0" fontId="7" fillId="8" borderId="10" xfId="3" applyFont="1" applyFill="1" applyBorder="1" applyAlignment="1" applyProtection="1">
      <alignment horizontal="center" vertical="top" wrapText="1"/>
      <protection locked="0"/>
    </xf>
    <xf numFmtId="171" fontId="7" fillId="8" borderId="11" xfId="24" applyFont="1" applyFill="1" applyBorder="1" applyAlignment="1" applyProtection="1">
      <alignment horizontal="center" vertical="center" wrapText="1"/>
      <protection locked="0"/>
    </xf>
    <xf numFmtId="171" fontId="7" fillId="8" borderId="10" xfId="24" applyFont="1" applyFill="1" applyBorder="1" applyAlignment="1" applyProtection="1">
      <alignment horizontal="center" vertical="center" wrapText="1"/>
      <protection locked="0"/>
    </xf>
    <xf numFmtId="9" fontId="7" fillId="11" borderId="11" xfId="27" applyFont="1" applyFill="1" applyBorder="1" applyAlignment="1" applyProtection="1">
      <alignment horizontal="center" vertical="center" wrapText="1"/>
    </xf>
    <xf numFmtId="9" fontId="7" fillId="11" borderId="10" xfId="27" applyFont="1" applyFill="1" applyBorder="1" applyAlignment="1" applyProtection="1">
      <alignment horizontal="center" vertical="center" wrapText="1"/>
    </xf>
    <xf numFmtId="0" fontId="7" fillId="7" borderId="11" xfId="1" applyFont="1" applyFill="1" applyBorder="1" applyAlignment="1" applyProtection="1">
      <alignment horizontal="center" vertical="center" wrapText="1"/>
      <protection locked="0"/>
    </xf>
    <xf numFmtId="0" fontId="7" fillId="7" borderId="10" xfId="1" applyFont="1" applyFill="1" applyBorder="1" applyAlignment="1" applyProtection="1">
      <alignment horizontal="center" vertical="center" wrapText="1"/>
      <protection locked="0"/>
    </xf>
    <xf numFmtId="0" fontId="7" fillId="7" borderId="1" xfId="1" applyFont="1" applyFill="1" applyBorder="1" applyAlignment="1" applyProtection="1">
      <alignment horizontal="center" vertical="center" wrapText="1"/>
      <protection locked="0"/>
    </xf>
    <xf numFmtId="172" fontId="7" fillId="7" borderId="1" xfId="23" applyFont="1" applyFill="1" applyBorder="1" applyAlignment="1" applyProtection="1">
      <alignment horizontal="center" vertical="center" wrapText="1"/>
      <protection locked="0"/>
    </xf>
    <xf numFmtId="171" fontId="7" fillId="7" borderId="1" xfId="24" applyFont="1" applyFill="1" applyBorder="1" applyAlignment="1" applyProtection="1">
      <alignment horizontal="center" vertical="center" wrapText="1"/>
      <protection locked="0"/>
    </xf>
    <xf numFmtId="0" fontId="7" fillId="7" borderId="2" xfId="1" applyFont="1" applyFill="1" applyBorder="1" applyAlignment="1" applyProtection="1">
      <alignment horizontal="center" vertical="center" wrapText="1"/>
      <protection locked="0"/>
    </xf>
    <xf numFmtId="172" fontId="7" fillId="7" borderId="8" xfId="23" applyFont="1" applyFill="1" applyBorder="1" applyAlignment="1" applyProtection="1">
      <alignment horizontal="center" vertical="center" wrapText="1"/>
      <protection locked="0"/>
    </xf>
    <xf numFmtId="0" fontId="7" fillId="8" borderId="22" xfId="1" applyFont="1" applyFill="1" applyBorder="1" applyAlignment="1" applyProtection="1">
      <alignment horizontal="center" vertical="center" wrapText="1"/>
      <protection locked="0"/>
    </xf>
    <xf numFmtId="0" fontId="7" fillId="11" borderId="11" xfId="1" applyFont="1" applyFill="1" applyBorder="1" applyAlignment="1">
      <alignment horizontal="center" vertical="center" wrapText="1"/>
    </xf>
    <xf numFmtId="0" fontId="7" fillId="11" borderId="10" xfId="1" applyFont="1" applyFill="1" applyBorder="1" applyAlignment="1">
      <alignment horizontal="center" vertical="center" wrapText="1"/>
    </xf>
    <xf numFmtId="0" fontId="7" fillId="6" borderId="1" xfId="1" applyFont="1" applyFill="1" applyBorder="1" applyAlignment="1" applyProtection="1">
      <alignment horizontal="center" vertical="center" wrapText="1"/>
      <protection locked="0"/>
    </xf>
    <xf numFmtId="0" fontId="7" fillId="10" borderId="1" xfId="1" applyFont="1" applyFill="1" applyBorder="1" applyAlignment="1" applyProtection="1">
      <alignment horizontal="center" vertical="center" wrapText="1"/>
      <protection locked="0"/>
    </xf>
    <xf numFmtId="0" fontId="7" fillId="5" borderId="1" xfId="1" applyFont="1" applyFill="1" applyBorder="1" applyAlignment="1" applyProtection="1">
      <alignment horizontal="center" vertical="center" wrapText="1"/>
      <protection locked="0"/>
    </xf>
    <xf numFmtId="0" fontId="7" fillId="5" borderId="11" xfId="1" applyFont="1" applyFill="1" applyBorder="1" applyAlignment="1" applyProtection="1">
      <alignment horizontal="center" vertical="center" wrapText="1"/>
      <protection locked="0"/>
    </xf>
    <xf numFmtId="0" fontId="7" fillId="5" borderId="10" xfId="1" applyFont="1" applyFill="1" applyBorder="1" applyAlignment="1" applyProtection="1">
      <alignment horizontal="center" vertical="center" wrapText="1"/>
      <protection locked="0"/>
    </xf>
    <xf numFmtId="0" fontId="7" fillId="5" borderId="6" xfId="1" applyFont="1" applyFill="1" applyBorder="1" applyAlignment="1" applyProtection="1">
      <alignment horizontal="center" vertical="center" wrapText="1"/>
      <protection locked="0"/>
    </xf>
    <xf numFmtId="0" fontId="7" fillId="5" borderId="7" xfId="1" applyFont="1" applyFill="1" applyBorder="1" applyAlignment="1" applyProtection="1">
      <alignment horizontal="center" vertical="center" wrapText="1"/>
      <protection locked="0"/>
    </xf>
    <xf numFmtId="0" fontId="7" fillId="5" borderId="8" xfId="1" applyFont="1" applyFill="1" applyBorder="1" applyAlignment="1" applyProtection="1">
      <alignment horizontal="center" vertical="center" wrapText="1"/>
      <protection locked="0"/>
    </xf>
    <xf numFmtId="0" fontId="7" fillId="5" borderId="9" xfId="1" applyFont="1" applyFill="1" applyBorder="1" applyAlignment="1" applyProtection="1">
      <alignment horizontal="center" vertical="center" wrapText="1"/>
      <protection locked="0"/>
    </xf>
    <xf numFmtId="0" fontId="8" fillId="6" borderId="10" xfId="1" applyFont="1" applyFill="1" applyBorder="1" applyAlignment="1" applyProtection="1">
      <alignment horizontal="center" vertical="center" wrapText="1"/>
      <protection locked="0"/>
    </xf>
    <xf numFmtId="0" fontId="7" fillId="5" borderId="2" xfId="1" applyFont="1" applyFill="1" applyBorder="1" applyAlignment="1" applyProtection="1">
      <alignment horizontal="center" vertical="center" wrapText="1"/>
      <protection locked="0"/>
    </xf>
    <xf numFmtId="0" fontId="7" fillId="5" borderId="3" xfId="1" applyFont="1" applyFill="1" applyBorder="1" applyAlignment="1" applyProtection="1">
      <alignment horizontal="center" vertical="center" wrapText="1"/>
      <protection locked="0"/>
    </xf>
    <xf numFmtId="0" fontId="7" fillId="5" borderId="4" xfId="1" applyFont="1" applyFill="1" applyBorder="1" applyAlignment="1" applyProtection="1">
      <alignment horizontal="center" vertical="center" wrapText="1"/>
      <protection locked="0"/>
    </xf>
    <xf numFmtId="0" fontId="7" fillId="7" borderId="3" xfId="1" applyFont="1" applyFill="1" applyBorder="1" applyAlignment="1" applyProtection="1">
      <alignment horizontal="center" vertical="center" wrapText="1"/>
      <protection locked="0"/>
    </xf>
    <xf numFmtId="172" fontId="7" fillId="7" borderId="3" xfId="23" applyFont="1" applyFill="1" applyBorder="1" applyAlignment="1" applyProtection="1">
      <alignment horizontal="center" vertical="center" wrapText="1"/>
      <protection locked="0"/>
    </xf>
    <xf numFmtId="171" fontId="7" fillId="7" borderId="3" xfId="24" applyFont="1" applyFill="1" applyBorder="1" applyAlignment="1" applyProtection="1">
      <alignment horizontal="center" vertical="center" wrapText="1"/>
      <protection locked="0"/>
    </xf>
    <xf numFmtId="172" fontId="7" fillId="7" borderId="4" xfId="23" applyFont="1" applyFill="1" applyBorder="1" applyAlignment="1" applyProtection="1">
      <alignment horizontal="center" vertical="center" wrapText="1"/>
      <protection locked="0"/>
    </xf>
    <xf numFmtId="0" fontId="7" fillId="8" borderId="1" xfId="1" applyFont="1" applyFill="1" applyBorder="1" applyAlignment="1" applyProtection="1">
      <alignment horizontal="center" vertical="center" wrapText="1"/>
      <protection locked="0"/>
    </xf>
    <xf numFmtId="171" fontId="7" fillId="8" borderId="1" xfId="24" applyFont="1" applyFill="1" applyBorder="1" applyAlignment="1" applyProtection="1">
      <alignment horizontal="center" vertical="center" wrapText="1"/>
      <protection locked="0"/>
    </xf>
    <xf numFmtId="9" fontId="7" fillId="8" borderId="1" xfId="27" applyFont="1" applyFill="1" applyBorder="1" applyAlignment="1" applyProtection="1">
      <alignment horizontal="center" vertical="center" wrapText="1"/>
      <protection locked="0"/>
    </xf>
    <xf numFmtId="0" fontId="7" fillId="2" borderId="1" xfId="1" applyFont="1" applyFill="1" applyBorder="1" applyAlignment="1" applyProtection="1">
      <alignment horizontal="center" vertical="center" textRotation="90" wrapText="1"/>
      <protection locked="0"/>
    </xf>
    <xf numFmtId="0" fontId="7" fillId="2" borderId="1" xfId="1" applyFont="1" applyFill="1" applyBorder="1" applyAlignment="1" applyProtection="1">
      <alignment horizontal="center" vertical="center" wrapText="1"/>
      <protection locked="0"/>
    </xf>
    <xf numFmtId="0" fontId="8" fillId="2" borderId="2" xfId="1" applyFont="1" applyFill="1" applyBorder="1" applyAlignment="1" applyProtection="1">
      <alignment horizontal="center" vertical="center" wrapText="1"/>
      <protection locked="0"/>
    </xf>
    <xf numFmtId="0" fontId="8" fillId="2" borderId="3" xfId="1" applyFont="1" applyFill="1" applyBorder="1" applyAlignment="1" applyProtection="1">
      <alignment horizontal="center" vertical="center" wrapText="1"/>
      <protection locked="0"/>
    </xf>
    <xf numFmtId="0" fontId="8" fillId="2" borderId="4" xfId="1" applyFont="1" applyFill="1" applyBorder="1" applyAlignment="1" applyProtection="1">
      <alignment horizontal="center" vertical="center" wrapText="1"/>
      <protection locked="0"/>
    </xf>
    <xf numFmtId="0" fontId="8" fillId="4" borderId="2" xfId="1" applyFont="1" applyFill="1" applyBorder="1" applyAlignment="1" applyProtection="1">
      <alignment horizontal="center" vertical="center" wrapText="1"/>
      <protection locked="0"/>
    </xf>
    <xf numFmtId="0" fontId="8" fillId="4" borderId="3" xfId="1" applyFont="1" applyFill="1" applyBorder="1" applyAlignment="1" applyProtection="1">
      <alignment horizontal="center" vertical="center" wrapText="1"/>
      <protection locked="0"/>
    </xf>
    <xf numFmtId="0" fontId="8" fillId="4" borderId="4" xfId="1" applyFont="1" applyFill="1" applyBorder="1" applyAlignment="1" applyProtection="1">
      <alignment horizontal="center" vertical="center" wrapText="1"/>
      <protection locked="0"/>
    </xf>
    <xf numFmtId="0" fontId="25" fillId="19" borderId="2" xfId="0" applyFont="1" applyFill="1" applyBorder="1" applyAlignment="1">
      <alignment horizontal="center" vertical="center" wrapText="1"/>
    </xf>
    <xf numFmtId="0" fontId="25" fillId="19" borderId="3" xfId="0" applyFont="1" applyFill="1" applyBorder="1" applyAlignment="1">
      <alignment horizontal="center" vertical="center" wrapText="1"/>
    </xf>
    <xf numFmtId="0" fontId="26" fillId="17" borderId="2" xfId="0" applyFont="1" applyFill="1" applyBorder="1" applyAlignment="1">
      <alignment horizontal="center" vertical="center" wrapText="1"/>
    </xf>
    <xf numFmtId="0" fontId="26" fillId="17" borderId="3" xfId="0" applyFont="1" applyFill="1" applyBorder="1" applyAlignment="1">
      <alignment horizontal="center" vertical="center" wrapText="1"/>
    </xf>
    <xf numFmtId="0" fontId="26" fillId="15" borderId="2" xfId="0" applyFont="1" applyFill="1" applyBorder="1" applyAlignment="1">
      <alignment horizontal="center" vertical="center" wrapText="1"/>
    </xf>
    <xf numFmtId="0" fontId="26" fillId="15" borderId="3" xfId="0" applyFont="1" applyFill="1" applyBorder="1" applyAlignment="1">
      <alignment horizontal="center" vertical="center" wrapText="1"/>
    </xf>
    <xf numFmtId="0" fontId="25" fillId="15" borderId="11" xfId="0" applyFont="1" applyFill="1" applyBorder="1" applyAlignment="1">
      <alignment horizontal="center" vertical="center" textRotation="90" wrapText="1"/>
    </xf>
    <xf numFmtId="0" fontId="25" fillId="15" borderId="26" xfId="0" applyFont="1" applyFill="1" applyBorder="1" applyAlignment="1">
      <alignment horizontal="center" vertical="center" textRotation="90" wrapText="1"/>
    </xf>
    <xf numFmtId="0" fontId="25" fillId="15" borderId="10" xfId="0" applyFont="1" applyFill="1" applyBorder="1" applyAlignment="1">
      <alignment horizontal="center" vertical="center" textRotation="90" wrapText="1"/>
    </xf>
    <xf numFmtId="0" fontId="25" fillId="15" borderId="2" xfId="0" applyFont="1" applyFill="1" applyBorder="1" applyAlignment="1">
      <alignment horizontal="center" vertical="center" wrapText="1"/>
    </xf>
    <xf numFmtId="0" fontId="25" fillId="15" borderId="3" xfId="0" applyFont="1" applyFill="1" applyBorder="1" applyAlignment="1">
      <alignment horizontal="center" vertical="center" wrapText="1"/>
    </xf>
    <xf numFmtId="0" fontId="25" fillId="15" borderId="4" xfId="0" applyFont="1" applyFill="1" applyBorder="1" applyAlignment="1">
      <alignment horizontal="center" vertical="center" wrapText="1"/>
    </xf>
    <xf numFmtId="0" fontId="25" fillId="18" borderId="6" xfId="0" applyFont="1" applyFill="1" applyBorder="1" applyAlignment="1">
      <alignment horizontal="center" vertical="center" wrapText="1"/>
    </xf>
    <xf numFmtId="0" fontId="25" fillId="18" borderId="7" xfId="0" applyFont="1" applyFill="1" applyBorder="1" applyAlignment="1">
      <alignment horizontal="center" vertical="center" wrapText="1"/>
    </xf>
    <xf numFmtId="0" fontId="25" fillId="18" borderId="9" xfId="0" applyFont="1" applyFill="1" applyBorder="1" applyAlignment="1">
      <alignment horizontal="center" vertical="center" wrapText="1"/>
    </xf>
    <xf numFmtId="0" fontId="25" fillId="18" borderId="19" xfId="0" applyFont="1" applyFill="1" applyBorder="1" applyAlignment="1">
      <alignment horizontal="center" vertical="center" wrapText="1"/>
    </xf>
    <xf numFmtId="0" fontId="25" fillId="18" borderId="22" xfId="0" applyFont="1" applyFill="1" applyBorder="1" applyAlignment="1">
      <alignment horizontal="center" vertical="center" wrapText="1"/>
    </xf>
    <xf numFmtId="0" fontId="25" fillId="18" borderId="2" xfId="0" applyFont="1" applyFill="1" applyBorder="1" applyAlignment="1">
      <alignment horizontal="center" vertical="center" wrapText="1"/>
    </xf>
    <xf numFmtId="0" fontId="25" fillId="18" borderId="3" xfId="0" applyFont="1" applyFill="1" applyBorder="1" applyAlignment="1">
      <alignment horizontal="center" vertical="center" wrapText="1"/>
    </xf>
    <xf numFmtId="0" fontId="25" fillId="22" borderId="2" xfId="0" applyFont="1" applyFill="1" applyBorder="1" applyAlignment="1">
      <alignment horizontal="center" vertical="center" wrapText="1"/>
    </xf>
    <xf numFmtId="0" fontId="25" fillId="22" borderId="3" xfId="0" applyFont="1" applyFill="1" applyBorder="1" applyAlignment="1">
      <alignment horizontal="center" vertical="center" wrapText="1"/>
    </xf>
    <xf numFmtId="0" fontId="25" fillId="22" borderId="22" xfId="0" applyFont="1" applyFill="1" applyBorder="1" applyAlignment="1">
      <alignment horizontal="center" vertical="center" wrapText="1"/>
    </xf>
    <xf numFmtId="0" fontId="25" fillId="23" borderId="11" xfId="0" applyFont="1" applyFill="1" applyBorder="1" applyAlignment="1">
      <alignment horizontal="center" vertical="center" wrapText="1"/>
    </xf>
    <xf numFmtId="0" fontId="25" fillId="23" borderId="10" xfId="0" applyFont="1" applyFill="1" applyBorder="1" applyAlignment="1">
      <alignment horizontal="center" vertical="center" wrapText="1"/>
    </xf>
    <xf numFmtId="0" fontId="25" fillId="18" borderId="11" xfId="0" applyFont="1" applyFill="1" applyBorder="1" applyAlignment="1">
      <alignment horizontal="center" vertical="center" wrapText="1"/>
    </xf>
    <xf numFmtId="0" fontId="25" fillId="18" borderId="10" xfId="0" applyFont="1" applyFill="1" applyBorder="1" applyAlignment="1">
      <alignment horizontal="center" vertical="center" wrapText="1"/>
    </xf>
    <xf numFmtId="0" fontId="25" fillId="22" borderId="11" xfId="0" applyFont="1" applyFill="1" applyBorder="1" applyAlignment="1">
      <alignment horizontal="center" vertical="center" wrapText="1"/>
    </xf>
    <xf numFmtId="0" fontId="25" fillId="22" borderId="10" xfId="0" applyFont="1" applyFill="1" applyBorder="1" applyAlignment="1">
      <alignment horizontal="center" vertical="center" wrapText="1"/>
    </xf>
    <xf numFmtId="0" fontId="25" fillId="18" borderId="26" xfId="0" applyFont="1" applyFill="1" applyBorder="1" applyAlignment="1">
      <alignment horizontal="center" vertical="center" wrapText="1"/>
    </xf>
    <xf numFmtId="0" fontId="25" fillId="20" borderId="2" xfId="0" applyFont="1" applyFill="1" applyBorder="1" applyAlignment="1">
      <alignment horizontal="center" vertical="center" wrapText="1"/>
    </xf>
    <xf numFmtId="0" fontId="25" fillId="20" borderId="3" xfId="0" applyFont="1" applyFill="1" applyBorder="1" applyAlignment="1">
      <alignment horizontal="center" vertical="center" wrapText="1"/>
    </xf>
    <xf numFmtId="0" fontId="25" fillId="20" borderId="4" xfId="0" applyFont="1" applyFill="1" applyBorder="1" applyAlignment="1">
      <alignment horizontal="center" vertical="center" wrapText="1"/>
    </xf>
    <xf numFmtId="0" fontId="25" fillId="21" borderId="2" xfId="0" applyFont="1" applyFill="1" applyBorder="1" applyAlignment="1">
      <alignment horizontal="center" vertical="center" wrapText="1"/>
    </xf>
    <xf numFmtId="0" fontId="25" fillId="21" borderId="3" xfId="0" applyFont="1" applyFill="1" applyBorder="1" applyAlignment="1">
      <alignment horizontal="center" vertical="center" wrapText="1"/>
    </xf>
    <xf numFmtId="0" fontId="25" fillId="21" borderId="4" xfId="0" applyFont="1" applyFill="1" applyBorder="1" applyAlignment="1">
      <alignment horizontal="center" vertical="center" wrapText="1"/>
    </xf>
    <xf numFmtId="0" fontId="25" fillId="24" borderId="11" xfId="0" applyFont="1" applyFill="1" applyBorder="1" applyAlignment="1">
      <alignment horizontal="center" vertical="center" wrapText="1"/>
    </xf>
    <xf numFmtId="0" fontId="25" fillId="24" borderId="26" xfId="0" applyFont="1" applyFill="1" applyBorder="1" applyAlignment="1">
      <alignment horizontal="center" vertical="center" wrapText="1"/>
    </xf>
    <xf numFmtId="0" fontId="25" fillId="19" borderId="11" xfId="0" applyFont="1" applyFill="1" applyBorder="1" applyAlignment="1">
      <alignment horizontal="center" vertical="center" wrapText="1"/>
    </xf>
    <xf numFmtId="0" fontId="25" fillId="19" borderId="26" xfId="0" applyFont="1" applyFill="1" applyBorder="1" applyAlignment="1">
      <alignment horizontal="center" vertical="center" wrapText="1"/>
    </xf>
    <xf numFmtId="0" fontId="25" fillId="19" borderId="4" xfId="0" applyFont="1" applyFill="1" applyBorder="1" applyAlignment="1">
      <alignment horizontal="center" vertical="center" wrapText="1"/>
    </xf>
    <xf numFmtId="0" fontId="25" fillId="20" borderId="11" xfId="0" applyFont="1" applyFill="1" applyBorder="1" applyAlignment="1">
      <alignment horizontal="center" vertical="center" wrapText="1"/>
    </xf>
    <xf numFmtId="0" fontId="25" fillId="20" borderId="26" xfId="0" applyFont="1" applyFill="1" applyBorder="1" applyAlignment="1">
      <alignment horizontal="center" vertical="center" wrapText="1"/>
    </xf>
    <xf numFmtId="0" fontId="25" fillId="20" borderId="10" xfId="0" applyFont="1" applyFill="1" applyBorder="1" applyAlignment="1">
      <alignment horizontal="center" vertical="center" wrapText="1"/>
    </xf>
    <xf numFmtId="0" fontId="30" fillId="3" borderId="0" xfId="0" applyFont="1" applyFill="1" applyAlignment="1">
      <alignment horizontal="center" vertical="center"/>
    </xf>
    <xf numFmtId="0" fontId="25" fillId="22" borderId="9" xfId="0" applyFont="1" applyFill="1" applyBorder="1" applyAlignment="1">
      <alignment horizontal="center" vertical="center" wrapText="1"/>
    </xf>
    <xf numFmtId="0" fontId="25" fillId="22" borderId="19" xfId="0" applyFont="1" applyFill="1" applyBorder="1" applyAlignment="1">
      <alignment horizontal="center" vertical="center" wrapText="1"/>
    </xf>
    <xf numFmtId="0" fontId="25" fillId="22" borderId="1" xfId="0" applyFont="1" applyFill="1" applyBorder="1" applyAlignment="1">
      <alignment horizontal="center" vertical="center" wrapText="1"/>
    </xf>
    <xf numFmtId="0" fontId="25" fillId="21" borderId="11" xfId="0" applyFont="1" applyFill="1" applyBorder="1" applyAlignment="1">
      <alignment horizontal="center" vertical="center" wrapText="1"/>
    </xf>
    <xf numFmtId="0" fontId="25" fillId="21" borderId="10" xfId="0" applyFont="1" applyFill="1" applyBorder="1" applyAlignment="1">
      <alignment horizontal="center" vertical="center" wrapText="1"/>
    </xf>
    <xf numFmtId="0" fontId="8" fillId="0" borderId="11" xfId="0" applyFont="1" applyBorder="1" applyAlignment="1">
      <alignment vertical="top" wrapText="1"/>
    </xf>
    <xf numFmtId="0" fontId="8" fillId="0" borderId="26" xfId="0" applyFont="1" applyBorder="1" applyAlignment="1">
      <alignment vertical="top" wrapText="1"/>
    </xf>
    <xf numFmtId="9" fontId="8" fillId="16" borderId="11" xfId="0" applyNumberFormat="1" applyFont="1" applyFill="1" applyBorder="1" applyAlignment="1">
      <alignment vertical="top"/>
    </xf>
    <xf numFmtId="0" fontId="8" fillId="16" borderId="26" xfId="0" applyFont="1" applyFill="1" applyBorder="1" applyAlignment="1">
      <alignment vertical="top"/>
    </xf>
    <xf numFmtId="0" fontId="8" fillId="16" borderId="11" xfId="0" applyFont="1" applyFill="1" applyBorder="1" applyAlignment="1">
      <alignment vertical="top" wrapText="1"/>
    </xf>
    <xf numFmtId="0" fontId="8" fillId="16" borderId="26" xfId="0" applyFont="1" applyFill="1" applyBorder="1" applyAlignment="1">
      <alignment vertical="top" wrapText="1"/>
    </xf>
    <xf numFmtId="0" fontId="8" fillId="0" borderId="11" xfId="0" applyFont="1" applyBorder="1" applyAlignment="1">
      <alignment vertical="top"/>
    </xf>
    <xf numFmtId="0" fontId="8" fillId="0" borderId="26" xfId="0" applyFont="1" applyBorder="1" applyAlignment="1">
      <alignment vertical="top"/>
    </xf>
    <xf numFmtId="0" fontId="8" fillId="16" borderId="11" xfId="0" applyFont="1" applyFill="1" applyBorder="1" applyAlignment="1">
      <alignment vertical="top"/>
    </xf>
    <xf numFmtId="14" fontId="13" fillId="16" borderId="11" xfId="0" applyNumberFormat="1" applyFont="1" applyFill="1" applyBorder="1" applyAlignment="1">
      <alignment vertical="top" wrapText="1"/>
    </xf>
    <xf numFmtId="0" fontId="13" fillId="16" borderId="26" xfId="0" applyFont="1" applyFill="1" applyBorder="1" applyAlignment="1">
      <alignment vertical="top" wrapText="1"/>
    </xf>
    <xf numFmtId="14" fontId="8" fillId="16" borderId="11" xfId="0" applyNumberFormat="1" applyFont="1" applyFill="1" applyBorder="1" applyAlignment="1">
      <alignment vertical="top" wrapText="1"/>
    </xf>
    <xf numFmtId="0" fontId="7" fillId="22" borderId="9" xfId="0" applyFont="1" applyFill="1" applyBorder="1" applyAlignment="1">
      <alignment vertical="top" wrapText="1"/>
    </xf>
    <xf numFmtId="0" fontId="7" fillId="22" borderId="19" xfId="0" applyFont="1" applyFill="1" applyBorder="1" applyAlignment="1">
      <alignment vertical="top" wrapText="1"/>
    </xf>
    <xf numFmtId="0" fontId="7" fillId="20" borderId="11" xfId="0" applyFont="1" applyFill="1" applyBorder="1" applyAlignment="1">
      <alignment vertical="top" wrapText="1"/>
    </xf>
    <xf numFmtId="0" fontId="7" fillId="20" borderId="26" xfId="0" applyFont="1" applyFill="1" applyBorder="1" applyAlignment="1">
      <alignment vertical="top" wrapText="1"/>
    </xf>
    <xf numFmtId="0" fontId="7" fillId="20" borderId="10" xfId="0" applyFont="1" applyFill="1" applyBorder="1" applyAlignment="1">
      <alignment vertical="top" wrapText="1"/>
    </xf>
    <xf numFmtId="0" fontId="7" fillId="21" borderId="11" xfId="0" applyFont="1" applyFill="1" applyBorder="1" applyAlignment="1">
      <alignment vertical="top" wrapText="1"/>
    </xf>
    <xf numFmtId="0" fontId="7" fillId="21" borderId="10" xfId="0" applyFont="1" applyFill="1" applyBorder="1" applyAlignment="1">
      <alignment vertical="top" wrapText="1"/>
    </xf>
    <xf numFmtId="0" fontId="7" fillId="22" borderId="11" xfId="0" applyFont="1" applyFill="1" applyBorder="1" applyAlignment="1">
      <alignment vertical="top" wrapText="1"/>
    </xf>
    <xf numFmtId="0" fontId="7" fillId="22" borderId="10" xfId="0" applyFont="1" applyFill="1" applyBorder="1" applyAlignment="1">
      <alignment vertical="top" wrapText="1"/>
    </xf>
    <xf numFmtId="0" fontId="7" fillId="24" borderId="11" xfId="0" applyFont="1" applyFill="1" applyBorder="1" applyAlignment="1">
      <alignment vertical="top" wrapText="1"/>
    </xf>
    <xf numFmtId="0" fontId="7" fillId="24" borderId="26" xfId="0" applyFont="1" applyFill="1" applyBorder="1" applyAlignment="1">
      <alignment vertical="top" wrapText="1"/>
    </xf>
    <xf numFmtId="0" fontId="7" fillId="19" borderId="11" xfId="0" applyFont="1" applyFill="1" applyBorder="1" applyAlignment="1">
      <alignment vertical="top" wrapText="1"/>
    </xf>
    <xf numFmtId="0" fontId="7" fillId="19" borderId="26" xfId="0" applyFont="1" applyFill="1" applyBorder="1" applyAlignment="1">
      <alignment vertical="top" wrapText="1"/>
    </xf>
    <xf numFmtId="0" fontId="7" fillId="19" borderId="2" xfId="0" applyFont="1" applyFill="1" applyBorder="1" applyAlignment="1">
      <alignment vertical="top" wrapText="1"/>
    </xf>
    <xf numFmtId="0" fontId="7" fillId="19" borderId="4" xfId="0" applyFont="1" applyFill="1" applyBorder="1" applyAlignment="1">
      <alignment vertical="top" wrapText="1"/>
    </xf>
    <xf numFmtId="0" fontId="7" fillId="19" borderId="3" xfId="0" applyFont="1" applyFill="1" applyBorder="1" applyAlignment="1">
      <alignment vertical="top" wrapText="1"/>
    </xf>
    <xf numFmtId="0" fontId="7" fillId="23" borderId="11" xfId="0" applyFont="1" applyFill="1" applyBorder="1" applyAlignment="1">
      <alignment vertical="top" wrapText="1"/>
    </xf>
    <xf numFmtId="0" fontId="7" fillId="23" borderId="10" xfId="0" applyFont="1" applyFill="1" applyBorder="1" applyAlignment="1">
      <alignment vertical="top" wrapText="1"/>
    </xf>
    <xf numFmtId="0" fontId="7" fillId="18" borderId="11" xfId="0" applyFont="1" applyFill="1" applyBorder="1" applyAlignment="1">
      <alignment vertical="top" wrapText="1"/>
    </xf>
    <xf numFmtId="0" fontId="7" fillId="18" borderId="10" xfId="0" applyFont="1" applyFill="1" applyBorder="1" applyAlignment="1">
      <alignment vertical="top" wrapText="1"/>
    </xf>
    <xf numFmtId="0" fontId="7" fillId="18" borderId="26" xfId="0" applyFont="1" applyFill="1" applyBorder="1" applyAlignment="1">
      <alignment vertical="top" wrapText="1"/>
    </xf>
    <xf numFmtId="0" fontId="7" fillId="22" borderId="2" xfId="0" applyFont="1" applyFill="1" applyBorder="1" applyAlignment="1">
      <alignment vertical="top" wrapText="1"/>
    </xf>
    <xf numFmtId="0" fontId="7" fillId="22" borderId="3" xfId="0" applyFont="1" applyFill="1" applyBorder="1" applyAlignment="1">
      <alignment vertical="top" wrapText="1"/>
    </xf>
    <xf numFmtId="0" fontId="7" fillId="22" borderId="4" xfId="0" applyFont="1" applyFill="1" applyBorder="1" applyAlignment="1">
      <alignment vertical="top" wrapText="1"/>
    </xf>
    <xf numFmtId="0" fontId="7" fillId="18" borderId="6" xfId="0" applyFont="1" applyFill="1" applyBorder="1" applyAlignment="1">
      <alignment vertical="top" wrapText="1"/>
    </xf>
    <xf numFmtId="0" fontId="7" fillId="18" borderId="7" xfId="0" applyFont="1" applyFill="1" applyBorder="1" applyAlignment="1">
      <alignment vertical="top" wrapText="1"/>
    </xf>
    <xf numFmtId="0" fontId="7" fillId="18" borderId="9" xfId="0" applyFont="1" applyFill="1" applyBorder="1" applyAlignment="1">
      <alignment vertical="top" wrapText="1"/>
    </xf>
    <xf numFmtId="0" fontId="7" fillId="18" borderId="19" xfId="0" applyFont="1" applyFill="1" applyBorder="1" applyAlignment="1">
      <alignment vertical="top" wrapText="1"/>
    </xf>
    <xf numFmtId="0" fontId="7" fillId="18" borderId="22" xfId="0" applyFont="1" applyFill="1" applyBorder="1" applyAlignment="1">
      <alignment vertical="top" wrapText="1"/>
    </xf>
    <xf numFmtId="0" fontId="7" fillId="18" borderId="2" xfId="0" applyFont="1" applyFill="1" applyBorder="1" applyAlignment="1">
      <alignment vertical="top" wrapText="1"/>
    </xf>
    <xf numFmtId="0" fontId="7" fillId="18" borderId="3" xfId="0" applyFont="1" applyFill="1" applyBorder="1" applyAlignment="1">
      <alignment vertical="top" wrapText="1"/>
    </xf>
    <xf numFmtId="0" fontId="7" fillId="20" borderId="2" xfId="0" applyFont="1" applyFill="1" applyBorder="1" applyAlignment="1">
      <alignment vertical="top" wrapText="1"/>
    </xf>
    <xf numFmtId="0" fontId="7" fillId="20" borderId="3" xfId="0" applyFont="1" applyFill="1" applyBorder="1" applyAlignment="1">
      <alignment vertical="top" wrapText="1"/>
    </xf>
    <xf numFmtId="0" fontId="7" fillId="20" borderId="4" xfId="0" applyFont="1" applyFill="1" applyBorder="1" applyAlignment="1">
      <alignment vertical="top" wrapText="1"/>
    </xf>
    <xf numFmtId="0" fontId="7" fillId="21" borderId="2" xfId="0" applyFont="1" applyFill="1" applyBorder="1" applyAlignment="1">
      <alignment vertical="top" wrapText="1"/>
    </xf>
    <xf numFmtId="0" fontId="7" fillId="21" borderId="3" xfId="0" applyFont="1" applyFill="1" applyBorder="1" applyAlignment="1">
      <alignment vertical="top" wrapText="1"/>
    </xf>
    <xf numFmtId="0" fontId="7" fillId="21" borderId="4" xfId="0" applyFont="1" applyFill="1" applyBorder="1" applyAlignment="1">
      <alignment vertical="top" wrapText="1"/>
    </xf>
    <xf numFmtId="0" fontId="7" fillId="15" borderId="11" xfId="0" applyFont="1" applyFill="1" applyBorder="1" applyAlignment="1">
      <alignment vertical="top" textRotation="90" wrapText="1"/>
    </xf>
    <xf numFmtId="0" fontId="7" fillId="15" borderId="26" xfId="0" applyFont="1" applyFill="1" applyBorder="1" applyAlignment="1">
      <alignment vertical="top" textRotation="90" wrapText="1"/>
    </xf>
    <xf numFmtId="0" fontId="7" fillId="15" borderId="10" xfId="0" applyFont="1" applyFill="1" applyBorder="1" applyAlignment="1">
      <alignment vertical="top" textRotation="90" wrapText="1"/>
    </xf>
    <xf numFmtId="0" fontId="7" fillId="15" borderId="2" xfId="0" applyFont="1" applyFill="1" applyBorder="1" applyAlignment="1">
      <alignment vertical="top" wrapText="1"/>
    </xf>
    <xf numFmtId="0" fontId="7" fillId="15" borderId="3" xfId="0" applyFont="1" applyFill="1" applyBorder="1" applyAlignment="1">
      <alignment vertical="top" wrapText="1"/>
    </xf>
    <xf numFmtId="0" fontId="7" fillId="15" borderId="4" xfId="0" applyFont="1" applyFill="1" applyBorder="1" applyAlignment="1">
      <alignment vertical="top" wrapText="1"/>
    </xf>
    <xf numFmtId="0" fontId="8" fillId="15" borderId="2" xfId="0" applyFont="1" applyFill="1" applyBorder="1" applyAlignment="1">
      <alignment vertical="top" wrapText="1"/>
    </xf>
    <xf numFmtId="0" fontId="8" fillId="15" borderId="3" xfId="0" applyFont="1" applyFill="1" applyBorder="1" applyAlignment="1">
      <alignment vertical="top" wrapText="1"/>
    </xf>
    <xf numFmtId="0" fontId="8" fillId="17" borderId="2" xfId="0" applyFont="1" applyFill="1" applyBorder="1" applyAlignment="1">
      <alignment vertical="top" wrapText="1"/>
    </xf>
    <xf numFmtId="0" fontId="8" fillId="17" borderId="3" xfId="0" applyFont="1" applyFill="1" applyBorder="1" applyAlignment="1">
      <alignment vertical="top" wrapText="1"/>
    </xf>
    <xf numFmtId="0" fontId="12" fillId="0" borderId="0" xfId="0" quotePrefix="1" applyFont="1" applyAlignment="1">
      <alignment vertical="top" wrapText="1"/>
    </xf>
    <xf numFmtId="0" fontId="12" fillId="0" borderId="18" xfId="0" applyFont="1" applyBorder="1" applyAlignment="1">
      <alignment wrapText="1"/>
    </xf>
    <xf numFmtId="0" fontId="12" fillId="0" borderId="12" xfId="0" applyFont="1" applyBorder="1" applyAlignment="1">
      <alignment vertical="top" wrapText="1"/>
    </xf>
  </cellXfs>
  <cellStyles count="59">
    <cellStyle name="Hipervínculo 2" xfId="5" xr:uid="{00000000-0005-0000-0000-000000000000}"/>
    <cellStyle name="Hipervínculo 3" xfId="30" xr:uid="{00000000-0005-0000-0000-000001000000}"/>
    <cellStyle name="Hyperlink" xfId="35" xr:uid="{00000000-0005-0000-0000-000002000000}"/>
    <cellStyle name="Hyperlink 2" xfId="41" xr:uid="{00000000-0005-0000-0000-000003000000}"/>
    <cellStyle name="Hyperlink 3" xfId="47" xr:uid="{00000000-0005-0000-0000-000004000000}"/>
    <cellStyle name="Millares" xfId="26" builtinId="3"/>
    <cellStyle name="Millares [0] 2" xfId="29" xr:uid="{00000000-0005-0000-0000-000006000000}"/>
    <cellStyle name="Millares [0] 3" xfId="8" xr:uid="{00000000-0005-0000-0000-000007000000}"/>
    <cellStyle name="Millares [0] 3 2" xfId="49" xr:uid="{00000000-0005-0000-0000-000008000000}"/>
    <cellStyle name="Millares [0] 4" xfId="12" xr:uid="{00000000-0005-0000-0000-000009000000}"/>
    <cellStyle name="Millares [0] 4 2" xfId="54" xr:uid="{00000000-0005-0000-0000-00000A000000}"/>
    <cellStyle name="Millares [0] 5" xfId="57" xr:uid="{00000000-0005-0000-0000-00000B000000}"/>
    <cellStyle name="Millares 2" xfId="31" xr:uid="{00000000-0005-0000-0000-00000C000000}"/>
    <cellStyle name="Millares 2 2" xfId="19" xr:uid="{00000000-0005-0000-0000-00000D000000}"/>
    <cellStyle name="Millares 2 2 2" xfId="50" xr:uid="{00000000-0005-0000-0000-00000E000000}"/>
    <cellStyle name="Millares 3" xfId="38" xr:uid="{00000000-0005-0000-0000-00000F000000}"/>
    <cellStyle name="Millares 4" xfId="46" xr:uid="{00000000-0005-0000-0000-000010000000}"/>
    <cellStyle name="Millares 5" xfId="4" xr:uid="{00000000-0005-0000-0000-000011000000}"/>
    <cellStyle name="Millares 5 2" xfId="55" xr:uid="{00000000-0005-0000-0000-000012000000}"/>
    <cellStyle name="Moneda" xfId="23" builtinId="4"/>
    <cellStyle name="Moneda [0]" xfId="24" builtinId="7"/>
    <cellStyle name="Moneda [0] 2" xfId="25" xr:uid="{00000000-0005-0000-0000-000015000000}"/>
    <cellStyle name="Moneda [0] 3" xfId="22" xr:uid="{00000000-0005-0000-0000-000016000000}"/>
    <cellStyle name="Moneda 11" xfId="45" xr:uid="{00000000-0005-0000-0000-000017000000}"/>
    <cellStyle name="Moneda 2" xfId="36" xr:uid="{00000000-0005-0000-0000-000018000000}"/>
    <cellStyle name="Moneda 2 2" xfId="44" xr:uid="{00000000-0005-0000-0000-000019000000}"/>
    <cellStyle name="Moneda 3" xfId="43" xr:uid="{00000000-0005-0000-0000-00001A000000}"/>
    <cellStyle name="Moneda 4" xfId="14" xr:uid="{00000000-0005-0000-0000-00001B000000}"/>
    <cellStyle name="Moneda 4 2" xfId="51" xr:uid="{00000000-0005-0000-0000-00001C000000}"/>
    <cellStyle name="Normal" xfId="0" builtinId="0"/>
    <cellStyle name="Normal 10" xfId="1" xr:uid="{00000000-0005-0000-0000-00001E000000}"/>
    <cellStyle name="Normal 11" xfId="20" xr:uid="{00000000-0005-0000-0000-00001F000000}"/>
    <cellStyle name="Normal 12" xfId="42" xr:uid="{00000000-0005-0000-0000-000020000000}"/>
    <cellStyle name="Normal 12 2" xfId="13" xr:uid="{00000000-0005-0000-0000-000021000000}"/>
    <cellStyle name="Normal 12 2 2" xfId="52" xr:uid="{00000000-0005-0000-0000-000022000000}"/>
    <cellStyle name="Normal 13" xfId="15" xr:uid="{00000000-0005-0000-0000-000023000000}"/>
    <cellStyle name="Normal 14" xfId="21" xr:uid="{00000000-0005-0000-0000-000024000000}"/>
    <cellStyle name="Normal 2" xfId="3" xr:uid="{00000000-0005-0000-0000-000025000000}"/>
    <cellStyle name="Normal 3" xfId="6" xr:uid="{00000000-0005-0000-0000-000026000000}"/>
    <cellStyle name="Normal 3 2" xfId="34" xr:uid="{00000000-0005-0000-0000-000027000000}"/>
    <cellStyle name="Normal 4" xfId="58" xr:uid="{00000000-0005-0000-0000-000028000000}"/>
    <cellStyle name="Normal 4 2" xfId="7" xr:uid="{00000000-0005-0000-0000-000029000000}"/>
    <cellStyle name="Normal 4 3" xfId="16" xr:uid="{00000000-0005-0000-0000-00002A000000}"/>
    <cellStyle name="Normal 4 4" xfId="37" xr:uid="{00000000-0005-0000-0000-00002B000000}"/>
    <cellStyle name="Normal 5" xfId="28" xr:uid="{00000000-0005-0000-0000-00002C000000}"/>
    <cellStyle name="Normal 5 2" xfId="40" xr:uid="{00000000-0005-0000-0000-00002D000000}"/>
    <cellStyle name="Normal 5 3" xfId="9" xr:uid="{00000000-0005-0000-0000-00002E000000}"/>
    <cellStyle name="Normal 5 3 2" xfId="48" xr:uid="{00000000-0005-0000-0000-00002F000000}"/>
    <cellStyle name="Normal 6" xfId="10" xr:uid="{00000000-0005-0000-0000-000030000000}"/>
    <cellStyle name="Normal 6 2" xfId="39" xr:uid="{00000000-0005-0000-0000-000031000000}"/>
    <cellStyle name="Normal 7" xfId="11" xr:uid="{00000000-0005-0000-0000-000032000000}"/>
    <cellStyle name="Normal 7 2" xfId="53" xr:uid="{00000000-0005-0000-0000-000033000000}"/>
    <cellStyle name="Normal 8" xfId="17" xr:uid="{00000000-0005-0000-0000-000034000000}"/>
    <cellStyle name="Normal 9" xfId="18" xr:uid="{00000000-0005-0000-0000-000035000000}"/>
    <cellStyle name="Porcentaje" xfId="27" builtinId="5"/>
    <cellStyle name="Porcentaje 2" xfId="2" xr:uid="{00000000-0005-0000-0000-000037000000}"/>
    <cellStyle name="Porcentaje 2 2" xfId="33" xr:uid="{00000000-0005-0000-0000-000038000000}"/>
    <cellStyle name="Porcentaje 2 3" xfId="32" xr:uid="{00000000-0005-0000-0000-000039000000}"/>
    <cellStyle name="Porcentaje 3" xfId="56" xr:uid="{00000000-0005-0000-0000-00003A000000}"/>
  </cellStyles>
  <dxfs count="3">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514350</xdr:colOff>
      <xdr:row>66</xdr:row>
      <xdr:rowOff>152400</xdr:rowOff>
    </xdr:to>
    <xdr:pic>
      <xdr:nvPicPr>
        <xdr:cNvPr id="2" name="Imagen 1">
          <a:extLst>
            <a:ext uri="{FF2B5EF4-FFF2-40B4-BE49-F238E27FC236}">
              <a16:creationId xmlns:a16="http://schemas.microsoft.com/office/drawing/2014/main" id="{339B4BDD-2F18-49D7-B1F4-1AF2732DB7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391150" cy="12725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Users/marcus.hooker/Documents/Documentos%202021/Art%2066%20-%20PDD/Matriz_sgto_Art.66_Raiza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disgovco-my.sharepoint.com/Users/Administrador/Downloads/Cultura/Matrices%20Art%2066%20-Sectores%20mayo-21-2021%20CULTURA%20cop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isgovco-my.sharepoint.com/Users/yanet/Downloads/Afro-%20SDMOVILIDAD%20%20(2)%20AFR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escargas\Matriz%20Plan%20de%20acci&#243;n%20y%20Seguimiento%20Art&#237;culo_%2066_%20Primer%20Trimestr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disgovco-my.sharepoint.com/Users/Administrador/Downloads/INFORME_1_TRIMESTRE_2021%20(2)/INFORME_1_TRIMESTRE_2021/Matriz_1_Trimestre_2021_Afrodescendiente_SD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Plan de ación y seg"/>
      <sheetName val="Art 66 - Raizales"/>
      <sheetName val="1.SED "/>
      <sheetName val="2.SDA"/>
      <sheetName val="3.Movilidad"/>
      <sheetName val="4.IDPAC"/>
      <sheetName val="5.SCRD"/>
      <sheetName val="3.SDIS"/>
      <sheetName val="6.SDIS"/>
      <sheetName val="7.SDDE"/>
      <sheetName val="8.SDG"/>
      <sheetName val="10.MUJER "/>
      <sheetName val="11.SDS"/>
      <sheetName val="7.MUJER - SDM"/>
      <sheetName val="12.SDP"/>
      <sheetName val="Hoja1"/>
      <sheetName val="Hoja3"/>
      <sheetName val="Hoja2"/>
      <sheetName val="ODS"/>
    </sheetNames>
    <sheetDataSet>
      <sheetData sheetId="0" refreshError="1"/>
      <sheetData sheetId="1"/>
      <sheetData sheetId="2" refreshError="1"/>
      <sheetData sheetId="3" refreshError="1"/>
      <sheetData sheetId="4" refreshError="1"/>
      <sheetData sheetId="5" refreshError="1"/>
      <sheetData sheetId="6" refreshError="1"/>
      <sheetData sheetId="7">
        <row r="2">
          <cell r="C2" t="str">
            <v>Raizal</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5">
          <cell r="C5" t="str">
            <v>Raizal</v>
          </cell>
        </row>
        <row r="6">
          <cell r="C6" t="str">
            <v>Indígenas</v>
          </cell>
        </row>
        <row r="7">
          <cell r="C7" t="str">
            <v>Rrom</v>
          </cell>
        </row>
        <row r="8">
          <cell r="C8" t="str">
            <v>Afrodescendientes</v>
          </cell>
        </row>
        <row r="9">
          <cell r="C9" t="str">
            <v>Palenqueros</v>
          </cell>
        </row>
      </sheetData>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MATRIZ AFRO"/>
    </sheetNames>
    <definedNames>
      <definedName name="Política_Pública" sheetId="0"/>
    </defined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
      <sheetName val="Instructivo Plan de ación y seg"/>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Plan de ación y seg"/>
      <sheetName val="Seguimiento AA Indígena "/>
      <sheetName val="Seguimiento AA Afro"/>
      <sheetName val="Seguimiento AA Raizal"/>
      <sheetName val="Seguimiento AA Palenquero"/>
      <sheetName val="Seguimiento AA Rrom"/>
      <sheetName val="Hoja1"/>
      <sheetName val="Hoja3"/>
      <sheetName val="Hoja2"/>
      <sheetName val="O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S"/>
      <sheetName val="Instructivo Plan de ación y seg"/>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dosorio@participacionbogota.gov.co" TargetMode="External"/><Relationship Id="rId18" Type="http://schemas.openxmlformats.org/officeDocument/2006/relationships/hyperlink" Target="mailto:juanita.soto@habitatbogota.gov.co" TargetMode="External"/><Relationship Id="rId26" Type="http://schemas.openxmlformats.org/officeDocument/2006/relationships/hyperlink" Target="mailto:hrojas@desarrolloeconomico.gov.co" TargetMode="External"/><Relationship Id="rId39" Type="http://schemas.openxmlformats.org/officeDocument/2006/relationships/hyperlink" Target="mailto:ivonne.gonzalez@gobiernobogota.gov.co" TargetMode="External"/><Relationship Id="rId21" Type="http://schemas.openxmlformats.org/officeDocument/2006/relationships/hyperlink" Target="mailto:lhparra@sdis.gov.co" TargetMode="External"/><Relationship Id="rId34" Type="http://schemas.openxmlformats.org/officeDocument/2006/relationships/hyperlink" Target="mailto:andres.idarraga@gobiernobogota.gov.co" TargetMode="External"/><Relationship Id="rId42" Type="http://schemas.openxmlformats.org/officeDocument/2006/relationships/hyperlink" Target="mailto:ivonne.gonzalez@gobiernobogota.gov.co" TargetMode="External"/><Relationship Id="rId7" Type="http://schemas.openxmlformats.org/officeDocument/2006/relationships/hyperlink" Target="mailto:dangulo@participacionbogota.gov.co" TargetMode="External"/><Relationship Id="rId2" Type="http://schemas.openxmlformats.org/officeDocument/2006/relationships/hyperlink" Target="mailto:paula.villegas@idartes.gov.co" TargetMode="External"/><Relationship Id="rId16" Type="http://schemas.openxmlformats.org/officeDocument/2006/relationships/hyperlink" Target="mailto:juanita.soto@habitatbogota.gov.co" TargetMode="External"/><Relationship Id="rId29" Type="http://schemas.openxmlformats.org/officeDocument/2006/relationships/hyperlink" Target="mailto:ngarzon@sdp.gov.co" TargetMode="External"/><Relationship Id="rId1" Type="http://schemas.openxmlformats.org/officeDocument/2006/relationships/hyperlink" Target="mailto:paula.villegas@idartes.gov.co" TargetMode="External"/><Relationship Id="rId6" Type="http://schemas.openxmlformats.org/officeDocument/2006/relationships/hyperlink" Target="mailto:dosorio@participacionbogota.gov.co" TargetMode="External"/><Relationship Id="rId11" Type="http://schemas.openxmlformats.org/officeDocument/2006/relationships/hyperlink" Target="mailto:ooviedo@participacionbogota.gov.co" TargetMode="External"/><Relationship Id="rId24" Type="http://schemas.openxmlformats.org/officeDocument/2006/relationships/hyperlink" Target="mailto:jmorenol@sdis.gov.co" TargetMode="External"/><Relationship Id="rId32" Type="http://schemas.openxmlformats.org/officeDocument/2006/relationships/hyperlink" Target="mailto:jparra@sdp.gov.co" TargetMode="External"/><Relationship Id="rId37" Type="http://schemas.openxmlformats.org/officeDocument/2006/relationships/hyperlink" Target="mailto:ivonne.gonzalez@gobiernobogota.gov.co" TargetMode="External"/><Relationship Id="rId40" Type="http://schemas.openxmlformats.org/officeDocument/2006/relationships/hyperlink" Target="mailto:ivonne.gonzalez@gobiernobogota.gov.co" TargetMode="External"/><Relationship Id="rId45" Type="http://schemas.openxmlformats.org/officeDocument/2006/relationships/comments" Target="../comments1.xml"/><Relationship Id="rId5" Type="http://schemas.openxmlformats.org/officeDocument/2006/relationships/hyperlink" Target="mailto:aura.escamilla@idrd.gov.co" TargetMode="External"/><Relationship Id="rId15" Type="http://schemas.openxmlformats.org/officeDocument/2006/relationships/hyperlink" Target="mailto:juanita.soto@habitatbogota.gov.co" TargetMode="External"/><Relationship Id="rId23" Type="http://schemas.openxmlformats.org/officeDocument/2006/relationships/hyperlink" Target="mailto:jmorenol@sdis.gov.co" TargetMode="External"/><Relationship Id="rId28" Type="http://schemas.openxmlformats.org/officeDocument/2006/relationships/hyperlink" Target="mailto:ngarzon@sdp.gov.co" TargetMode="External"/><Relationship Id="rId36" Type="http://schemas.openxmlformats.org/officeDocument/2006/relationships/hyperlink" Target="mailto:andres.idarraga@gobiernobogota.gov.co" TargetMode="External"/><Relationship Id="rId10" Type="http://schemas.openxmlformats.org/officeDocument/2006/relationships/hyperlink" Target="mailto:dangulo@participacionbogota.gov.co" TargetMode="External"/><Relationship Id="rId19" Type="http://schemas.openxmlformats.org/officeDocument/2006/relationships/hyperlink" Target="mailto:juanita.soto@habitatbogota.gov.co" TargetMode="External"/><Relationship Id="rId31" Type="http://schemas.openxmlformats.org/officeDocument/2006/relationships/hyperlink" Target="mailto:jparra@sdp.gov.co" TargetMode="External"/><Relationship Id="rId44" Type="http://schemas.openxmlformats.org/officeDocument/2006/relationships/vmlDrawing" Target="../drawings/vmlDrawing1.vml"/><Relationship Id="rId4" Type="http://schemas.openxmlformats.org/officeDocument/2006/relationships/hyperlink" Target="mailto:aura.escamilla@idrd.gov.co" TargetMode="External"/><Relationship Id="rId9" Type="http://schemas.openxmlformats.org/officeDocument/2006/relationships/hyperlink" Target="mailto:dangulo@participacionbogota.gov.co" TargetMode="External"/><Relationship Id="rId14" Type="http://schemas.openxmlformats.org/officeDocument/2006/relationships/hyperlink" Target="mailto:cnagyp@cajaviviendapopular.gov.co" TargetMode="External"/><Relationship Id="rId22" Type="http://schemas.openxmlformats.org/officeDocument/2006/relationships/hyperlink" Target="mailto:jmorenol@sdis.gov.co" TargetMode="External"/><Relationship Id="rId27" Type="http://schemas.openxmlformats.org/officeDocument/2006/relationships/hyperlink" Target="mailto:alacosta@sdp.gov.co" TargetMode="External"/><Relationship Id="rId30" Type="http://schemas.openxmlformats.org/officeDocument/2006/relationships/hyperlink" Target="mailto:dir.planeacion@sdp.gov.co" TargetMode="External"/><Relationship Id="rId35" Type="http://schemas.openxmlformats.org/officeDocument/2006/relationships/hyperlink" Target="mailto:camilo.acero@gobiernobogota.gov.co" TargetMode="External"/><Relationship Id="rId43" Type="http://schemas.openxmlformats.org/officeDocument/2006/relationships/printerSettings" Target="../printerSettings/printerSettings1.bin"/><Relationship Id="rId8" Type="http://schemas.openxmlformats.org/officeDocument/2006/relationships/hyperlink" Target="mailto:dangulo@participacionbogota.gov.co" TargetMode="External"/><Relationship Id="rId3" Type="http://schemas.openxmlformats.org/officeDocument/2006/relationships/hyperlink" Target="mailto:alejandro.franco@scrd.gov.co" TargetMode="External"/><Relationship Id="rId12" Type="http://schemas.openxmlformats.org/officeDocument/2006/relationships/hyperlink" Target="mailto:dosorio@participacionbogota.gov.co" TargetMode="External"/><Relationship Id="rId17" Type="http://schemas.openxmlformats.org/officeDocument/2006/relationships/hyperlink" Target="mailto:aidee.sanchezc@habitatbogota.gov.co" TargetMode="External"/><Relationship Id="rId25" Type="http://schemas.openxmlformats.org/officeDocument/2006/relationships/hyperlink" Target="mailto:hrojas@desarrolloeconomico.gov.co" TargetMode="External"/><Relationship Id="rId33" Type="http://schemas.openxmlformats.org/officeDocument/2006/relationships/hyperlink" Target="mailto:jparra@sdp.gov.co" TargetMode="External"/><Relationship Id="rId38" Type="http://schemas.openxmlformats.org/officeDocument/2006/relationships/hyperlink" Target="mailto:andres.idarraga@gobiernobogota.gov.co" TargetMode="External"/><Relationship Id="rId20" Type="http://schemas.openxmlformats.org/officeDocument/2006/relationships/hyperlink" Target="mailto:lhparra@sdis.gov.co" TargetMode="External"/><Relationship Id="rId41" Type="http://schemas.openxmlformats.org/officeDocument/2006/relationships/hyperlink" Target="mailto:andres.idarraga@gobiernobogota.gov.co"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mailto:jmorenol@sdis.gov.co" TargetMode="External"/><Relationship Id="rId7" Type="http://schemas.openxmlformats.org/officeDocument/2006/relationships/vmlDrawing" Target="../drawings/vmlDrawing2.vml"/><Relationship Id="rId2" Type="http://schemas.openxmlformats.org/officeDocument/2006/relationships/hyperlink" Target="mailto:lhparra@sdis.gov.co" TargetMode="External"/><Relationship Id="rId1" Type="http://schemas.openxmlformats.org/officeDocument/2006/relationships/hyperlink" Target="mailto:lhparra@sdis.gov.co" TargetMode="External"/><Relationship Id="rId6" Type="http://schemas.openxmlformats.org/officeDocument/2006/relationships/printerSettings" Target="../printerSettings/printerSettings2.bin"/><Relationship Id="rId5" Type="http://schemas.openxmlformats.org/officeDocument/2006/relationships/hyperlink" Target="mailto:jmorenol@sdis.gov.co" TargetMode="External"/><Relationship Id="rId4" Type="http://schemas.openxmlformats.org/officeDocument/2006/relationships/hyperlink" Target="mailto:jmorenol@sdis.gov.co"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ivonne.gonzalez@gobiernobogota.gov.co" TargetMode="External"/><Relationship Id="rId18" Type="http://schemas.openxmlformats.org/officeDocument/2006/relationships/hyperlink" Target="mailto:dangulo@participacionbogota.gov.co" TargetMode="External"/><Relationship Id="rId26" Type="http://schemas.openxmlformats.org/officeDocument/2006/relationships/hyperlink" Target="mailto:juanita.soto@habitatbogota.gov.co" TargetMode="External"/><Relationship Id="rId39" Type="http://schemas.openxmlformats.org/officeDocument/2006/relationships/hyperlink" Target="mailto:dir.planeacion@sdp.gov.co" TargetMode="External"/><Relationship Id="rId21" Type="http://schemas.openxmlformats.org/officeDocument/2006/relationships/hyperlink" Target="mailto:dangulo@participacionbogota.gov.co" TargetMode="External"/><Relationship Id="rId34" Type="http://schemas.openxmlformats.org/officeDocument/2006/relationships/hyperlink" Target="mailto:jmorenol@sdis.gov.co" TargetMode="External"/><Relationship Id="rId42" Type="http://schemas.openxmlformats.org/officeDocument/2006/relationships/hyperlink" Target="mailto:ngarzon@sdp.gov.co" TargetMode="External"/><Relationship Id="rId7" Type="http://schemas.openxmlformats.org/officeDocument/2006/relationships/hyperlink" Target="mailto:hrojas@desarrolloeconomico.gov.co" TargetMode="External"/><Relationship Id="rId2" Type="http://schemas.openxmlformats.org/officeDocument/2006/relationships/hyperlink" Target="mailto:paula.villegas@idartes.gov.co" TargetMode="External"/><Relationship Id="rId16" Type="http://schemas.openxmlformats.org/officeDocument/2006/relationships/hyperlink" Target="mailto:ivonne.gonzalez@gobiernobogota.gov.co" TargetMode="External"/><Relationship Id="rId20" Type="http://schemas.openxmlformats.org/officeDocument/2006/relationships/hyperlink" Target="mailto:ooviedo@participacionbogota.gov.co" TargetMode="External"/><Relationship Id="rId29" Type="http://schemas.openxmlformats.org/officeDocument/2006/relationships/hyperlink" Target="mailto:juanita.soto@habitatbogota.gov.co" TargetMode="External"/><Relationship Id="rId41" Type="http://schemas.openxmlformats.org/officeDocument/2006/relationships/hyperlink" Target="mailto:ngarzon@sdp.gov.co" TargetMode="External"/><Relationship Id="rId1" Type="http://schemas.openxmlformats.org/officeDocument/2006/relationships/hyperlink" Target="mailto:paula.villegas@idartes.gov.co" TargetMode="External"/><Relationship Id="rId6" Type="http://schemas.openxmlformats.org/officeDocument/2006/relationships/hyperlink" Target="mailto:hrojas@desarrolloeconomico.gov.co" TargetMode="External"/><Relationship Id="rId11" Type="http://schemas.openxmlformats.org/officeDocument/2006/relationships/hyperlink" Target="mailto:andres.idarraga@gobiernobogota.gov.co" TargetMode="External"/><Relationship Id="rId24" Type="http://schemas.openxmlformats.org/officeDocument/2006/relationships/hyperlink" Target="mailto:dosorio@participacionbogota.gov.co" TargetMode="External"/><Relationship Id="rId32" Type="http://schemas.openxmlformats.org/officeDocument/2006/relationships/hyperlink" Target="mailto:lhparra@sdis.gov.co" TargetMode="External"/><Relationship Id="rId37" Type="http://schemas.openxmlformats.org/officeDocument/2006/relationships/hyperlink" Target="mailto:jparra@sdp.gov.co" TargetMode="External"/><Relationship Id="rId40" Type="http://schemas.openxmlformats.org/officeDocument/2006/relationships/hyperlink" Target="mailto:alacosta@sdp.gov.co" TargetMode="External"/><Relationship Id="rId5" Type="http://schemas.openxmlformats.org/officeDocument/2006/relationships/hyperlink" Target="mailto:aura.escamilla@idrd.gov.co" TargetMode="External"/><Relationship Id="rId15" Type="http://schemas.openxmlformats.org/officeDocument/2006/relationships/hyperlink" Target="mailto:andres.idarraga@gobiernobogota.gov.co" TargetMode="External"/><Relationship Id="rId23" Type="http://schemas.openxmlformats.org/officeDocument/2006/relationships/hyperlink" Target="mailto:dosorio@participacionbogota.gov.co" TargetMode="External"/><Relationship Id="rId28" Type="http://schemas.openxmlformats.org/officeDocument/2006/relationships/hyperlink" Target="mailto:juanita.soto@habitatbogota.gov.co" TargetMode="External"/><Relationship Id="rId36" Type="http://schemas.openxmlformats.org/officeDocument/2006/relationships/hyperlink" Target="mailto:jparra@sdp.gov.co" TargetMode="External"/><Relationship Id="rId10" Type="http://schemas.openxmlformats.org/officeDocument/2006/relationships/hyperlink" Target="mailto:camilo.acero@gobiernobogota.gov.co" TargetMode="External"/><Relationship Id="rId19" Type="http://schemas.openxmlformats.org/officeDocument/2006/relationships/hyperlink" Target="mailto:dangulo@participacionbogota.gov.co" TargetMode="External"/><Relationship Id="rId31" Type="http://schemas.openxmlformats.org/officeDocument/2006/relationships/hyperlink" Target="mailto:lhparra@sdis.gov.co" TargetMode="External"/><Relationship Id="rId4" Type="http://schemas.openxmlformats.org/officeDocument/2006/relationships/hyperlink" Target="mailto:aura.escamilla@idrd.gov.co" TargetMode="External"/><Relationship Id="rId9" Type="http://schemas.openxmlformats.org/officeDocument/2006/relationships/hyperlink" Target="mailto:ivonne.gonzalez@gobiernobogota.gov.co" TargetMode="External"/><Relationship Id="rId14" Type="http://schemas.openxmlformats.org/officeDocument/2006/relationships/hyperlink" Target="mailto:ivonne.gonzalez@gobiernobogota.gov.co" TargetMode="External"/><Relationship Id="rId22" Type="http://schemas.openxmlformats.org/officeDocument/2006/relationships/hyperlink" Target="mailto:dosorio@participacionbogota.gov.co" TargetMode="External"/><Relationship Id="rId27" Type="http://schemas.openxmlformats.org/officeDocument/2006/relationships/hyperlink" Target="mailto:cnagyp@cajaviviendapopular.gov.co" TargetMode="External"/><Relationship Id="rId30" Type="http://schemas.openxmlformats.org/officeDocument/2006/relationships/hyperlink" Target="mailto:aidee.sanchezc@habitatbogota.gov.co" TargetMode="External"/><Relationship Id="rId35" Type="http://schemas.openxmlformats.org/officeDocument/2006/relationships/hyperlink" Target="mailto:jmorenol@sdis.gov.co" TargetMode="External"/><Relationship Id="rId8" Type="http://schemas.openxmlformats.org/officeDocument/2006/relationships/hyperlink" Target="mailto:andres.idarraga@gobiernobogota.gov.co" TargetMode="External"/><Relationship Id="rId3" Type="http://schemas.openxmlformats.org/officeDocument/2006/relationships/hyperlink" Target="mailto:alejandro.franco@scrd.gov.co" TargetMode="External"/><Relationship Id="rId12" Type="http://schemas.openxmlformats.org/officeDocument/2006/relationships/hyperlink" Target="mailto:andres.idarraga@gobiernobogota.gov.co" TargetMode="External"/><Relationship Id="rId17" Type="http://schemas.openxmlformats.org/officeDocument/2006/relationships/hyperlink" Target="mailto:dangulo@participacionbogota.gov.co" TargetMode="External"/><Relationship Id="rId25" Type="http://schemas.openxmlformats.org/officeDocument/2006/relationships/hyperlink" Target="mailto:juanita.soto@habitatbogota.gov.co" TargetMode="External"/><Relationship Id="rId33" Type="http://schemas.openxmlformats.org/officeDocument/2006/relationships/hyperlink" Target="mailto:jmorenol@sdis.gov.co" TargetMode="External"/><Relationship Id="rId38" Type="http://schemas.openxmlformats.org/officeDocument/2006/relationships/hyperlink" Target="mailto:jparra@sdp.gov.co"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22"/>
  <sheetViews>
    <sheetView topLeftCell="BD7" zoomScale="70" zoomScaleNormal="70" workbookViewId="0">
      <pane ySplit="116" topLeftCell="A123" activePane="bottomLeft" state="frozen"/>
      <selection pane="bottomLeft" activeCell="BL123" sqref="BL123"/>
      <selection activeCell="A7" sqref="A7"/>
    </sheetView>
  </sheetViews>
  <sheetFormatPr defaultColWidth="11.28515625" defaultRowHeight="61.9" customHeight="1"/>
  <cols>
    <col min="1" max="1" width="11.28515625" style="36"/>
    <col min="2" max="2" width="28.140625" style="36" customWidth="1"/>
    <col min="3" max="3" width="23.140625" style="36" customWidth="1"/>
    <col min="4" max="4" width="61.28515625" style="36" customWidth="1"/>
    <col min="5" max="5" width="29" style="36" customWidth="1"/>
    <col min="6" max="6" width="11.28515625" style="36" customWidth="1"/>
    <col min="7" max="7" width="12.7109375" style="36" customWidth="1"/>
    <col min="8" max="8" width="21.7109375" style="36" customWidth="1"/>
    <col min="9" max="9" width="18.85546875" style="36" customWidth="1"/>
    <col min="10" max="10" width="32.85546875" style="36" customWidth="1"/>
    <col min="11" max="11" width="33.7109375" style="36" customWidth="1"/>
    <col min="12" max="12" width="32.85546875" style="36" customWidth="1"/>
    <col min="13" max="13" width="11.28515625" style="36" customWidth="1"/>
    <col min="14" max="14" width="11.7109375" style="36" customWidth="1"/>
    <col min="15" max="15" width="19.7109375" style="60" customWidth="1"/>
    <col min="16" max="16" width="11.7109375" style="36" bestFit="1" customWidth="1"/>
    <col min="17" max="17" width="25.28515625" style="60" customWidth="1"/>
    <col min="18" max="18" width="11.7109375" style="36" customWidth="1"/>
    <col min="19" max="19" width="20.7109375" style="60" customWidth="1"/>
    <col min="20" max="20" width="11.7109375" style="36" customWidth="1"/>
    <col min="21" max="21" width="20.28515625" style="60" customWidth="1"/>
    <col min="22" max="22" width="11.7109375" style="36" customWidth="1"/>
    <col min="23" max="23" width="23.7109375" style="50" customWidth="1"/>
    <col min="24" max="24" width="11.7109375" style="36" customWidth="1"/>
    <col min="25" max="25" width="21.28515625" style="60" customWidth="1"/>
    <col min="26" max="26" width="16.7109375" style="36" customWidth="1"/>
    <col min="27" max="27" width="11.7109375" style="36" customWidth="1"/>
    <col min="28" max="28" width="15.28515625" style="36" customWidth="1"/>
    <col min="29" max="29" width="11.7109375" style="36" customWidth="1"/>
    <col min="30" max="30" width="28.7109375" style="36" customWidth="1"/>
    <col min="31" max="31" width="11.28515625" style="36" customWidth="1"/>
    <col min="32" max="32" width="22" style="50" customWidth="1"/>
    <col min="33" max="33" width="12.28515625" style="36" customWidth="1"/>
    <col min="34" max="34" width="11.7109375" style="36" bestFit="1" customWidth="1"/>
    <col min="35" max="35" width="15.140625" style="36" customWidth="1"/>
    <col min="36" max="36" width="64.7109375" style="36" customWidth="1"/>
    <col min="37" max="37" width="55.140625" style="36" customWidth="1"/>
    <col min="38" max="38" width="17.7109375" style="36" customWidth="1"/>
    <col min="39" max="39" width="11.7109375" style="62" bestFit="1" customWidth="1"/>
    <col min="40" max="40" width="15.140625" style="36" customWidth="1"/>
    <col min="41" max="41" width="11.7109375" style="62" bestFit="1" customWidth="1"/>
    <col min="42" max="42" width="77.85546875" style="463" customWidth="1"/>
    <col min="43" max="43" width="44.28515625" style="463" customWidth="1"/>
    <col min="44" max="44" width="22.7109375" style="36" customWidth="1"/>
    <col min="45" max="45" width="13.28515625" style="36" customWidth="1"/>
    <col min="46" max="46" width="15.140625" style="36" customWidth="1"/>
    <col min="47" max="47" width="16.140625" style="36" customWidth="1"/>
    <col min="48" max="48" width="118" style="36" customWidth="1"/>
    <col min="49" max="49" width="62.140625" style="36" customWidth="1"/>
    <col min="50" max="50" width="46" style="36" customWidth="1"/>
    <col min="51" max="51" width="29" style="36" customWidth="1"/>
    <col min="52" max="52" width="19.7109375" style="36" customWidth="1"/>
    <col min="53" max="53" width="18.7109375" style="36" customWidth="1"/>
    <col min="54" max="54" width="78.140625" style="36" customWidth="1"/>
    <col min="55" max="55" width="58.85546875" style="36" customWidth="1"/>
    <col min="56" max="56" width="63.140625" style="36" customWidth="1"/>
    <col min="57" max="57" width="14.85546875" style="36" customWidth="1"/>
    <col min="58" max="58" width="20.7109375" style="36" customWidth="1"/>
    <col min="59" max="59" width="33.28515625" style="36" customWidth="1"/>
    <col min="60" max="60" width="18.28515625" style="36" customWidth="1"/>
    <col min="61" max="61" width="20.85546875" style="36" customWidth="1"/>
    <col min="62" max="62" width="27.28515625" style="36" customWidth="1"/>
    <col min="63" max="63" width="25.7109375" style="36" customWidth="1"/>
    <col min="64" max="64" width="14.140625" style="36" bestFit="1" customWidth="1"/>
    <col min="65" max="65" width="23.85546875" style="36" customWidth="1"/>
    <col min="66" max="66" width="68.140625" style="36" customWidth="1"/>
    <col min="67" max="16376" width="11.28515625" style="36"/>
    <col min="16377" max="16384" width="9.140625" style="36" customWidth="1"/>
  </cols>
  <sheetData>
    <row r="1" spans="1:66" s="4" customFormat="1" ht="61.9" customHeight="1">
      <c r="A1" s="1002" t="s">
        <v>0</v>
      </c>
      <c r="B1" s="1003" t="s">
        <v>1</v>
      </c>
      <c r="C1" s="1003"/>
      <c r="D1" s="1003"/>
      <c r="E1" s="1003"/>
      <c r="F1" s="1003"/>
      <c r="G1" s="1003"/>
      <c r="H1" s="1003"/>
      <c r="I1" s="1003"/>
      <c r="J1" s="1003"/>
      <c r="K1" s="1003"/>
      <c r="L1" s="1003"/>
      <c r="M1" s="1"/>
      <c r="N1" s="2"/>
      <c r="O1" s="2"/>
      <c r="P1" s="2"/>
      <c r="Q1" s="2"/>
      <c r="R1" s="2"/>
      <c r="S1" s="2"/>
      <c r="T1" s="2"/>
      <c r="U1" s="2"/>
      <c r="V1" s="2"/>
      <c r="W1" s="2"/>
      <c r="X1" s="2"/>
      <c r="Y1" s="2"/>
      <c r="Z1" s="2"/>
      <c r="AA1" s="3"/>
      <c r="AB1" s="2"/>
      <c r="AC1" s="3"/>
      <c r="AD1" s="2"/>
      <c r="AE1" s="2"/>
      <c r="AF1" s="2"/>
      <c r="AG1" s="3"/>
      <c r="AH1" s="2"/>
      <c r="AI1" s="3"/>
      <c r="AJ1" s="2"/>
      <c r="AK1" s="2"/>
      <c r="AL1" s="2"/>
      <c r="AM1" s="71"/>
      <c r="AN1" s="2"/>
      <c r="AO1" s="71"/>
      <c r="AP1" s="436"/>
      <c r="AQ1" s="436"/>
      <c r="AR1" s="2"/>
      <c r="AS1" s="3"/>
      <c r="AT1" s="2"/>
      <c r="AU1" s="3"/>
      <c r="AV1" s="2"/>
      <c r="AW1" s="2"/>
      <c r="AX1" s="2"/>
      <c r="AY1" s="3"/>
      <c r="AZ1" s="2"/>
      <c r="BA1" s="3"/>
      <c r="BB1" s="2"/>
      <c r="BC1" s="2"/>
      <c r="BE1" s="2"/>
      <c r="BF1" s="2"/>
      <c r="BG1" s="2"/>
      <c r="BH1" s="2"/>
      <c r="BI1" s="2"/>
      <c r="BJ1" s="2"/>
      <c r="BK1" s="2"/>
      <c r="BL1" s="2"/>
      <c r="BM1" s="2"/>
      <c r="BN1" s="2"/>
    </row>
    <row r="2" spans="1:66" s="8" customFormat="1" ht="61.9" customHeight="1">
      <c r="A2" s="1002"/>
      <c r="B2" s="805" t="s">
        <v>2</v>
      </c>
      <c r="C2" s="1004" t="s">
        <v>3</v>
      </c>
      <c r="D2" s="1005"/>
      <c r="E2" s="1005"/>
      <c r="F2" s="1005"/>
      <c r="G2" s="1005"/>
      <c r="H2" s="1005"/>
      <c r="I2" s="1005"/>
      <c r="J2" s="1005"/>
      <c r="K2" s="1005"/>
      <c r="L2" s="1006"/>
      <c r="M2" s="5"/>
      <c r="N2" s="6"/>
      <c r="O2" s="6"/>
      <c r="P2" s="6"/>
      <c r="Q2" s="6"/>
      <c r="R2" s="6"/>
      <c r="S2" s="6"/>
      <c r="T2" s="6"/>
      <c r="U2" s="6"/>
      <c r="V2" s="6"/>
      <c r="W2" s="6"/>
      <c r="X2" s="6"/>
      <c r="Y2" s="6"/>
      <c r="Z2" s="6"/>
      <c r="AA2" s="7"/>
      <c r="AB2" s="6"/>
      <c r="AC2" s="7"/>
      <c r="AD2" s="6"/>
      <c r="AE2" s="6"/>
      <c r="AF2" s="6"/>
      <c r="AG2" s="7"/>
      <c r="AH2" s="6"/>
      <c r="AI2" s="7"/>
      <c r="AJ2" s="6"/>
      <c r="AK2" s="6"/>
      <c r="AL2" s="6"/>
      <c r="AM2" s="72"/>
      <c r="AN2" s="6"/>
      <c r="AO2" s="72"/>
      <c r="AP2" s="437"/>
      <c r="AQ2" s="437"/>
      <c r="AR2" s="6"/>
      <c r="AS2" s="7"/>
      <c r="AT2" s="6"/>
      <c r="AU2" s="7"/>
      <c r="AV2" s="6"/>
      <c r="AW2" s="6"/>
      <c r="AX2" s="6"/>
      <c r="AY2" s="7"/>
      <c r="AZ2" s="6"/>
      <c r="BA2" s="7"/>
      <c r="BB2" s="6"/>
      <c r="BC2" s="6"/>
      <c r="BE2" s="6"/>
      <c r="BF2" s="6"/>
      <c r="BG2" s="6"/>
      <c r="BH2" s="6"/>
      <c r="BI2" s="6"/>
      <c r="BJ2" s="6"/>
      <c r="BK2" s="6"/>
      <c r="BL2" s="6"/>
      <c r="BM2" s="6"/>
      <c r="BN2" s="6"/>
    </row>
    <row r="3" spans="1:66" s="8" customFormat="1" ht="61.9" customHeight="1">
      <c r="A3" s="1002"/>
      <c r="B3" s="9" t="s">
        <v>4</v>
      </c>
      <c r="C3" s="1007" t="s">
        <v>5</v>
      </c>
      <c r="D3" s="1008"/>
      <c r="E3" s="1008"/>
      <c r="F3" s="1008"/>
      <c r="G3" s="1008"/>
      <c r="H3" s="1008"/>
      <c r="I3" s="1008"/>
      <c r="J3" s="1008"/>
      <c r="K3" s="1008"/>
      <c r="L3" s="1009"/>
      <c r="M3" s="10"/>
      <c r="N3" s="6"/>
      <c r="O3" s="6"/>
      <c r="P3" s="6"/>
      <c r="Q3" s="6"/>
      <c r="R3" s="6"/>
      <c r="S3" s="6"/>
      <c r="T3" s="6"/>
      <c r="U3" s="6"/>
      <c r="V3" s="6"/>
      <c r="W3" s="6"/>
      <c r="X3" s="6"/>
      <c r="Y3" s="6"/>
      <c r="Z3" s="6"/>
      <c r="AA3" s="7"/>
      <c r="AB3" s="6"/>
      <c r="AC3" s="7"/>
      <c r="AD3" s="6"/>
      <c r="AE3" s="6"/>
      <c r="AF3" s="6"/>
      <c r="AG3" s="7"/>
      <c r="AH3" s="6"/>
      <c r="AI3" s="7"/>
      <c r="AJ3" s="6"/>
      <c r="AK3" s="6"/>
      <c r="AL3" s="6"/>
      <c r="AM3" s="72"/>
      <c r="AN3" s="6"/>
      <c r="AO3" s="72"/>
      <c r="AP3" s="437"/>
      <c r="AQ3" s="437"/>
      <c r="AR3" s="6"/>
      <c r="AS3" s="7"/>
      <c r="AT3" s="6"/>
      <c r="AU3" s="7"/>
      <c r="AV3" s="6"/>
      <c r="AW3" s="6"/>
      <c r="AX3" s="6"/>
      <c r="AY3" s="7"/>
      <c r="AZ3" s="6"/>
      <c r="BA3" s="7"/>
      <c r="BB3" s="6"/>
      <c r="BC3" s="6"/>
      <c r="BE3" s="6"/>
      <c r="BF3" s="6"/>
      <c r="BG3" s="6"/>
      <c r="BH3" s="6"/>
      <c r="BI3" s="6"/>
      <c r="BJ3" s="6"/>
      <c r="BK3" s="6"/>
      <c r="BL3" s="6"/>
      <c r="BM3" s="6"/>
      <c r="BN3" s="6"/>
    </row>
    <row r="4" spans="1:66" s="8" customFormat="1" ht="61.9" customHeight="1">
      <c r="A4" s="1002"/>
      <c r="B4" s="805" t="s">
        <v>6</v>
      </c>
      <c r="C4" s="1004"/>
      <c r="D4" s="1005"/>
      <c r="E4" s="1005"/>
      <c r="F4" s="1005"/>
      <c r="G4" s="1005"/>
      <c r="H4" s="1005"/>
      <c r="I4" s="1005"/>
      <c r="J4" s="1005"/>
      <c r="K4" s="1005"/>
      <c r="L4" s="1006"/>
      <c r="M4" s="5"/>
      <c r="N4" s="6"/>
      <c r="O4" s="6"/>
      <c r="P4" s="6"/>
      <c r="Q4" s="6"/>
      <c r="R4" s="6"/>
      <c r="S4" s="6"/>
      <c r="T4" s="6"/>
      <c r="U4" s="6"/>
      <c r="V4" s="6"/>
      <c r="W4" s="6"/>
      <c r="X4" s="6"/>
      <c r="Y4" s="6"/>
      <c r="Z4" s="6"/>
      <c r="AA4" s="7"/>
      <c r="AB4" s="6"/>
      <c r="AC4" s="7"/>
      <c r="AD4" s="6"/>
      <c r="AE4" s="6"/>
      <c r="AF4" s="6"/>
      <c r="AG4" s="7"/>
      <c r="AH4" s="6"/>
      <c r="AI4" s="7"/>
      <c r="AJ4" s="6"/>
      <c r="AK4" s="6"/>
      <c r="AL4" s="6"/>
      <c r="AM4" s="72"/>
      <c r="AN4" s="6"/>
      <c r="AO4" s="72"/>
      <c r="AP4" s="437"/>
      <c r="AQ4" s="437"/>
      <c r="AR4" s="6"/>
      <c r="AS4" s="7"/>
      <c r="AT4" s="6"/>
      <c r="AU4" s="7"/>
      <c r="AV4" s="6"/>
      <c r="AW4" s="6"/>
      <c r="AX4" s="6"/>
      <c r="AY4" s="7"/>
      <c r="AZ4" s="6"/>
      <c r="BA4" s="7"/>
      <c r="BB4" s="6"/>
      <c r="BC4" s="6"/>
      <c r="BD4" s="6"/>
      <c r="BE4" s="6"/>
      <c r="BF4" s="6"/>
      <c r="BG4" s="6"/>
      <c r="BH4" s="6"/>
      <c r="BI4" s="6"/>
      <c r="BJ4" s="6"/>
      <c r="BK4" s="6"/>
      <c r="BL4" s="6"/>
      <c r="BM4" s="6"/>
      <c r="BN4" s="6"/>
    </row>
    <row r="5" spans="1:66" s="8" customFormat="1" ht="61.9" customHeight="1">
      <c r="A5" s="1002"/>
      <c r="B5" s="9" t="s">
        <v>7</v>
      </c>
      <c r="C5" s="1007" t="s">
        <v>8</v>
      </c>
      <c r="D5" s="1008"/>
      <c r="E5" s="1008"/>
      <c r="F5" s="1008"/>
      <c r="G5" s="1008"/>
      <c r="H5" s="1008"/>
      <c r="I5" s="1008"/>
      <c r="J5" s="1008"/>
      <c r="K5" s="1008"/>
      <c r="L5" s="1009"/>
      <c r="M5" s="10"/>
      <c r="N5" s="6"/>
      <c r="O5" s="6"/>
      <c r="P5" s="6"/>
      <c r="Q5" s="6"/>
      <c r="R5" s="6"/>
      <c r="S5" s="6"/>
      <c r="T5" s="6"/>
      <c r="U5" s="6"/>
      <c r="V5" s="6"/>
      <c r="W5" s="6"/>
      <c r="X5" s="6"/>
      <c r="Y5" s="6"/>
      <c r="Z5" s="6"/>
      <c r="AA5" s="7"/>
      <c r="AB5" s="6"/>
      <c r="AC5" s="7"/>
      <c r="AD5" s="6"/>
      <c r="AE5" s="6"/>
      <c r="AF5" s="6"/>
      <c r="AG5" s="7"/>
      <c r="AH5" s="6"/>
      <c r="AI5" s="7"/>
      <c r="AJ5" s="6"/>
      <c r="AK5" s="6"/>
      <c r="AL5" s="6"/>
      <c r="AM5" s="72"/>
      <c r="AN5" s="6"/>
      <c r="AO5" s="72"/>
      <c r="AP5" s="437"/>
      <c r="AQ5" s="437"/>
      <c r="AR5" s="6"/>
      <c r="AS5" s="7"/>
      <c r="AT5" s="6"/>
      <c r="AU5" s="7"/>
      <c r="AV5" s="6"/>
      <c r="AW5" s="6"/>
      <c r="AX5" s="6"/>
      <c r="AY5" s="7"/>
      <c r="AZ5" s="6"/>
      <c r="BA5" s="7"/>
      <c r="BB5" s="6"/>
      <c r="BC5" s="6"/>
      <c r="BD5" s="6"/>
      <c r="BE5" s="6"/>
      <c r="BF5" s="6"/>
      <c r="BG5" s="6"/>
      <c r="BH5" s="6"/>
      <c r="BI5" s="6"/>
      <c r="BJ5" s="6"/>
      <c r="BK5" s="6"/>
      <c r="BL5" s="6"/>
      <c r="BM5" s="6"/>
      <c r="BN5" s="6"/>
    </row>
    <row r="6" spans="1:66" s="8" customFormat="1" ht="61.9" customHeight="1">
      <c r="A6" s="1002"/>
      <c r="B6" s="805" t="s">
        <v>9</v>
      </c>
      <c r="C6" s="1004" t="s">
        <v>10</v>
      </c>
      <c r="D6" s="1005"/>
      <c r="E6" s="1005"/>
      <c r="F6" s="1005"/>
      <c r="G6" s="1005"/>
      <c r="H6" s="1005"/>
      <c r="I6" s="1005"/>
      <c r="J6" s="1005"/>
      <c r="K6" s="1005"/>
      <c r="L6" s="1006"/>
      <c r="M6" s="5"/>
      <c r="N6" s="6"/>
      <c r="O6" s="6"/>
      <c r="P6" s="6"/>
      <c r="Q6" s="6"/>
      <c r="R6" s="6"/>
      <c r="S6" s="6"/>
      <c r="T6" s="6"/>
      <c r="U6" s="6"/>
      <c r="V6" s="6"/>
      <c r="W6" s="6"/>
      <c r="X6" s="6"/>
      <c r="Y6" s="6"/>
      <c r="Z6" s="6"/>
      <c r="AA6" s="7"/>
      <c r="AB6" s="6"/>
      <c r="AC6" s="7"/>
      <c r="AD6" s="6"/>
      <c r="AE6" s="6"/>
      <c r="AF6" s="6"/>
      <c r="AG6" s="7"/>
      <c r="AH6" s="6"/>
      <c r="AI6" s="7"/>
      <c r="AJ6" s="6"/>
      <c r="AK6" s="6"/>
      <c r="AL6" s="6"/>
      <c r="AM6" s="72"/>
      <c r="AN6" s="6"/>
      <c r="AO6" s="72"/>
      <c r="AP6" s="437"/>
      <c r="AQ6" s="437"/>
      <c r="AR6" s="6"/>
      <c r="AS6" s="7"/>
      <c r="AT6" s="6"/>
      <c r="AU6" s="7"/>
      <c r="AV6" s="6"/>
      <c r="AW6" s="6"/>
      <c r="AX6" s="6"/>
      <c r="AY6" s="7"/>
      <c r="AZ6" s="6"/>
      <c r="BA6" s="7"/>
      <c r="BB6" s="6"/>
      <c r="BC6" s="6"/>
      <c r="BD6" s="6"/>
      <c r="BE6" s="6"/>
      <c r="BF6" s="6"/>
      <c r="BG6" s="6"/>
      <c r="BH6" s="6"/>
      <c r="BI6" s="6"/>
      <c r="BJ6" s="6"/>
      <c r="BK6" s="6"/>
      <c r="BL6" s="6"/>
      <c r="BM6" s="6"/>
      <c r="BN6" s="6"/>
    </row>
    <row r="7" spans="1:66" s="6" customFormat="1" ht="61.9" customHeight="1">
      <c r="A7" s="11"/>
      <c r="B7" s="11"/>
      <c r="C7" s="12"/>
      <c r="D7" s="12"/>
      <c r="E7" s="12"/>
      <c r="F7" s="12"/>
      <c r="G7" s="12"/>
      <c r="H7" s="12"/>
      <c r="I7" s="12"/>
      <c r="J7" s="12"/>
      <c r="K7" s="12"/>
      <c r="AA7" s="7"/>
      <c r="AC7" s="13"/>
      <c r="AG7" s="7"/>
      <c r="AI7" s="13"/>
      <c r="AM7" s="72"/>
      <c r="AO7" s="73"/>
      <c r="AP7" s="437"/>
      <c r="AQ7" s="437"/>
      <c r="AS7" s="7"/>
      <c r="AU7" s="13"/>
      <c r="AY7" s="7"/>
      <c r="BA7" s="13"/>
    </row>
    <row r="8" spans="1:66" s="8" customFormat="1" ht="61.9" customHeight="1">
      <c r="A8" s="987" t="s">
        <v>11</v>
      </c>
      <c r="B8" s="988"/>
      <c r="C8" s="989"/>
      <c r="D8" s="990" t="s">
        <v>12</v>
      </c>
      <c r="E8" s="988"/>
      <c r="F8" s="988"/>
      <c r="G8" s="989"/>
      <c r="H8" s="986" t="s">
        <v>13</v>
      </c>
      <c r="I8" s="991"/>
      <c r="J8" s="992" t="s">
        <v>14</v>
      </c>
      <c r="K8" s="993"/>
      <c r="L8" s="994"/>
      <c r="M8" s="977" t="s">
        <v>15</v>
      </c>
      <c r="N8" s="995"/>
      <c r="O8" s="996"/>
      <c r="P8" s="995"/>
      <c r="Q8" s="996"/>
      <c r="R8" s="995"/>
      <c r="S8" s="996"/>
      <c r="T8" s="995"/>
      <c r="U8" s="996"/>
      <c r="V8" s="995"/>
      <c r="W8" s="997"/>
      <c r="X8" s="995"/>
      <c r="Y8" s="998"/>
      <c r="Z8" s="999" t="s">
        <v>16</v>
      </c>
      <c r="AA8" s="999"/>
      <c r="AB8" s="999"/>
      <c r="AC8" s="999"/>
      <c r="AD8" s="999"/>
      <c r="AE8" s="999"/>
      <c r="AF8" s="1000" t="s">
        <v>17</v>
      </c>
      <c r="AG8" s="999"/>
      <c r="AH8" s="999"/>
      <c r="AI8" s="999"/>
      <c r="AJ8" s="999"/>
      <c r="AK8" s="999"/>
      <c r="AL8" s="999" t="s">
        <v>18</v>
      </c>
      <c r="AM8" s="999"/>
      <c r="AN8" s="999"/>
      <c r="AO8" s="1001"/>
      <c r="AP8" s="999"/>
      <c r="AQ8" s="999"/>
      <c r="AR8" s="999" t="s">
        <v>19</v>
      </c>
      <c r="AS8" s="999"/>
      <c r="AT8" s="999"/>
      <c r="AU8" s="999"/>
      <c r="AV8" s="999"/>
      <c r="AW8" s="999"/>
      <c r="AX8" s="999" t="s">
        <v>20</v>
      </c>
      <c r="AY8" s="999"/>
      <c r="AZ8" s="999"/>
      <c r="BA8" s="999"/>
      <c r="BB8" s="999"/>
      <c r="BC8" s="999"/>
      <c r="BD8" s="999"/>
      <c r="BE8" s="959" t="s">
        <v>21</v>
      </c>
      <c r="BF8" s="959"/>
      <c r="BG8" s="959"/>
      <c r="BH8" s="955" t="s">
        <v>22</v>
      </c>
      <c r="BI8" s="955"/>
      <c r="BJ8" s="955"/>
      <c r="BK8" s="955"/>
      <c r="BL8" s="955"/>
      <c r="BM8" s="955"/>
      <c r="BN8" s="955"/>
    </row>
    <row r="9" spans="1:66" s="8" customFormat="1" ht="61.9" customHeight="1">
      <c r="A9" s="983" t="s">
        <v>23</v>
      </c>
      <c r="B9" s="984" t="s">
        <v>24</v>
      </c>
      <c r="C9" s="984" t="s">
        <v>25</v>
      </c>
      <c r="D9" s="984" t="s">
        <v>26</v>
      </c>
      <c r="E9" s="983" t="s">
        <v>27</v>
      </c>
      <c r="F9" s="955" t="s">
        <v>28</v>
      </c>
      <c r="G9" s="982" t="s">
        <v>29</v>
      </c>
      <c r="H9" s="985" t="s">
        <v>30</v>
      </c>
      <c r="I9" s="985" t="s">
        <v>31</v>
      </c>
      <c r="J9" s="985" t="s">
        <v>32</v>
      </c>
      <c r="K9" s="985" t="s">
        <v>33</v>
      </c>
      <c r="L9" s="982" t="s">
        <v>34</v>
      </c>
      <c r="M9" s="972" t="s">
        <v>35</v>
      </c>
      <c r="N9" s="974">
        <v>2020</v>
      </c>
      <c r="O9" s="975"/>
      <c r="P9" s="974">
        <v>2021</v>
      </c>
      <c r="Q9" s="975"/>
      <c r="R9" s="974">
        <v>2022</v>
      </c>
      <c r="S9" s="975"/>
      <c r="T9" s="974">
        <v>2023</v>
      </c>
      <c r="U9" s="975"/>
      <c r="V9" s="974">
        <v>2024</v>
      </c>
      <c r="W9" s="976"/>
      <c r="X9" s="977" t="s">
        <v>36</v>
      </c>
      <c r="Y9" s="978"/>
      <c r="Z9" s="956" t="s">
        <v>37</v>
      </c>
      <c r="AA9" s="980" t="s">
        <v>38</v>
      </c>
      <c r="AB9" s="956" t="s">
        <v>39</v>
      </c>
      <c r="AC9" s="964" t="s">
        <v>40</v>
      </c>
      <c r="AD9" s="960" t="s">
        <v>41</v>
      </c>
      <c r="AE9" s="956" t="s">
        <v>42</v>
      </c>
      <c r="AF9" s="968" t="s">
        <v>37</v>
      </c>
      <c r="AG9" s="964" t="s">
        <v>38</v>
      </c>
      <c r="AH9" s="956" t="s">
        <v>39</v>
      </c>
      <c r="AI9" s="964" t="s">
        <v>40</v>
      </c>
      <c r="AJ9" s="960" t="s">
        <v>41</v>
      </c>
      <c r="AK9" s="956" t="s">
        <v>42</v>
      </c>
      <c r="AL9" s="956" t="s">
        <v>37</v>
      </c>
      <c r="AM9" s="970" t="s">
        <v>38</v>
      </c>
      <c r="AN9" s="956" t="s">
        <v>39</v>
      </c>
      <c r="AO9" s="970" t="s">
        <v>40</v>
      </c>
      <c r="AP9" s="966" t="s">
        <v>41</v>
      </c>
      <c r="AQ9" s="962" t="s">
        <v>42</v>
      </c>
      <c r="AR9" s="956" t="s">
        <v>37</v>
      </c>
      <c r="AS9" s="964" t="s">
        <v>38</v>
      </c>
      <c r="AT9" s="956" t="s">
        <v>39</v>
      </c>
      <c r="AU9" s="964" t="s">
        <v>40</v>
      </c>
      <c r="AV9" s="960" t="s">
        <v>41</v>
      </c>
      <c r="AW9" s="956" t="s">
        <v>42</v>
      </c>
      <c r="AX9" s="956" t="s">
        <v>37</v>
      </c>
      <c r="AY9" s="964" t="s">
        <v>38</v>
      </c>
      <c r="AZ9" s="956" t="s">
        <v>39</v>
      </c>
      <c r="BA9" s="964" t="s">
        <v>40</v>
      </c>
      <c r="BB9" s="960" t="s">
        <v>41</v>
      </c>
      <c r="BC9" s="956" t="s">
        <v>42</v>
      </c>
      <c r="BD9" s="958" t="s">
        <v>43</v>
      </c>
      <c r="BE9" s="959" t="s">
        <v>44</v>
      </c>
      <c r="BF9" s="959" t="s">
        <v>45</v>
      </c>
      <c r="BG9" s="959" t="s">
        <v>46</v>
      </c>
      <c r="BH9" s="955" t="s">
        <v>47</v>
      </c>
      <c r="BI9" s="955" t="s">
        <v>48</v>
      </c>
      <c r="BJ9" s="955" t="s">
        <v>49</v>
      </c>
      <c r="BK9" s="955" t="s">
        <v>50</v>
      </c>
      <c r="BL9" s="955" t="s">
        <v>51</v>
      </c>
      <c r="BM9" s="955" t="s">
        <v>52</v>
      </c>
      <c r="BN9" s="954" t="s">
        <v>53</v>
      </c>
    </row>
    <row r="10" spans="1:66" s="8" customFormat="1" ht="114.75" customHeight="1">
      <c r="A10" s="983"/>
      <c r="B10" s="984"/>
      <c r="C10" s="984"/>
      <c r="D10" s="984"/>
      <c r="E10" s="983"/>
      <c r="F10" s="955"/>
      <c r="G10" s="982"/>
      <c r="H10" s="986"/>
      <c r="I10" s="986"/>
      <c r="J10" s="986"/>
      <c r="K10" s="986"/>
      <c r="L10" s="982"/>
      <c r="M10" s="973"/>
      <c r="N10" s="804" t="s">
        <v>54</v>
      </c>
      <c r="O10" s="59" t="s">
        <v>55</v>
      </c>
      <c r="P10" s="804" t="s">
        <v>54</v>
      </c>
      <c r="Q10" s="59" t="s">
        <v>55</v>
      </c>
      <c r="R10" s="804" t="s">
        <v>54</v>
      </c>
      <c r="S10" s="59" t="s">
        <v>55</v>
      </c>
      <c r="T10" s="804" t="s">
        <v>54</v>
      </c>
      <c r="U10" s="59" t="s">
        <v>55</v>
      </c>
      <c r="V10" s="804" t="s">
        <v>54</v>
      </c>
      <c r="W10" s="49" t="s">
        <v>56</v>
      </c>
      <c r="X10" s="672" t="s">
        <v>57</v>
      </c>
      <c r="Y10" s="671" t="s">
        <v>55</v>
      </c>
      <c r="Z10" s="979"/>
      <c r="AA10" s="981"/>
      <c r="AB10" s="957"/>
      <c r="AC10" s="965"/>
      <c r="AD10" s="961"/>
      <c r="AE10" s="957"/>
      <c r="AF10" s="969"/>
      <c r="AG10" s="965"/>
      <c r="AH10" s="957"/>
      <c r="AI10" s="965"/>
      <c r="AJ10" s="961"/>
      <c r="AK10" s="957"/>
      <c r="AL10" s="957"/>
      <c r="AM10" s="971"/>
      <c r="AN10" s="957"/>
      <c r="AO10" s="971"/>
      <c r="AP10" s="967"/>
      <c r="AQ10" s="963"/>
      <c r="AR10" s="957"/>
      <c r="AS10" s="965"/>
      <c r="AT10" s="957"/>
      <c r="AU10" s="965"/>
      <c r="AV10" s="961"/>
      <c r="AW10" s="957"/>
      <c r="AX10" s="957"/>
      <c r="AY10" s="965"/>
      <c r="AZ10" s="957"/>
      <c r="BA10" s="965"/>
      <c r="BB10" s="961"/>
      <c r="BC10" s="957"/>
      <c r="BD10" s="958"/>
      <c r="BE10" s="959"/>
      <c r="BF10" s="959"/>
      <c r="BG10" s="959"/>
      <c r="BH10" s="955"/>
      <c r="BI10" s="955"/>
      <c r="BJ10" s="955"/>
      <c r="BK10" s="955"/>
      <c r="BL10" s="955"/>
      <c r="BM10" s="955"/>
      <c r="BN10" s="955"/>
    </row>
    <row r="11" spans="1:66" s="15" customFormat="1" ht="114.75" customHeight="1">
      <c r="A11" s="83"/>
      <c r="B11" s="83" t="s">
        <v>58</v>
      </c>
      <c r="C11" s="91"/>
      <c r="D11" s="83" t="s">
        <v>59</v>
      </c>
      <c r="E11" s="83"/>
      <c r="F11" s="92" t="s">
        <v>60</v>
      </c>
      <c r="G11" s="83" t="s">
        <v>61</v>
      </c>
      <c r="H11" s="93">
        <v>43831</v>
      </c>
      <c r="I11" s="93">
        <v>45442</v>
      </c>
      <c r="J11" s="83" t="s">
        <v>62</v>
      </c>
      <c r="K11" s="83" t="s">
        <v>63</v>
      </c>
      <c r="L11" s="83" t="s">
        <v>64</v>
      </c>
      <c r="M11" s="83" t="s">
        <v>65</v>
      </c>
      <c r="N11" s="83">
        <v>1</v>
      </c>
      <c r="O11" s="94">
        <v>14410000</v>
      </c>
      <c r="P11" s="83">
        <v>3</v>
      </c>
      <c r="Q11" s="94">
        <v>67873000</v>
      </c>
      <c r="R11" s="83">
        <v>3</v>
      </c>
      <c r="S11" s="94">
        <v>71266000</v>
      </c>
      <c r="T11" s="83">
        <v>3</v>
      </c>
      <c r="U11" s="94">
        <v>74830000</v>
      </c>
      <c r="V11" s="83">
        <v>3</v>
      </c>
      <c r="W11" s="94">
        <v>78571000</v>
      </c>
      <c r="X11" s="83">
        <v>3</v>
      </c>
      <c r="Y11" s="95">
        <f>O11+Q11+S11+U11+W11</f>
        <v>306950000</v>
      </c>
      <c r="Z11" s="94">
        <v>14410000</v>
      </c>
      <c r="AA11" s="107">
        <v>1</v>
      </c>
      <c r="AB11" s="83">
        <v>1</v>
      </c>
      <c r="AC11" s="107">
        <v>1</v>
      </c>
      <c r="AD11" s="83" t="s">
        <v>66</v>
      </c>
      <c r="AE11" s="83" t="s">
        <v>67</v>
      </c>
      <c r="AF11" s="94">
        <v>67873000</v>
      </c>
      <c r="AG11" s="14">
        <f>AF11/Q11</f>
        <v>1</v>
      </c>
      <c r="AH11" s="83">
        <v>3</v>
      </c>
      <c r="AI11" s="14">
        <v>1</v>
      </c>
      <c r="AJ11" s="83" t="s">
        <v>68</v>
      </c>
      <c r="AK11" s="83" t="s">
        <v>67</v>
      </c>
      <c r="AL11" s="94">
        <v>67873000</v>
      </c>
      <c r="AM11" s="14">
        <v>1</v>
      </c>
      <c r="AN11" s="83">
        <v>3</v>
      </c>
      <c r="AO11" s="17">
        <v>1</v>
      </c>
      <c r="AP11" s="434" t="s">
        <v>69</v>
      </c>
      <c r="AQ11" s="434" t="s">
        <v>67</v>
      </c>
      <c r="AR11" s="94"/>
      <c r="AS11" s="14"/>
      <c r="AT11" s="83"/>
      <c r="AU11" s="14"/>
      <c r="AV11" s="83"/>
      <c r="AW11" s="83"/>
      <c r="AX11" s="94"/>
      <c r="AY11" s="14"/>
      <c r="AZ11" s="83"/>
      <c r="BA11" s="14"/>
      <c r="BB11" s="83"/>
      <c r="BC11" s="83"/>
      <c r="BD11" s="83"/>
      <c r="BE11" s="83" t="s">
        <v>70</v>
      </c>
      <c r="BF11" s="83" t="s">
        <v>71</v>
      </c>
      <c r="BG11" s="83" t="s">
        <v>72</v>
      </c>
      <c r="BH11" s="83" t="s">
        <v>73</v>
      </c>
      <c r="BI11" s="97" t="s">
        <v>74</v>
      </c>
      <c r="BJ11" s="83" t="s">
        <v>75</v>
      </c>
      <c r="BK11" s="92" t="s">
        <v>76</v>
      </c>
      <c r="BL11" s="92">
        <v>3166234777</v>
      </c>
      <c r="BM11" s="98" t="s">
        <v>77</v>
      </c>
      <c r="BN11" s="99"/>
    </row>
    <row r="12" spans="1:66" s="15" customFormat="1" ht="114.75" customHeight="1">
      <c r="A12" s="83"/>
      <c r="B12" s="83" t="s">
        <v>58</v>
      </c>
      <c r="C12" s="83"/>
      <c r="D12" s="83" t="s">
        <v>78</v>
      </c>
      <c r="E12" s="83"/>
      <c r="F12" s="92" t="s">
        <v>60</v>
      </c>
      <c r="G12" s="83" t="s">
        <v>61</v>
      </c>
      <c r="H12" s="93">
        <v>44197</v>
      </c>
      <c r="I12" s="93">
        <v>45442</v>
      </c>
      <c r="J12" s="83" t="s">
        <v>79</v>
      </c>
      <c r="K12" s="83" t="s">
        <v>79</v>
      </c>
      <c r="L12" s="83" t="s">
        <v>80</v>
      </c>
      <c r="M12" s="83" t="s">
        <v>65</v>
      </c>
      <c r="N12" s="83" t="s">
        <v>67</v>
      </c>
      <c r="O12" s="94" t="s">
        <v>67</v>
      </c>
      <c r="P12" s="100">
        <v>1</v>
      </c>
      <c r="Q12" s="101">
        <v>26852000</v>
      </c>
      <c r="R12" s="100">
        <v>1</v>
      </c>
      <c r="S12" s="101">
        <v>28194000</v>
      </c>
      <c r="T12" s="100">
        <v>1</v>
      </c>
      <c r="U12" s="101">
        <v>29604000</v>
      </c>
      <c r="V12" s="100">
        <v>1</v>
      </c>
      <c r="W12" s="101">
        <v>31084000</v>
      </c>
      <c r="X12" s="83">
        <v>1</v>
      </c>
      <c r="Y12" s="101">
        <v>115734000</v>
      </c>
      <c r="Z12" s="83" t="s">
        <v>67</v>
      </c>
      <c r="AA12" s="83" t="s">
        <v>67</v>
      </c>
      <c r="AB12" s="83" t="s">
        <v>67</v>
      </c>
      <c r="AC12" s="83" t="s">
        <v>67</v>
      </c>
      <c r="AD12" s="83" t="s">
        <v>67</v>
      </c>
      <c r="AE12" s="83" t="s">
        <v>67</v>
      </c>
      <c r="AF12" s="94" t="s">
        <v>81</v>
      </c>
      <c r="AG12" s="94" t="s">
        <v>81</v>
      </c>
      <c r="AH12" s="94" t="s">
        <v>81</v>
      </c>
      <c r="AI12" s="94" t="s">
        <v>81</v>
      </c>
      <c r="AJ12" s="83" t="s">
        <v>82</v>
      </c>
      <c r="AK12" s="83" t="s">
        <v>67</v>
      </c>
      <c r="AL12" s="102" t="s">
        <v>83</v>
      </c>
      <c r="AM12" s="76">
        <v>0.35</v>
      </c>
      <c r="AN12" s="103" t="s">
        <v>84</v>
      </c>
      <c r="AO12" s="104" t="s">
        <v>85</v>
      </c>
      <c r="AP12" s="438" t="s">
        <v>86</v>
      </c>
      <c r="AQ12" s="434" t="s">
        <v>67</v>
      </c>
      <c r="AR12" s="94"/>
      <c r="AS12" s="14"/>
      <c r="AT12" s="83"/>
      <c r="AU12" s="14"/>
      <c r="AV12" s="83"/>
      <c r="AW12" s="83"/>
      <c r="AX12" s="94"/>
      <c r="AY12" s="14"/>
      <c r="AZ12" s="83"/>
      <c r="BA12" s="14"/>
      <c r="BB12" s="83"/>
      <c r="BC12" s="83"/>
      <c r="BD12" s="83"/>
      <c r="BE12" s="83" t="s">
        <v>70</v>
      </c>
      <c r="BF12" s="83" t="s">
        <v>71</v>
      </c>
      <c r="BG12" s="83" t="s">
        <v>72</v>
      </c>
      <c r="BH12" s="83" t="s">
        <v>73</v>
      </c>
      <c r="BI12" s="97" t="s">
        <v>74</v>
      </c>
      <c r="BJ12" s="83" t="s">
        <v>75</v>
      </c>
      <c r="BK12" s="92" t="s">
        <v>76</v>
      </c>
      <c r="BL12" s="92">
        <v>3166234777</v>
      </c>
      <c r="BM12" s="98" t="s">
        <v>77</v>
      </c>
      <c r="BN12" s="105" t="s">
        <v>87</v>
      </c>
    </row>
    <row r="13" spans="1:66" s="15" customFormat="1" ht="114.75" customHeight="1">
      <c r="A13" s="83"/>
      <c r="B13" s="83" t="s">
        <v>88</v>
      </c>
      <c r="C13" s="83"/>
      <c r="D13" s="83" t="s">
        <v>89</v>
      </c>
      <c r="E13" s="83"/>
      <c r="F13" s="92" t="s">
        <v>60</v>
      </c>
      <c r="G13" s="83" t="s">
        <v>61</v>
      </c>
      <c r="H13" s="93">
        <v>44197</v>
      </c>
      <c r="I13" s="93">
        <v>45442</v>
      </c>
      <c r="J13" s="83" t="s">
        <v>90</v>
      </c>
      <c r="K13" s="83" t="s">
        <v>91</v>
      </c>
      <c r="L13" s="106" t="s">
        <v>92</v>
      </c>
      <c r="M13" s="83" t="s">
        <v>65</v>
      </c>
      <c r="N13" s="83">
        <v>1</v>
      </c>
      <c r="O13" s="94">
        <v>14410000</v>
      </c>
      <c r="P13" s="107">
        <v>0.25</v>
      </c>
      <c r="Q13" s="94">
        <v>67873000</v>
      </c>
      <c r="R13" s="107">
        <v>0.25</v>
      </c>
      <c r="S13" s="94">
        <v>71266000</v>
      </c>
      <c r="T13" s="107">
        <v>0.25</v>
      </c>
      <c r="U13" s="94">
        <v>74830000</v>
      </c>
      <c r="V13" s="107">
        <v>0.25</v>
      </c>
      <c r="W13" s="94">
        <v>78571000</v>
      </c>
      <c r="X13" s="107">
        <v>1</v>
      </c>
      <c r="Y13" s="95">
        <f>O13+Q13+S13+U13+W13</f>
        <v>306950000</v>
      </c>
      <c r="Z13" s="83" t="s">
        <v>67</v>
      </c>
      <c r="AA13" s="83" t="s">
        <v>67</v>
      </c>
      <c r="AB13" s="83" t="s">
        <v>67</v>
      </c>
      <c r="AC13" s="83" t="s">
        <v>67</v>
      </c>
      <c r="AD13" s="83" t="s">
        <v>67</v>
      </c>
      <c r="AE13" s="83" t="s">
        <v>67</v>
      </c>
      <c r="AF13" s="94" t="s">
        <v>81</v>
      </c>
      <c r="AG13" s="94" t="s">
        <v>81</v>
      </c>
      <c r="AH13" s="94" t="s">
        <v>81</v>
      </c>
      <c r="AI13" s="94" t="s">
        <v>81</v>
      </c>
      <c r="AJ13" s="83" t="s">
        <v>93</v>
      </c>
      <c r="AK13" s="83" t="s">
        <v>67</v>
      </c>
      <c r="AL13" s="102" t="s">
        <v>94</v>
      </c>
      <c r="AM13" s="76">
        <v>0.32</v>
      </c>
      <c r="AN13" s="91" t="s">
        <v>84</v>
      </c>
      <c r="AO13" s="17" t="s">
        <v>85</v>
      </c>
      <c r="AP13" s="434" t="s">
        <v>95</v>
      </c>
      <c r="AQ13" s="434" t="s">
        <v>67</v>
      </c>
      <c r="AR13" s="94"/>
      <c r="AS13" s="14"/>
      <c r="AT13" s="83"/>
      <c r="AU13" s="14"/>
      <c r="AV13" s="83"/>
      <c r="AW13" s="83"/>
      <c r="AX13" s="94"/>
      <c r="AY13" s="14"/>
      <c r="AZ13" s="83"/>
      <c r="BA13" s="14"/>
      <c r="BB13" s="83"/>
      <c r="BC13" s="83"/>
      <c r="BD13" s="83"/>
      <c r="BE13" s="83" t="s">
        <v>70</v>
      </c>
      <c r="BF13" s="83" t="s">
        <v>71</v>
      </c>
      <c r="BG13" s="83" t="s">
        <v>72</v>
      </c>
      <c r="BH13" s="83" t="s">
        <v>73</v>
      </c>
      <c r="BI13" s="97" t="s">
        <v>74</v>
      </c>
      <c r="BJ13" s="83" t="s">
        <v>75</v>
      </c>
      <c r="BK13" s="92" t="s">
        <v>76</v>
      </c>
      <c r="BL13" s="92">
        <v>3166234777</v>
      </c>
      <c r="BM13" s="98" t="s">
        <v>77</v>
      </c>
      <c r="BN13" s="105" t="s">
        <v>96</v>
      </c>
    </row>
    <row r="14" spans="1:66" s="15" customFormat="1" ht="114.75" customHeight="1">
      <c r="A14" s="83"/>
      <c r="B14" s="83" t="s">
        <v>97</v>
      </c>
      <c r="C14" s="83"/>
      <c r="D14" s="83" t="s">
        <v>98</v>
      </c>
      <c r="E14" s="83"/>
      <c r="F14" s="92" t="s">
        <v>60</v>
      </c>
      <c r="G14" s="83" t="s">
        <v>61</v>
      </c>
      <c r="H14" s="93">
        <v>44562</v>
      </c>
      <c r="I14" s="93">
        <v>44926</v>
      </c>
      <c r="J14" s="83" t="s">
        <v>99</v>
      </c>
      <c r="K14" s="83" t="s">
        <v>100</v>
      </c>
      <c r="L14" s="83" t="s">
        <v>80</v>
      </c>
      <c r="M14" s="83" t="s">
        <v>65</v>
      </c>
      <c r="N14" s="83" t="s">
        <v>80</v>
      </c>
      <c r="O14" s="83" t="s">
        <v>80</v>
      </c>
      <c r="P14" s="83" t="s">
        <v>80</v>
      </c>
      <c r="Q14" s="83" t="s">
        <v>80</v>
      </c>
      <c r="R14" s="83">
        <v>1</v>
      </c>
      <c r="S14" s="108">
        <v>30985000</v>
      </c>
      <c r="T14" s="83" t="s">
        <v>80</v>
      </c>
      <c r="U14" s="83" t="s">
        <v>80</v>
      </c>
      <c r="V14" s="83" t="s">
        <v>80</v>
      </c>
      <c r="W14" s="83" t="s">
        <v>80</v>
      </c>
      <c r="X14" s="83">
        <v>1</v>
      </c>
      <c r="Y14" s="108">
        <v>30985000</v>
      </c>
      <c r="Z14" s="83" t="s">
        <v>67</v>
      </c>
      <c r="AA14" s="83" t="s">
        <v>67</v>
      </c>
      <c r="AB14" s="83" t="s">
        <v>67</v>
      </c>
      <c r="AC14" s="83" t="s">
        <v>67</v>
      </c>
      <c r="AD14" s="83" t="s">
        <v>67</v>
      </c>
      <c r="AE14" s="83" t="s">
        <v>67</v>
      </c>
      <c r="AF14" s="94" t="s">
        <v>81</v>
      </c>
      <c r="AG14" s="94" t="s">
        <v>81</v>
      </c>
      <c r="AH14" s="94" t="s">
        <v>81</v>
      </c>
      <c r="AI14" s="94" t="s">
        <v>81</v>
      </c>
      <c r="AJ14" s="94" t="s">
        <v>101</v>
      </c>
      <c r="AK14" s="94" t="s">
        <v>67</v>
      </c>
      <c r="AL14" s="96" t="s">
        <v>84</v>
      </c>
      <c r="AM14" s="76" t="s">
        <v>84</v>
      </c>
      <c r="AN14" s="91" t="s">
        <v>84</v>
      </c>
      <c r="AO14" s="17" t="s">
        <v>84</v>
      </c>
      <c r="AP14" s="438" t="s">
        <v>102</v>
      </c>
      <c r="AQ14" s="434" t="s">
        <v>67</v>
      </c>
      <c r="AR14" s="94"/>
      <c r="AS14" s="14"/>
      <c r="AT14" s="83"/>
      <c r="AU14" s="14"/>
      <c r="AV14" s="83"/>
      <c r="AW14" s="83"/>
      <c r="AX14" s="94"/>
      <c r="AY14" s="14"/>
      <c r="AZ14" s="83"/>
      <c r="BA14" s="14"/>
      <c r="BB14" s="83"/>
      <c r="BC14" s="83"/>
      <c r="BD14" s="83"/>
      <c r="BE14" s="83" t="s">
        <v>70</v>
      </c>
      <c r="BF14" s="83" t="s">
        <v>71</v>
      </c>
      <c r="BG14" s="83" t="s">
        <v>72</v>
      </c>
      <c r="BH14" s="83" t="s">
        <v>73</v>
      </c>
      <c r="BI14" s="97" t="s">
        <v>74</v>
      </c>
      <c r="BJ14" s="83" t="s">
        <v>75</v>
      </c>
      <c r="BK14" s="92" t="s">
        <v>76</v>
      </c>
      <c r="BL14" s="92">
        <v>3166234777</v>
      </c>
      <c r="BM14" s="98" t="s">
        <v>77</v>
      </c>
      <c r="BN14" s="99" t="s">
        <v>103</v>
      </c>
    </row>
    <row r="15" spans="1:66" s="15" customFormat="1" ht="114.75" customHeight="1">
      <c r="A15" s="83"/>
      <c r="B15" s="83" t="s">
        <v>104</v>
      </c>
      <c r="C15" s="83"/>
      <c r="D15" s="83" t="s">
        <v>105</v>
      </c>
      <c r="E15" s="83"/>
      <c r="F15" s="92" t="s">
        <v>60</v>
      </c>
      <c r="G15" s="83" t="s">
        <v>61</v>
      </c>
      <c r="H15" s="93">
        <v>44197</v>
      </c>
      <c r="I15" s="93">
        <v>45442</v>
      </c>
      <c r="J15" s="83" t="s">
        <v>106</v>
      </c>
      <c r="K15" s="83" t="s">
        <v>106</v>
      </c>
      <c r="L15" s="83" t="s">
        <v>80</v>
      </c>
      <c r="M15" s="83" t="s">
        <v>65</v>
      </c>
      <c r="N15" s="83" t="s">
        <v>80</v>
      </c>
      <c r="O15" s="83" t="s">
        <v>80</v>
      </c>
      <c r="P15" s="83">
        <v>1</v>
      </c>
      <c r="Q15" s="108">
        <v>77400</v>
      </c>
      <c r="R15" s="83">
        <v>1</v>
      </c>
      <c r="S15" s="108">
        <v>77400</v>
      </c>
      <c r="T15" s="83">
        <v>1</v>
      </c>
      <c r="U15" s="108">
        <v>77400</v>
      </c>
      <c r="V15" s="83">
        <v>1</v>
      </c>
      <c r="W15" s="108">
        <v>77400</v>
      </c>
      <c r="X15" s="83">
        <v>1</v>
      </c>
      <c r="Y15" s="108">
        <v>77400</v>
      </c>
      <c r="Z15" s="83" t="s">
        <v>67</v>
      </c>
      <c r="AA15" s="83" t="s">
        <v>67</v>
      </c>
      <c r="AB15" s="83" t="s">
        <v>67</v>
      </c>
      <c r="AC15" s="83" t="s">
        <v>67</v>
      </c>
      <c r="AD15" s="83" t="s">
        <v>67</v>
      </c>
      <c r="AE15" s="83" t="s">
        <v>67</v>
      </c>
      <c r="AF15" s="94" t="s">
        <v>81</v>
      </c>
      <c r="AG15" s="94" t="s">
        <v>81</v>
      </c>
      <c r="AH15" s="94" t="s">
        <v>81</v>
      </c>
      <c r="AI15" s="94" t="s">
        <v>81</v>
      </c>
      <c r="AJ15" s="83" t="s">
        <v>107</v>
      </c>
      <c r="AK15" s="83" t="s">
        <v>67</v>
      </c>
      <c r="AL15" s="96" t="s">
        <v>84</v>
      </c>
      <c r="AM15" s="76" t="s">
        <v>84</v>
      </c>
      <c r="AN15" s="91" t="s">
        <v>84</v>
      </c>
      <c r="AO15" s="17" t="s">
        <v>84</v>
      </c>
      <c r="AP15" s="438" t="s">
        <v>108</v>
      </c>
      <c r="AQ15" s="434" t="s">
        <v>67</v>
      </c>
      <c r="AR15" s="94"/>
      <c r="AS15" s="14"/>
      <c r="AT15" s="83"/>
      <c r="AU15" s="14"/>
      <c r="AV15" s="83"/>
      <c r="AW15" s="83"/>
      <c r="AX15" s="94"/>
      <c r="AY15" s="14"/>
      <c r="AZ15" s="83"/>
      <c r="BA15" s="14"/>
      <c r="BB15" s="83"/>
      <c r="BC15" s="83"/>
      <c r="BD15" s="83"/>
      <c r="BE15" s="83" t="s">
        <v>70</v>
      </c>
      <c r="BF15" s="83" t="s">
        <v>71</v>
      </c>
      <c r="BG15" s="83" t="s">
        <v>72</v>
      </c>
      <c r="BH15" s="83" t="s">
        <v>73</v>
      </c>
      <c r="BI15" s="97" t="s">
        <v>74</v>
      </c>
      <c r="BJ15" s="83" t="s">
        <v>75</v>
      </c>
      <c r="BK15" s="92" t="s">
        <v>76</v>
      </c>
      <c r="BL15" s="92">
        <v>3166234777</v>
      </c>
      <c r="BM15" s="98" t="s">
        <v>77</v>
      </c>
      <c r="BN15" s="99" t="s">
        <v>109</v>
      </c>
    </row>
    <row r="16" spans="1:66" s="15" customFormat="1" ht="114.75" customHeight="1">
      <c r="A16" s="83"/>
      <c r="B16" s="83" t="s">
        <v>110</v>
      </c>
      <c r="C16" s="83"/>
      <c r="D16" s="83" t="s">
        <v>111</v>
      </c>
      <c r="E16" s="83"/>
      <c r="F16" s="92" t="s">
        <v>60</v>
      </c>
      <c r="G16" s="83" t="s">
        <v>61</v>
      </c>
      <c r="H16" s="93">
        <v>44197</v>
      </c>
      <c r="I16" s="93">
        <v>45442</v>
      </c>
      <c r="J16" s="83" t="s">
        <v>112</v>
      </c>
      <c r="K16" s="83" t="s">
        <v>113</v>
      </c>
      <c r="L16" s="83" t="s">
        <v>80</v>
      </c>
      <c r="M16" s="83" t="s">
        <v>65</v>
      </c>
      <c r="N16" s="83" t="s">
        <v>80</v>
      </c>
      <c r="O16" s="83" t="s">
        <v>80</v>
      </c>
      <c r="P16" s="107">
        <v>0.25</v>
      </c>
      <c r="Q16" s="94">
        <v>67873000</v>
      </c>
      <c r="R16" s="107">
        <v>0.25</v>
      </c>
      <c r="S16" s="94">
        <v>71266000</v>
      </c>
      <c r="T16" s="107">
        <v>0.25</v>
      </c>
      <c r="U16" s="94">
        <v>74830000</v>
      </c>
      <c r="V16" s="107">
        <v>0.25</v>
      </c>
      <c r="W16" s="94">
        <v>78571000</v>
      </c>
      <c r="X16" s="107">
        <v>1</v>
      </c>
      <c r="Y16" s="95">
        <v>306950000</v>
      </c>
      <c r="Z16" s="83" t="s">
        <v>67</v>
      </c>
      <c r="AA16" s="83" t="s">
        <v>67</v>
      </c>
      <c r="AB16" s="83" t="s">
        <v>67</v>
      </c>
      <c r="AC16" s="83" t="s">
        <v>67</v>
      </c>
      <c r="AD16" s="83" t="s">
        <v>67</v>
      </c>
      <c r="AE16" s="83" t="s">
        <v>67</v>
      </c>
      <c r="AF16" s="94" t="s">
        <v>81</v>
      </c>
      <c r="AG16" s="94" t="s">
        <v>81</v>
      </c>
      <c r="AH16" s="94" t="s">
        <v>81</v>
      </c>
      <c r="AI16" s="94" t="s">
        <v>81</v>
      </c>
      <c r="AJ16" s="83" t="s">
        <v>114</v>
      </c>
      <c r="AK16" s="83" t="s">
        <v>67</v>
      </c>
      <c r="AL16" s="102" t="s">
        <v>94</v>
      </c>
      <c r="AM16" s="76">
        <v>0.32</v>
      </c>
      <c r="AN16" s="91" t="s">
        <v>84</v>
      </c>
      <c r="AO16" s="17" t="s">
        <v>85</v>
      </c>
      <c r="AP16" s="438" t="s">
        <v>115</v>
      </c>
      <c r="AQ16" s="434" t="s">
        <v>67</v>
      </c>
      <c r="AR16" s="94"/>
      <c r="AS16" s="14"/>
      <c r="AT16" s="83"/>
      <c r="AU16" s="14"/>
      <c r="AV16" s="83"/>
      <c r="AW16" s="83"/>
      <c r="AX16" s="94"/>
      <c r="AY16" s="14"/>
      <c r="AZ16" s="83"/>
      <c r="BA16" s="14"/>
      <c r="BB16" s="83"/>
      <c r="BC16" s="83"/>
      <c r="BD16" s="83"/>
      <c r="BE16" s="83" t="s">
        <v>70</v>
      </c>
      <c r="BF16" s="83" t="s">
        <v>71</v>
      </c>
      <c r="BG16" s="83" t="s">
        <v>72</v>
      </c>
      <c r="BH16" s="83" t="s">
        <v>73</v>
      </c>
      <c r="BI16" s="97" t="s">
        <v>74</v>
      </c>
      <c r="BJ16" s="83" t="s">
        <v>75</v>
      </c>
      <c r="BK16" s="92" t="s">
        <v>76</v>
      </c>
      <c r="BL16" s="92">
        <v>3166234777</v>
      </c>
      <c r="BM16" s="98" t="s">
        <v>77</v>
      </c>
      <c r="BN16" s="105" t="s">
        <v>96</v>
      </c>
    </row>
    <row r="17" spans="1:66" s="15" customFormat="1" ht="114.75" customHeight="1">
      <c r="A17" s="83"/>
      <c r="B17" s="83" t="s">
        <v>97</v>
      </c>
      <c r="C17" s="83"/>
      <c r="D17" s="83" t="s">
        <v>116</v>
      </c>
      <c r="E17" s="83"/>
      <c r="F17" s="92" t="s">
        <v>60</v>
      </c>
      <c r="G17" s="83" t="s">
        <v>61</v>
      </c>
      <c r="H17" s="93">
        <v>44197</v>
      </c>
      <c r="I17" s="93">
        <v>45442</v>
      </c>
      <c r="J17" s="83" t="s">
        <v>117</v>
      </c>
      <c r="K17" s="83" t="s">
        <v>118</v>
      </c>
      <c r="L17" s="83" t="s">
        <v>80</v>
      </c>
      <c r="M17" s="83" t="s">
        <v>65</v>
      </c>
      <c r="N17" s="83" t="s">
        <v>80</v>
      </c>
      <c r="O17" s="83" t="s">
        <v>80</v>
      </c>
      <c r="P17" s="107">
        <v>0.25</v>
      </c>
      <c r="Q17" s="94">
        <v>67873000</v>
      </c>
      <c r="R17" s="107">
        <v>0.25</v>
      </c>
      <c r="S17" s="94">
        <v>71266000</v>
      </c>
      <c r="T17" s="107">
        <v>0.25</v>
      </c>
      <c r="U17" s="94">
        <v>74830000</v>
      </c>
      <c r="V17" s="107">
        <v>0.25</v>
      </c>
      <c r="W17" s="94">
        <v>78571000</v>
      </c>
      <c r="X17" s="107">
        <v>1</v>
      </c>
      <c r="Y17" s="95">
        <v>306950000</v>
      </c>
      <c r="Z17" s="83" t="s">
        <v>67</v>
      </c>
      <c r="AA17" s="83" t="s">
        <v>67</v>
      </c>
      <c r="AB17" s="83" t="s">
        <v>67</v>
      </c>
      <c r="AC17" s="83" t="s">
        <v>67</v>
      </c>
      <c r="AD17" s="83" t="s">
        <v>67</v>
      </c>
      <c r="AE17" s="83" t="s">
        <v>67</v>
      </c>
      <c r="AF17" s="94" t="s">
        <v>81</v>
      </c>
      <c r="AG17" s="94" t="s">
        <v>81</v>
      </c>
      <c r="AH17" s="94" t="s">
        <v>81</v>
      </c>
      <c r="AI17" s="94" t="s">
        <v>81</v>
      </c>
      <c r="AJ17" s="83" t="s">
        <v>119</v>
      </c>
      <c r="AK17" s="83" t="s">
        <v>67</v>
      </c>
      <c r="AL17" s="96" t="s">
        <v>84</v>
      </c>
      <c r="AM17" s="76" t="s">
        <v>84</v>
      </c>
      <c r="AN17" s="91" t="s">
        <v>84</v>
      </c>
      <c r="AO17" s="17" t="s">
        <v>85</v>
      </c>
      <c r="AP17" s="434" t="s">
        <v>120</v>
      </c>
      <c r="AQ17" s="434" t="s">
        <v>121</v>
      </c>
      <c r="AR17" s="94"/>
      <c r="AS17" s="14"/>
      <c r="AT17" s="83"/>
      <c r="AU17" s="14"/>
      <c r="AV17" s="83"/>
      <c r="AW17" s="83"/>
      <c r="AX17" s="94"/>
      <c r="AY17" s="14"/>
      <c r="AZ17" s="83"/>
      <c r="BA17" s="14"/>
      <c r="BB17" s="83"/>
      <c r="BC17" s="83"/>
      <c r="BD17" s="83"/>
      <c r="BE17" s="83" t="s">
        <v>70</v>
      </c>
      <c r="BF17" s="83" t="s">
        <v>71</v>
      </c>
      <c r="BG17" s="83" t="s">
        <v>72</v>
      </c>
      <c r="BH17" s="83" t="s">
        <v>73</v>
      </c>
      <c r="BI17" s="97" t="s">
        <v>74</v>
      </c>
      <c r="BJ17" s="83" t="s">
        <v>75</v>
      </c>
      <c r="BK17" s="92" t="s">
        <v>76</v>
      </c>
      <c r="BL17" s="92">
        <v>3166234777</v>
      </c>
      <c r="BM17" s="98" t="s">
        <v>77</v>
      </c>
      <c r="BN17" s="105" t="s">
        <v>96</v>
      </c>
    </row>
    <row r="18" spans="1:66" s="15" customFormat="1" ht="114.75" customHeight="1">
      <c r="A18" s="109"/>
      <c r="B18" s="109" t="s">
        <v>58</v>
      </c>
      <c r="C18" s="109"/>
      <c r="D18" s="109" t="s">
        <v>122</v>
      </c>
      <c r="E18" s="109"/>
      <c r="F18" s="802" t="s">
        <v>123</v>
      </c>
      <c r="G18" s="109" t="s">
        <v>124</v>
      </c>
      <c r="H18" s="110">
        <v>44197</v>
      </c>
      <c r="I18" s="110">
        <v>45442</v>
      </c>
      <c r="J18" s="109" t="s">
        <v>125</v>
      </c>
      <c r="K18" s="109" t="s">
        <v>126</v>
      </c>
      <c r="L18" s="109" t="s">
        <v>80</v>
      </c>
      <c r="M18" s="109" t="s">
        <v>65</v>
      </c>
      <c r="N18" s="109" t="s">
        <v>80</v>
      </c>
      <c r="O18" s="109" t="s">
        <v>80</v>
      </c>
      <c r="P18" s="111" t="s">
        <v>127</v>
      </c>
      <c r="Q18" s="109" t="s">
        <v>128</v>
      </c>
      <c r="R18" s="111" t="s">
        <v>127</v>
      </c>
      <c r="S18" s="484" t="s">
        <v>128</v>
      </c>
      <c r="T18" s="111" t="s">
        <v>127</v>
      </c>
      <c r="U18" s="109" t="s">
        <v>128</v>
      </c>
      <c r="V18" s="111" t="s">
        <v>127</v>
      </c>
      <c r="W18" s="109" t="s">
        <v>128</v>
      </c>
      <c r="X18" s="111" t="s">
        <v>127</v>
      </c>
      <c r="Y18" s="484" t="s">
        <v>128</v>
      </c>
      <c r="Z18" s="109" t="s">
        <v>67</v>
      </c>
      <c r="AA18" s="109" t="s">
        <v>67</v>
      </c>
      <c r="AB18" s="109" t="s">
        <v>67</v>
      </c>
      <c r="AC18" s="109" t="s">
        <v>67</v>
      </c>
      <c r="AD18" s="109" t="s">
        <v>67</v>
      </c>
      <c r="AE18" s="109" t="s">
        <v>67</v>
      </c>
      <c r="AF18" s="112" t="s">
        <v>81</v>
      </c>
      <c r="AG18" s="112" t="s">
        <v>81</v>
      </c>
      <c r="AH18" s="112" t="s">
        <v>81</v>
      </c>
      <c r="AI18" s="112" t="s">
        <v>81</v>
      </c>
      <c r="AJ18" s="109" t="s">
        <v>129</v>
      </c>
      <c r="AK18" s="109" t="s">
        <v>67</v>
      </c>
      <c r="AL18" s="102"/>
      <c r="AM18" s="76"/>
      <c r="AN18" s="83"/>
      <c r="AO18" s="17"/>
      <c r="AP18" s="434" t="s">
        <v>130</v>
      </c>
      <c r="AQ18" s="476" t="s">
        <v>131</v>
      </c>
      <c r="AR18" s="112"/>
      <c r="AS18" s="16"/>
      <c r="AT18" s="109"/>
      <c r="AU18" s="16"/>
      <c r="AV18" s="109"/>
      <c r="AW18" s="109"/>
      <c r="AX18" s="112"/>
      <c r="AY18" s="16"/>
      <c r="AZ18" s="109"/>
      <c r="BA18" s="16"/>
      <c r="BB18" s="109"/>
      <c r="BC18" s="109"/>
      <c r="BD18" s="109"/>
      <c r="BE18" s="109" t="s">
        <v>132</v>
      </c>
      <c r="BF18" s="109" t="s">
        <v>133</v>
      </c>
      <c r="BG18" s="109" t="s">
        <v>134</v>
      </c>
      <c r="BH18" s="109" t="s">
        <v>73</v>
      </c>
      <c r="BI18" s="113" t="s">
        <v>74</v>
      </c>
      <c r="BJ18" s="109" t="s">
        <v>135</v>
      </c>
      <c r="BK18" s="802" t="s">
        <v>136</v>
      </c>
      <c r="BL18" s="802" t="s">
        <v>137</v>
      </c>
      <c r="BM18" s="114" t="s">
        <v>138</v>
      </c>
      <c r="BN18" s="115" t="s">
        <v>139</v>
      </c>
    </row>
    <row r="19" spans="1:66" s="15" customFormat="1" ht="114.75" customHeight="1">
      <c r="A19" s="83"/>
      <c r="B19" s="83" t="s">
        <v>58</v>
      </c>
      <c r="C19" s="83"/>
      <c r="D19" s="116" t="s">
        <v>140</v>
      </c>
      <c r="E19" s="83"/>
      <c r="F19" s="92" t="s">
        <v>141</v>
      </c>
      <c r="G19" s="83" t="s">
        <v>124</v>
      </c>
      <c r="H19" s="83">
        <v>2022</v>
      </c>
      <c r="I19" s="83">
        <v>2022</v>
      </c>
      <c r="J19" s="109" t="s">
        <v>142</v>
      </c>
      <c r="K19" s="83" t="s">
        <v>143</v>
      </c>
      <c r="L19" s="83" t="s">
        <v>144</v>
      </c>
      <c r="M19" s="83" t="s">
        <v>65</v>
      </c>
      <c r="N19" s="83"/>
      <c r="O19" s="94" t="s">
        <v>80</v>
      </c>
      <c r="P19" s="83"/>
      <c r="Q19" s="94" t="s">
        <v>80</v>
      </c>
      <c r="R19" s="83">
        <v>1</v>
      </c>
      <c r="S19" s="117">
        <v>71000000</v>
      </c>
      <c r="T19" s="83"/>
      <c r="U19" s="94" t="s">
        <v>80</v>
      </c>
      <c r="V19" s="83"/>
      <c r="W19" s="94" t="s">
        <v>80</v>
      </c>
      <c r="X19" s="83">
        <v>1</v>
      </c>
      <c r="Y19" s="95">
        <f>S19</f>
        <v>71000000</v>
      </c>
      <c r="Z19" s="94" t="s">
        <v>80</v>
      </c>
      <c r="AA19" s="94" t="s">
        <v>80</v>
      </c>
      <c r="AB19" s="94" t="s">
        <v>80</v>
      </c>
      <c r="AC19" s="94" t="s">
        <v>80</v>
      </c>
      <c r="AD19" s="94" t="s">
        <v>80</v>
      </c>
      <c r="AE19" s="94" t="s">
        <v>80</v>
      </c>
      <c r="AF19" s="94" t="s">
        <v>80</v>
      </c>
      <c r="AG19" s="94" t="s">
        <v>80</v>
      </c>
      <c r="AH19" s="94" t="s">
        <v>80</v>
      </c>
      <c r="AI19" s="94" t="s">
        <v>80</v>
      </c>
      <c r="AJ19" s="94" t="s">
        <v>80</v>
      </c>
      <c r="AK19" s="94" t="s">
        <v>80</v>
      </c>
      <c r="AL19" s="102" t="s">
        <v>80</v>
      </c>
      <c r="AM19" s="118" t="s">
        <v>80</v>
      </c>
      <c r="AN19" s="102" t="s">
        <v>80</v>
      </c>
      <c r="AO19" s="118" t="s">
        <v>80</v>
      </c>
      <c r="AP19" s="439" t="s">
        <v>80</v>
      </c>
      <c r="AQ19" s="439" t="s">
        <v>67</v>
      </c>
      <c r="AR19" s="94"/>
      <c r="AS19" s="14"/>
      <c r="AT19" s="83"/>
      <c r="AU19" s="14"/>
      <c r="AV19" s="83"/>
      <c r="AW19" s="83"/>
      <c r="AX19" s="94"/>
      <c r="AY19" s="14"/>
      <c r="AZ19" s="83"/>
      <c r="BA19" s="14"/>
      <c r="BB19" s="83"/>
      <c r="BC19" s="83"/>
      <c r="BD19" s="83"/>
      <c r="BE19" s="83" t="s">
        <v>145</v>
      </c>
      <c r="BF19" s="83" t="s">
        <v>146</v>
      </c>
      <c r="BG19" s="83" t="s">
        <v>147</v>
      </c>
      <c r="BH19" s="83" t="s">
        <v>73</v>
      </c>
      <c r="BI19" s="83" t="s">
        <v>148</v>
      </c>
      <c r="BJ19" s="83" t="s">
        <v>149</v>
      </c>
      <c r="BK19" s="482" t="s">
        <v>150</v>
      </c>
      <c r="BL19" s="83" t="s">
        <v>151</v>
      </c>
      <c r="BM19" s="483" t="s">
        <v>152</v>
      </c>
      <c r="BN19" s="99" t="s">
        <v>153</v>
      </c>
    </row>
    <row r="20" spans="1:66" s="82" customFormat="1" ht="114.75" customHeight="1">
      <c r="A20" s="668"/>
      <c r="B20" s="668" t="s">
        <v>58</v>
      </c>
      <c r="C20" s="668"/>
      <c r="D20" s="673" t="s">
        <v>154</v>
      </c>
      <c r="E20" s="668"/>
      <c r="F20" s="674" t="s">
        <v>141</v>
      </c>
      <c r="G20" s="668" t="s">
        <v>124</v>
      </c>
      <c r="H20" s="675">
        <v>44197</v>
      </c>
      <c r="I20" s="675">
        <v>45442</v>
      </c>
      <c r="J20" s="668" t="s">
        <v>155</v>
      </c>
      <c r="K20" s="668" t="s">
        <v>91</v>
      </c>
      <c r="L20" s="668" t="s">
        <v>144</v>
      </c>
      <c r="M20" s="668" t="s">
        <v>156</v>
      </c>
      <c r="N20" s="668" t="s">
        <v>157</v>
      </c>
      <c r="O20" s="668" t="s">
        <v>80</v>
      </c>
      <c r="P20" s="669">
        <v>0.25</v>
      </c>
      <c r="Q20" s="668">
        <v>0</v>
      </c>
      <c r="R20" s="669">
        <v>0.3</v>
      </c>
      <c r="S20" s="668">
        <v>0</v>
      </c>
      <c r="T20" s="669">
        <v>0.3</v>
      </c>
      <c r="U20" s="668">
        <v>0</v>
      </c>
      <c r="V20" s="669">
        <v>0.15</v>
      </c>
      <c r="W20" s="668">
        <v>0</v>
      </c>
      <c r="X20" s="669">
        <v>1</v>
      </c>
      <c r="Y20" s="670">
        <v>0</v>
      </c>
      <c r="Z20" s="676" t="s">
        <v>80</v>
      </c>
      <c r="AA20" s="676" t="s">
        <v>80</v>
      </c>
      <c r="AB20" s="676" t="s">
        <v>158</v>
      </c>
      <c r="AC20" s="676" t="s">
        <v>80</v>
      </c>
      <c r="AD20" s="676" t="s">
        <v>80</v>
      </c>
      <c r="AE20" s="676" t="s">
        <v>80</v>
      </c>
      <c r="AF20" s="676">
        <v>0</v>
      </c>
      <c r="AG20" s="677">
        <v>0</v>
      </c>
      <c r="AH20" s="668">
        <v>1</v>
      </c>
      <c r="AI20" s="677">
        <v>0.04</v>
      </c>
      <c r="AJ20" s="676" t="s">
        <v>159</v>
      </c>
      <c r="AK20" s="668" t="s">
        <v>80</v>
      </c>
      <c r="AL20" s="678" t="s">
        <v>80</v>
      </c>
      <c r="AM20" s="679" t="s">
        <v>80</v>
      </c>
      <c r="AN20" s="669">
        <v>0.04</v>
      </c>
      <c r="AO20" s="680">
        <v>0.16</v>
      </c>
      <c r="AP20" s="681" t="s">
        <v>160</v>
      </c>
      <c r="AQ20" s="678" t="s">
        <v>67</v>
      </c>
      <c r="AR20" s="676"/>
      <c r="AS20" s="677"/>
      <c r="AT20" s="668"/>
      <c r="AU20" s="677"/>
      <c r="AV20" s="668"/>
      <c r="AW20" s="668"/>
      <c r="AX20" s="676"/>
      <c r="AY20" s="677"/>
      <c r="AZ20" s="668"/>
      <c r="BA20" s="677"/>
      <c r="BB20" s="668"/>
      <c r="BC20" s="668"/>
      <c r="BD20" s="668"/>
      <c r="BE20" s="668" t="s">
        <v>161</v>
      </c>
      <c r="BF20" s="668" t="s">
        <v>162</v>
      </c>
      <c r="BG20" s="668" t="s">
        <v>163</v>
      </c>
      <c r="BH20" s="668" t="s">
        <v>73</v>
      </c>
      <c r="BI20" s="668" t="s">
        <v>148</v>
      </c>
      <c r="BJ20" s="668" t="s">
        <v>149</v>
      </c>
      <c r="BK20" s="682" t="s">
        <v>150</v>
      </c>
      <c r="BL20" s="668" t="s">
        <v>151</v>
      </c>
      <c r="BM20" s="683" t="s">
        <v>152</v>
      </c>
      <c r="BN20" s="684" t="s">
        <v>164</v>
      </c>
    </row>
    <row r="21" spans="1:66" s="15" customFormat="1" ht="114.75" customHeight="1">
      <c r="A21" s="83"/>
      <c r="B21" s="83" t="s">
        <v>97</v>
      </c>
      <c r="C21" s="83"/>
      <c r="D21" s="116" t="s">
        <v>165</v>
      </c>
      <c r="E21" s="83"/>
      <c r="F21" s="92" t="s">
        <v>141</v>
      </c>
      <c r="G21" s="83" t="s">
        <v>166</v>
      </c>
      <c r="H21" s="83">
        <v>2022</v>
      </c>
      <c r="I21" s="83">
        <v>2022</v>
      </c>
      <c r="J21" s="83" t="s">
        <v>167</v>
      </c>
      <c r="K21" s="83" t="s">
        <v>168</v>
      </c>
      <c r="L21" s="83" t="s">
        <v>169</v>
      </c>
      <c r="M21" s="83" t="s">
        <v>65</v>
      </c>
      <c r="N21" s="83"/>
      <c r="O21" s="83" t="s">
        <v>80</v>
      </c>
      <c r="P21" s="83"/>
      <c r="Q21" s="83" t="s">
        <v>80</v>
      </c>
      <c r="R21" s="83">
        <v>1</v>
      </c>
      <c r="S21" s="94">
        <f>2551000*11</f>
        <v>28061000</v>
      </c>
      <c r="T21" s="83">
        <v>1</v>
      </c>
      <c r="U21" s="94">
        <f>2551000*11</f>
        <v>28061000</v>
      </c>
      <c r="V21" s="83">
        <v>1</v>
      </c>
      <c r="W21" s="94">
        <f>2551000*6</f>
        <v>15306000</v>
      </c>
      <c r="X21" s="83">
        <v>1</v>
      </c>
      <c r="Y21" s="95" t="e">
        <f t="shared" ref="Y21" si="0">O21+Q21+S21+U21+W21</f>
        <v>#VALUE!</v>
      </c>
      <c r="Z21" s="94" t="s">
        <v>80</v>
      </c>
      <c r="AA21" s="94" t="s">
        <v>80</v>
      </c>
      <c r="AB21" s="94" t="s">
        <v>80</v>
      </c>
      <c r="AC21" s="94" t="s">
        <v>80</v>
      </c>
      <c r="AD21" s="94" t="s">
        <v>80</v>
      </c>
      <c r="AE21" s="94" t="s">
        <v>80</v>
      </c>
      <c r="AF21" s="94" t="s">
        <v>80</v>
      </c>
      <c r="AG21" s="94" t="s">
        <v>80</v>
      </c>
      <c r="AH21" s="94" t="s">
        <v>80</v>
      </c>
      <c r="AI21" s="94" t="s">
        <v>80</v>
      </c>
      <c r="AJ21" s="94" t="s">
        <v>80</v>
      </c>
      <c r="AK21" s="94" t="s">
        <v>80</v>
      </c>
      <c r="AL21" s="119" t="s">
        <v>80</v>
      </c>
      <c r="AM21" s="76" t="s">
        <v>80</v>
      </c>
      <c r="AN21" s="119" t="s">
        <v>80</v>
      </c>
      <c r="AO21" s="76" t="s">
        <v>80</v>
      </c>
      <c r="AP21" s="441" t="s">
        <v>80</v>
      </c>
      <c r="AQ21" s="434" t="s">
        <v>170</v>
      </c>
      <c r="AR21" s="94"/>
      <c r="AS21" s="14"/>
      <c r="AT21" s="83"/>
      <c r="AU21" s="14"/>
      <c r="AV21" s="83"/>
      <c r="AW21" s="83"/>
      <c r="AX21" s="94"/>
      <c r="AY21" s="14"/>
      <c r="AZ21" s="83"/>
      <c r="BA21" s="14"/>
      <c r="BB21" s="83"/>
      <c r="BC21" s="83"/>
      <c r="BD21" s="83"/>
      <c r="BE21" s="83" t="s">
        <v>171</v>
      </c>
      <c r="BF21" s="83" t="s">
        <v>172</v>
      </c>
      <c r="BG21" s="83" t="s">
        <v>173</v>
      </c>
      <c r="BH21" s="83" t="s">
        <v>73</v>
      </c>
      <c r="BI21" s="83" t="s">
        <v>174</v>
      </c>
      <c r="BJ21" s="83" t="s">
        <v>149</v>
      </c>
      <c r="BK21" s="92" t="s">
        <v>175</v>
      </c>
      <c r="BL21" s="92">
        <v>3232219130</v>
      </c>
      <c r="BM21" s="98" t="s">
        <v>176</v>
      </c>
      <c r="BN21" s="99" t="s">
        <v>177</v>
      </c>
    </row>
    <row r="22" spans="1:66" s="15" customFormat="1" ht="114.75" customHeight="1">
      <c r="A22" s="83"/>
      <c r="B22" s="83" t="s">
        <v>97</v>
      </c>
      <c r="C22" s="83"/>
      <c r="D22" s="83" t="s">
        <v>178</v>
      </c>
      <c r="E22" s="83"/>
      <c r="F22" s="92" t="s">
        <v>141</v>
      </c>
      <c r="G22" s="83" t="s">
        <v>124</v>
      </c>
      <c r="H22" s="120">
        <v>44197</v>
      </c>
      <c r="I22" s="93">
        <v>45473</v>
      </c>
      <c r="J22" s="83" t="s">
        <v>179</v>
      </c>
      <c r="K22" s="83" t="s">
        <v>180</v>
      </c>
      <c r="L22" s="83" t="s">
        <v>144</v>
      </c>
      <c r="M22" s="83" t="s">
        <v>65</v>
      </c>
      <c r="N22" s="83" t="s">
        <v>80</v>
      </c>
      <c r="O22" s="94" t="s">
        <v>157</v>
      </c>
      <c r="P22" s="107">
        <v>1</v>
      </c>
      <c r="Q22" s="94" t="s">
        <v>181</v>
      </c>
      <c r="R22" s="107">
        <v>1</v>
      </c>
      <c r="S22" s="15" t="s">
        <v>181</v>
      </c>
      <c r="T22" s="107">
        <v>1</v>
      </c>
      <c r="U22" s="15" t="s">
        <v>181</v>
      </c>
      <c r="V22" s="107">
        <v>1</v>
      </c>
      <c r="W22" s="15" t="s">
        <v>181</v>
      </c>
      <c r="X22" s="94" t="s">
        <v>182</v>
      </c>
      <c r="Y22" s="95" t="s">
        <v>182</v>
      </c>
      <c r="Z22" s="94">
        <v>0</v>
      </c>
      <c r="AA22" s="94">
        <v>0</v>
      </c>
      <c r="AB22" s="94">
        <v>0</v>
      </c>
      <c r="AC22" s="94">
        <v>0</v>
      </c>
      <c r="AD22" s="94" t="s">
        <v>183</v>
      </c>
      <c r="AE22" s="94" t="s">
        <v>80</v>
      </c>
      <c r="AF22" s="94">
        <v>0</v>
      </c>
      <c r="AG22" s="14">
        <v>0</v>
      </c>
      <c r="AH22" s="83">
        <v>0</v>
      </c>
      <c r="AI22" s="14">
        <v>0</v>
      </c>
      <c r="AJ22" s="14" t="s">
        <v>184</v>
      </c>
      <c r="AK22" s="83" t="s">
        <v>185</v>
      </c>
      <c r="AL22" s="119" t="s">
        <v>80</v>
      </c>
      <c r="AM22" s="121" t="s">
        <v>80</v>
      </c>
      <c r="AN22" s="14" t="s">
        <v>183</v>
      </c>
      <c r="AO22" s="121" t="s">
        <v>183</v>
      </c>
      <c r="AP22" s="477" t="s">
        <v>186</v>
      </c>
      <c r="AQ22" s="434" t="s">
        <v>187</v>
      </c>
      <c r="AR22" s="94"/>
      <c r="AS22" s="14"/>
      <c r="AT22" s="83"/>
      <c r="AU22" s="14"/>
      <c r="AV22" s="83"/>
      <c r="AW22" s="83"/>
      <c r="AX22" s="94"/>
      <c r="AY22" s="14"/>
      <c r="AZ22" s="83"/>
      <c r="BA22" s="14"/>
      <c r="BB22" s="83"/>
      <c r="BC22" s="83"/>
      <c r="BD22" s="83"/>
      <c r="BE22" s="83" t="s">
        <v>188</v>
      </c>
      <c r="BF22" s="83" t="s">
        <v>189</v>
      </c>
      <c r="BG22" s="83" t="s">
        <v>190</v>
      </c>
      <c r="BH22" s="83" t="s">
        <v>73</v>
      </c>
      <c r="BI22" s="83" t="s">
        <v>191</v>
      </c>
      <c r="BJ22" s="83" t="s">
        <v>192</v>
      </c>
      <c r="BK22" s="83" t="s">
        <v>193</v>
      </c>
      <c r="BL22" s="83" t="s">
        <v>194</v>
      </c>
      <c r="BM22" s="99" t="s">
        <v>195</v>
      </c>
      <c r="BN22" s="99" t="s">
        <v>196</v>
      </c>
    </row>
    <row r="23" spans="1:66" s="15" customFormat="1" ht="114.75" customHeight="1">
      <c r="A23" s="83"/>
      <c r="B23" s="83" t="s">
        <v>58</v>
      </c>
      <c r="C23" s="83"/>
      <c r="D23" s="83" t="s">
        <v>197</v>
      </c>
      <c r="E23" s="83"/>
      <c r="F23" s="92" t="s">
        <v>141</v>
      </c>
      <c r="G23" s="83" t="s">
        <v>124</v>
      </c>
      <c r="H23" s="120">
        <v>44197</v>
      </c>
      <c r="I23" s="93">
        <v>45473</v>
      </c>
      <c r="J23" s="83" t="s">
        <v>198</v>
      </c>
      <c r="K23" s="83" t="s">
        <v>199</v>
      </c>
      <c r="L23" s="83" t="s">
        <v>144</v>
      </c>
      <c r="M23" s="83" t="s">
        <v>65</v>
      </c>
      <c r="N23" s="107" t="s">
        <v>80</v>
      </c>
      <c r="O23" s="94" t="s">
        <v>80</v>
      </c>
      <c r="P23" s="107">
        <v>1</v>
      </c>
      <c r="Q23" s="94">
        <v>275200</v>
      </c>
      <c r="R23" s="107">
        <v>1</v>
      </c>
      <c r="S23" s="94">
        <v>275200</v>
      </c>
      <c r="T23" s="107">
        <v>1</v>
      </c>
      <c r="U23" s="94">
        <v>275200</v>
      </c>
      <c r="V23" s="107">
        <v>1</v>
      </c>
      <c r="W23" s="94">
        <v>275200</v>
      </c>
      <c r="X23" s="107">
        <v>1</v>
      </c>
      <c r="Y23" s="95">
        <v>1100800</v>
      </c>
      <c r="Z23" s="94">
        <v>0</v>
      </c>
      <c r="AA23" s="94">
        <v>0</v>
      </c>
      <c r="AB23" s="94">
        <v>0</v>
      </c>
      <c r="AC23" s="94">
        <v>0</v>
      </c>
      <c r="AD23" s="94" t="s">
        <v>80</v>
      </c>
      <c r="AE23" s="94" t="s">
        <v>80</v>
      </c>
      <c r="AF23" s="94">
        <v>0</v>
      </c>
      <c r="AG23" s="14">
        <v>0</v>
      </c>
      <c r="AH23" s="83">
        <v>0</v>
      </c>
      <c r="AI23" s="14">
        <v>0</v>
      </c>
      <c r="AJ23" s="14" t="s">
        <v>200</v>
      </c>
      <c r="AK23" s="83" t="s">
        <v>201</v>
      </c>
      <c r="AL23" s="102">
        <v>275200</v>
      </c>
      <c r="AM23" s="76">
        <v>1</v>
      </c>
      <c r="AN23" s="83">
        <v>25</v>
      </c>
      <c r="AO23" s="17">
        <v>1</v>
      </c>
      <c r="AP23" s="440" t="s">
        <v>202</v>
      </c>
      <c r="AQ23" s="434" t="s">
        <v>203</v>
      </c>
      <c r="AR23" s="94"/>
      <c r="AS23" s="14"/>
      <c r="AT23" s="83"/>
      <c r="AU23" s="14"/>
      <c r="AV23" s="83"/>
      <c r="AW23" s="83"/>
      <c r="AX23" s="94"/>
      <c r="AY23" s="14"/>
      <c r="AZ23" s="83"/>
      <c r="BA23" s="14"/>
      <c r="BB23" s="83"/>
      <c r="BC23" s="83"/>
      <c r="BD23" s="83"/>
      <c r="BE23" s="83" t="s">
        <v>204</v>
      </c>
      <c r="BF23" s="83" t="s">
        <v>205</v>
      </c>
      <c r="BG23" s="83" t="s">
        <v>206</v>
      </c>
      <c r="BH23" s="83" t="s">
        <v>73</v>
      </c>
      <c r="BI23" s="83" t="s">
        <v>191</v>
      </c>
      <c r="BJ23" s="83" t="s">
        <v>207</v>
      </c>
      <c r="BK23" s="92" t="s">
        <v>208</v>
      </c>
      <c r="BL23" s="92" t="s">
        <v>209</v>
      </c>
      <c r="BM23" s="98" t="s">
        <v>210</v>
      </c>
      <c r="BN23" s="99" t="s">
        <v>211</v>
      </c>
    </row>
    <row r="24" spans="1:66" s="15" customFormat="1" ht="114.75" customHeight="1">
      <c r="A24" s="83"/>
      <c r="B24" s="83" t="s">
        <v>97</v>
      </c>
      <c r="C24" s="83"/>
      <c r="D24" s="83" t="s">
        <v>212</v>
      </c>
      <c r="E24" s="83"/>
      <c r="F24" s="92" t="s">
        <v>141</v>
      </c>
      <c r="G24" s="83" t="s">
        <v>124</v>
      </c>
      <c r="H24" s="120">
        <v>44197</v>
      </c>
      <c r="I24" s="93">
        <v>45442</v>
      </c>
      <c r="J24" s="83" t="s">
        <v>213</v>
      </c>
      <c r="K24" s="83" t="s">
        <v>214</v>
      </c>
      <c r="L24" s="83" t="s">
        <v>144</v>
      </c>
      <c r="M24" s="83" t="s">
        <v>65</v>
      </c>
      <c r="N24" s="83" t="s">
        <v>80</v>
      </c>
      <c r="O24" s="83" t="s">
        <v>80</v>
      </c>
      <c r="P24" s="83">
        <v>8</v>
      </c>
      <c r="Q24" s="94" t="s">
        <v>215</v>
      </c>
      <c r="R24" s="83">
        <v>10</v>
      </c>
      <c r="S24" s="94" t="s">
        <v>216</v>
      </c>
      <c r="T24" s="83">
        <v>8</v>
      </c>
      <c r="U24" s="94" t="s">
        <v>215</v>
      </c>
      <c r="V24" s="83">
        <v>4</v>
      </c>
      <c r="W24" s="94" t="s">
        <v>217</v>
      </c>
      <c r="X24" s="83">
        <v>30</v>
      </c>
      <c r="Y24" s="94" t="s">
        <v>218</v>
      </c>
      <c r="Z24" s="94">
        <v>0</v>
      </c>
      <c r="AA24" s="94">
        <v>0</v>
      </c>
      <c r="AB24" s="94">
        <v>0</v>
      </c>
      <c r="AC24" s="94">
        <v>0</v>
      </c>
      <c r="AD24" s="94" t="s">
        <v>80</v>
      </c>
      <c r="AE24" s="94" t="s">
        <v>157</v>
      </c>
      <c r="AF24" s="94">
        <v>0</v>
      </c>
      <c r="AG24" s="14">
        <v>0</v>
      </c>
      <c r="AH24" s="83">
        <v>0</v>
      </c>
      <c r="AI24" s="14">
        <v>0</v>
      </c>
      <c r="AJ24" s="14" t="s">
        <v>219</v>
      </c>
      <c r="AK24" s="83" t="s">
        <v>220</v>
      </c>
      <c r="AL24" s="102">
        <v>0</v>
      </c>
      <c r="AM24" s="76">
        <v>0</v>
      </c>
      <c r="AN24" s="83">
        <v>0</v>
      </c>
      <c r="AO24" s="17">
        <v>0</v>
      </c>
      <c r="AP24" s="440" t="s">
        <v>221</v>
      </c>
      <c r="AQ24" s="434" t="s">
        <v>222</v>
      </c>
      <c r="AR24" s="94"/>
      <c r="AS24" s="14"/>
      <c r="AT24" s="83"/>
      <c r="AU24" s="14"/>
      <c r="AV24" s="83"/>
      <c r="AW24" s="83"/>
      <c r="AX24" s="94"/>
      <c r="AY24" s="14"/>
      <c r="AZ24" s="83"/>
      <c r="BA24" s="14"/>
      <c r="BB24" s="83"/>
      <c r="BC24" s="83"/>
      <c r="BD24" s="83"/>
      <c r="BE24" s="83" t="s">
        <v>188</v>
      </c>
      <c r="BF24" s="83" t="s">
        <v>189</v>
      </c>
      <c r="BG24" s="83" t="s">
        <v>190</v>
      </c>
      <c r="BH24" s="83" t="s">
        <v>73</v>
      </c>
      <c r="BI24" s="83" t="s">
        <v>191</v>
      </c>
      <c r="BJ24" s="83" t="s">
        <v>192</v>
      </c>
      <c r="BK24" s="83" t="s">
        <v>193</v>
      </c>
      <c r="BL24" s="83" t="s">
        <v>194</v>
      </c>
      <c r="BM24" s="99" t="s">
        <v>195</v>
      </c>
      <c r="BN24" s="99" t="s">
        <v>223</v>
      </c>
    </row>
    <row r="25" spans="1:66" s="34" customFormat="1" ht="114.75" customHeight="1">
      <c r="A25" s="122"/>
      <c r="B25" s="122" t="s">
        <v>224</v>
      </c>
      <c r="C25" s="122"/>
      <c r="D25" s="123" t="s">
        <v>225</v>
      </c>
      <c r="E25" s="122"/>
      <c r="F25" s="122" t="s">
        <v>226</v>
      </c>
      <c r="G25" s="122" t="s">
        <v>227</v>
      </c>
      <c r="H25" s="124">
        <v>44197</v>
      </c>
      <c r="I25" s="124">
        <v>45473</v>
      </c>
      <c r="J25" s="122" t="s">
        <v>228</v>
      </c>
      <c r="K25" s="122" t="s">
        <v>229</v>
      </c>
      <c r="L25" s="122" t="s">
        <v>144</v>
      </c>
      <c r="M25" s="122" t="s">
        <v>65</v>
      </c>
      <c r="N25" s="122"/>
      <c r="O25" s="125"/>
      <c r="P25" s="122">
        <v>1</v>
      </c>
      <c r="Q25" s="125">
        <v>20192308</v>
      </c>
      <c r="R25" s="122">
        <v>1</v>
      </c>
      <c r="S25" s="125">
        <v>20798077</v>
      </c>
      <c r="T25" s="122">
        <v>1</v>
      </c>
      <c r="U25" s="125">
        <v>21422019</v>
      </c>
      <c r="V25" s="126">
        <v>1</v>
      </c>
      <c r="W25" s="125">
        <v>22064680</v>
      </c>
      <c r="X25" s="127">
        <v>4</v>
      </c>
      <c r="Y25" s="128">
        <f t="shared" ref="Y25:Y27" si="1">O25+Q25+S25+U25+W25</f>
        <v>84477084</v>
      </c>
      <c r="Z25" s="129"/>
      <c r="AA25" s="130"/>
      <c r="AB25" s="122"/>
      <c r="AC25" s="130"/>
      <c r="AD25" s="122"/>
      <c r="AE25" s="122"/>
      <c r="AF25" s="125"/>
      <c r="AG25" s="130"/>
      <c r="AH25" s="122"/>
      <c r="AI25" s="130"/>
      <c r="AJ25" s="122" t="s">
        <v>230</v>
      </c>
      <c r="AK25" s="122" t="s">
        <v>231</v>
      </c>
      <c r="AL25" s="131"/>
      <c r="AM25" s="132"/>
      <c r="AN25" s="131"/>
      <c r="AO25" s="132"/>
      <c r="AP25" s="152" t="s">
        <v>232</v>
      </c>
      <c r="AQ25" s="152"/>
      <c r="AR25" s="125"/>
      <c r="AS25" s="130"/>
      <c r="AT25" s="122"/>
      <c r="AU25" s="130"/>
      <c r="AV25" s="122"/>
      <c r="AW25" s="122"/>
      <c r="AX25" s="125"/>
      <c r="AY25" s="130"/>
      <c r="AZ25" s="122"/>
      <c r="BA25" s="130"/>
      <c r="BB25" s="122"/>
      <c r="BC25" s="122"/>
      <c r="BD25" s="122"/>
      <c r="BE25" s="122" t="s">
        <v>233</v>
      </c>
      <c r="BF25" s="122" t="s">
        <v>234</v>
      </c>
      <c r="BG25" s="122" t="s">
        <v>235</v>
      </c>
      <c r="BH25" s="122" t="s">
        <v>236</v>
      </c>
      <c r="BI25" s="122" t="s">
        <v>237</v>
      </c>
      <c r="BJ25" s="122" t="s">
        <v>238</v>
      </c>
      <c r="BK25" s="122" t="s">
        <v>239</v>
      </c>
      <c r="BL25" s="122" t="s">
        <v>240</v>
      </c>
      <c r="BM25" s="133" t="s">
        <v>241</v>
      </c>
      <c r="BN25" s="134" t="s">
        <v>242</v>
      </c>
    </row>
    <row r="26" spans="1:66" s="34" customFormat="1" ht="114.75" customHeight="1">
      <c r="A26" s="135"/>
      <c r="B26" s="135" t="s">
        <v>224</v>
      </c>
      <c r="C26" s="135" t="s">
        <v>243</v>
      </c>
      <c r="D26" s="136" t="s">
        <v>244</v>
      </c>
      <c r="E26" s="135"/>
      <c r="F26" s="135" t="s">
        <v>245</v>
      </c>
      <c r="G26" s="135" t="s">
        <v>246</v>
      </c>
      <c r="H26" s="137">
        <v>44378</v>
      </c>
      <c r="I26" s="137">
        <v>45473</v>
      </c>
      <c r="J26" s="136" t="s">
        <v>247</v>
      </c>
      <c r="K26" s="136" t="s">
        <v>248</v>
      </c>
      <c r="L26" s="135" t="s">
        <v>249</v>
      </c>
      <c r="M26" s="135" t="s">
        <v>65</v>
      </c>
      <c r="N26" s="135">
        <v>2</v>
      </c>
      <c r="O26" s="131">
        <v>92000000</v>
      </c>
      <c r="P26" s="135">
        <v>2</v>
      </c>
      <c r="Q26" s="131">
        <v>92000000</v>
      </c>
      <c r="R26" s="135">
        <v>2</v>
      </c>
      <c r="S26" s="131">
        <v>92000000</v>
      </c>
      <c r="T26" s="135">
        <v>2</v>
      </c>
      <c r="U26" s="131">
        <v>92000000</v>
      </c>
      <c r="V26" s="135">
        <v>2</v>
      </c>
      <c r="W26" s="131">
        <v>92000000</v>
      </c>
      <c r="X26" s="135">
        <v>10</v>
      </c>
      <c r="Y26" s="138">
        <f t="shared" si="1"/>
        <v>460000000</v>
      </c>
      <c r="Z26" s="131">
        <v>92000000</v>
      </c>
      <c r="AA26" s="139">
        <f>IF(O26=0," ",Z26/O26)</f>
        <v>1</v>
      </c>
      <c r="AB26" s="135">
        <v>2</v>
      </c>
      <c r="AC26" s="139">
        <f>IF(N26=0," ",AB26/N26)</f>
        <v>1</v>
      </c>
      <c r="AD26" s="135" t="s">
        <v>250</v>
      </c>
      <c r="AE26" s="135" t="s">
        <v>251</v>
      </c>
      <c r="AF26" s="131" t="s">
        <v>252</v>
      </c>
      <c r="AG26" s="140" t="s">
        <v>253</v>
      </c>
      <c r="AH26" s="135">
        <v>1</v>
      </c>
      <c r="AI26" s="139">
        <v>0.5</v>
      </c>
      <c r="AJ26" s="136" t="s">
        <v>254</v>
      </c>
      <c r="AK26" s="136" t="s">
        <v>255</v>
      </c>
      <c r="AL26" s="141" t="s">
        <v>252</v>
      </c>
      <c r="AM26" s="142" t="s">
        <v>253</v>
      </c>
      <c r="AN26" s="135">
        <v>0</v>
      </c>
      <c r="AO26" s="132">
        <v>0</v>
      </c>
      <c r="AP26" s="135" t="s">
        <v>256</v>
      </c>
      <c r="AQ26" s="136" t="s">
        <v>257</v>
      </c>
      <c r="AR26" s="131"/>
      <c r="AS26" s="139"/>
      <c r="AT26" s="135"/>
      <c r="AU26" s="139"/>
      <c r="AV26" s="135"/>
      <c r="AW26" s="135"/>
      <c r="AX26" s="131"/>
      <c r="AY26" s="139"/>
      <c r="AZ26" s="135"/>
      <c r="BA26" s="139"/>
      <c r="BB26" s="135"/>
      <c r="BC26" s="135"/>
      <c r="BD26" s="135"/>
      <c r="BE26" s="135" t="s">
        <v>258</v>
      </c>
      <c r="BF26" s="136" t="s">
        <v>259</v>
      </c>
      <c r="BG26" s="135">
        <v>7600</v>
      </c>
      <c r="BH26" s="135" t="s">
        <v>236</v>
      </c>
      <c r="BI26" s="135" t="s">
        <v>260</v>
      </c>
      <c r="BJ26" s="135" t="s">
        <v>261</v>
      </c>
      <c r="BK26" s="135" t="s">
        <v>262</v>
      </c>
      <c r="BL26" s="135">
        <v>3795750</v>
      </c>
      <c r="BM26" s="143" t="s">
        <v>263</v>
      </c>
      <c r="BN26" s="144"/>
    </row>
    <row r="27" spans="1:66" s="34" customFormat="1" ht="114.75" customHeight="1">
      <c r="A27" s="135"/>
      <c r="B27" s="135" t="s">
        <v>224</v>
      </c>
      <c r="C27" s="135" t="s">
        <v>243</v>
      </c>
      <c r="D27" s="135" t="s">
        <v>264</v>
      </c>
      <c r="E27" s="135"/>
      <c r="F27" s="135" t="s">
        <v>245</v>
      </c>
      <c r="G27" s="135" t="s">
        <v>265</v>
      </c>
      <c r="H27" s="137">
        <v>44378</v>
      </c>
      <c r="I27" s="137">
        <v>45473</v>
      </c>
      <c r="J27" s="135" t="s">
        <v>266</v>
      </c>
      <c r="K27" s="135" t="s">
        <v>267</v>
      </c>
      <c r="L27" s="135" t="s">
        <v>144</v>
      </c>
      <c r="M27" s="135" t="s">
        <v>65</v>
      </c>
      <c r="N27" s="135"/>
      <c r="O27" s="135">
        <v>0</v>
      </c>
      <c r="P27" s="135">
        <v>1</v>
      </c>
      <c r="Q27" s="131">
        <v>6200000</v>
      </c>
      <c r="R27" s="135">
        <v>1</v>
      </c>
      <c r="S27" s="131">
        <v>6230000</v>
      </c>
      <c r="T27" s="135">
        <v>1</v>
      </c>
      <c r="U27" s="131">
        <v>6260000</v>
      </c>
      <c r="V27" s="135">
        <v>1</v>
      </c>
      <c r="W27" s="125">
        <v>6300000</v>
      </c>
      <c r="X27" s="135">
        <v>4</v>
      </c>
      <c r="Y27" s="138">
        <f t="shared" si="1"/>
        <v>24990000</v>
      </c>
      <c r="Z27" s="131"/>
      <c r="AA27" s="139"/>
      <c r="AB27" s="135"/>
      <c r="AC27" s="139"/>
      <c r="AD27" s="135"/>
      <c r="AE27" s="135"/>
      <c r="AF27" s="131" t="s">
        <v>252</v>
      </c>
      <c r="AG27" s="140" t="s">
        <v>253</v>
      </c>
      <c r="AH27" s="135">
        <v>0.2</v>
      </c>
      <c r="AI27" s="139">
        <v>0.2</v>
      </c>
      <c r="AJ27" s="136" t="s">
        <v>268</v>
      </c>
      <c r="AK27" s="136" t="s">
        <v>269</v>
      </c>
      <c r="AL27" s="141" t="s">
        <v>252</v>
      </c>
      <c r="AM27" s="142" t="s">
        <v>253</v>
      </c>
      <c r="AN27" s="135">
        <v>0</v>
      </c>
      <c r="AO27" s="132">
        <v>0</v>
      </c>
      <c r="AP27" s="135" t="s">
        <v>270</v>
      </c>
      <c r="AQ27" s="136" t="s">
        <v>271</v>
      </c>
      <c r="AR27" s="131"/>
      <c r="AS27" s="139"/>
      <c r="AT27" s="135"/>
      <c r="AU27" s="139"/>
      <c r="AV27" s="135"/>
      <c r="AW27" s="135"/>
      <c r="AX27" s="131"/>
      <c r="AY27" s="139"/>
      <c r="AZ27" s="135"/>
      <c r="BA27" s="139"/>
      <c r="BB27" s="135"/>
      <c r="BC27" s="135"/>
      <c r="BD27" s="135"/>
      <c r="BE27" s="135" t="s">
        <v>258</v>
      </c>
      <c r="BF27" s="136" t="s">
        <v>272</v>
      </c>
      <c r="BG27" s="135">
        <v>7625</v>
      </c>
      <c r="BH27" s="135" t="s">
        <v>236</v>
      </c>
      <c r="BI27" s="135" t="s">
        <v>273</v>
      </c>
      <c r="BJ27" s="135" t="s">
        <v>261</v>
      </c>
      <c r="BK27" s="135" t="s">
        <v>262</v>
      </c>
      <c r="BL27" s="135">
        <v>3795750</v>
      </c>
      <c r="BM27" s="143" t="s">
        <v>263</v>
      </c>
      <c r="BN27" s="144"/>
    </row>
    <row r="28" spans="1:66" s="699" customFormat="1" ht="114.75" customHeight="1">
      <c r="A28" s="685"/>
      <c r="B28" s="685" t="s">
        <v>224</v>
      </c>
      <c r="C28" s="685"/>
      <c r="D28" s="686" t="s">
        <v>274</v>
      </c>
      <c r="E28" s="685"/>
      <c r="F28" s="685" t="s">
        <v>141</v>
      </c>
      <c r="G28" s="685" t="s">
        <v>275</v>
      </c>
      <c r="H28" s="687">
        <v>44197</v>
      </c>
      <c r="I28" s="687">
        <v>45473</v>
      </c>
      <c r="J28" s="685" t="s">
        <v>276</v>
      </c>
      <c r="K28" s="685" t="s">
        <v>277</v>
      </c>
      <c r="L28" s="685" t="s">
        <v>144</v>
      </c>
      <c r="M28" s="685" t="s">
        <v>65</v>
      </c>
      <c r="N28" s="685"/>
      <c r="O28" s="688">
        <v>0</v>
      </c>
      <c r="P28" s="685">
        <v>1</v>
      </c>
      <c r="Q28" s="688">
        <v>3800000</v>
      </c>
      <c r="R28" s="685">
        <v>1</v>
      </c>
      <c r="S28" s="688">
        <v>3800000</v>
      </c>
      <c r="T28" s="685">
        <v>1</v>
      </c>
      <c r="U28" s="688">
        <v>3800000</v>
      </c>
      <c r="V28" s="689">
        <v>1</v>
      </c>
      <c r="W28" s="690">
        <v>3800000</v>
      </c>
      <c r="X28" s="689">
        <v>4</v>
      </c>
      <c r="Y28" s="691">
        <v>15200000</v>
      </c>
      <c r="Z28" s="688"/>
      <c r="AA28" s="692"/>
      <c r="AB28" s="685"/>
      <c r="AC28" s="692"/>
      <c r="AD28" s="685"/>
      <c r="AE28" s="685"/>
      <c r="AF28" s="688">
        <v>0</v>
      </c>
      <c r="AG28" s="692">
        <v>0</v>
      </c>
      <c r="AH28" s="685">
        <v>0</v>
      </c>
      <c r="AI28" s="692">
        <v>0</v>
      </c>
      <c r="AJ28" s="693" t="s">
        <v>278</v>
      </c>
      <c r="AK28" s="694"/>
      <c r="AL28" s="678" t="s">
        <v>81</v>
      </c>
      <c r="AM28" s="695">
        <v>0</v>
      </c>
      <c r="AN28" s="668" t="s">
        <v>279</v>
      </c>
      <c r="AO28" s="680" t="s">
        <v>279</v>
      </c>
      <c r="AP28" s="668" t="s">
        <v>280</v>
      </c>
      <c r="AQ28" s="696" t="s">
        <v>281</v>
      </c>
      <c r="AR28" s="688"/>
      <c r="AS28" s="692"/>
      <c r="AT28" s="685"/>
      <c r="AU28" s="692"/>
      <c r="AV28" s="685"/>
      <c r="AW28" s="685"/>
      <c r="AX28" s="688"/>
      <c r="AY28" s="692"/>
      <c r="AZ28" s="685"/>
      <c r="BA28" s="692"/>
      <c r="BB28" s="685"/>
      <c r="BC28" s="685"/>
      <c r="BD28" s="685"/>
      <c r="BE28" s="685"/>
      <c r="BF28" s="685" t="s">
        <v>282</v>
      </c>
      <c r="BG28" s="685" t="s">
        <v>283</v>
      </c>
      <c r="BH28" s="685" t="s">
        <v>236</v>
      </c>
      <c r="BI28" s="685" t="s">
        <v>284</v>
      </c>
      <c r="BJ28" s="685" t="s">
        <v>285</v>
      </c>
      <c r="BK28" s="685" t="s">
        <v>286</v>
      </c>
      <c r="BL28" s="685">
        <v>4320410</v>
      </c>
      <c r="BM28" s="697" t="s">
        <v>287</v>
      </c>
      <c r="BN28" s="698"/>
    </row>
    <row r="29" spans="1:66" s="34" customFormat="1" ht="114.75" customHeight="1">
      <c r="A29" s="135"/>
      <c r="B29" s="135" t="s">
        <v>224</v>
      </c>
      <c r="C29" s="135"/>
      <c r="D29" s="136" t="s">
        <v>288</v>
      </c>
      <c r="E29" s="135"/>
      <c r="F29" s="135" t="s">
        <v>245</v>
      </c>
      <c r="G29" s="135" t="s">
        <v>289</v>
      </c>
      <c r="H29" s="137">
        <v>44197</v>
      </c>
      <c r="I29" s="137">
        <v>45656</v>
      </c>
      <c r="J29" s="136" t="s">
        <v>290</v>
      </c>
      <c r="K29" s="135" t="s">
        <v>291</v>
      </c>
      <c r="L29" s="135">
        <v>0</v>
      </c>
      <c r="M29" s="135" t="s">
        <v>65</v>
      </c>
      <c r="N29" s="135">
        <v>1</v>
      </c>
      <c r="O29" s="149">
        <v>11250000</v>
      </c>
      <c r="P29" s="135">
        <v>1</v>
      </c>
      <c r="Q29" s="149">
        <v>11250000</v>
      </c>
      <c r="R29" s="135">
        <v>1</v>
      </c>
      <c r="S29" s="149">
        <v>11250000</v>
      </c>
      <c r="T29" s="135">
        <v>1</v>
      </c>
      <c r="U29" s="149">
        <v>11250000</v>
      </c>
      <c r="V29" s="135">
        <v>1</v>
      </c>
      <c r="W29" s="125">
        <v>11250000</v>
      </c>
      <c r="X29" s="135">
        <v>4</v>
      </c>
      <c r="Y29" s="149">
        <v>67500000</v>
      </c>
      <c r="Z29" s="150">
        <v>11250000</v>
      </c>
      <c r="AA29" s="139">
        <v>1</v>
      </c>
      <c r="AB29" s="135">
        <v>1</v>
      </c>
      <c r="AC29" s="139">
        <v>1</v>
      </c>
      <c r="AD29" s="135" t="s">
        <v>292</v>
      </c>
      <c r="AE29" s="135" t="s">
        <v>293</v>
      </c>
      <c r="AF29" s="150">
        <v>2812500</v>
      </c>
      <c r="AG29" s="139">
        <v>0.25</v>
      </c>
      <c r="AH29" s="148">
        <v>0.25</v>
      </c>
      <c r="AI29" s="139">
        <v>0.25</v>
      </c>
      <c r="AJ29" s="151" t="s">
        <v>294</v>
      </c>
      <c r="AK29" s="135" t="s">
        <v>295</v>
      </c>
      <c r="AL29" s="150">
        <f>2812500*2</f>
        <v>5625000</v>
      </c>
      <c r="AM29" s="132">
        <v>0.5</v>
      </c>
      <c r="AN29" s="148">
        <v>0.5</v>
      </c>
      <c r="AO29" s="132">
        <v>0.5</v>
      </c>
      <c r="AP29" s="135" t="s">
        <v>296</v>
      </c>
      <c r="AQ29" s="136" t="s">
        <v>297</v>
      </c>
      <c r="AR29" s="131"/>
      <c r="AS29" s="139"/>
      <c r="AT29" s="135"/>
      <c r="AU29" s="139"/>
      <c r="AV29" s="135"/>
      <c r="AW29" s="135"/>
      <c r="AX29" s="131"/>
      <c r="AY29" s="139"/>
      <c r="AZ29" s="135"/>
      <c r="BA29" s="139"/>
      <c r="BB29" s="135"/>
      <c r="BC29" s="135"/>
      <c r="BD29" s="135"/>
      <c r="BE29" s="135" t="s">
        <v>80</v>
      </c>
      <c r="BF29" s="135" t="s">
        <v>80</v>
      </c>
      <c r="BG29" s="135" t="s">
        <v>80</v>
      </c>
      <c r="BH29" s="135" t="s">
        <v>236</v>
      </c>
      <c r="BI29" s="135" t="s">
        <v>298</v>
      </c>
      <c r="BJ29" s="135" t="s">
        <v>299</v>
      </c>
      <c r="BK29" s="135" t="s">
        <v>300</v>
      </c>
      <c r="BL29" s="135" t="s">
        <v>301</v>
      </c>
      <c r="BM29" s="148" t="s">
        <v>302</v>
      </c>
      <c r="BN29" s="144" t="s">
        <v>303</v>
      </c>
    </row>
    <row r="30" spans="1:66" s="34" customFormat="1" ht="114.75" customHeight="1">
      <c r="A30" s="135"/>
      <c r="B30" s="136" t="s">
        <v>97</v>
      </c>
      <c r="C30" s="135"/>
      <c r="D30" s="136" t="s">
        <v>304</v>
      </c>
      <c r="E30" s="135"/>
      <c r="F30" s="135" t="s">
        <v>245</v>
      </c>
      <c r="G30" s="135" t="s">
        <v>305</v>
      </c>
      <c r="H30" s="137">
        <v>44197</v>
      </c>
      <c r="I30" s="137">
        <v>45443</v>
      </c>
      <c r="J30" s="135" t="s">
        <v>306</v>
      </c>
      <c r="K30" s="135" t="s">
        <v>307</v>
      </c>
      <c r="L30" s="135"/>
      <c r="M30" s="135" t="s">
        <v>65</v>
      </c>
      <c r="N30" s="135"/>
      <c r="O30" s="131"/>
      <c r="P30" s="135">
        <v>1</v>
      </c>
      <c r="Q30" s="131">
        <v>30000000</v>
      </c>
      <c r="R30" s="135">
        <v>1</v>
      </c>
      <c r="S30" s="131">
        <v>30000000</v>
      </c>
      <c r="T30" s="135">
        <v>1</v>
      </c>
      <c r="U30" s="131">
        <v>30000000</v>
      </c>
      <c r="V30" s="135">
        <v>1</v>
      </c>
      <c r="W30" s="125">
        <v>30000000</v>
      </c>
      <c r="X30" s="135">
        <v>4</v>
      </c>
      <c r="Y30" s="131">
        <f t="shared" ref="Y30:Y34" si="2">O30+Q30+S30+U30+W30</f>
        <v>120000000</v>
      </c>
      <c r="Z30" s="152"/>
      <c r="AA30" s="139"/>
      <c r="AB30" s="135"/>
      <c r="AC30" s="139"/>
      <c r="AD30" s="135"/>
      <c r="AE30" s="135"/>
      <c r="AF30" s="150">
        <v>0</v>
      </c>
      <c r="AG30" s="153">
        <v>0</v>
      </c>
      <c r="AH30" s="135">
        <v>0.2</v>
      </c>
      <c r="AI30" s="139">
        <v>0.2</v>
      </c>
      <c r="AJ30" s="135" t="s">
        <v>308</v>
      </c>
      <c r="AK30" s="135" t="s">
        <v>309</v>
      </c>
      <c r="AL30" s="154">
        <v>0</v>
      </c>
      <c r="AM30" s="132">
        <v>0</v>
      </c>
      <c r="AN30" s="155">
        <v>0.4</v>
      </c>
      <c r="AO30" s="132">
        <v>0.4</v>
      </c>
      <c r="AP30" s="155" t="s">
        <v>310</v>
      </c>
      <c r="AQ30" s="442" t="s">
        <v>311</v>
      </c>
      <c r="AR30" s="131"/>
      <c r="AS30" s="139"/>
      <c r="AT30" s="135"/>
      <c r="AU30" s="139"/>
      <c r="AV30" s="135"/>
      <c r="AW30" s="135"/>
      <c r="AX30" s="131"/>
      <c r="AY30" s="139"/>
      <c r="AZ30" s="135"/>
      <c r="BA30" s="139"/>
      <c r="BB30" s="135"/>
      <c r="BC30" s="135"/>
      <c r="BD30" s="135"/>
      <c r="BE30" s="135" t="s">
        <v>312</v>
      </c>
      <c r="BF30" s="135" t="s">
        <v>313</v>
      </c>
      <c r="BG30" s="135" t="s">
        <v>314</v>
      </c>
      <c r="BH30" s="135" t="s">
        <v>236</v>
      </c>
      <c r="BI30" s="135" t="s">
        <v>315</v>
      </c>
      <c r="BJ30" s="135" t="s">
        <v>316</v>
      </c>
      <c r="BK30" s="135" t="s">
        <v>317</v>
      </c>
      <c r="BL30" s="135">
        <v>3274850</v>
      </c>
      <c r="BM30" s="143" t="s">
        <v>318</v>
      </c>
      <c r="BN30" s="144"/>
    </row>
    <row r="31" spans="1:66" s="34" customFormat="1" ht="114.75" customHeight="1">
      <c r="A31" s="135"/>
      <c r="B31" s="135" t="s">
        <v>224</v>
      </c>
      <c r="C31" s="135"/>
      <c r="D31" s="135" t="s">
        <v>319</v>
      </c>
      <c r="E31" s="135">
        <v>30</v>
      </c>
      <c r="F31" s="135" t="s">
        <v>141</v>
      </c>
      <c r="G31" s="135" t="s">
        <v>320</v>
      </c>
      <c r="H31" s="137">
        <v>43862</v>
      </c>
      <c r="I31" s="137">
        <v>45458</v>
      </c>
      <c r="J31" s="135" t="s">
        <v>321</v>
      </c>
      <c r="K31" s="136" t="s">
        <v>322</v>
      </c>
      <c r="L31" s="135">
        <v>2020</v>
      </c>
      <c r="M31" s="135" t="s">
        <v>65</v>
      </c>
      <c r="N31" s="139">
        <v>1</v>
      </c>
      <c r="O31" s="131">
        <v>60000000</v>
      </c>
      <c r="P31" s="139">
        <v>1</v>
      </c>
      <c r="Q31" s="131">
        <v>20000000</v>
      </c>
      <c r="R31" s="139">
        <v>1</v>
      </c>
      <c r="S31" s="131">
        <v>25000000</v>
      </c>
      <c r="T31" s="139">
        <v>1</v>
      </c>
      <c r="U31" s="131">
        <v>25000000</v>
      </c>
      <c r="V31" s="139">
        <v>1</v>
      </c>
      <c r="W31" s="125">
        <v>20000000</v>
      </c>
      <c r="X31" s="139">
        <v>1</v>
      </c>
      <c r="Y31" s="156">
        <f t="shared" si="2"/>
        <v>150000000</v>
      </c>
      <c r="Z31" s="131"/>
      <c r="AA31" s="139"/>
      <c r="AB31" s="135"/>
      <c r="AC31" s="139"/>
      <c r="AD31" s="135"/>
      <c r="AE31" s="135"/>
      <c r="AF31" s="152">
        <v>0</v>
      </c>
      <c r="AG31" s="157">
        <v>0</v>
      </c>
      <c r="AH31" s="136">
        <v>0</v>
      </c>
      <c r="AI31" s="157">
        <v>0</v>
      </c>
      <c r="AJ31" s="158" t="s">
        <v>323</v>
      </c>
      <c r="AK31" s="146" t="s">
        <v>324</v>
      </c>
      <c r="AL31" s="131">
        <v>0</v>
      </c>
      <c r="AM31" s="132">
        <v>0</v>
      </c>
      <c r="AN31" s="135">
        <v>0</v>
      </c>
      <c r="AO31" s="132">
        <v>0.1</v>
      </c>
      <c r="AP31" s="169" t="s">
        <v>325</v>
      </c>
      <c r="AQ31" s="136" t="s">
        <v>326</v>
      </c>
      <c r="AR31" s="131"/>
      <c r="AS31" s="139"/>
      <c r="AT31" s="135"/>
      <c r="AU31" s="139"/>
      <c r="AV31" s="135"/>
      <c r="AW31" s="135"/>
      <c r="AX31" s="131"/>
      <c r="AY31" s="139"/>
      <c r="AZ31" s="135"/>
      <c r="BA31" s="139"/>
      <c r="BB31" s="135"/>
      <c r="BC31" s="135"/>
      <c r="BD31" s="135"/>
      <c r="BE31" s="135" t="s">
        <v>327</v>
      </c>
      <c r="BF31" s="135" t="s">
        <v>328</v>
      </c>
      <c r="BG31" s="135" t="s">
        <v>329</v>
      </c>
      <c r="BH31" s="135" t="s">
        <v>236</v>
      </c>
      <c r="BI31" s="135" t="s">
        <v>330</v>
      </c>
      <c r="BJ31" s="135" t="s">
        <v>331</v>
      </c>
      <c r="BK31" s="135" t="s">
        <v>332</v>
      </c>
      <c r="BL31" s="135">
        <v>3142641428</v>
      </c>
      <c r="BM31" s="148" t="s">
        <v>333</v>
      </c>
      <c r="BN31" s="144"/>
    </row>
    <row r="32" spans="1:66" s="699" customFormat="1" ht="114.75" customHeight="1">
      <c r="A32" s="685"/>
      <c r="B32" s="685" t="s">
        <v>58</v>
      </c>
      <c r="C32" s="685"/>
      <c r="D32" s="686" t="s">
        <v>334</v>
      </c>
      <c r="E32" s="685"/>
      <c r="F32" s="685" t="s">
        <v>335</v>
      </c>
      <c r="G32" s="685" t="s">
        <v>320</v>
      </c>
      <c r="H32" s="687">
        <v>44197</v>
      </c>
      <c r="I32" s="687">
        <v>45473</v>
      </c>
      <c r="J32" s="685" t="s">
        <v>336</v>
      </c>
      <c r="K32" s="685" t="s">
        <v>337</v>
      </c>
      <c r="L32" s="685" t="s">
        <v>338</v>
      </c>
      <c r="M32" s="685" t="s">
        <v>65</v>
      </c>
      <c r="N32" s="685"/>
      <c r="O32" s="688">
        <v>0</v>
      </c>
      <c r="P32" s="685">
        <v>5</v>
      </c>
      <c r="Q32" s="688">
        <v>5000000</v>
      </c>
      <c r="R32" s="685">
        <v>5</v>
      </c>
      <c r="S32" s="688">
        <v>5000000</v>
      </c>
      <c r="T32" s="685">
        <v>5</v>
      </c>
      <c r="U32" s="688">
        <v>5000000</v>
      </c>
      <c r="V32" s="685">
        <v>5</v>
      </c>
      <c r="W32" s="690">
        <v>5000000</v>
      </c>
      <c r="X32" s="685">
        <v>20</v>
      </c>
      <c r="Y32" s="688">
        <f t="shared" si="2"/>
        <v>20000000</v>
      </c>
      <c r="Z32" s="688"/>
      <c r="AA32" s="692"/>
      <c r="AB32" s="685"/>
      <c r="AC32" s="692"/>
      <c r="AD32" s="685"/>
      <c r="AE32" s="685"/>
      <c r="AF32" s="700">
        <v>0</v>
      </c>
      <c r="AG32" s="692">
        <v>0</v>
      </c>
      <c r="AH32" s="701">
        <v>0</v>
      </c>
      <c r="AI32" s="692">
        <v>0</v>
      </c>
      <c r="AJ32" s="702" t="s">
        <v>339</v>
      </c>
      <c r="AK32" s="703" t="s">
        <v>340</v>
      </c>
      <c r="AL32" s="678" t="s">
        <v>81</v>
      </c>
      <c r="AM32" s="695">
        <v>0</v>
      </c>
      <c r="AN32" s="668" t="s">
        <v>279</v>
      </c>
      <c r="AO32" s="680" t="s">
        <v>279</v>
      </c>
      <c r="AP32" s="668" t="s">
        <v>341</v>
      </c>
      <c r="AQ32" s="696" t="s">
        <v>342</v>
      </c>
      <c r="AR32" s="688"/>
      <c r="AS32" s="692"/>
      <c r="AT32" s="685"/>
      <c r="AU32" s="692"/>
      <c r="AV32" s="685"/>
      <c r="AW32" s="685"/>
      <c r="AX32" s="688"/>
      <c r="AY32" s="692"/>
      <c r="AZ32" s="685"/>
      <c r="BA32" s="692"/>
      <c r="BB32" s="685"/>
      <c r="BC32" s="685"/>
      <c r="BD32" s="685"/>
      <c r="BE32" s="685" t="s">
        <v>343</v>
      </c>
      <c r="BF32" s="685" t="s">
        <v>344</v>
      </c>
      <c r="BG32" s="685" t="s">
        <v>345</v>
      </c>
      <c r="BH32" s="685" t="s">
        <v>236</v>
      </c>
      <c r="BI32" s="685" t="s">
        <v>284</v>
      </c>
      <c r="BJ32" s="685" t="s">
        <v>285</v>
      </c>
      <c r="BK32" s="685" t="s">
        <v>286</v>
      </c>
      <c r="BL32" s="685">
        <v>4320410</v>
      </c>
      <c r="BM32" s="697" t="s">
        <v>287</v>
      </c>
      <c r="BN32" s="698"/>
    </row>
    <row r="33" spans="1:66" s="699" customFormat="1" ht="114.75" customHeight="1">
      <c r="A33" s="685"/>
      <c r="B33" s="685" t="s">
        <v>224</v>
      </c>
      <c r="C33" s="685"/>
      <c r="D33" s="686" t="s">
        <v>346</v>
      </c>
      <c r="E33" s="685"/>
      <c r="F33" s="685" t="s">
        <v>335</v>
      </c>
      <c r="G33" s="685" t="s">
        <v>320</v>
      </c>
      <c r="H33" s="687">
        <v>44927</v>
      </c>
      <c r="I33" s="687">
        <v>45473</v>
      </c>
      <c r="J33" s="685" t="s">
        <v>347</v>
      </c>
      <c r="K33" s="685" t="s">
        <v>348</v>
      </c>
      <c r="L33" s="685" t="s">
        <v>338</v>
      </c>
      <c r="M33" s="685" t="s">
        <v>65</v>
      </c>
      <c r="N33" s="685"/>
      <c r="O33" s="688">
        <v>0</v>
      </c>
      <c r="P33" s="685">
        <v>0</v>
      </c>
      <c r="Q33" s="688">
        <v>0</v>
      </c>
      <c r="R33" s="685">
        <v>0</v>
      </c>
      <c r="S33" s="688">
        <v>0</v>
      </c>
      <c r="T33" s="685">
        <v>1</v>
      </c>
      <c r="U33" s="688">
        <v>4000000</v>
      </c>
      <c r="V33" s="685">
        <v>1</v>
      </c>
      <c r="W33" s="690">
        <v>4000000</v>
      </c>
      <c r="X33" s="685">
        <v>1</v>
      </c>
      <c r="Y33" s="688">
        <f t="shared" si="2"/>
        <v>8000000</v>
      </c>
      <c r="Z33" s="688"/>
      <c r="AA33" s="692"/>
      <c r="AB33" s="685"/>
      <c r="AC33" s="692"/>
      <c r="AD33" s="685"/>
      <c r="AE33" s="685"/>
      <c r="AF33" s="688">
        <v>0</v>
      </c>
      <c r="AG33" s="692">
        <v>0</v>
      </c>
      <c r="AH33" s="685">
        <v>0</v>
      </c>
      <c r="AI33" s="692">
        <v>0</v>
      </c>
      <c r="AJ33" s="685"/>
      <c r="AK33" s="688" t="s">
        <v>349</v>
      </c>
      <c r="AL33" s="678" t="s">
        <v>81</v>
      </c>
      <c r="AM33" s="695">
        <v>0</v>
      </c>
      <c r="AN33" s="668" t="s">
        <v>81</v>
      </c>
      <c r="AO33" s="680">
        <v>0</v>
      </c>
      <c r="AP33" s="668" t="s">
        <v>349</v>
      </c>
      <c r="AQ33" s="704" t="s">
        <v>349</v>
      </c>
      <c r="AR33" s="688"/>
      <c r="AS33" s="692"/>
      <c r="AT33" s="685"/>
      <c r="AU33" s="692"/>
      <c r="AV33" s="685"/>
      <c r="AW33" s="685"/>
      <c r="AX33" s="688"/>
      <c r="AY33" s="692"/>
      <c r="AZ33" s="685"/>
      <c r="BA33" s="692"/>
      <c r="BB33" s="685"/>
      <c r="BC33" s="685"/>
      <c r="BD33" s="685"/>
      <c r="BE33" s="685" t="s">
        <v>343</v>
      </c>
      <c r="BF33" s="685" t="s">
        <v>350</v>
      </c>
      <c r="BG33" s="685" t="s">
        <v>345</v>
      </c>
      <c r="BH33" s="685" t="s">
        <v>236</v>
      </c>
      <c r="BI33" s="685" t="s">
        <v>284</v>
      </c>
      <c r="BJ33" s="685" t="s">
        <v>285</v>
      </c>
      <c r="BK33" s="685" t="s">
        <v>286</v>
      </c>
      <c r="BL33" s="685">
        <v>4320410</v>
      </c>
      <c r="BM33" s="697" t="s">
        <v>287</v>
      </c>
      <c r="BN33" s="698" t="s">
        <v>351</v>
      </c>
    </row>
    <row r="34" spans="1:66" s="34" customFormat="1" ht="114.75" customHeight="1">
      <c r="A34" s="135"/>
      <c r="B34" s="135" t="s">
        <v>224</v>
      </c>
      <c r="C34" s="135" t="s">
        <v>243</v>
      </c>
      <c r="D34" s="136" t="s">
        <v>352</v>
      </c>
      <c r="E34" s="135"/>
      <c r="F34" s="135" t="s">
        <v>245</v>
      </c>
      <c r="G34" s="135" t="s">
        <v>246</v>
      </c>
      <c r="H34" s="137">
        <v>44378</v>
      </c>
      <c r="I34" s="137">
        <v>45473</v>
      </c>
      <c r="J34" s="135" t="s">
        <v>353</v>
      </c>
      <c r="K34" s="135" t="s">
        <v>354</v>
      </c>
      <c r="L34" s="135" t="s">
        <v>355</v>
      </c>
      <c r="M34" s="135" t="s">
        <v>65</v>
      </c>
      <c r="N34" s="135"/>
      <c r="O34" s="135">
        <v>0</v>
      </c>
      <c r="P34" s="135">
        <v>4</v>
      </c>
      <c r="Q34" s="131">
        <v>24000000</v>
      </c>
      <c r="R34" s="135">
        <v>4</v>
      </c>
      <c r="S34" s="131">
        <v>24000000</v>
      </c>
      <c r="T34" s="135">
        <v>4</v>
      </c>
      <c r="U34" s="131">
        <v>24000000</v>
      </c>
      <c r="V34" s="135">
        <v>4</v>
      </c>
      <c r="W34" s="57">
        <v>24000000</v>
      </c>
      <c r="X34" s="135">
        <v>16</v>
      </c>
      <c r="Y34" s="131">
        <f t="shared" si="2"/>
        <v>96000000</v>
      </c>
      <c r="Z34" s="131" t="s">
        <v>182</v>
      </c>
      <c r="AA34" s="139" t="s">
        <v>182</v>
      </c>
      <c r="AB34" s="135" t="s">
        <v>182</v>
      </c>
      <c r="AC34" s="139" t="s">
        <v>182</v>
      </c>
      <c r="AD34" s="135" t="s">
        <v>182</v>
      </c>
      <c r="AE34" s="135" t="s">
        <v>182</v>
      </c>
      <c r="AF34" s="131" t="s">
        <v>252</v>
      </c>
      <c r="AG34" s="140" t="s">
        <v>253</v>
      </c>
      <c r="AH34" s="135">
        <v>0.4</v>
      </c>
      <c r="AI34" s="139">
        <v>0.1</v>
      </c>
      <c r="AJ34" s="161" t="s">
        <v>356</v>
      </c>
      <c r="AK34" s="136" t="s">
        <v>357</v>
      </c>
      <c r="AL34" s="141" t="s">
        <v>252</v>
      </c>
      <c r="AM34" s="142" t="s">
        <v>253</v>
      </c>
      <c r="AN34" s="135">
        <v>0</v>
      </c>
      <c r="AO34" s="132">
        <v>0</v>
      </c>
      <c r="AP34" s="135" t="s">
        <v>358</v>
      </c>
      <c r="AQ34" s="136" t="s">
        <v>359</v>
      </c>
      <c r="AR34" s="131"/>
      <c r="AS34" s="139"/>
      <c r="AT34" s="135"/>
      <c r="AU34" s="139"/>
      <c r="AV34" s="135"/>
      <c r="AW34" s="135"/>
      <c r="AX34" s="131"/>
      <c r="AY34" s="139"/>
      <c r="AZ34" s="135"/>
      <c r="BA34" s="139"/>
      <c r="BB34" s="135"/>
      <c r="BC34" s="135"/>
      <c r="BD34" s="135"/>
      <c r="BE34" s="135" t="s">
        <v>258</v>
      </c>
      <c r="BF34" s="135" t="s">
        <v>360</v>
      </c>
      <c r="BG34" s="135">
        <v>7614</v>
      </c>
      <c r="BH34" s="135" t="s">
        <v>236</v>
      </c>
      <c r="BI34" s="135" t="s">
        <v>260</v>
      </c>
      <c r="BJ34" s="135" t="s">
        <v>361</v>
      </c>
      <c r="BK34" s="135" t="s">
        <v>362</v>
      </c>
      <c r="BL34" s="135">
        <v>3795750</v>
      </c>
      <c r="BM34" s="148" t="s">
        <v>363</v>
      </c>
      <c r="BN34" s="144"/>
    </row>
    <row r="35" spans="1:66" s="34" customFormat="1" ht="114.75" customHeight="1">
      <c r="A35" s="135"/>
      <c r="B35" s="135" t="s">
        <v>224</v>
      </c>
      <c r="C35" s="135"/>
      <c r="D35" s="135" t="s">
        <v>364</v>
      </c>
      <c r="E35" s="135"/>
      <c r="F35" s="135" t="s">
        <v>365</v>
      </c>
      <c r="G35" s="135" t="s">
        <v>366</v>
      </c>
      <c r="H35" s="137">
        <v>44440</v>
      </c>
      <c r="I35" s="137">
        <v>45443</v>
      </c>
      <c r="J35" s="135" t="s">
        <v>367</v>
      </c>
      <c r="K35" s="135" t="s">
        <v>368</v>
      </c>
      <c r="L35" s="135" t="s">
        <v>369</v>
      </c>
      <c r="M35" s="135" t="s">
        <v>65</v>
      </c>
      <c r="N35" s="135"/>
      <c r="O35" s="135"/>
      <c r="P35" s="139">
        <v>1</v>
      </c>
      <c r="Q35" s="131">
        <f>(90400*3)*18</f>
        <v>4881600</v>
      </c>
      <c r="R35" s="139">
        <v>1</v>
      </c>
      <c r="S35" s="131">
        <v>20112192</v>
      </c>
      <c r="T35" s="139">
        <v>1</v>
      </c>
      <c r="U35" s="131">
        <f>+(S35*3%)+S35</f>
        <v>20715557.760000002</v>
      </c>
      <c r="V35" s="139">
        <v>1</v>
      </c>
      <c r="W35" s="57">
        <f>+(U35*3%)+U35</f>
        <v>21337024.492800001</v>
      </c>
      <c r="X35" s="139">
        <v>1</v>
      </c>
      <c r="Y35" s="138">
        <f>+Q35+S35+U35+W35</f>
        <v>67046374.252800003</v>
      </c>
      <c r="Z35" s="131"/>
      <c r="AA35" s="139"/>
      <c r="AB35" s="135"/>
      <c r="AC35" s="139"/>
      <c r="AD35" s="135"/>
      <c r="AE35" s="135"/>
      <c r="AF35" s="131"/>
      <c r="AG35" s="139"/>
      <c r="AH35" s="135"/>
      <c r="AI35" s="139"/>
      <c r="AJ35" s="135"/>
      <c r="AK35" s="135" t="s">
        <v>370</v>
      </c>
      <c r="AL35" s="102" t="s">
        <v>81</v>
      </c>
      <c r="AM35" s="76" t="s">
        <v>371</v>
      </c>
      <c r="AN35" s="83" t="s">
        <v>279</v>
      </c>
      <c r="AO35" s="17" t="s">
        <v>279</v>
      </c>
      <c r="AP35" s="135"/>
      <c r="AQ35" s="136" t="s">
        <v>370</v>
      </c>
      <c r="AR35" s="131"/>
      <c r="AS35" s="139"/>
      <c r="AT35" s="135"/>
      <c r="AU35" s="139"/>
      <c r="AV35" s="135"/>
      <c r="AW35" s="135"/>
      <c r="AX35" s="131"/>
      <c r="AY35" s="139"/>
      <c r="AZ35" s="135"/>
      <c r="BA35" s="139"/>
      <c r="BB35" s="135"/>
      <c r="BC35" s="135"/>
      <c r="BD35" s="135"/>
      <c r="BE35" s="135" t="s">
        <v>372</v>
      </c>
      <c r="BF35" s="135" t="s">
        <v>373</v>
      </c>
      <c r="BG35" s="135" t="s">
        <v>374</v>
      </c>
      <c r="BH35" s="135" t="s">
        <v>236</v>
      </c>
      <c r="BI35" s="162" t="s">
        <v>375</v>
      </c>
      <c r="BJ35" s="135" t="s">
        <v>376</v>
      </c>
      <c r="BK35" s="135" t="s">
        <v>377</v>
      </c>
      <c r="BL35" s="135" t="s">
        <v>378</v>
      </c>
      <c r="BM35" s="148" t="s">
        <v>379</v>
      </c>
      <c r="BN35" s="163" t="s">
        <v>380</v>
      </c>
    </row>
    <row r="36" spans="1:66" s="699" customFormat="1" ht="114.75" customHeight="1">
      <c r="A36" s="685"/>
      <c r="B36" s="685" t="s">
        <v>224</v>
      </c>
      <c r="C36" s="685"/>
      <c r="D36" s="686" t="s">
        <v>381</v>
      </c>
      <c r="E36" s="685"/>
      <c r="F36" s="685" t="s">
        <v>141</v>
      </c>
      <c r="G36" s="685" t="s">
        <v>320</v>
      </c>
      <c r="H36" s="687">
        <v>44197</v>
      </c>
      <c r="I36" s="687">
        <v>45442</v>
      </c>
      <c r="J36" s="685" t="s">
        <v>277</v>
      </c>
      <c r="K36" s="685" t="s">
        <v>277</v>
      </c>
      <c r="L36" s="685" t="s">
        <v>338</v>
      </c>
      <c r="M36" s="685" t="s">
        <v>65</v>
      </c>
      <c r="N36" s="685"/>
      <c r="O36" s="688">
        <v>0</v>
      </c>
      <c r="P36" s="685">
        <v>1</v>
      </c>
      <c r="Q36" s="688">
        <v>20000000</v>
      </c>
      <c r="R36" s="685">
        <v>1</v>
      </c>
      <c r="S36" s="688">
        <v>20000000</v>
      </c>
      <c r="T36" s="685">
        <v>1</v>
      </c>
      <c r="U36" s="688">
        <v>20000000</v>
      </c>
      <c r="V36" s="685">
        <v>1</v>
      </c>
      <c r="W36" s="705">
        <v>20000000</v>
      </c>
      <c r="X36" s="685" t="s">
        <v>382</v>
      </c>
      <c r="Y36" s="691">
        <f>O36+Q36+S36+U36+W36</f>
        <v>80000000</v>
      </c>
      <c r="Z36" s="688"/>
      <c r="AA36" s="692"/>
      <c r="AB36" s="685"/>
      <c r="AC36" s="692"/>
      <c r="AD36" s="685"/>
      <c r="AE36" s="685"/>
      <c r="AF36" s="688" t="s">
        <v>81</v>
      </c>
      <c r="AG36" s="692">
        <v>0</v>
      </c>
      <c r="AH36" s="685" t="s">
        <v>81</v>
      </c>
      <c r="AI36" s="692">
        <v>0</v>
      </c>
      <c r="AJ36" s="706" t="s">
        <v>278</v>
      </c>
      <c r="AK36" s="707"/>
      <c r="AL36" s="678" t="s">
        <v>81</v>
      </c>
      <c r="AM36" s="695" t="s">
        <v>371</v>
      </c>
      <c r="AN36" s="668" t="s">
        <v>279</v>
      </c>
      <c r="AO36" s="680" t="s">
        <v>279</v>
      </c>
      <c r="AP36" s="668" t="s">
        <v>383</v>
      </c>
      <c r="AQ36" s="696" t="s">
        <v>80</v>
      </c>
      <c r="AR36" s="688"/>
      <c r="AS36" s="692"/>
      <c r="AT36" s="685"/>
      <c r="AU36" s="692"/>
      <c r="AV36" s="685"/>
      <c r="AW36" s="685"/>
      <c r="AX36" s="688"/>
      <c r="AY36" s="692"/>
      <c r="AZ36" s="685"/>
      <c r="BA36" s="692"/>
      <c r="BB36" s="685"/>
      <c r="BC36" s="685"/>
      <c r="BD36" s="685"/>
      <c r="BE36" s="685" t="s">
        <v>384</v>
      </c>
      <c r="BF36" s="685" t="s">
        <v>385</v>
      </c>
      <c r="BG36" s="685" t="s">
        <v>386</v>
      </c>
      <c r="BH36" s="685" t="s">
        <v>236</v>
      </c>
      <c r="BI36" s="685" t="s">
        <v>284</v>
      </c>
      <c r="BJ36" s="685" t="s">
        <v>387</v>
      </c>
      <c r="BK36" s="685" t="s">
        <v>388</v>
      </c>
      <c r="BL36" s="685">
        <v>3424100</v>
      </c>
      <c r="BM36" s="697" t="s">
        <v>389</v>
      </c>
      <c r="BN36" s="698"/>
    </row>
    <row r="37" spans="1:66" s="34" customFormat="1" ht="114.75" customHeight="1">
      <c r="A37" s="135"/>
      <c r="B37" s="135" t="s">
        <v>224</v>
      </c>
      <c r="C37" s="135"/>
      <c r="D37" s="135" t="s">
        <v>390</v>
      </c>
      <c r="E37" s="135"/>
      <c r="F37" s="135" t="s">
        <v>365</v>
      </c>
      <c r="G37" s="135" t="s">
        <v>366</v>
      </c>
      <c r="H37" s="137">
        <v>44287</v>
      </c>
      <c r="I37" s="137">
        <v>44561</v>
      </c>
      <c r="J37" s="135" t="s">
        <v>391</v>
      </c>
      <c r="K37" s="135" t="s">
        <v>392</v>
      </c>
      <c r="L37" s="135" t="s">
        <v>369</v>
      </c>
      <c r="M37" s="135" t="s">
        <v>65</v>
      </c>
      <c r="N37" s="135" t="s">
        <v>80</v>
      </c>
      <c r="O37" s="135" t="s">
        <v>80</v>
      </c>
      <c r="P37" s="164">
        <v>1</v>
      </c>
      <c r="Q37" s="131">
        <v>6780131</v>
      </c>
      <c r="R37" s="135"/>
      <c r="S37" s="131"/>
      <c r="T37" s="135"/>
      <c r="U37" s="131"/>
      <c r="V37" s="135"/>
      <c r="W37" s="57"/>
      <c r="X37" s="164">
        <f t="shared" ref="X37:Y37" si="3">+P37</f>
        <v>1</v>
      </c>
      <c r="Y37" s="138">
        <f t="shared" si="3"/>
        <v>6780131</v>
      </c>
      <c r="Z37" s="131"/>
      <c r="AA37" s="139"/>
      <c r="AB37" s="135"/>
      <c r="AC37" s="139"/>
      <c r="AD37" s="135"/>
      <c r="AE37" s="135"/>
      <c r="AF37" s="131"/>
      <c r="AG37" s="139"/>
      <c r="AH37" s="135"/>
      <c r="AI37" s="139"/>
      <c r="AJ37" s="135"/>
      <c r="AK37" s="159" t="s">
        <v>393</v>
      </c>
      <c r="AL37" s="102" t="s">
        <v>81</v>
      </c>
      <c r="AM37" s="76" t="s">
        <v>371</v>
      </c>
      <c r="AN37" s="83" t="s">
        <v>279</v>
      </c>
      <c r="AO37" s="17" t="s">
        <v>279</v>
      </c>
      <c r="AP37" s="135" t="s">
        <v>394</v>
      </c>
      <c r="AQ37" s="136" t="s">
        <v>395</v>
      </c>
      <c r="AR37" s="131"/>
      <c r="AS37" s="139"/>
      <c r="AT37" s="135"/>
      <c r="AU37" s="139"/>
      <c r="AV37" s="135"/>
      <c r="AW37" s="135"/>
      <c r="AX37" s="131"/>
      <c r="AY37" s="139"/>
      <c r="AZ37" s="135"/>
      <c r="BA37" s="139"/>
      <c r="BB37" s="135"/>
      <c r="BC37" s="135"/>
      <c r="BD37" s="135"/>
      <c r="BE37" s="135" t="s">
        <v>372</v>
      </c>
      <c r="BF37" s="135" t="s">
        <v>396</v>
      </c>
      <c r="BG37" s="135" t="s">
        <v>397</v>
      </c>
      <c r="BH37" s="135" t="s">
        <v>236</v>
      </c>
      <c r="BI37" s="135" t="s">
        <v>375</v>
      </c>
      <c r="BJ37" s="135" t="s">
        <v>398</v>
      </c>
      <c r="BK37" s="165" t="s">
        <v>399</v>
      </c>
      <c r="BL37" s="165">
        <v>6605400</v>
      </c>
      <c r="BM37" s="166" t="s">
        <v>400</v>
      </c>
      <c r="BN37" s="144"/>
    </row>
    <row r="38" spans="1:66" s="34" customFormat="1" ht="114.75" customHeight="1">
      <c r="A38" s="135"/>
      <c r="B38" s="135" t="s">
        <v>224</v>
      </c>
      <c r="C38" s="135"/>
      <c r="D38" s="136" t="s">
        <v>401</v>
      </c>
      <c r="E38" s="135">
        <v>40</v>
      </c>
      <c r="F38" s="135" t="s">
        <v>226</v>
      </c>
      <c r="G38" s="135" t="s">
        <v>320</v>
      </c>
      <c r="H38" s="167">
        <v>44378</v>
      </c>
      <c r="I38" s="137">
        <v>45474</v>
      </c>
      <c r="J38" s="135" t="s">
        <v>402</v>
      </c>
      <c r="K38" s="135" t="s">
        <v>403</v>
      </c>
      <c r="L38" s="135" t="s">
        <v>144</v>
      </c>
      <c r="M38" s="135" t="s">
        <v>65</v>
      </c>
      <c r="N38" s="135"/>
      <c r="O38" s="131">
        <v>0</v>
      </c>
      <c r="P38" s="135">
        <v>10</v>
      </c>
      <c r="Q38" s="131">
        <v>23300000</v>
      </c>
      <c r="R38" s="135">
        <v>10</v>
      </c>
      <c r="S38" s="131">
        <v>23300000</v>
      </c>
      <c r="T38" s="135">
        <v>10</v>
      </c>
      <c r="U38" s="131">
        <v>23300000</v>
      </c>
      <c r="V38" s="131">
        <v>0</v>
      </c>
      <c r="W38" s="57">
        <v>0</v>
      </c>
      <c r="X38" s="135">
        <v>30</v>
      </c>
      <c r="Y38" s="138">
        <f t="shared" ref="Y38:Y47" si="4">O38+Q38+S38+U38+W38</f>
        <v>69900000</v>
      </c>
      <c r="Z38" s="131"/>
      <c r="AA38" s="139"/>
      <c r="AB38" s="135"/>
      <c r="AC38" s="139"/>
      <c r="AD38" s="135"/>
      <c r="AE38" s="135"/>
      <c r="AF38" s="131"/>
      <c r="AG38" s="139"/>
      <c r="AH38" s="135"/>
      <c r="AI38" s="139"/>
      <c r="AJ38" s="158" t="s">
        <v>404</v>
      </c>
      <c r="AK38" s="146" t="s">
        <v>405</v>
      </c>
      <c r="AL38" s="131">
        <v>0</v>
      </c>
      <c r="AM38" s="132">
        <v>0</v>
      </c>
      <c r="AN38" s="135">
        <v>0</v>
      </c>
      <c r="AO38" s="168">
        <v>0</v>
      </c>
      <c r="AP38" s="135" t="s">
        <v>406</v>
      </c>
      <c r="AQ38" s="136" t="s">
        <v>326</v>
      </c>
      <c r="AR38" s="131"/>
      <c r="AS38" s="139"/>
      <c r="AT38" s="135"/>
      <c r="AU38" s="139"/>
      <c r="AV38" s="135"/>
      <c r="AW38" s="135"/>
      <c r="AX38" s="131"/>
      <c r="AY38" s="139"/>
      <c r="AZ38" s="135"/>
      <c r="BA38" s="139"/>
      <c r="BB38" s="135"/>
      <c r="BC38" s="135"/>
      <c r="BD38" s="135"/>
      <c r="BE38" s="135" t="s">
        <v>407</v>
      </c>
      <c r="BF38" s="135" t="s">
        <v>408</v>
      </c>
      <c r="BG38" s="135" t="s">
        <v>409</v>
      </c>
      <c r="BH38" s="135" t="s">
        <v>236</v>
      </c>
      <c r="BI38" s="135" t="s">
        <v>330</v>
      </c>
      <c r="BJ38" s="135" t="s">
        <v>410</v>
      </c>
      <c r="BK38" s="135" t="s">
        <v>411</v>
      </c>
      <c r="BL38" s="135">
        <v>3163708651</v>
      </c>
      <c r="BM38" s="148" t="s">
        <v>412</v>
      </c>
      <c r="BN38" s="144" t="s">
        <v>413</v>
      </c>
    </row>
    <row r="39" spans="1:66" s="34" customFormat="1" ht="114.75" customHeight="1">
      <c r="A39" s="135"/>
      <c r="B39" s="135" t="s">
        <v>224</v>
      </c>
      <c r="C39" s="135" t="s">
        <v>243</v>
      </c>
      <c r="D39" s="135" t="s">
        <v>414</v>
      </c>
      <c r="E39" s="135"/>
      <c r="F39" s="135" t="s">
        <v>245</v>
      </c>
      <c r="G39" s="135" t="s">
        <v>246</v>
      </c>
      <c r="H39" s="137">
        <v>44378</v>
      </c>
      <c r="I39" s="137">
        <v>45473</v>
      </c>
      <c r="J39" s="135" t="s">
        <v>415</v>
      </c>
      <c r="K39" s="135" t="s">
        <v>416</v>
      </c>
      <c r="L39" s="135" t="s">
        <v>355</v>
      </c>
      <c r="M39" s="135" t="s">
        <v>65</v>
      </c>
      <c r="N39" s="135"/>
      <c r="O39" s="131"/>
      <c r="P39" s="135">
        <v>2</v>
      </c>
      <c r="Q39" s="131">
        <v>56000000</v>
      </c>
      <c r="R39" s="135">
        <v>2</v>
      </c>
      <c r="S39" s="131">
        <v>56000000</v>
      </c>
      <c r="T39" s="135">
        <v>2</v>
      </c>
      <c r="U39" s="131">
        <v>56000000</v>
      </c>
      <c r="V39" s="135">
        <v>2</v>
      </c>
      <c r="W39" s="57">
        <v>56000000</v>
      </c>
      <c r="X39" s="135">
        <v>8</v>
      </c>
      <c r="Y39" s="138">
        <f t="shared" si="4"/>
        <v>224000000</v>
      </c>
      <c r="Z39" s="131" t="s">
        <v>182</v>
      </c>
      <c r="AA39" s="139" t="s">
        <v>182</v>
      </c>
      <c r="AB39" s="135" t="s">
        <v>182</v>
      </c>
      <c r="AC39" s="139" t="s">
        <v>182</v>
      </c>
      <c r="AD39" s="135" t="s">
        <v>182</v>
      </c>
      <c r="AE39" s="135" t="s">
        <v>182</v>
      </c>
      <c r="AF39" s="131" t="s">
        <v>252</v>
      </c>
      <c r="AG39" s="140" t="s">
        <v>253</v>
      </c>
      <c r="AH39" s="135">
        <v>0.2</v>
      </c>
      <c r="AI39" s="139">
        <v>0.1</v>
      </c>
      <c r="AJ39" s="136" t="s">
        <v>417</v>
      </c>
      <c r="AK39" s="136" t="s">
        <v>418</v>
      </c>
      <c r="AL39" s="141" t="s">
        <v>252</v>
      </c>
      <c r="AM39" s="142" t="s">
        <v>253</v>
      </c>
      <c r="AN39" s="135">
        <v>0</v>
      </c>
      <c r="AO39" s="132">
        <v>0</v>
      </c>
      <c r="AP39" s="122" t="s">
        <v>419</v>
      </c>
      <c r="AQ39" s="136" t="s">
        <v>420</v>
      </c>
      <c r="AR39" s="131"/>
      <c r="AS39" s="139"/>
      <c r="AT39" s="135"/>
      <c r="AU39" s="139"/>
      <c r="AV39" s="135"/>
      <c r="AW39" s="135"/>
      <c r="AX39" s="131"/>
      <c r="AY39" s="139"/>
      <c r="AZ39" s="135"/>
      <c r="BA39" s="139"/>
      <c r="BB39" s="135"/>
      <c r="BC39" s="135"/>
      <c r="BD39" s="135"/>
      <c r="BE39" s="135" t="s">
        <v>421</v>
      </c>
      <c r="BF39" s="135" t="s">
        <v>422</v>
      </c>
      <c r="BG39" s="169">
        <v>7619</v>
      </c>
      <c r="BH39" s="135" t="s">
        <v>236</v>
      </c>
      <c r="BI39" s="135" t="s">
        <v>260</v>
      </c>
      <c r="BJ39" s="135" t="s">
        <v>423</v>
      </c>
      <c r="BK39" s="135" t="s">
        <v>424</v>
      </c>
      <c r="BL39" s="135">
        <v>3795750</v>
      </c>
      <c r="BM39" s="148" t="s">
        <v>425</v>
      </c>
      <c r="BN39" s="144"/>
    </row>
    <row r="40" spans="1:66" s="34" customFormat="1" ht="114.75" customHeight="1">
      <c r="A40" s="135"/>
      <c r="B40" s="135" t="s">
        <v>88</v>
      </c>
      <c r="C40" s="135" t="s">
        <v>243</v>
      </c>
      <c r="D40" s="135" t="s">
        <v>426</v>
      </c>
      <c r="E40" s="135"/>
      <c r="F40" s="135" t="s">
        <v>245</v>
      </c>
      <c r="G40" s="135" t="s">
        <v>246</v>
      </c>
      <c r="H40" s="137">
        <v>44378</v>
      </c>
      <c r="I40" s="137">
        <v>45473</v>
      </c>
      <c r="J40" s="136" t="s">
        <v>427</v>
      </c>
      <c r="K40" s="135" t="s">
        <v>428</v>
      </c>
      <c r="L40" s="135" t="s">
        <v>355</v>
      </c>
      <c r="M40" s="135" t="s">
        <v>65</v>
      </c>
      <c r="N40" s="135"/>
      <c r="O40" s="131"/>
      <c r="P40" s="135">
        <v>1</v>
      </c>
      <c r="Q40" s="131">
        <v>17520000</v>
      </c>
      <c r="R40" s="135">
        <v>1</v>
      </c>
      <c r="S40" s="131">
        <v>17520000</v>
      </c>
      <c r="T40" s="135">
        <v>1</v>
      </c>
      <c r="U40" s="131">
        <v>17520000</v>
      </c>
      <c r="V40" s="135">
        <v>1</v>
      </c>
      <c r="W40" s="57">
        <v>17520000</v>
      </c>
      <c r="X40" s="135">
        <v>4</v>
      </c>
      <c r="Y40" s="138">
        <f t="shared" si="4"/>
        <v>70080000</v>
      </c>
      <c r="Z40" s="131" t="s">
        <v>182</v>
      </c>
      <c r="AA40" s="139" t="s">
        <v>182</v>
      </c>
      <c r="AB40" s="135" t="s">
        <v>182</v>
      </c>
      <c r="AC40" s="139" t="s">
        <v>182</v>
      </c>
      <c r="AD40" s="135" t="s">
        <v>182</v>
      </c>
      <c r="AE40" s="135" t="s">
        <v>182</v>
      </c>
      <c r="AF40" s="131" t="s">
        <v>252</v>
      </c>
      <c r="AG40" s="140" t="s">
        <v>253</v>
      </c>
      <c r="AH40" s="135">
        <v>0.1</v>
      </c>
      <c r="AI40" s="139">
        <v>0.1</v>
      </c>
      <c r="AJ40" s="136" t="s">
        <v>429</v>
      </c>
      <c r="AK40" s="135" t="s">
        <v>430</v>
      </c>
      <c r="AL40" s="141" t="s">
        <v>252</v>
      </c>
      <c r="AM40" s="142" t="s">
        <v>253</v>
      </c>
      <c r="AN40" s="135">
        <v>0</v>
      </c>
      <c r="AO40" s="132">
        <v>0</v>
      </c>
      <c r="AP40" s="135" t="s">
        <v>431</v>
      </c>
      <c r="AQ40" s="136" t="s">
        <v>432</v>
      </c>
      <c r="AR40" s="131"/>
      <c r="AS40" s="139"/>
      <c r="AT40" s="135"/>
      <c r="AU40" s="139"/>
      <c r="AV40" s="135"/>
      <c r="AW40" s="135"/>
      <c r="AX40" s="131"/>
      <c r="AY40" s="139"/>
      <c r="AZ40" s="135"/>
      <c r="BA40" s="139"/>
      <c r="BB40" s="135"/>
      <c r="BC40" s="135"/>
      <c r="BD40" s="135"/>
      <c r="BE40" s="135" t="s">
        <v>433</v>
      </c>
      <c r="BF40" s="136" t="s">
        <v>434</v>
      </c>
      <c r="BG40" s="135">
        <v>7617</v>
      </c>
      <c r="BH40" s="135" t="s">
        <v>236</v>
      </c>
      <c r="BI40" s="135" t="s">
        <v>260</v>
      </c>
      <c r="BJ40" s="135" t="s">
        <v>423</v>
      </c>
      <c r="BK40" s="135" t="s">
        <v>424</v>
      </c>
      <c r="BL40" s="135">
        <v>3795750</v>
      </c>
      <c r="BM40" s="148" t="s">
        <v>425</v>
      </c>
      <c r="BN40" s="144"/>
    </row>
    <row r="41" spans="1:66" s="34" customFormat="1" ht="114.75" customHeight="1">
      <c r="A41" s="135"/>
      <c r="B41" s="135" t="s">
        <v>88</v>
      </c>
      <c r="C41" s="135" t="s">
        <v>243</v>
      </c>
      <c r="D41" s="135" t="s">
        <v>435</v>
      </c>
      <c r="E41" s="135"/>
      <c r="F41" s="135" t="s">
        <v>245</v>
      </c>
      <c r="G41" s="135" t="s">
        <v>436</v>
      </c>
      <c r="H41" s="137">
        <v>44378</v>
      </c>
      <c r="I41" s="137">
        <v>45473</v>
      </c>
      <c r="J41" s="136" t="s">
        <v>437</v>
      </c>
      <c r="K41" s="135" t="s">
        <v>438</v>
      </c>
      <c r="L41" s="135" t="s">
        <v>355</v>
      </c>
      <c r="M41" s="135" t="s">
        <v>65</v>
      </c>
      <c r="N41" s="135"/>
      <c r="O41" s="135"/>
      <c r="P41" s="135">
        <v>8</v>
      </c>
      <c r="Q41" s="131">
        <v>40000000</v>
      </c>
      <c r="R41" s="135">
        <v>8</v>
      </c>
      <c r="S41" s="131">
        <v>40000000</v>
      </c>
      <c r="T41" s="135">
        <v>8</v>
      </c>
      <c r="U41" s="131">
        <v>40000000</v>
      </c>
      <c r="V41" s="135">
        <v>8</v>
      </c>
      <c r="W41" s="57">
        <v>40000000</v>
      </c>
      <c r="X41" s="135">
        <v>32</v>
      </c>
      <c r="Y41" s="138">
        <f t="shared" si="4"/>
        <v>160000000</v>
      </c>
      <c r="Z41" s="131" t="s">
        <v>182</v>
      </c>
      <c r="AA41" s="139" t="s">
        <v>182</v>
      </c>
      <c r="AB41" s="135" t="s">
        <v>182</v>
      </c>
      <c r="AC41" s="139" t="s">
        <v>182</v>
      </c>
      <c r="AD41" s="135" t="s">
        <v>182</v>
      </c>
      <c r="AE41" s="135" t="s">
        <v>182</v>
      </c>
      <c r="AF41" s="131" t="s">
        <v>252</v>
      </c>
      <c r="AG41" s="140" t="s">
        <v>253</v>
      </c>
      <c r="AH41" s="135">
        <v>0.8</v>
      </c>
      <c r="AI41" s="139">
        <v>0.1</v>
      </c>
      <c r="AJ41" s="135" t="s">
        <v>439</v>
      </c>
      <c r="AK41" s="135" t="s">
        <v>440</v>
      </c>
      <c r="AL41" s="141" t="s">
        <v>252</v>
      </c>
      <c r="AM41" s="142" t="s">
        <v>253</v>
      </c>
      <c r="AN41" s="135">
        <v>0</v>
      </c>
      <c r="AO41" s="132">
        <v>0</v>
      </c>
      <c r="AP41" s="135" t="s">
        <v>441</v>
      </c>
      <c r="AQ41" s="136" t="s">
        <v>442</v>
      </c>
      <c r="AR41" s="131"/>
      <c r="AS41" s="139"/>
      <c r="AT41" s="135"/>
      <c r="AU41" s="139"/>
      <c r="AV41" s="135"/>
      <c r="AW41" s="135"/>
      <c r="AX41" s="131"/>
      <c r="AY41" s="139"/>
      <c r="AZ41" s="135"/>
      <c r="BA41" s="139"/>
      <c r="BB41" s="135"/>
      <c r="BC41" s="135"/>
      <c r="BD41" s="135"/>
      <c r="BE41" s="135" t="s">
        <v>258</v>
      </c>
      <c r="BF41" s="135" t="s">
        <v>360</v>
      </c>
      <c r="BG41" s="135">
        <v>7614</v>
      </c>
      <c r="BH41" s="135" t="s">
        <v>236</v>
      </c>
      <c r="BI41" s="135" t="s">
        <v>260</v>
      </c>
      <c r="BJ41" s="135" t="s">
        <v>361</v>
      </c>
      <c r="BK41" s="135" t="s">
        <v>362</v>
      </c>
      <c r="BL41" s="135">
        <v>3795750</v>
      </c>
      <c r="BM41" s="148" t="s">
        <v>363</v>
      </c>
      <c r="BN41" s="144"/>
    </row>
    <row r="42" spans="1:66" s="34" customFormat="1" ht="114.75" customHeight="1">
      <c r="A42" s="135"/>
      <c r="B42" s="135" t="s">
        <v>88</v>
      </c>
      <c r="C42" s="135"/>
      <c r="D42" s="135" t="s">
        <v>443</v>
      </c>
      <c r="E42" s="135"/>
      <c r="F42" s="135" t="s">
        <v>226</v>
      </c>
      <c r="G42" s="135" t="s">
        <v>227</v>
      </c>
      <c r="H42" s="137">
        <v>44197</v>
      </c>
      <c r="I42" s="137">
        <v>45473</v>
      </c>
      <c r="J42" s="135" t="s">
        <v>444</v>
      </c>
      <c r="K42" s="135" t="s">
        <v>445</v>
      </c>
      <c r="L42" s="135"/>
      <c r="M42" s="135" t="s">
        <v>65</v>
      </c>
      <c r="N42" s="135"/>
      <c r="O42" s="131"/>
      <c r="P42" s="135">
        <v>25</v>
      </c>
      <c r="Q42" s="131">
        <v>15898550</v>
      </c>
      <c r="R42" s="135">
        <v>25</v>
      </c>
      <c r="S42" s="131">
        <v>16216525</v>
      </c>
      <c r="T42" s="135">
        <v>25</v>
      </c>
      <c r="U42" s="131">
        <v>16540850</v>
      </c>
      <c r="V42" s="145">
        <v>25</v>
      </c>
      <c r="W42" s="57">
        <v>16871650</v>
      </c>
      <c r="X42" s="145">
        <v>100</v>
      </c>
      <c r="Y42" s="138">
        <f t="shared" si="4"/>
        <v>65527575</v>
      </c>
      <c r="Z42" s="131"/>
      <c r="AA42" s="139"/>
      <c r="AB42" s="135"/>
      <c r="AC42" s="139"/>
      <c r="AD42" s="135"/>
      <c r="AE42" s="135"/>
      <c r="AF42" s="170">
        <v>24994.499</v>
      </c>
      <c r="AG42" s="139"/>
      <c r="AH42" s="135"/>
      <c r="AI42" s="139"/>
      <c r="AJ42" s="135" t="s">
        <v>446</v>
      </c>
      <c r="AK42" s="135" t="s">
        <v>447</v>
      </c>
      <c r="AL42" s="131">
        <v>28617390</v>
      </c>
      <c r="AM42" s="132">
        <v>1.8</v>
      </c>
      <c r="AN42" s="135">
        <v>45</v>
      </c>
      <c r="AO42" s="132">
        <v>1.8</v>
      </c>
      <c r="AP42" s="135" t="s">
        <v>448</v>
      </c>
      <c r="AQ42" s="136"/>
      <c r="AR42" s="131"/>
      <c r="AS42" s="139"/>
      <c r="AT42" s="135"/>
      <c r="AU42" s="139"/>
      <c r="AV42" s="135"/>
      <c r="AW42" s="135"/>
      <c r="AX42" s="131"/>
      <c r="AY42" s="139"/>
      <c r="AZ42" s="135"/>
      <c r="BA42" s="139"/>
      <c r="BB42" s="135"/>
      <c r="BC42" s="135"/>
      <c r="BD42" s="135"/>
      <c r="BE42" s="135" t="s">
        <v>449</v>
      </c>
      <c r="BF42" s="135" t="s">
        <v>450</v>
      </c>
      <c r="BG42" s="135" t="s">
        <v>451</v>
      </c>
      <c r="BH42" s="135" t="s">
        <v>236</v>
      </c>
      <c r="BI42" s="135" t="s">
        <v>237</v>
      </c>
      <c r="BJ42" s="135" t="s">
        <v>452</v>
      </c>
      <c r="BK42" s="135" t="s">
        <v>453</v>
      </c>
      <c r="BL42" s="135" t="s">
        <v>454</v>
      </c>
      <c r="BM42" s="148" t="s">
        <v>455</v>
      </c>
      <c r="BN42" s="144"/>
    </row>
    <row r="43" spans="1:66" s="34" customFormat="1" ht="114.75" customHeight="1">
      <c r="A43" s="135"/>
      <c r="B43" s="135" t="s">
        <v>456</v>
      </c>
      <c r="C43" s="135"/>
      <c r="D43" s="135" t="s">
        <v>457</v>
      </c>
      <c r="E43" s="135"/>
      <c r="F43" s="135" t="s">
        <v>245</v>
      </c>
      <c r="G43" s="135" t="s">
        <v>458</v>
      </c>
      <c r="H43" s="137">
        <v>44197</v>
      </c>
      <c r="I43" s="137">
        <v>44561</v>
      </c>
      <c r="J43" s="135" t="s">
        <v>459</v>
      </c>
      <c r="K43" s="135" t="s">
        <v>460</v>
      </c>
      <c r="L43" s="135"/>
      <c r="M43" s="135" t="s">
        <v>156</v>
      </c>
      <c r="N43" s="135" t="s">
        <v>80</v>
      </c>
      <c r="O43" s="131"/>
      <c r="P43" s="135">
        <v>1</v>
      </c>
      <c r="Q43" s="131">
        <v>200000</v>
      </c>
      <c r="R43" s="135"/>
      <c r="S43" s="131"/>
      <c r="T43" s="135"/>
      <c r="U43" s="131"/>
      <c r="V43" s="145"/>
      <c r="W43" s="57"/>
      <c r="X43" s="145">
        <v>1</v>
      </c>
      <c r="Y43" s="138">
        <f t="shared" si="4"/>
        <v>200000</v>
      </c>
      <c r="Z43" s="131"/>
      <c r="AA43" s="139"/>
      <c r="AB43" s="135"/>
      <c r="AC43" s="139"/>
      <c r="AD43" s="135"/>
      <c r="AE43" s="135"/>
      <c r="AF43" s="131"/>
      <c r="AG43" s="139"/>
      <c r="AH43" s="135">
        <v>0.1</v>
      </c>
      <c r="AI43" s="139">
        <v>0.1</v>
      </c>
      <c r="AJ43" s="136" t="s">
        <v>461</v>
      </c>
      <c r="AK43" s="136" t="s">
        <v>462</v>
      </c>
      <c r="AL43" s="154">
        <v>0</v>
      </c>
      <c r="AM43" s="132">
        <v>0</v>
      </c>
      <c r="AN43" s="155">
        <v>0.2</v>
      </c>
      <c r="AO43" s="132">
        <v>0.2</v>
      </c>
      <c r="AP43" s="155" t="s">
        <v>463</v>
      </c>
      <c r="AQ43" s="442" t="s">
        <v>464</v>
      </c>
      <c r="AR43" s="131"/>
      <c r="AS43" s="139"/>
      <c r="AT43" s="135"/>
      <c r="AU43" s="139"/>
      <c r="AV43" s="135"/>
      <c r="AW43" s="135"/>
      <c r="AX43" s="131"/>
      <c r="AY43" s="139"/>
      <c r="AZ43" s="135"/>
      <c r="BA43" s="139"/>
      <c r="BB43" s="135"/>
      <c r="BC43" s="135"/>
      <c r="BD43" s="135"/>
      <c r="BE43" s="135" t="s">
        <v>465</v>
      </c>
      <c r="BF43" s="135" t="s">
        <v>466</v>
      </c>
      <c r="BG43" s="135" t="s">
        <v>467</v>
      </c>
      <c r="BH43" s="135" t="s">
        <v>236</v>
      </c>
      <c r="BI43" s="135" t="s">
        <v>315</v>
      </c>
      <c r="BJ43" s="135" t="s">
        <v>468</v>
      </c>
      <c r="BK43" s="135" t="s">
        <v>469</v>
      </c>
      <c r="BL43" s="135">
        <v>3274850</v>
      </c>
      <c r="BM43" s="148" t="s">
        <v>470</v>
      </c>
      <c r="BN43" s="144"/>
    </row>
    <row r="44" spans="1:66" s="34" customFormat="1" ht="114.75" customHeight="1">
      <c r="A44" s="135"/>
      <c r="B44" s="135" t="s">
        <v>456</v>
      </c>
      <c r="C44" s="135"/>
      <c r="D44" s="135" t="s">
        <v>471</v>
      </c>
      <c r="E44" s="135"/>
      <c r="F44" s="135" t="s">
        <v>245</v>
      </c>
      <c r="G44" s="135" t="s">
        <v>458</v>
      </c>
      <c r="H44" s="137">
        <v>44197</v>
      </c>
      <c r="I44" s="137">
        <v>45443</v>
      </c>
      <c r="J44" s="135" t="s">
        <v>472</v>
      </c>
      <c r="K44" s="135" t="s">
        <v>473</v>
      </c>
      <c r="L44" s="135"/>
      <c r="M44" s="135" t="s">
        <v>156</v>
      </c>
      <c r="N44" s="135"/>
      <c r="O44" s="131"/>
      <c r="P44" s="135">
        <v>1</v>
      </c>
      <c r="Q44" s="131">
        <v>200000</v>
      </c>
      <c r="R44" s="135">
        <v>1</v>
      </c>
      <c r="S44" s="131">
        <v>200000</v>
      </c>
      <c r="T44" s="135">
        <v>1</v>
      </c>
      <c r="U44" s="131">
        <v>200000</v>
      </c>
      <c r="V44" s="145">
        <v>1</v>
      </c>
      <c r="W44" s="57">
        <v>200000</v>
      </c>
      <c r="X44" s="145">
        <v>4</v>
      </c>
      <c r="Y44" s="138">
        <f t="shared" si="4"/>
        <v>800000</v>
      </c>
      <c r="Z44" s="131"/>
      <c r="AA44" s="139"/>
      <c r="AB44" s="135"/>
      <c r="AC44" s="139"/>
      <c r="AD44" s="135"/>
      <c r="AE44" s="135"/>
      <c r="AF44" s="131"/>
      <c r="AG44" s="139"/>
      <c r="AH44" s="135">
        <v>0.1</v>
      </c>
      <c r="AI44" s="139">
        <v>0.1</v>
      </c>
      <c r="AJ44" s="135" t="s">
        <v>474</v>
      </c>
      <c r="AK44" s="135" t="s">
        <v>475</v>
      </c>
      <c r="AL44" s="154">
        <v>650000</v>
      </c>
      <c r="AM44" s="132">
        <v>1</v>
      </c>
      <c r="AN44" s="155"/>
      <c r="AO44" s="132"/>
      <c r="AP44" s="435" t="s">
        <v>476</v>
      </c>
      <c r="AQ44" s="136"/>
      <c r="AR44" s="131"/>
      <c r="AS44" s="139"/>
      <c r="AT44" s="135"/>
      <c r="AU44" s="139"/>
      <c r="AV44" s="135"/>
      <c r="AW44" s="135"/>
      <c r="AX44" s="131"/>
      <c r="AY44" s="139"/>
      <c r="AZ44" s="135"/>
      <c r="BA44" s="139"/>
      <c r="BB44" s="135"/>
      <c r="BC44" s="135"/>
      <c r="BD44" s="135"/>
      <c r="BE44" s="135" t="s">
        <v>465</v>
      </c>
      <c r="BF44" s="135" t="s">
        <v>466</v>
      </c>
      <c r="BG44" s="135" t="s">
        <v>467</v>
      </c>
      <c r="BH44" s="135" t="s">
        <v>236</v>
      </c>
      <c r="BI44" s="135" t="s">
        <v>315</v>
      </c>
      <c r="BJ44" s="135" t="s">
        <v>468</v>
      </c>
      <c r="BK44" s="135" t="s">
        <v>469</v>
      </c>
      <c r="BL44" s="169">
        <v>3274850</v>
      </c>
      <c r="BM44" s="148" t="s">
        <v>470</v>
      </c>
      <c r="BN44" s="144"/>
    </row>
    <row r="45" spans="1:66" s="34" customFormat="1" ht="114.75" customHeight="1">
      <c r="A45" s="135"/>
      <c r="B45" s="136" t="s">
        <v>477</v>
      </c>
      <c r="C45" s="135"/>
      <c r="D45" s="136" t="s">
        <v>478</v>
      </c>
      <c r="E45" s="135">
        <v>10</v>
      </c>
      <c r="F45" s="135" t="s">
        <v>141</v>
      </c>
      <c r="G45" s="135" t="s">
        <v>320</v>
      </c>
      <c r="H45" s="137">
        <v>43891</v>
      </c>
      <c r="I45" s="137">
        <v>45458</v>
      </c>
      <c r="J45" s="135" t="s">
        <v>479</v>
      </c>
      <c r="K45" s="135" t="s">
        <v>480</v>
      </c>
      <c r="L45" s="135" t="s">
        <v>144</v>
      </c>
      <c r="M45" s="135" t="s">
        <v>65</v>
      </c>
      <c r="N45" s="135">
        <v>0</v>
      </c>
      <c r="O45" s="131">
        <v>0</v>
      </c>
      <c r="P45" s="135">
        <v>0</v>
      </c>
      <c r="Q45" s="131">
        <v>15000000</v>
      </c>
      <c r="R45" s="135">
        <v>0</v>
      </c>
      <c r="S45" s="131">
        <v>20000000</v>
      </c>
      <c r="T45" s="135">
        <v>1</v>
      </c>
      <c r="U45" s="131">
        <v>30000000</v>
      </c>
      <c r="V45" s="131"/>
      <c r="W45" s="57"/>
      <c r="X45" s="135">
        <v>1</v>
      </c>
      <c r="Y45" s="138">
        <f t="shared" si="4"/>
        <v>65000000</v>
      </c>
      <c r="Z45" s="131"/>
      <c r="AA45" s="139"/>
      <c r="AB45" s="135"/>
      <c r="AC45" s="139"/>
      <c r="AD45" s="135"/>
      <c r="AE45" s="135"/>
      <c r="AF45" s="131"/>
      <c r="AG45" s="139"/>
      <c r="AH45" s="135"/>
      <c r="AI45" s="139"/>
      <c r="AJ45" s="158" t="s">
        <v>481</v>
      </c>
      <c r="AK45" s="135"/>
      <c r="AL45" s="131">
        <v>0</v>
      </c>
      <c r="AM45" s="132">
        <v>0</v>
      </c>
      <c r="AN45" s="135">
        <v>0</v>
      </c>
      <c r="AO45" s="168">
        <v>0</v>
      </c>
      <c r="AP45" s="135" t="s">
        <v>406</v>
      </c>
      <c r="AQ45" s="136" t="s">
        <v>326</v>
      </c>
      <c r="AR45" s="131"/>
      <c r="AS45" s="139"/>
      <c r="AT45" s="135"/>
      <c r="AU45" s="139"/>
      <c r="AV45" s="135"/>
      <c r="AW45" s="135"/>
      <c r="AX45" s="131"/>
      <c r="AY45" s="139"/>
      <c r="AZ45" s="135"/>
      <c r="BA45" s="139"/>
      <c r="BB45" s="135"/>
      <c r="BC45" s="135"/>
      <c r="BD45" s="135"/>
      <c r="BE45" s="135" t="s">
        <v>327</v>
      </c>
      <c r="BF45" s="135" t="s">
        <v>482</v>
      </c>
      <c r="BG45" s="135" t="s">
        <v>329</v>
      </c>
      <c r="BH45" s="135" t="s">
        <v>236</v>
      </c>
      <c r="BI45" s="135" t="s">
        <v>330</v>
      </c>
      <c r="BJ45" s="135" t="s">
        <v>483</v>
      </c>
      <c r="BK45" s="135" t="s">
        <v>484</v>
      </c>
      <c r="BL45" s="135">
        <v>3124065964</v>
      </c>
      <c r="BM45" s="148" t="s">
        <v>485</v>
      </c>
      <c r="BN45" s="144"/>
    </row>
    <row r="46" spans="1:66" s="34" customFormat="1" ht="114.75" customHeight="1">
      <c r="A46" s="135"/>
      <c r="B46" s="135" t="s">
        <v>224</v>
      </c>
      <c r="C46" s="135"/>
      <c r="D46" s="136" t="s">
        <v>486</v>
      </c>
      <c r="E46" s="135">
        <v>10</v>
      </c>
      <c r="F46" s="135" t="s">
        <v>141</v>
      </c>
      <c r="G46" s="135" t="s">
        <v>320</v>
      </c>
      <c r="H46" s="137">
        <v>43891</v>
      </c>
      <c r="I46" s="137">
        <v>45458</v>
      </c>
      <c r="J46" s="135" t="s">
        <v>487</v>
      </c>
      <c r="K46" s="135" t="s">
        <v>488</v>
      </c>
      <c r="L46" s="135" t="s">
        <v>144</v>
      </c>
      <c r="M46" s="135" t="s">
        <v>65</v>
      </c>
      <c r="N46" s="135">
        <v>0</v>
      </c>
      <c r="O46" s="131">
        <v>0</v>
      </c>
      <c r="P46" s="135">
        <v>0</v>
      </c>
      <c r="Q46" s="131">
        <v>20000000</v>
      </c>
      <c r="R46" s="135">
        <v>0</v>
      </c>
      <c r="S46" s="131">
        <v>20000000</v>
      </c>
      <c r="T46" s="135">
        <v>0</v>
      </c>
      <c r="U46" s="131">
        <v>20000000</v>
      </c>
      <c r="V46" s="135">
        <v>1</v>
      </c>
      <c r="W46" s="57">
        <v>10000000</v>
      </c>
      <c r="X46" s="135">
        <v>1</v>
      </c>
      <c r="Y46" s="138">
        <f>O46+Q46+S46+U46+W46</f>
        <v>70000000</v>
      </c>
      <c r="Z46" s="131"/>
      <c r="AA46" s="139"/>
      <c r="AB46" s="135"/>
      <c r="AC46" s="139"/>
      <c r="AD46" s="135"/>
      <c r="AE46" s="135"/>
      <c r="AF46" s="131"/>
      <c r="AG46" s="139"/>
      <c r="AH46" s="135"/>
      <c r="AI46" s="139"/>
      <c r="AJ46" s="158" t="s">
        <v>489</v>
      </c>
      <c r="AK46" s="135"/>
      <c r="AL46" s="131">
        <v>0</v>
      </c>
      <c r="AM46" s="132">
        <v>0</v>
      </c>
      <c r="AN46" s="135">
        <v>0</v>
      </c>
      <c r="AO46" s="168">
        <v>0</v>
      </c>
      <c r="AP46" s="135" t="s">
        <v>406</v>
      </c>
      <c r="AQ46" s="136" t="s">
        <v>326</v>
      </c>
      <c r="AR46" s="131"/>
      <c r="AS46" s="139"/>
      <c r="AT46" s="135"/>
      <c r="AU46" s="139"/>
      <c r="AV46" s="135"/>
      <c r="AW46" s="135"/>
      <c r="AX46" s="131"/>
      <c r="AY46" s="139"/>
      <c r="AZ46" s="135"/>
      <c r="BA46" s="139"/>
      <c r="BB46" s="135"/>
      <c r="BC46" s="135"/>
      <c r="BD46" s="135"/>
      <c r="BE46" s="135" t="s">
        <v>327</v>
      </c>
      <c r="BF46" s="135" t="s">
        <v>482</v>
      </c>
      <c r="BG46" s="136" t="s">
        <v>329</v>
      </c>
      <c r="BH46" s="135" t="s">
        <v>236</v>
      </c>
      <c r="BI46" s="135" t="s">
        <v>330</v>
      </c>
      <c r="BJ46" s="135" t="s">
        <v>490</v>
      </c>
      <c r="BK46" s="135" t="s">
        <v>491</v>
      </c>
      <c r="BL46" s="135">
        <v>3017107981</v>
      </c>
      <c r="BM46" s="148" t="s">
        <v>492</v>
      </c>
      <c r="BN46" s="144"/>
    </row>
    <row r="47" spans="1:66" s="34" customFormat="1" ht="114.75" customHeight="1">
      <c r="A47" s="135"/>
      <c r="B47" s="135" t="s">
        <v>224</v>
      </c>
      <c r="C47" s="135"/>
      <c r="D47" s="135" t="s">
        <v>493</v>
      </c>
      <c r="E47" s="135">
        <v>10</v>
      </c>
      <c r="F47" s="135" t="s">
        <v>141</v>
      </c>
      <c r="G47" s="135" t="s">
        <v>320</v>
      </c>
      <c r="H47" s="137">
        <v>43845</v>
      </c>
      <c r="I47" s="137">
        <v>45458</v>
      </c>
      <c r="J47" s="135" t="s">
        <v>494</v>
      </c>
      <c r="K47" s="135" t="s">
        <v>495</v>
      </c>
      <c r="L47" s="135" t="s">
        <v>144</v>
      </c>
      <c r="M47" s="135" t="s">
        <v>65</v>
      </c>
      <c r="N47" s="135">
        <v>0</v>
      </c>
      <c r="O47" s="131">
        <v>0</v>
      </c>
      <c r="P47" s="139">
        <v>1</v>
      </c>
      <c r="Q47" s="131">
        <v>10000000</v>
      </c>
      <c r="R47" s="139">
        <v>1</v>
      </c>
      <c r="S47" s="131">
        <v>10000000</v>
      </c>
      <c r="T47" s="139">
        <v>1</v>
      </c>
      <c r="U47" s="131">
        <v>10000000</v>
      </c>
      <c r="V47" s="139">
        <v>1</v>
      </c>
      <c r="W47" s="57">
        <v>10000000</v>
      </c>
      <c r="X47" s="139">
        <v>1</v>
      </c>
      <c r="Y47" s="138">
        <f t="shared" si="4"/>
        <v>40000000</v>
      </c>
      <c r="Z47" s="131"/>
      <c r="AA47" s="139"/>
      <c r="AB47" s="135"/>
      <c r="AC47" s="139"/>
      <c r="AD47" s="135"/>
      <c r="AE47" s="135"/>
      <c r="AF47" s="131"/>
      <c r="AG47" s="139"/>
      <c r="AH47" s="135"/>
      <c r="AI47" s="139"/>
      <c r="AJ47" s="171" t="s">
        <v>496</v>
      </c>
      <c r="AK47" s="172"/>
      <c r="AL47" s="131">
        <v>0</v>
      </c>
      <c r="AM47" s="132">
        <v>0</v>
      </c>
      <c r="AN47" s="135">
        <v>0</v>
      </c>
      <c r="AO47" s="168">
        <v>0</v>
      </c>
      <c r="AP47" s="135" t="s">
        <v>406</v>
      </c>
      <c r="AQ47" s="136" t="s">
        <v>326</v>
      </c>
      <c r="AR47" s="131"/>
      <c r="AS47" s="139"/>
      <c r="AT47" s="135"/>
      <c r="AU47" s="139"/>
      <c r="AV47" s="135"/>
      <c r="AW47" s="135"/>
      <c r="AX47" s="131"/>
      <c r="AY47" s="139"/>
      <c r="AZ47" s="135"/>
      <c r="BA47" s="139"/>
      <c r="BB47" s="135"/>
      <c r="BC47" s="135"/>
      <c r="BD47" s="135"/>
      <c r="BE47" s="135" t="s">
        <v>327</v>
      </c>
      <c r="BF47" s="135" t="s">
        <v>497</v>
      </c>
      <c r="BG47" s="135" t="s">
        <v>329</v>
      </c>
      <c r="BH47" s="135" t="s">
        <v>236</v>
      </c>
      <c r="BI47" s="135" t="s">
        <v>330</v>
      </c>
      <c r="BJ47" s="135" t="s">
        <v>498</v>
      </c>
      <c r="BK47" s="135" t="s">
        <v>499</v>
      </c>
      <c r="BL47" s="135">
        <v>3153100141</v>
      </c>
      <c r="BM47" s="148" t="s">
        <v>500</v>
      </c>
      <c r="BN47" s="144"/>
    </row>
    <row r="48" spans="1:66" s="34" customFormat="1" ht="114.75" customHeight="1">
      <c r="A48" s="135"/>
      <c r="B48" s="135" t="s">
        <v>224</v>
      </c>
      <c r="C48" s="135"/>
      <c r="D48" s="135" t="s">
        <v>501</v>
      </c>
      <c r="E48" s="135"/>
      <c r="F48" s="135" t="s">
        <v>365</v>
      </c>
      <c r="G48" s="135" t="s">
        <v>502</v>
      </c>
      <c r="H48" s="137">
        <v>44287</v>
      </c>
      <c r="I48" s="137">
        <v>45443</v>
      </c>
      <c r="J48" s="135" t="s">
        <v>503</v>
      </c>
      <c r="K48" s="135" t="s">
        <v>504</v>
      </c>
      <c r="L48" s="135" t="s">
        <v>505</v>
      </c>
      <c r="M48" s="135" t="s">
        <v>65</v>
      </c>
      <c r="N48" s="135"/>
      <c r="O48" s="135">
        <v>0</v>
      </c>
      <c r="P48" s="135">
        <v>20</v>
      </c>
      <c r="Q48" s="173">
        <f>+(6780131*2)</f>
        <v>13560262</v>
      </c>
      <c r="R48" s="135">
        <v>20</v>
      </c>
      <c r="S48" s="173">
        <f>(+Q48*3%)+Q48</f>
        <v>13967069.859999999</v>
      </c>
      <c r="T48" s="135">
        <v>20</v>
      </c>
      <c r="U48" s="173">
        <f>(+S48*3%)+S48</f>
        <v>14386081.955799999</v>
      </c>
      <c r="V48" s="135">
        <v>20</v>
      </c>
      <c r="W48" s="57">
        <f>(+U48*3%)+U48</f>
        <v>14817664.414473999</v>
      </c>
      <c r="X48" s="135">
        <v>80</v>
      </c>
      <c r="Y48" s="138">
        <f>+Q48++S48+U48+W48</f>
        <v>56731078.230273992</v>
      </c>
      <c r="Z48" s="131"/>
      <c r="AA48" s="139"/>
      <c r="AB48" s="135"/>
      <c r="AC48" s="139"/>
      <c r="AD48" s="135"/>
      <c r="AE48" s="135"/>
      <c r="AF48" s="131"/>
      <c r="AG48" s="139"/>
      <c r="AH48" s="135"/>
      <c r="AI48" s="139"/>
      <c r="AJ48" s="174"/>
      <c r="AK48" s="161" t="s">
        <v>506</v>
      </c>
      <c r="AL48" s="102" t="s">
        <v>81</v>
      </c>
      <c r="AM48" s="76" t="s">
        <v>371</v>
      </c>
      <c r="AN48" s="83" t="s">
        <v>279</v>
      </c>
      <c r="AO48" s="17" t="s">
        <v>279</v>
      </c>
      <c r="AP48" s="122" t="s">
        <v>394</v>
      </c>
      <c r="AQ48" s="332" t="s">
        <v>395</v>
      </c>
      <c r="AR48" s="131"/>
      <c r="AS48" s="139"/>
      <c r="AT48" s="135"/>
      <c r="AU48" s="139"/>
      <c r="AV48" s="135"/>
      <c r="AW48" s="135"/>
      <c r="AX48" s="131"/>
      <c r="AY48" s="139"/>
      <c r="AZ48" s="135"/>
      <c r="BA48" s="139"/>
      <c r="BB48" s="135"/>
      <c r="BC48" s="135"/>
      <c r="BD48" s="135"/>
      <c r="BE48" s="135" t="s">
        <v>372</v>
      </c>
      <c r="BF48" s="135" t="s">
        <v>396</v>
      </c>
      <c r="BG48" s="135" t="s">
        <v>397</v>
      </c>
      <c r="BH48" s="135" t="s">
        <v>236</v>
      </c>
      <c r="BI48" s="135" t="s">
        <v>375</v>
      </c>
      <c r="BJ48" s="135" t="s">
        <v>398</v>
      </c>
      <c r="BK48" s="135" t="s">
        <v>399</v>
      </c>
      <c r="BL48" s="135">
        <v>6605400</v>
      </c>
      <c r="BM48" s="143" t="s">
        <v>400</v>
      </c>
      <c r="BN48" s="144"/>
    </row>
    <row r="49" spans="1:66" s="34" customFormat="1" ht="114.75" customHeight="1">
      <c r="A49" s="172"/>
      <c r="B49" s="172" t="s">
        <v>224</v>
      </c>
      <c r="C49" s="172"/>
      <c r="D49" s="172" t="s">
        <v>507</v>
      </c>
      <c r="E49" s="172"/>
      <c r="F49" s="172" t="s">
        <v>365</v>
      </c>
      <c r="G49" s="172" t="s">
        <v>366</v>
      </c>
      <c r="H49" s="175">
        <v>44440</v>
      </c>
      <c r="I49" s="175">
        <v>45443</v>
      </c>
      <c r="J49" s="172" t="s">
        <v>508</v>
      </c>
      <c r="K49" s="172" t="s">
        <v>509</v>
      </c>
      <c r="L49" s="172" t="s">
        <v>505</v>
      </c>
      <c r="M49" s="172" t="s">
        <v>65</v>
      </c>
      <c r="N49" s="172"/>
      <c r="O49" s="172">
        <v>0</v>
      </c>
      <c r="P49" s="176">
        <v>1</v>
      </c>
      <c r="Q49" s="177">
        <v>1966160</v>
      </c>
      <c r="R49" s="176">
        <v>1</v>
      </c>
      <c r="S49" s="177">
        <f>+(Q49*3%)+Q49</f>
        <v>2025144.8</v>
      </c>
      <c r="T49" s="176">
        <v>1</v>
      </c>
      <c r="U49" s="177">
        <f>+(S49*3%)+S49</f>
        <v>2085899.1440000001</v>
      </c>
      <c r="V49" s="176">
        <v>1</v>
      </c>
      <c r="W49" s="57">
        <f>+(U49*3%)+U49</f>
        <v>2148476.1183199999</v>
      </c>
      <c r="X49" s="176">
        <v>1</v>
      </c>
      <c r="Y49" s="177">
        <f>+Q49+S49+U49+W49</f>
        <v>8225680.0623199996</v>
      </c>
      <c r="Z49" s="177"/>
      <c r="AA49" s="176"/>
      <c r="AB49" s="172"/>
      <c r="AC49" s="176"/>
      <c r="AD49" s="172"/>
      <c r="AE49" s="172"/>
      <c r="AF49" s="177"/>
      <c r="AG49" s="176"/>
      <c r="AH49" s="172"/>
      <c r="AI49" s="176"/>
      <c r="AJ49" s="178"/>
      <c r="AK49" s="172" t="s">
        <v>370</v>
      </c>
      <c r="AL49" s="102" t="s">
        <v>81</v>
      </c>
      <c r="AM49" s="478" t="s">
        <v>371</v>
      </c>
      <c r="AN49" s="83" t="s">
        <v>279</v>
      </c>
      <c r="AO49" s="187" t="s">
        <v>279</v>
      </c>
      <c r="AP49" s="172"/>
      <c r="AQ49" s="444" t="s">
        <v>370</v>
      </c>
      <c r="AR49" s="177"/>
      <c r="AS49" s="176"/>
      <c r="AT49" s="172"/>
      <c r="AU49" s="176"/>
      <c r="AV49" s="172"/>
      <c r="AW49" s="172"/>
      <c r="AX49" s="177"/>
      <c r="AY49" s="176"/>
      <c r="AZ49" s="172"/>
      <c r="BA49" s="176"/>
      <c r="BB49" s="172"/>
      <c r="BC49" s="172"/>
      <c r="BD49" s="172"/>
      <c r="BE49" s="172" t="s">
        <v>372</v>
      </c>
      <c r="BF49" s="172" t="s">
        <v>373</v>
      </c>
      <c r="BG49" s="172" t="s">
        <v>374</v>
      </c>
      <c r="BH49" s="172" t="s">
        <v>236</v>
      </c>
      <c r="BI49" s="180" t="s">
        <v>375</v>
      </c>
      <c r="BJ49" s="172" t="s">
        <v>376</v>
      </c>
      <c r="BK49" s="172" t="s">
        <v>377</v>
      </c>
      <c r="BL49" s="172" t="s">
        <v>378</v>
      </c>
      <c r="BM49" s="181" t="s">
        <v>379</v>
      </c>
      <c r="BN49" s="182" t="s">
        <v>510</v>
      </c>
    </row>
    <row r="50" spans="1:66" s="70" customFormat="1" ht="114.75" customHeight="1">
      <c r="A50" s="86"/>
      <c r="B50" s="86" t="s">
        <v>224</v>
      </c>
      <c r="C50" s="86"/>
      <c r="D50" s="86" t="s">
        <v>511</v>
      </c>
      <c r="E50" s="86"/>
      <c r="F50" s="86" t="s">
        <v>245</v>
      </c>
      <c r="G50" s="86" t="s">
        <v>458</v>
      </c>
      <c r="H50" s="183">
        <v>44197</v>
      </c>
      <c r="I50" s="183">
        <v>44561</v>
      </c>
      <c r="J50" s="86" t="s">
        <v>512</v>
      </c>
      <c r="K50" s="86" t="s">
        <v>513</v>
      </c>
      <c r="L50" s="86"/>
      <c r="M50" s="86" t="s">
        <v>156</v>
      </c>
      <c r="N50" s="86" t="s">
        <v>80</v>
      </c>
      <c r="O50" s="86"/>
      <c r="P50" s="86">
        <v>1</v>
      </c>
      <c r="Q50" s="184">
        <v>200000</v>
      </c>
      <c r="R50" s="86"/>
      <c r="S50" s="86"/>
      <c r="T50" s="86"/>
      <c r="U50" s="86"/>
      <c r="V50" s="86"/>
      <c r="W50" s="57"/>
      <c r="X50" s="86">
        <v>1</v>
      </c>
      <c r="Y50" s="184">
        <f t="shared" ref="Y50:Y63" si="5">O50+Q50+S50+U50+W50</f>
        <v>200000</v>
      </c>
      <c r="Z50" s="184"/>
      <c r="AA50" s="185"/>
      <c r="AB50" s="86"/>
      <c r="AC50" s="185"/>
      <c r="AD50" s="86"/>
      <c r="AE50" s="86"/>
      <c r="AF50" s="184"/>
      <c r="AG50" s="185"/>
      <c r="AH50" s="86"/>
      <c r="AI50" s="185"/>
      <c r="AJ50" s="87"/>
      <c r="AK50" s="179" t="s">
        <v>514</v>
      </c>
      <c r="AL50" s="186">
        <v>0</v>
      </c>
      <c r="AM50" s="187">
        <v>0</v>
      </c>
      <c r="AN50" s="116">
        <v>0</v>
      </c>
      <c r="AO50" s="187">
        <v>0</v>
      </c>
      <c r="AP50" s="116" t="s">
        <v>515</v>
      </c>
      <c r="AQ50" s="442" t="s">
        <v>464</v>
      </c>
      <c r="AR50" s="184"/>
      <c r="AS50" s="185"/>
      <c r="AT50" s="86"/>
      <c r="AU50" s="185"/>
      <c r="AV50" s="86"/>
      <c r="AW50" s="86"/>
      <c r="AX50" s="184"/>
      <c r="AY50" s="185"/>
      <c r="AZ50" s="86"/>
      <c r="BA50" s="185"/>
      <c r="BB50" s="86"/>
      <c r="BC50" s="86"/>
      <c r="BD50" s="86"/>
      <c r="BE50" s="86" t="s">
        <v>312</v>
      </c>
      <c r="BF50" s="86" t="s">
        <v>313</v>
      </c>
      <c r="BG50" s="86" t="s">
        <v>314</v>
      </c>
      <c r="BH50" s="86" t="s">
        <v>236</v>
      </c>
      <c r="BI50" s="86" t="s">
        <v>315</v>
      </c>
      <c r="BJ50" s="86" t="s">
        <v>316</v>
      </c>
      <c r="BK50" s="86" t="s">
        <v>317</v>
      </c>
      <c r="BL50" s="86">
        <v>3274850</v>
      </c>
      <c r="BM50" s="86" t="s">
        <v>318</v>
      </c>
      <c r="BN50" s="144"/>
    </row>
    <row r="51" spans="1:66" s="15" customFormat="1" ht="114.75" customHeight="1">
      <c r="A51" s="188"/>
      <c r="B51" s="188" t="s">
        <v>97</v>
      </c>
      <c r="C51" s="188"/>
      <c r="D51" s="188" t="s">
        <v>516</v>
      </c>
      <c r="E51" s="188"/>
      <c r="F51" s="803" t="s">
        <v>335</v>
      </c>
      <c r="G51" s="188" t="s">
        <v>517</v>
      </c>
      <c r="H51" s="189">
        <v>44197</v>
      </c>
      <c r="I51" s="190">
        <v>45657</v>
      </c>
      <c r="J51" s="122" t="s">
        <v>518</v>
      </c>
      <c r="K51" s="122" t="s">
        <v>519</v>
      </c>
      <c r="L51" s="188" t="s">
        <v>520</v>
      </c>
      <c r="M51" s="188" t="s">
        <v>65</v>
      </c>
      <c r="N51" s="191">
        <v>0</v>
      </c>
      <c r="O51" s="188"/>
      <c r="P51" s="122">
        <v>25</v>
      </c>
      <c r="Q51" s="192">
        <f>+P51*4980000</f>
        <v>124500000</v>
      </c>
      <c r="R51" s="122">
        <v>25</v>
      </c>
      <c r="S51" s="192">
        <f>+R51*4980000</f>
        <v>124500000</v>
      </c>
      <c r="T51" s="122">
        <v>25</v>
      </c>
      <c r="U51" s="192">
        <f>+T51*4980000</f>
        <v>124500000</v>
      </c>
      <c r="V51" s="122">
        <v>25</v>
      </c>
      <c r="W51" s="57">
        <f>+V51*4980000</f>
        <v>124500000</v>
      </c>
      <c r="X51" s="122">
        <f>+P51+R51+T51+V51</f>
        <v>100</v>
      </c>
      <c r="Y51" s="138">
        <f t="shared" si="5"/>
        <v>498000000</v>
      </c>
      <c r="Z51" s="193"/>
      <c r="AA51" s="42"/>
      <c r="AB51" s="188"/>
      <c r="AC51" s="42"/>
      <c r="AD51" s="188"/>
      <c r="AE51" s="188"/>
      <c r="AF51" s="43">
        <v>0</v>
      </c>
      <c r="AG51" s="42">
        <v>0</v>
      </c>
      <c r="AH51" s="188">
        <v>0</v>
      </c>
      <c r="AI51" s="42">
        <v>0</v>
      </c>
      <c r="AJ51" s="1118" t="s">
        <v>521</v>
      </c>
      <c r="AK51" s="477" t="s">
        <v>522</v>
      </c>
      <c r="AL51" s="193"/>
      <c r="AM51" s="42"/>
      <c r="AN51" s="188"/>
      <c r="AO51" s="42"/>
      <c r="AP51" s="188"/>
      <c r="AQ51" s="443"/>
      <c r="AR51" s="193"/>
      <c r="AS51" s="42"/>
      <c r="AT51" s="188"/>
      <c r="AU51" s="42"/>
      <c r="AV51" s="188"/>
      <c r="AW51" s="188"/>
      <c r="AX51" s="193"/>
      <c r="AY51" s="42"/>
      <c r="AZ51" s="188"/>
      <c r="BA51" s="42"/>
      <c r="BB51" s="188"/>
      <c r="BC51" s="188"/>
      <c r="BD51" s="188"/>
      <c r="BE51" s="188" t="s">
        <v>523</v>
      </c>
      <c r="BF51" s="188" t="s">
        <v>524</v>
      </c>
      <c r="BG51" s="188" t="s">
        <v>525</v>
      </c>
      <c r="BH51" s="188" t="s">
        <v>526</v>
      </c>
      <c r="BI51" s="188" t="s">
        <v>527</v>
      </c>
      <c r="BJ51" s="122" t="s">
        <v>528</v>
      </c>
      <c r="BK51" s="122" t="s">
        <v>529</v>
      </c>
      <c r="BL51" s="122" t="s">
        <v>530</v>
      </c>
      <c r="BM51" s="133" t="s">
        <v>531</v>
      </c>
      <c r="BN51" s="194"/>
    </row>
    <row r="52" spans="1:66" s="15" customFormat="1" ht="114.75" customHeight="1">
      <c r="A52" s="83"/>
      <c r="B52" s="83" t="s">
        <v>97</v>
      </c>
      <c r="C52" s="83"/>
      <c r="D52" s="109" t="s">
        <v>532</v>
      </c>
      <c r="E52" s="83"/>
      <c r="F52" s="92" t="s">
        <v>335</v>
      </c>
      <c r="G52" s="109" t="s">
        <v>517</v>
      </c>
      <c r="H52" s="110">
        <v>44197</v>
      </c>
      <c r="I52" s="110">
        <v>45657</v>
      </c>
      <c r="J52" s="83" t="s">
        <v>533</v>
      </c>
      <c r="K52" s="83" t="s">
        <v>534</v>
      </c>
      <c r="L52" s="83" t="s">
        <v>520</v>
      </c>
      <c r="M52" s="83" t="s">
        <v>156</v>
      </c>
      <c r="N52" s="83">
        <v>0</v>
      </c>
      <c r="O52" s="83">
        <v>0</v>
      </c>
      <c r="P52" s="135">
        <v>2</v>
      </c>
      <c r="Q52" s="57">
        <v>10000000</v>
      </c>
      <c r="R52" s="135">
        <v>2</v>
      </c>
      <c r="S52" s="57">
        <v>10000000</v>
      </c>
      <c r="T52" s="135">
        <v>2</v>
      </c>
      <c r="U52" s="57">
        <v>10000000</v>
      </c>
      <c r="V52" s="135">
        <v>2</v>
      </c>
      <c r="W52" s="57">
        <v>10000000</v>
      </c>
      <c r="X52" s="83">
        <f t="shared" ref="X52:X55" si="6">N52+P52+R52+T52+V52</f>
        <v>8</v>
      </c>
      <c r="Y52" s="95">
        <f t="shared" si="5"/>
        <v>40000000</v>
      </c>
      <c r="Z52" s="94"/>
      <c r="AA52" s="17"/>
      <c r="AB52" s="83"/>
      <c r="AC52" s="17"/>
      <c r="AD52" s="83"/>
      <c r="AE52" s="83"/>
      <c r="AF52" s="94"/>
      <c r="AG52" s="17"/>
      <c r="AH52" s="83"/>
      <c r="AI52" s="17"/>
      <c r="AJ52" s="83" t="s">
        <v>535</v>
      </c>
      <c r="AK52" s="109" t="s">
        <v>536</v>
      </c>
      <c r="AL52" s="94"/>
      <c r="AM52" s="17"/>
      <c r="AN52" s="83"/>
      <c r="AO52" s="17"/>
      <c r="AP52" s="83"/>
      <c r="AQ52" s="434"/>
      <c r="AR52" s="94"/>
      <c r="AS52" s="17"/>
      <c r="AT52" s="83"/>
      <c r="AU52" s="17"/>
      <c r="AV52" s="83"/>
      <c r="AW52" s="83"/>
      <c r="AX52" s="94"/>
      <c r="AY52" s="17"/>
      <c r="AZ52" s="83"/>
      <c r="BA52" s="17"/>
      <c r="BB52" s="83"/>
      <c r="BC52" s="83"/>
      <c r="BD52" s="83"/>
      <c r="BE52" s="83" t="s">
        <v>295</v>
      </c>
      <c r="BF52" s="83" t="s">
        <v>295</v>
      </c>
      <c r="BG52" s="83" t="s">
        <v>295</v>
      </c>
      <c r="BH52" s="83" t="s">
        <v>526</v>
      </c>
      <c r="BI52" s="83" t="s">
        <v>537</v>
      </c>
      <c r="BJ52" s="83" t="s">
        <v>538</v>
      </c>
      <c r="BK52" s="92" t="s">
        <v>539</v>
      </c>
      <c r="BL52" s="92">
        <v>3693777</v>
      </c>
      <c r="BM52" s="99" t="s">
        <v>540</v>
      </c>
      <c r="BN52" s="99"/>
    </row>
    <row r="53" spans="1:66" s="15" customFormat="1" ht="114.75" customHeight="1">
      <c r="A53" s="83"/>
      <c r="B53" s="83" t="s">
        <v>97</v>
      </c>
      <c r="C53" s="83"/>
      <c r="D53" s="109" t="s">
        <v>541</v>
      </c>
      <c r="E53" s="83"/>
      <c r="F53" s="92" t="s">
        <v>335</v>
      </c>
      <c r="G53" s="109" t="s">
        <v>517</v>
      </c>
      <c r="H53" s="110">
        <v>44197</v>
      </c>
      <c r="I53" s="110">
        <v>45657</v>
      </c>
      <c r="J53" s="135" t="s">
        <v>542</v>
      </c>
      <c r="K53" s="135" t="s">
        <v>543</v>
      </c>
      <c r="L53" s="83" t="s">
        <v>520</v>
      </c>
      <c r="M53" s="83" t="s">
        <v>65</v>
      </c>
      <c r="N53" s="83"/>
      <c r="O53" s="83"/>
      <c r="P53" s="135">
        <v>5</v>
      </c>
      <c r="Q53" s="57">
        <f>+P53*15000000</f>
        <v>75000000</v>
      </c>
      <c r="R53" s="135">
        <v>5</v>
      </c>
      <c r="S53" s="57">
        <f>+R53*15000000</f>
        <v>75000000</v>
      </c>
      <c r="T53" s="135">
        <v>5</v>
      </c>
      <c r="U53" s="57">
        <f>+T53*15000000</f>
        <v>75000000</v>
      </c>
      <c r="V53" s="135">
        <v>5</v>
      </c>
      <c r="W53" s="57">
        <f>+V53*15000000</f>
        <v>75000000</v>
      </c>
      <c r="X53" s="135">
        <f>+P53+R53+T53+V53</f>
        <v>20</v>
      </c>
      <c r="Y53" s="138">
        <f t="shared" si="5"/>
        <v>300000000</v>
      </c>
      <c r="Z53" s="83"/>
      <c r="AA53" s="17"/>
      <c r="AB53" s="83"/>
      <c r="AC53" s="17"/>
      <c r="AD53" s="83"/>
      <c r="AE53" s="83"/>
      <c r="AF53" s="83">
        <v>0</v>
      </c>
      <c r="AG53" s="17" t="s">
        <v>544</v>
      </c>
      <c r="AH53" s="83">
        <v>0</v>
      </c>
      <c r="AI53" s="17">
        <v>0</v>
      </c>
      <c r="AJ53" s="99"/>
      <c r="AK53" s="1119" t="s">
        <v>545</v>
      </c>
      <c r="AL53" s="337"/>
      <c r="AM53" s="17"/>
      <c r="AN53" s="83"/>
      <c r="AO53" s="17"/>
      <c r="AP53" s="83"/>
      <c r="AQ53" s="434"/>
      <c r="AR53" s="83"/>
      <c r="AS53" s="17"/>
      <c r="AT53" s="83"/>
      <c r="AU53" s="17"/>
      <c r="AV53" s="83"/>
      <c r="AW53" s="83"/>
      <c r="AX53" s="83"/>
      <c r="AY53" s="17"/>
      <c r="AZ53" s="83"/>
      <c r="BA53" s="17"/>
      <c r="BB53" s="83"/>
      <c r="BC53" s="83"/>
      <c r="BD53" s="83"/>
      <c r="BE53" s="83" t="s">
        <v>523</v>
      </c>
      <c r="BF53" s="83" t="s">
        <v>546</v>
      </c>
      <c r="BG53" s="83" t="s">
        <v>547</v>
      </c>
      <c r="BH53" s="83" t="s">
        <v>526</v>
      </c>
      <c r="BI53" s="83" t="s">
        <v>527</v>
      </c>
      <c r="BJ53" s="83" t="s">
        <v>548</v>
      </c>
      <c r="BK53" s="135" t="s">
        <v>549</v>
      </c>
      <c r="BL53" s="135" t="s">
        <v>550</v>
      </c>
      <c r="BM53" s="148" t="s">
        <v>551</v>
      </c>
      <c r="BN53" s="99"/>
    </row>
    <row r="54" spans="1:66" s="15" customFormat="1" ht="114.75" customHeight="1">
      <c r="A54" s="83"/>
      <c r="B54" s="83" t="s">
        <v>97</v>
      </c>
      <c r="C54" s="83"/>
      <c r="D54" s="83" t="s">
        <v>552</v>
      </c>
      <c r="E54" s="83"/>
      <c r="F54" s="92" t="s">
        <v>335</v>
      </c>
      <c r="G54" s="83" t="s">
        <v>517</v>
      </c>
      <c r="H54" s="93">
        <v>44197</v>
      </c>
      <c r="I54" s="110">
        <v>45657</v>
      </c>
      <c r="J54" s="135" t="s">
        <v>553</v>
      </c>
      <c r="K54" s="135" t="s">
        <v>554</v>
      </c>
      <c r="L54" s="83" t="s">
        <v>520</v>
      </c>
      <c r="M54" s="83" t="s">
        <v>65</v>
      </c>
      <c r="N54" s="83"/>
      <c r="O54" s="195"/>
      <c r="P54" s="139">
        <v>1</v>
      </c>
      <c r="Q54" s="57">
        <v>2880000</v>
      </c>
      <c r="R54" s="139">
        <v>1</v>
      </c>
      <c r="S54" s="57">
        <v>2880000</v>
      </c>
      <c r="T54" s="139">
        <v>1</v>
      </c>
      <c r="U54" s="57">
        <v>2880000</v>
      </c>
      <c r="V54" s="139">
        <v>1</v>
      </c>
      <c r="W54" s="57">
        <v>2880000</v>
      </c>
      <c r="X54" s="121">
        <v>1</v>
      </c>
      <c r="Y54" s="95">
        <f t="shared" si="5"/>
        <v>11520000</v>
      </c>
      <c r="Z54" s="83"/>
      <c r="AA54" s="17"/>
      <c r="AB54" s="83"/>
      <c r="AC54" s="17"/>
      <c r="AD54" s="83"/>
      <c r="AE54" s="83"/>
      <c r="AF54" s="83">
        <v>2800000</v>
      </c>
      <c r="AG54" s="17"/>
      <c r="AH54" s="83">
        <v>1</v>
      </c>
      <c r="AI54" s="17" t="s">
        <v>555</v>
      </c>
      <c r="AJ54" s="477" t="s">
        <v>556</v>
      </c>
      <c r="AK54" s="1120" t="s">
        <v>557</v>
      </c>
      <c r="AL54" s="337"/>
      <c r="AM54" s="17"/>
      <c r="AN54" s="83"/>
      <c r="AO54" s="17"/>
      <c r="AP54" s="83"/>
      <c r="AQ54" s="434"/>
      <c r="AR54" s="83"/>
      <c r="AS54" s="17"/>
      <c r="AT54" s="83"/>
      <c r="AU54" s="17"/>
      <c r="AV54" s="83"/>
      <c r="AW54" s="83"/>
      <c r="AX54" s="83"/>
      <c r="AY54" s="17"/>
      <c r="AZ54" s="83"/>
      <c r="BA54" s="17"/>
      <c r="BB54" s="83"/>
      <c r="BC54" s="83"/>
      <c r="BD54" s="83"/>
      <c r="BE54" s="83" t="s">
        <v>523</v>
      </c>
      <c r="BF54" s="83" t="s">
        <v>546</v>
      </c>
      <c r="BG54" s="83" t="s">
        <v>547</v>
      </c>
      <c r="BH54" s="83" t="s">
        <v>526</v>
      </c>
      <c r="BI54" s="83" t="s">
        <v>527</v>
      </c>
      <c r="BJ54" s="83" t="s">
        <v>548</v>
      </c>
      <c r="BK54" s="135" t="s">
        <v>549</v>
      </c>
      <c r="BL54" s="135" t="s">
        <v>550</v>
      </c>
      <c r="BM54" s="148" t="s">
        <v>551</v>
      </c>
      <c r="BN54" s="99" t="s">
        <v>558</v>
      </c>
    </row>
    <row r="55" spans="1:66" s="15" customFormat="1" ht="114.75" customHeight="1">
      <c r="A55" s="83"/>
      <c r="B55" s="83" t="s">
        <v>97</v>
      </c>
      <c r="C55" s="83"/>
      <c r="D55" s="83" t="s">
        <v>559</v>
      </c>
      <c r="E55" s="83"/>
      <c r="F55" s="92" t="s">
        <v>335</v>
      </c>
      <c r="G55" s="83" t="s">
        <v>517</v>
      </c>
      <c r="H55" s="93">
        <v>44197</v>
      </c>
      <c r="I55" s="93">
        <v>45657</v>
      </c>
      <c r="J55" s="83" t="s">
        <v>560</v>
      </c>
      <c r="K55" s="83" t="s">
        <v>561</v>
      </c>
      <c r="L55" s="83"/>
      <c r="M55" s="83" t="s">
        <v>65</v>
      </c>
      <c r="N55" s="83"/>
      <c r="O55" s="83"/>
      <c r="P55" s="83">
        <v>100</v>
      </c>
      <c r="Q55" s="44">
        <v>45864000</v>
      </c>
      <c r="R55" s="83">
        <v>100</v>
      </c>
      <c r="S55" s="44">
        <v>45864000</v>
      </c>
      <c r="T55" s="83">
        <v>100</v>
      </c>
      <c r="U55" s="44">
        <v>45864000</v>
      </c>
      <c r="V55" s="83">
        <v>100</v>
      </c>
      <c r="W55" s="57">
        <v>45864000</v>
      </c>
      <c r="X55" s="83">
        <f t="shared" si="6"/>
        <v>400</v>
      </c>
      <c r="Y55" s="95">
        <f>O55+Q55+S55+U55+W55</f>
        <v>183456000</v>
      </c>
      <c r="Z55" s="83"/>
      <c r="AA55" s="17"/>
      <c r="AB55" s="83"/>
      <c r="AC55" s="17"/>
      <c r="AD55" s="83"/>
      <c r="AE55" s="83"/>
      <c r="AF55" s="83">
        <v>0</v>
      </c>
      <c r="AG55" s="17">
        <v>0</v>
      </c>
      <c r="AH55" s="83">
        <v>0</v>
      </c>
      <c r="AI55" s="17">
        <v>0</v>
      </c>
      <c r="AJ55" s="83" t="s">
        <v>562</v>
      </c>
      <c r="AK55" s="477" t="s">
        <v>563</v>
      </c>
      <c r="AL55" s="83"/>
      <c r="AM55" s="17"/>
      <c r="AN55" s="83"/>
      <c r="AO55" s="17"/>
      <c r="AP55" s="83"/>
      <c r="AQ55" s="434"/>
      <c r="AR55" s="83"/>
      <c r="AS55" s="17"/>
      <c r="AT55" s="83"/>
      <c r="AU55" s="17"/>
      <c r="AV55" s="83"/>
      <c r="AW55" s="83"/>
      <c r="AX55" s="83"/>
      <c r="AY55" s="17"/>
      <c r="AZ55" s="83"/>
      <c r="BA55" s="17"/>
      <c r="BB55" s="83"/>
      <c r="BC55" s="83"/>
      <c r="BD55" s="83"/>
      <c r="BE55" s="83" t="s">
        <v>523</v>
      </c>
      <c r="BF55" s="83" t="s">
        <v>564</v>
      </c>
      <c r="BG55" s="83" t="s">
        <v>565</v>
      </c>
      <c r="BH55" s="83" t="s">
        <v>526</v>
      </c>
      <c r="BI55" s="83" t="s">
        <v>527</v>
      </c>
      <c r="BJ55" s="83" t="s">
        <v>548</v>
      </c>
      <c r="BK55" s="135" t="s">
        <v>549</v>
      </c>
      <c r="BL55" s="135" t="s">
        <v>550</v>
      </c>
      <c r="BM55" s="148" t="s">
        <v>551</v>
      </c>
      <c r="BN55" s="99"/>
    </row>
    <row r="56" spans="1:66" s="15" customFormat="1" ht="114.75" customHeight="1">
      <c r="A56" s="83"/>
      <c r="B56" s="83" t="s">
        <v>97</v>
      </c>
      <c r="C56" s="83"/>
      <c r="D56" s="83" t="s">
        <v>566</v>
      </c>
      <c r="E56" s="83"/>
      <c r="F56" s="92" t="s">
        <v>335</v>
      </c>
      <c r="G56" s="83" t="s">
        <v>517</v>
      </c>
      <c r="H56" s="93">
        <v>44197</v>
      </c>
      <c r="I56" s="93">
        <v>45473</v>
      </c>
      <c r="J56" s="83" t="s">
        <v>567</v>
      </c>
      <c r="K56" s="83" t="s">
        <v>568</v>
      </c>
      <c r="L56" s="83" t="s">
        <v>569</v>
      </c>
      <c r="M56" s="83" t="s">
        <v>65</v>
      </c>
      <c r="N56" s="83"/>
      <c r="O56" s="83"/>
      <c r="P56" s="107">
        <v>1</v>
      </c>
      <c r="Q56" s="44">
        <v>11210000</v>
      </c>
      <c r="R56" s="107">
        <v>1</v>
      </c>
      <c r="S56" s="44">
        <v>11210000</v>
      </c>
      <c r="T56" s="107">
        <v>1</v>
      </c>
      <c r="U56" s="44">
        <v>11210000</v>
      </c>
      <c r="V56" s="107">
        <v>1</v>
      </c>
      <c r="W56" s="57">
        <v>11210000</v>
      </c>
      <c r="X56" s="107">
        <v>1</v>
      </c>
      <c r="Y56" s="95">
        <f t="shared" si="5"/>
        <v>44840000</v>
      </c>
      <c r="Z56" s="83"/>
      <c r="AA56" s="17"/>
      <c r="AB56" s="83"/>
      <c r="AC56" s="17"/>
      <c r="AD56" s="83"/>
      <c r="AE56" s="83"/>
      <c r="AF56" s="83"/>
      <c r="AG56" s="17"/>
      <c r="AH56" s="83"/>
      <c r="AI56" s="17"/>
      <c r="AJ56" s="83" t="s">
        <v>570</v>
      </c>
      <c r="AK56" s="83" t="s">
        <v>571</v>
      </c>
      <c r="AL56" s="83"/>
      <c r="AM56" s="17"/>
      <c r="AN56" s="83"/>
      <c r="AO56" s="17"/>
      <c r="AP56" s="83"/>
      <c r="AQ56" s="434"/>
      <c r="AR56" s="83"/>
      <c r="AS56" s="17"/>
      <c r="AT56" s="83"/>
      <c r="AU56" s="17"/>
      <c r="AV56" s="83"/>
      <c r="AW56" s="83"/>
      <c r="AX56" s="83"/>
      <c r="AY56" s="17"/>
      <c r="AZ56" s="83"/>
      <c r="BA56" s="17"/>
      <c r="BB56" s="83"/>
      <c r="BC56" s="83"/>
      <c r="BD56" s="83"/>
      <c r="BE56" s="83" t="s">
        <v>523</v>
      </c>
      <c r="BF56" s="83" t="s">
        <v>572</v>
      </c>
      <c r="BG56" s="83" t="s">
        <v>573</v>
      </c>
      <c r="BH56" s="83" t="s">
        <v>526</v>
      </c>
      <c r="BI56" s="83" t="s">
        <v>537</v>
      </c>
      <c r="BJ56" s="83" t="s">
        <v>574</v>
      </c>
      <c r="BK56" s="92" t="s">
        <v>575</v>
      </c>
      <c r="BL56" s="92">
        <v>3172144089</v>
      </c>
      <c r="BM56" s="98" t="s">
        <v>576</v>
      </c>
      <c r="BN56" s="99"/>
    </row>
    <row r="57" spans="1:66" s="15" customFormat="1" ht="114.75" customHeight="1">
      <c r="A57" s="83"/>
      <c r="B57" s="83" t="s">
        <v>97</v>
      </c>
      <c r="C57" s="83"/>
      <c r="D57" s="83" t="s">
        <v>577</v>
      </c>
      <c r="E57" s="83"/>
      <c r="F57" s="92" t="s">
        <v>335</v>
      </c>
      <c r="G57" s="83" t="s">
        <v>517</v>
      </c>
      <c r="H57" s="93">
        <v>44197</v>
      </c>
      <c r="I57" s="93">
        <v>45473</v>
      </c>
      <c r="J57" s="83" t="s">
        <v>578</v>
      </c>
      <c r="K57" s="83" t="s">
        <v>579</v>
      </c>
      <c r="L57" s="83" t="s">
        <v>580</v>
      </c>
      <c r="M57" s="83" t="s">
        <v>65</v>
      </c>
      <c r="N57" s="83"/>
      <c r="O57" s="83"/>
      <c r="P57" s="107">
        <v>1</v>
      </c>
      <c r="Q57" s="44">
        <v>32340000</v>
      </c>
      <c r="R57" s="107">
        <v>1</v>
      </c>
      <c r="S57" s="44">
        <v>32340000</v>
      </c>
      <c r="T57" s="107">
        <v>100</v>
      </c>
      <c r="U57" s="44">
        <v>32340000</v>
      </c>
      <c r="V57" s="107">
        <v>1</v>
      </c>
      <c r="W57" s="57">
        <v>32340000</v>
      </c>
      <c r="X57" s="107">
        <v>1</v>
      </c>
      <c r="Y57" s="95">
        <f t="shared" si="5"/>
        <v>129360000</v>
      </c>
      <c r="Z57" s="83"/>
      <c r="AA57" s="17"/>
      <c r="AB57" s="83"/>
      <c r="AC57" s="17"/>
      <c r="AD57" s="83"/>
      <c r="AE57" s="83"/>
      <c r="AF57" s="83"/>
      <c r="AG57" s="17"/>
      <c r="AH57" s="83"/>
      <c r="AI57" s="17"/>
      <c r="AJ57" s="83" t="s">
        <v>581</v>
      </c>
      <c r="AK57" s="83" t="s">
        <v>571</v>
      </c>
      <c r="AL57" s="83"/>
      <c r="AM57" s="17"/>
      <c r="AN57" s="83"/>
      <c r="AO57" s="17"/>
      <c r="AP57" s="83"/>
      <c r="AQ57" s="434"/>
      <c r="AR57" s="83"/>
      <c r="AS57" s="17"/>
      <c r="AT57" s="83"/>
      <c r="AU57" s="17"/>
      <c r="AV57" s="83"/>
      <c r="AW57" s="83"/>
      <c r="AX57" s="83"/>
      <c r="AY57" s="17"/>
      <c r="AZ57" s="83"/>
      <c r="BA57" s="17"/>
      <c r="BB57" s="83"/>
      <c r="BC57" s="83"/>
      <c r="BD57" s="83"/>
      <c r="BE57" s="83" t="s">
        <v>523</v>
      </c>
      <c r="BF57" s="83" t="s">
        <v>582</v>
      </c>
      <c r="BG57" s="83" t="s">
        <v>573</v>
      </c>
      <c r="BH57" s="83" t="s">
        <v>526</v>
      </c>
      <c r="BI57" s="83" t="s">
        <v>537</v>
      </c>
      <c r="BJ57" s="83" t="s">
        <v>574</v>
      </c>
      <c r="BK57" s="92" t="s">
        <v>575</v>
      </c>
      <c r="BL57" s="92">
        <v>3172144089</v>
      </c>
      <c r="BM57" s="98" t="s">
        <v>576</v>
      </c>
      <c r="BN57" s="99"/>
    </row>
    <row r="58" spans="1:66" s="15" customFormat="1" ht="114.75" customHeight="1">
      <c r="A58" s="83"/>
      <c r="B58" s="83" t="s">
        <v>97</v>
      </c>
      <c r="C58" s="83"/>
      <c r="D58" s="83" t="s">
        <v>583</v>
      </c>
      <c r="E58" s="83"/>
      <c r="F58" s="92" t="s">
        <v>335</v>
      </c>
      <c r="G58" s="83" t="s">
        <v>517</v>
      </c>
      <c r="H58" s="93">
        <v>44197</v>
      </c>
      <c r="I58" s="93">
        <v>45473</v>
      </c>
      <c r="J58" s="83" t="s">
        <v>584</v>
      </c>
      <c r="K58" s="83" t="s">
        <v>585</v>
      </c>
      <c r="L58" s="83" t="s">
        <v>586</v>
      </c>
      <c r="M58" s="83" t="s">
        <v>65</v>
      </c>
      <c r="N58" s="83"/>
      <c r="O58" s="83"/>
      <c r="P58" s="107">
        <v>1</v>
      </c>
      <c r="Q58" s="44">
        <v>9600000</v>
      </c>
      <c r="R58" s="107">
        <v>1</v>
      </c>
      <c r="S58" s="44">
        <v>6000000</v>
      </c>
      <c r="T58" s="107">
        <v>1</v>
      </c>
      <c r="U58" s="44">
        <v>5400000</v>
      </c>
      <c r="V58" s="107">
        <v>1</v>
      </c>
      <c r="W58" s="57">
        <v>3400000</v>
      </c>
      <c r="X58" s="107">
        <v>1</v>
      </c>
      <c r="Y58" s="95">
        <f>O58+Q58+S58+U58+W58</f>
        <v>24400000</v>
      </c>
      <c r="Z58" s="83"/>
      <c r="AA58" s="17"/>
      <c r="AB58" s="83"/>
      <c r="AC58" s="17"/>
      <c r="AD58" s="83"/>
      <c r="AE58" s="83"/>
      <c r="AF58" s="83"/>
      <c r="AG58" s="17"/>
      <c r="AH58" s="83"/>
      <c r="AI58" s="17"/>
      <c r="AJ58" s="83" t="s">
        <v>581</v>
      </c>
      <c r="AK58" s="83" t="s">
        <v>571</v>
      </c>
      <c r="AL58" s="83"/>
      <c r="AM58" s="17"/>
      <c r="AN58" s="83"/>
      <c r="AO58" s="17"/>
      <c r="AP58" s="83"/>
      <c r="AQ58" s="434"/>
      <c r="AR58" s="83"/>
      <c r="AS58" s="17"/>
      <c r="AT58" s="83"/>
      <c r="AU58" s="17"/>
      <c r="AV58" s="83"/>
      <c r="AW58" s="83"/>
      <c r="AX58" s="83"/>
      <c r="AY58" s="17"/>
      <c r="AZ58" s="83"/>
      <c r="BA58" s="17"/>
      <c r="BB58" s="83"/>
      <c r="BC58" s="83"/>
      <c r="BD58" s="83"/>
      <c r="BE58" s="83" t="s">
        <v>523</v>
      </c>
      <c r="BF58" s="83" t="s">
        <v>587</v>
      </c>
      <c r="BG58" s="83" t="s">
        <v>588</v>
      </c>
      <c r="BH58" s="83" t="s">
        <v>526</v>
      </c>
      <c r="BI58" s="83" t="s">
        <v>537</v>
      </c>
      <c r="BJ58" s="83" t="s">
        <v>589</v>
      </c>
      <c r="BK58" s="92" t="s">
        <v>590</v>
      </c>
      <c r="BL58" s="92">
        <v>3693777</v>
      </c>
      <c r="BM58" s="98" t="s">
        <v>591</v>
      </c>
      <c r="BN58" s="99"/>
    </row>
    <row r="59" spans="1:66" s="15" customFormat="1" ht="114.75" customHeight="1">
      <c r="A59" s="83"/>
      <c r="B59" s="83" t="s">
        <v>97</v>
      </c>
      <c r="C59" s="83"/>
      <c r="D59" s="83" t="s">
        <v>592</v>
      </c>
      <c r="E59" s="83"/>
      <c r="F59" s="92" t="s">
        <v>335</v>
      </c>
      <c r="G59" s="83" t="s">
        <v>517</v>
      </c>
      <c r="H59" s="93">
        <v>44197</v>
      </c>
      <c r="I59" s="93">
        <v>45473</v>
      </c>
      <c r="J59" s="83" t="s">
        <v>593</v>
      </c>
      <c r="K59" s="83" t="s">
        <v>594</v>
      </c>
      <c r="L59" s="83" t="s">
        <v>595</v>
      </c>
      <c r="M59" s="83" t="s">
        <v>65</v>
      </c>
      <c r="N59" s="83"/>
      <c r="O59" s="83"/>
      <c r="P59" s="107">
        <v>1</v>
      </c>
      <c r="Q59" s="44">
        <v>14900000</v>
      </c>
      <c r="R59" s="107">
        <v>1</v>
      </c>
      <c r="S59" s="44">
        <v>21300000</v>
      </c>
      <c r="T59" s="107">
        <v>1</v>
      </c>
      <c r="U59" s="44">
        <v>12500000</v>
      </c>
      <c r="V59" s="107">
        <v>1</v>
      </c>
      <c r="W59" s="57">
        <v>12100000</v>
      </c>
      <c r="X59" s="107">
        <v>1</v>
      </c>
      <c r="Y59" s="95">
        <f t="shared" si="5"/>
        <v>60800000</v>
      </c>
      <c r="Z59" s="83"/>
      <c r="AA59" s="17"/>
      <c r="AB59" s="83"/>
      <c r="AC59" s="17"/>
      <c r="AD59" s="83"/>
      <c r="AE59" s="83"/>
      <c r="AF59" s="83"/>
      <c r="AG59" s="17"/>
      <c r="AH59" s="83"/>
      <c r="AI59" s="17"/>
      <c r="AJ59" s="83" t="s">
        <v>581</v>
      </c>
      <c r="AK59" s="83" t="s">
        <v>571</v>
      </c>
      <c r="AL59" s="83"/>
      <c r="AM59" s="17"/>
      <c r="AN59" s="83"/>
      <c r="AO59" s="17"/>
      <c r="AP59" s="83"/>
      <c r="AQ59" s="434"/>
      <c r="AR59" s="83"/>
      <c r="AS59" s="17"/>
      <c r="AT59" s="83"/>
      <c r="AU59" s="17"/>
      <c r="AV59" s="83"/>
      <c r="AW59" s="83"/>
      <c r="AX59" s="83"/>
      <c r="AY59" s="17"/>
      <c r="AZ59" s="83"/>
      <c r="BA59" s="17"/>
      <c r="BB59" s="83"/>
      <c r="BC59" s="83"/>
      <c r="BD59" s="83"/>
      <c r="BE59" s="83" t="s">
        <v>523</v>
      </c>
      <c r="BF59" s="83" t="s">
        <v>596</v>
      </c>
      <c r="BG59" s="83" t="s">
        <v>597</v>
      </c>
      <c r="BH59" s="83" t="s">
        <v>526</v>
      </c>
      <c r="BI59" s="83" t="s">
        <v>537</v>
      </c>
      <c r="BJ59" s="83" t="s">
        <v>598</v>
      </c>
      <c r="BK59" s="92" t="s">
        <v>599</v>
      </c>
      <c r="BL59" s="92">
        <v>3693777</v>
      </c>
      <c r="BM59" s="98" t="s">
        <v>600</v>
      </c>
      <c r="BN59" s="99"/>
    </row>
    <row r="60" spans="1:66" s="15" customFormat="1" ht="114.75" customHeight="1">
      <c r="A60" s="83"/>
      <c r="B60" s="83" t="s">
        <v>97</v>
      </c>
      <c r="C60" s="83"/>
      <c r="D60" s="83" t="s">
        <v>601</v>
      </c>
      <c r="E60" s="83"/>
      <c r="F60" s="92" t="s">
        <v>335</v>
      </c>
      <c r="G60" s="83" t="s">
        <v>517</v>
      </c>
      <c r="H60" s="93">
        <v>44197</v>
      </c>
      <c r="I60" s="93">
        <v>45473</v>
      </c>
      <c r="J60" s="83" t="s">
        <v>602</v>
      </c>
      <c r="K60" s="83" t="s">
        <v>603</v>
      </c>
      <c r="L60" s="83" t="s">
        <v>520</v>
      </c>
      <c r="M60" s="83" t="s">
        <v>65</v>
      </c>
      <c r="N60" s="83"/>
      <c r="O60" s="83"/>
      <c r="P60" s="107">
        <v>1</v>
      </c>
      <c r="Q60" s="44">
        <v>585000</v>
      </c>
      <c r="R60" s="107">
        <v>1</v>
      </c>
      <c r="S60" s="44">
        <v>585000</v>
      </c>
      <c r="T60" s="107">
        <v>1</v>
      </c>
      <c r="U60" s="44">
        <v>585000</v>
      </c>
      <c r="V60" s="107">
        <v>1</v>
      </c>
      <c r="W60" s="57">
        <v>585000</v>
      </c>
      <c r="X60" s="107">
        <v>1</v>
      </c>
      <c r="Y60" s="95">
        <f t="shared" si="5"/>
        <v>2340000</v>
      </c>
      <c r="Z60" s="83"/>
      <c r="AA60" s="17"/>
      <c r="AB60" s="83"/>
      <c r="AC60" s="17"/>
      <c r="AD60" s="83"/>
      <c r="AE60" s="83"/>
      <c r="AF60" s="83"/>
      <c r="AG60" s="17"/>
      <c r="AH60" s="83"/>
      <c r="AI60" s="17"/>
      <c r="AJ60" s="83" t="s">
        <v>581</v>
      </c>
      <c r="AK60" s="83" t="s">
        <v>571</v>
      </c>
      <c r="AL60" s="83"/>
      <c r="AM60" s="17"/>
      <c r="AN60" s="83"/>
      <c r="AO60" s="17"/>
      <c r="AP60" s="83"/>
      <c r="AQ60" s="434"/>
      <c r="AR60" s="83"/>
      <c r="AS60" s="17"/>
      <c r="AT60" s="83"/>
      <c r="AU60" s="17"/>
      <c r="AV60" s="83"/>
      <c r="AW60" s="83"/>
      <c r="AX60" s="83"/>
      <c r="AY60" s="17"/>
      <c r="AZ60" s="83"/>
      <c r="BA60" s="17"/>
      <c r="BB60" s="83"/>
      <c r="BC60" s="83"/>
      <c r="BD60" s="83"/>
      <c r="BE60" s="83" t="s">
        <v>523</v>
      </c>
      <c r="BF60" s="83" t="s">
        <v>604</v>
      </c>
      <c r="BG60" s="83" t="s">
        <v>597</v>
      </c>
      <c r="BH60" s="83" t="s">
        <v>526</v>
      </c>
      <c r="BI60" s="83" t="s">
        <v>537</v>
      </c>
      <c r="BJ60" s="83" t="s">
        <v>605</v>
      </c>
      <c r="BK60" s="92" t="s">
        <v>606</v>
      </c>
      <c r="BL60" s="92">
        <v>3693777</v>
      </c>
      <c r="BM60" s="98" t="s">
        <v>607</v>
      </c>
      <c r="BN60" s="99"/>
    </row>
    <row r="61" spans="1:66" s="15" customFormat="1" ht="114.75" customHeight="1">
      <c r="A61" s="83"/>
      <c r="B61" s="83" t="s">
        <v>97</v>
      </c>
      <c r="C61" s="83"/>
      <c r="D61" s="83" t="s">
        <v>608</v>
      </c>
      <c r="E61" s="83"/>
      <c r="F61" s="92" t="s">
        <v>335</v>
      </c>
      <c r="G61" s="83" t="s">
        <v>517</v>
      </c>
      <c r="H61" s="93">
        <v>44197</v>
      </c>
      <c r="I61" s="93">
        <v>45473</v>
      </c>
      <c r="J61" s="83" t="s">
        <v>609</v>
      </c>
      <c r="K61" s="83" t="s">
        <v>610</v>
      </c>
      <c r="L61" s="83" t="s">
        <v>144</v>
      </c>
      <c r="M61" s="83" t="s">
        <v>65</v>
      </c>
      <c r="N61" s="83"/>
      <c r="O61" s="83"/>
      <c r="P61" s="107">
        <v>1</v>
      </c>
      <c r="Q61" s="44">
        <v>4000000</v>
      </c>
      <c r="R61" s="107">
        <v>1</v>
      </c>
      <c r="S61" s="44">
        <v>4000000</v>
      </c>
      <c r="T61" s="107">
        <v>1</v>
      </c>
      <c r="U61" s="44">
        <v>4000000</v>
      </c>
      <c r="V61" s="107">
        <v>1</v>
      </c>
      <c r="W61" s="57">
        <v>2000000</v>
      </c>
      <c r="X61" s="107">
        <v>1</v>
      </c>
      <c r="Y61" s="95">
        <f t="shared" si="5"/>
        <v>14000000</v>
      </c>
      <c r="Z61" s="83"/>
      <c r="AA61" s="17"/>
      <c r="AB61" s="83"/>
      <c r="AC61" s="17"/>
      <c r="AD61" s="83"/>
      <c r="AE61" s="83"/>
      <c r="AF61" s="83"/>
      <c r="AG61" s="17"/>
      <c r="AH61" s="83"/>
      <c r="AI61" s="17"/>
      <c r="AJ61" s="83" t="s">
        <v>581</v>
      </c>
      <c r="AK61" s="83" t="s">
        <v>571</v>
      </c>
      <c r="AL61" s="83"/>
      <c r="AM61" s="17"/>
      <c r="AN61" s="83"/>
      <c r="AO61" s="17"/>
      <c r="AP61" s="83"/>
      <c r="AQ61" s="434"/>
      <c r="AR61" s="83"/>
      <c r="AS61" s="17"/>
      <c r="AT61" s="83"/>
      <c r="AU61" s="17"/>
      <c r="AV61" s="83"/>
      <c r="AW61" s="83"/>
      <c r="AX61" s="83"/>
      <c r="AY61" s="17"/>
      <c r="AZ61" s="83"/>
      <c r="BA61" s="17"/>
      <c r="BB61" s="83"/>
      <c r="BC61" s="83"/>
      <c r="BD61" s="83"/>
      <c r="BE61" s="83" t="s">
        <v>611</v>
      </c>
      <c r="BF61" s="83" t="s">
        <v>612</v>
      </c>
      <c r="BG61" s="83" t="s">
        <v>613</v>
      </c>
      <c r="BH61" s="83" t="s">
        <v>526</v>
      </c>
      <c r="BI61" s="83" t="s">
        <v>537</v>
      </c>
      <c r="BJ61" s="83" t="s">
        <v>614</v>
      </c>
      <c r="BK61" s="92" t="s">
        <v>615</v>
      </c>
      <c r="BL61" s="92"/>
      <c r="BM61" s="18" t="s">
        <v>616</v>
      </c>
      <c r="BN61" s="99"/>
    </row>
    <row r="62" spans="1:66" s="15" customFormat="1" ht="114.75" customHeight="1">
      <c r="A62" s="83"/>
      <c r="B62" s="83" t="s">
        <v>97</v>
      </c>
      <c r="C62" s="83"/>
      <c r="D62" s="83" t="s">
        <v>617</v>
      </c>
      <c r="E62" s="83"/>
      <c r="F62" s="92" t="s">
        <v>335</v>
      </c>
      <c r="G62" s="83" t="s">
        <v>517</v>
      </c>
      <c r="H62" s="93">
        <v>44197</v>
      </c>
      <c r="I62" s="93">
        <v>45473</v>
      </c>
      <c r="J62" s="83" t="s">
        <v>618</v>
      </c>
      <c r="K62" s="83" t="s">
        <v>619</v>
      </c>
      <c r="L62" s="83" t="s">
        <v>144</v>
      </c>
      <c r="M62" s="83" t="s">
        <v>65</v>
      </c>
      <c r="N62" s="83"/>
      <c r="O62" s="83"/>
      <c r="P62" s="107">
        <v>1</v>
      </c>
      <c r="Q62" s="44">
        <v>1000000</v>
      </c>
      <c r="R62" s="107">
        <v>1</v>
      </c>
      <c r="S62" s="44">
        <v>1000000</v>
      </c>
      <c r="T62" s="107">
        <v>1</v>
      </c>
      <c r="U62" s="44">
        <v>1000000</v>
      </c>
      <c r="V62" s="107">
        <v>1</v>
      </c>
      <c r="W62" s="57">
        <v>500000</v>
      </c>
      <c r="X62" s="107">
        <v>1</v>
      </c>
      <c r="Y62" s="95">
        <f t="shared" si="5"/>
        <v>3500000</v>
      </c>
      <c r="Z62" s="83"/>
      <c r="AA62" s="17"/>
      <c r="AB62" s="83"/>
      <c r="AC62" s="17"/>
      <c r="AD62" s="83"/>
      <c r="AE62" s="83"/>
      <c r="AF62" s="83"/>
      <c r="AG62" s="17"/>
      <c r="AH62" s="83"/>
      <c r="AI62" s="17"/>
      <c r="AJ62" s="83" t="s">
        <v>581</v>
      </c>
      <c r="AK62" s="83" t="s">
        <v>571</v>
      </c>
      <c r="AL62" s="83"/>
      <c r="AM62" s="17"/>
      <c r="AN62" s="83"/>
      <c r="AO62" s="17"/>
      <c r="AP62" s="83"/>
      <c r="AQ62" s="434"/>
      <c r="AR62" s="83"/>
      <c r="AS62" s="17"/>
      <c r="AT62" s="83"/>
      <c r="AU62" s="17"/>
      <c r="AV62" s="83"/>
      <c r="AW62" s="83"/>
      <c r="AX62" s="83"/>
      <c r="AY62" s="17"/>
      <c r="AZ62" s="83"/>
      <c r="BA62" s="17"/>
      <c r="BB62" s="83"/>
      <c r="BC62" s="83"/>
      <c r="BD62" s="83"/>
      <c r="BE62" s="83" t="s">
        <v>611</v>
      </c>
      <c r="BF62" s="83" t="s">
        <v>620</v>
      </c>
      <c r="BG62" s="83" t="s">
        <v>613</v>
      </c>
      <c r="BH62" s="83" t="s">
        <v>526</v>
      </c>
      <c r="BI62" s="83" t="s">
        <v>537</v>
      </c>
      <c r="BJ62" s="83" t="s">
        <v>614</v>
      </c>
      <c r="BK62" s="92" t="s">
        <v>615</v>
      </c>
      <c r="BL62" s="92"/>
      <c r="BM62" s="18" t="s">
        <v>616</v>
      </c>
      <c r="BN62" s="99"/>
    </row>
    <row r="63" spans="1:66" s="15" customFormat="1" ht="114.75" customHeight="1">
      <c r="A63" s="83"/>
      <c r="B63" s="83" t="s">
        <v>97</v>
      </c>
      <c r="C63" s="83"/>
      <c r="D63" s="83" t="s">
        <v>621</v>
      </c>
      <c r="E63" s="83"/>
      <c r="F63" s="92" t="s">
        <v>335</v>
      </c>
      <c r="G63" s="83" t="s">
        <v>517</v>
      </c>
      <c r="H63" s="93">
        <v>44197</v>
      </c>
      <c r="I63" s="93">
        <v>45473</v>
      </c>
      <c r="J63" s="83" t="s">
        <v>622</v>
      </c>
      <c r="K63" s="83" t="s">
        <v>623</v>
      </c>
      <c r="L63" s="83" t="s">
        <v>520</v>
      </c>
      <c r="M63" s="83" t="s">
        <v>65</v>
      </c>
      <c r="N63" s="83"/>
      <c r="O63" s="83">
        <v>0</v>
      </c>
      <c r="P63" s="107">
        <v>1</v>
      </c>
      <c r="Q63" s="196">
        <v>200000</v>
      </c>
      <c r="R63" s="107">
        <v>1</v>
      </c>
      <c r="S63" s="196">
        <v>200000</v>
      </c>
      <c r="T63" s="107">
        <v>1</v>
      </c>
      <c r="U63" s="196">
        <v>200000</v>
      </c>
      <c r="V63" s="107">
        <v>1</v>
      </c>
      <c r="W63" s="57">
        <v>200000</v>
      </c>
      <c r="X63" s="107">
        <v>1</v>
      </c>
      <c r="Y63" s="95">
        <f t="shared" si="5"/>
        <v>800000</v>
      </c>
      <c r="Z63" s="83"/>
      <c r="AA63" s="17"/>
      <c r="AB63" s="83"/>
      <c r="AC63" s="17"/>
      <c r="AD63" s="83"/>
      <c r="AE63" s="83"/>
      <c r="AF63" s="83"/>
      <c r="AG63" s="17"/>
      <c r="AH63" s="83"/>
      <c r="AI63" s="17"/>
      <c r="AJ63" s="83" t="s">
        <v>581</v>
      </c>
      <c r="AK63" s="83" t="s">
        <v>571</v>
      </c>
      <c r="AL63" s="83"/>
      <c r="AM63" s="17"/>
      <c r="AN63" s="83"/>
      <c r="AO63" s="17"/>
      <c r="AP63" s="83"/>
      <c r="AQ63" s="434"/>
      <c r="AR63" s="83"/>
      <c r="AS63" s="17"/>
      <c r="AT63" s="83"/>
      <c r="AU63" s="17"/>
      <c r="AV63" s="83"/>
      <c r="AW63" s="83"/>
      <c r="AX63" s="83"/>
      <c r="AY63" s="17"/>
      <c r="AZ63" s="83"/>
      <c r="BA63" s="17"/>
      <c r="BB63" s="83"/>
      <c r="BC63" s="83"/>
      <c r="BD63" s="83"/>
      <c r="BE63" s="83" t="s">
        <v>611</v>
      </c>
      <c r="BF63" s="83" t="s">
        <v>624</v>
      </c>
      <c r="BG63" s="83" t="s">
        <v>625</v>
      </c>
      <c r="BH63" s="83" t="s">
        <v>526</v>
      </c>
      <c r="BI63" s="83" t="s">
        <v>537</v>
      </c>
      <c r="BJ63" s="83" t="s">
        <v>626</v>
      </c>
      <c r="BK63" s="106" t="s">
        <v>627</v>
      </c>
      <c r="BL63" s="106" t="s">
        <v>628</v>
      </c>
      <c r="BM63" s="197" t="s">
        <v>629</v>
      </c>
      <c r="BN63" s="99"/>
    </row>
    <row r="64" spans="1:66" s="22" customFormat="1" ht="114.75" customHeight="1">
      <c r="A64" s="198"/>
      <c r="B64" s="199" t="s">
        <v>58</v>
      </c>
      <c r="C64" s="199"/>
      <c r="D64" s="200" t="s">
        <v>630</v>
      </c>
      <c r="E64" s="198"/>
      <c r="F64" s="201" t="s">
        <v>631</v>
      </c>
      <c r="G64" s="202" t="s">
        <v>632</v>
      </c>
      <c r="H64" s="203">
        <v>44197</v>
      </c>
      <c r="I64" s="203">
        <v>45442</v>
      </c>
      <c r="J64" s="202" t="s">
        <v>633</v>
      </c>
      <c r="K64" s="202" t="s">
        <v>634</v>
      </c>
      <c r="L64" s="202" t="s">
        <v>635</v>
      </c>
      <c r="M64" s="202" t="s">
        <v>65</v>
      </c>
      <c r="N64" s="19">
        <v>0</v>
      </c>
      <c r="O64" s="204">
        <v>0</v>
      </c>
      <c r="P64" s="19">
        <v>1</v>
      </c>
      <c r="Q64" s="204">
        <v>193976640</v>
      </c>
      <c r="R64" s="19">
        <v>1</v>
      </c>
      <c r="S64" s="204">
        <v>201735720</v>
      </c>
      <c r="T64" s="19">
        <v>1</v>
      </c>
      <c r="U64" s="204">
        <v>209805120</v>
      </c>
      <c r="V64" s="19">
        <v>1</v>
      </c>
      <c r="W64" s="57">
        <v>218197320</v>
      </c>
      <c r="X64" s="19">
        <v>1</v>
      </c>
      <c r="Y64" s="204">
        <f t="shared" ref="Y64:Y88" si="7">O64+Q64+S64+U64+W64</f>
        <v>823714800</v>
      </c>
      <c r="Z64" s="205"/>
      <c r="AA64" s="20" t="str">
        <f t="shared" ref="AA64:AA102" si="8">IF(O64=0," ",Z64/O64)</f>
        <v xml:space="preserve"> </v>
      </c>
      <c r="AB64" s="188"/>
      <c r="AC64" s="21" t="str">
        <f t="shared" ref="AC64:AC102" si="9">IF(N64=0," ",AB64/N64)</f>
        <v xml:space="preserve"> </v>
      </c>
      <c r="AD64" s="188"/>
      <c r="AE64" s="198"/>
      <c r="AF64" s="205">
        <v>92138904</v>
      </c>
      <c r="AG64" s="20">
        <f t="shared" ref="AG64:AG88" si="10">IF(Q64=0," ",AF64/Q64)</f>
        <v>0.47499999999999998</v>
      </c>
      <c r="AH64" s="206">
        <v>1</v>
      </c>
      <c r="AI64" s="21">
        <f t="shared" ref="AI64:AI102" si="11">IF(P64=0," ",AH64/P64)</f>
        <v>1</v>
      </c>
      <c r="AJ64" s="200" t="s">
        <v>636</v>
      </c>
      <c r="AK64" s="200" t="s">
        <v>637</v>
      </c>
      <c r="AL64" s="207">
        <v>92138904</v>
      </c>
      <c r="AM64" s="208">
        <f t="shared" ref="AM64:AM88" si="12">IF(Q64=0," ",AL64/Q64)</f>
        <v>0.47499999999999998</v>
      </c>
      <c r="AN64" s="121">
        <v>1</v>
      </c>
      <c r="AO64" s="17">
        <f t="shared" ref="AO64:AO88" si="13">IF(P64=0," ",AN64/P64)</f>
        <v>1</v>
      </c>
      <c r="AP64" s="86" t="s">
        <v>638</v>
      </c>
      <c r="AQ64" s="450" t="s">
        <v>639</v>
      </c>
      <c r="AR64" s="205"/>
      <c r="AS64" s="20">
        <f t="shared" ref="AS64:AS102" si="14">IF(Q64=0," ",AR64/Q64)</f>
        <v>0</v>
      </c>
      <c r="AT64" s="121"/>
      <c r="AU64" s="21">
        <f t="shared" ref="AU64:AU102" si="15">IF(P64=0," ",AT64/P64)</f>
        <v>0</v>
      </c>
      <c r="AV64" s="188"/>
      <c r="AW64" s="198"/>
      <c r="AX64" s="205"/>
      <c r="AY64" s="20">
        <f t="shared" ref="AY64:AY102" si="16">IF(Q64=0," ",AX64/Q64)</f>
        <v>0</v>
      </c>
      <c r="AZ64" s="121"/>
      <c r="BA64" s="21">
        <f t="shared" ref="BA64:BA102" si="17">IF(P64=0," ",AZ64/P64)</f>
        <v>0</v>
      </c>
      <c r="BB64" s="188"/>
      <c r="BC64" s="198"/>
      <c r="BD64" s="198"/>
      <c r="BE64" s="202" t="s">
        <v>640</v>
      </c>
      <c r="BF64" s="202" t="s">
        <v>641</v>
      </c>
      <c r="BG64" s="202" t="s">
        <v>642</v>
      </c>
      <c r="BH64" s="202" t="s">
        <v>643</v>
      </c>
      <c r="BI64" s="202" t="s">
        <v>644</v>
      </c>
      <c r="BJ64" s="202" t="s">
        <v>645</v>
      </c>
      <c r="BK64" s="202" t="s">
        <v>646</v>
      </c>
      <c r="BL64" s="87">
        <v>3241000</v>
      </c>
      <c r="BM64" s="209" t="s">
        <v>647</v>
      </c>
      <c r="BN64" s="99"/>
    </row>
    <row r="65" spans="1:66" s="22" customFormat="1" ht="114.75" customHeight="1">
      <c r="A65" s="89"/>
      <c r="B65" s="88" t="s">
        <v>58</v>
      </c>
      <c r="C65" s="88"/>
      <c r="D65" s="210" t="s">
        <v>648</v>
      </c>
      <c r="E65" s="89"/>
      <c r="F65" s="211" t="s">
        <v>631</v>
      </c>
      <c r="G65" s="87" t="s">
        <v>632</v>
      </c>
      <c r="H65" s="212">
        <v>44197</v>
      </c>
      <c r="I65" s="212">
        <v>45442</v>
      </c>
      <c r="J65" s="87" t="s">
        <v>649</v>
      </c>
      <c r="K65" s="87" t="s">
        <v>650</v>
      </c>
      <c r="L65" s="87" t="s">
        <v>651</v>
      </c>
      <c r="M65" s="87" t="s">
        <v>65</v>
      </c>
      <c r="N65" s="23">
        <v>0</v>
      </c>
      <c r="O65" s="204">
        <v>0</v>
      </c>
      <c r="P65" s="23">
        <v>1</v>
      </c>
      <c r="Q65" s="204">
        <v>68810251</v>
      </c>
      <c r="R65" s="23">
        <v>1</v>
      </c>
      <c r="S65" s="204">
        <v>75819718</v>
      </c>
      <c r="T65" s="23">
        <v>1</v>
      </c>
      <c r="U65" s="204">
        <v>83551300</v>
      </c>
      <c r="V65" s="23">
        <v>1</v>
      </c>
      <c r="W65" s="57">
        <v>45595989</v>
      </c>
      <c r="X65" s="23">
        <v>1</v>
      </c>
      <c r="Y65" s="204">
        <f t="shared" si="7"/>
        <v>273777258</v>
      </c>
      <c r="Z65" s="213"/>
      <c r="AA65" s="24" t="str">
        <f t="shared" si="8"/>
        <v xml:space="preserve"> </v>
      </c>
      <c r="AB65" s="83"/>
      <c r="AC65" s="14" t="str">
        <f t="shared" si="9"/>
        <v xml:space="preserve"> </v>
      </c>
      <c r="AD65" s="83"/>
      <c r="AE65" s="89"/>
      <c r="AF65" s="213">
        <v>7326297</v>
      </c>
      <c r="AG65" s="24">
        <f t="shared" si="10"/>
        <v>0.10647101112885056</v>
      </c>
      <c r="AH65" s="25">
        <v>1</v>
      </c>
      <c r="AI65" s="14">
        <f t="shared" si="11"/>
        <v>1</v>
      </c>
      <c r="AJ65" s="210" t="s">
        <v>652</v>
      </c>
      <c r="AK65" s="210" t="s">
        <v>653</v>
      </c>
      <c r="AL65" s="207">
        <v>7326297</v>
      </c>
      <c r="AM65" s="208">
        <f t="shared" si="12"/>
        <v>0.10647101112885056</v>
      </c>
      <c r="AN65" s="121">
        <v>1</v>
      </c>
      <c r="AO65" s="17">
        <f t="shared" si="13"/>
        <v>1</v>
      </c>
      <c r="AP65" s="352" t="s">
        <v>654</v>
      </c>
      <c r="AQ65" s="464" t="s">
        <v>655</v>
      </c>
      <c r="AR65" s="213"/>
      <c r="AS65" s="24">
        <f t="shared" si="14"/>
        <v>0</v>
      </c>
      <c r="AT65" s="121"/>
      <c r="AU65" s="14">
        <f t="shared" si="15"/>
        <v>0</v>
      </c>
      <c r="AV65" s="83"/>
      <c r="AW65" s="89"/>
      <c r="AX65" s="213"/>
      <c r="AY65" s="24">
        <f t="shared" si="16"/>
        <v>0</v>
      </c>
      <c r="AZ65" s="121"/>
      <c r="BA65" s="14">
        <f t="shared" si="17"/>
        <v>0</v>
      </c>
      <c r="BB65" s="83"/>
      <c r="BC65" s="89"/>
      <c r="BD65" s="89"/>
      <c r="BE65" s="87" t="s">
        <v>640</v>
      </c>
      <c r="BF65" s="87" t="s">
        <v>641</v>
      </c>
      <c r="BG65" s="87" t="s">
        <v>642</v>
      </c>
      <c r="BH65" s="87" t="s">
        <v>643</v>
      </c>
      <c r="BI65" s="87" t="s">
        <v>644</v>
      </c>
      <c r="BJ65" s="87" t="s">
        <v>645</v>
      </c>
      <c r="BK65" s="87" t="s">
        <v>646</v>
      </c>
      <c r="BL65" s="87">
        <v>3241000</v>
      </c>
      <c r="BM65" s="209" t="s">
        <v>647</v>
      </c>
      <c r="BN65" s="99"/>
    </row>
    <row r="66" spans="1:66" s="22" customFormat="1" ht="114.75" customHeight="1">
      <c r="A66" s="89"/>
      <c r="B66" s="88" t="s">
        <v>58</v>
      </c>
      <c r="C66" s="88"/>
      <c r="D66" s="210" t="s">
        <v>656</v>
      </c>
      <c r="E66" s="89"/>
      <c r="F66" s="211" t="s">
        <v>631</v>
      </c>
      <c r="G66" s="87" t="s">
        <v>632</v>
      </c>
      <c r="H66" s="212">
        <v>44197</v>
      </c>
      <c r="I66" s="212">
        <v>45442</v>
      </c>
      <c r="J66" s="87" t="s">
        <v>657</v>
      </c>
      <c r="K66" s="87" t="s">
        <v>658</v>
      </c>
      <c r="L66" s="87" t="s">
        <v>659</v>
      </c>
      <c r="M66" s="87" t="s">
        <v>65</v>
      </c>
      <c r="N66" s="215">
        <v>0</v>
      </c>
      <c r="O66" s="204">
        <v>0</v>
      </c>
      <c r="P66" s="215">
        <v>2</v>
      </c>
      <c r="Q66" s="204">
        <v>39600000</v>
      </c>
      <c r="R66" s="215">
        <v>2</v>
      </c>
      <c r="S66" s="204">
        <v>40788000</v>
      </c>
      <c r="T66" s="215">
        <v>2</v>
      </c>
      <c r="U66" s="204">
        <v>42011640</v>
      </c>
      <c r="V66" s="215">
        <v>1</v>
      </c>
      <c r="W66" s="204">
        <v>21635992</v>
      </c>
      <c r="X66" s="215">
        <v>7</v>
      </c>
      <c r="Y66" s="204">
        <f t="shared" si="7"/>
        <v>144035632</v>
      </c>
      <c r="Z66" s="213"/>
      <c r="AA66" s="24" t="str">
        <f t="shared" si="8"/>
        <v xml:space="preserve"> </v>
      </c>
      <c r="AB66" s="83"/>
      <c r="AC66" s="14" t="str">
        <f t="shared" si="9"/>
        <v xml:space="preserve"> </v>
      </c>
      <c r="AD66" s="83"/>
      <c r="AE66" s="89"/>
      <c r="AF66" s="213">
        <v>9900000</v>
      </c>
      <c r="AG66" s="24">
        <f t="shared" si="10"/>
        <v>0.25</v>
      </c>
      <c r="AH66" s="216">
        <v>0</v>
      </c>
      <c r="AI66" s="14">
        <f t="shared" si="11"/>
        <v>0</v>
      </c>
      <c r="AJ66" s="210" t="s">
        <v>660</v>
      </c>
      <c r="AK66" s="210" t="s">
        <v>661</v>
      </c>
      <c r="AL66" s="207">
        <v>9900000</v>
      </c>
      <c r="AM66" s="208">
        <f t="shared" si="12"/>
        <v>0.25</v>
      </c>
      <c r="AN66" s="217">
        <v>0</v>
      </c>
      <c r="AO66" s="17">
        <f t="shared" si="13"/>
        <v>0</v>
      </c>
      <c r="AP66" s="352" t="s">
        <v>662</v>
      </c>
      <c r="AQ66" s="464" t="s">
        <v>663</v>
      </c>
      <c r="AR66" s="213"/>
      <c r="AS66" s="24">
        <f t="shared" si="14"/>
        <v>0</v>
      </c>
      <c r="AT66" s="217"/>
      <c r="AU66" s="14">
        <f t="shared" si="15"/>
        <v>0</v>
      </c>
      <c r="AV66" s="83"/>
      <c r="AW66" s="89"/>
      <c r="AX66" s="213"/>
      <c r="AY66" s="24">
        <f t="shared" si="16"/>
        <v>0</v>
      </c>
      <c r="AZ66" s="217"/>
      <c r="BA66" s="14">
        <f t="shared" si="17"/>
        <v>0</v>
      </c>
      <c r="BB66" s="83"/>
      <c r="BC66" s="89"/>
      <c r="BD66" s="89"/>
      <c r="BE66" s="87" t="s">
        <v>640</v>
      </c>
      <c r="BF66" s="87" t="s">
        <v>641</v>
      </c>
      <c r="BG66" s="87" t="s">
        <v>642</v>
      </c>
      <c r="BH66" s="87" t="s">
        <v>643</v>
      </c>
      <c r="BI66" s="87" t="s">
        <v>644</v>
      </c>
      <c r="BJ66" s="87" t="s">
        <v>645</v>
      </c>
      <c r="BK66" s="87" t="s">
        <v>646</v>
      </c>
      <c r="BL66" s="87">
        <v>3241000</v>
      </c>
      <c r="BM66" s="209" t="s">
        <v>647</v>
      </c>
      <c r="BN66" s="99"/>
    </row>
    <row r="67" spans="1:66" s="22" customFormat="1" ht="114.75" customHeight="1">
      <c r="A67" s="89"/>
      <c r="B67" s="88" t="s">
        <v>58</v>
      </c>
      <c r="C67" s="88"/>
      <c r="D67" s="210" t="s">
        <v>664</v>
      </c>
      <c r="E67" s="89"/>
      <c r="F67" s="211" t="s">
        <v>665</v>
      </c>
      <c r="G67" s="87" t="s">
        <v>632</v>
      </c>
      <c r="H67" s="212">
        <v>44197</v>
      </c>
      <c r="I67" s="212">
        <v>44560</v>
      </c>
      <c r="J67" s="87" t="s">
        <v>666</v>
      </c>
      <c r="K67" s="87" t="s">
        <v>667</v>
      </c>
      <c r="L67" s="87" t="s">
        <v>668</v>
      </c>
      <c r="M67" s="87" t="s">
        <v>65</v>
      </c>
      <c r="N67" s="215">
        <v>0</v>
      </c>
      <c r="O67" s="204">
        <v>0</v>
      </c>
      <c r="P67" s="215">
        <v>1</v>
      </c>
      <c r="Q67" s="204">
        <v>45561156</v>
      </c>
      <c r="R67" s="215">
        <v>0</v>
      </c>
      <c r="S67" s="204">
        <v>0</v>
      </c>
      <c r="T67" s="215">
        <v>0</v>
      </c>
      <c r="U67" s="204">
        <v>0</v>
      </c>
      <c r="V67" s="215">
        <v>0</v>
      </c>
      <c r="W67" s="204">
        <v>0</v>
      </c>
      <c r="X67" s="215">
        <v>1</v>
      </c>
      <c r="Y67" s="204">
        <f t="shared" si="7"/>
        <v>45561156</v>
      </c>
      <c r="Z67" s="213"/>
      <c r="AA67" s="24" t="str">
        <f t="shared" si="8"/>
        <v xml:space="preserve"> </v>
      </c>
      <c r="AB67" s="83"/>
      <c r="AC67" s="14" t="str">
        <f t="shared" si="9"/>
        <v xml:space="preserve"> </v>
      </c>
      <c r="AD67" s="83"/>
      <c r="AE67" s="89"/>
      <c r="AF67" s="213">
        <v>4556115.5999999996</v>
      </c>
      <c r="AG67" s="24">
        <f t="shared" si="10"/>
        <v>9.9999999999999992E-2</v>
      </c>
      <c r="AH67" s="83">
        <v>0</v>
      </c>
      <c r="AI67" s="14">
        <f t="shared" si="11"/>
        <v>0</v>
      </c>
      <c r="AJ67" s="210" t="s">
        <v>669</v>
      </c>
      <c r="AK67" s="210" t="s">
        <v>670</v>
      </c>
      <c r="AL67" s="207">
        <v>13668347</v>
      </c>
      <c r="AM67" s="208">
        <f t="shared" si="12"/>
        <v>0.30000000438970426</v>
      </c>
      <c r="AN67" s="83">
        <v>0</v>
      </c>
      <c r="AO67" s="17">
        <f t="shared" si="13"/>
        <v>0</v>
      </c>
      <c r="AP67" s="352" t="s">
        <v>671</v>
      </c>
      <c r="AQ67" s="464" t="s">
        <v>672</v>
      </c>
      <c r="AR67" s="213"/>
      <c r="AS67" s="24">
        <f t="shared" si="14"/>
        <v>0</v>
      </c>
      <c r="AT67" s="83"/>
      <c r="AU67" s="14">
        <f t="shared" si="15"/>
        <v>0</v>
      </c>
      <c r="AV67" s="83"/>
      <c r="AW67" s="89"/>
      <c r="AX67" s="213"/>
      <c r="AY67" s="24">
        <f t="shared" si="16"/>
        <v>0</v>
      </c>
      <c r="AZ67" s="83"/>
      <c r="BA67" s="14">
        <f t="shared" si="17"/>
        <v>0</v>
      </c>
      <c r="BB67" s="83"/>
      <c r="BC67" s="89"/>
      <c r="BD67" s="89"/>
      <c r="BE67" s="87" t="s">
        <v>673</v>
      </c>
      <c r="BF67" s="87" t="s">
        <v>674</v>
      </c>
      <c r="BG67" s="87" t="s">
        <v>675</v>
      </c>
      <c r="BH67" s="87" t="s">
        <v>643</v>
      </c>
      <c r="BI67" s="87" t="s">
        <v>644</v>
      </c>
      <c r="BJ67" s="87" t="s">
        <v>676</v>
      </c>
      <c r="BK67" s="87" t="s">
        <v>677</v>
      </c>
      <c r="BL67" s="87">
        <v>3241000</v>
      </c>
      <c r="BM67" s="209" t="s">
        <v>678</v>
      </c>
      <c r="BN67" s="99"/>
    </row>
    <row r="68" spans="1:66" s="22" customFormat="1" ht="114.75" customHeight="1">
      <c r="A68" s="89"/>
      <c r="B68" s="88" t="s">
        <v>58</v>
      </c>
      <c r="C68" s="88"/>
      <c r="D68" s="210" t="s">
        <v>679</v>
      </c>
      <c r="E68" s="89"/>
      <c r="F68" s="211" t="s">
        <v>680</v>
      </c>
      <c r="G68" s="87" t="s">
        <v>632</v>
      </c>
      <c r="H68" s="212">
        <v>44197</v>
      </c>
      <c r="I68" s="212">
        <v>45442</v>
      </c>
      <c r="J68" s="87" t="s">
        <v>681</v>
      </c>
      <c r="K68" s="87" t="s">
        <v>682</v>
      </c>
      <c r="L68" s="87" t="s">
        <v>683</v>
      </c>
      <c r="M68" s="87" t="s">
        <v>65</v>
      </c>
      <c r="N68" s="23">
        <v>0</v>
      </c>
      <c r="O68" s="204">
        <v>0</v>
      </c>
      <c r="P68" s="23">
        <v>1</v>
      </c>
      <c r="Q68" s="204">
        <v>688653622.5</v>
      </c>
      <c r="R68" s="23">
        <v>1</v>
      </c>
      <c r="S68" s="204">
        <v>1432399534.8</v>
      </c>
      <c r="T68" s="23">
        <v>1</v>
      </c>
      <c r="U68" s="204">
        <v>2234543274.2880001</v>
      </c>
      <c r="V68" s="23">
        <v>1</v>
      </c>
      <c r="W68" s="204">
        <v>3098566673.6793599</v>
      </c>
      <c r="X68" s="23">
        <v>1</v>
      </c>
      <c r="Y68" s="204">
        <f t="shared" si="7"/>
        <v>7454163105.2673607</v>
      </c>
      <c r="Z68" s="213"/>
      <c r="AA68" s="24" t="str">
        <f t="shared" si="8"/>
        <v xml:space="preserve"> </v>
      </c>
      <c r="AB68" s="83"/>
      <c r="AC68" s="14" t="str">
        <f t="shared" si="9"/>
        <v xml:space="preserve"> </v>
      </c>
      <c r="AD68" s="83"/>
      <c r="AE68" s="89"/>
      <c r="AF68" s="218">
        <v>0</v>
      </c>
      <c r="AG68" s="24">
        <f t="shared" si="10"/>
        <v>0</v>
      </c>
      <c r="AH68" s="83">
        <v>0</v>
      </c>
      <c r="AI68" s="14">
        <f t="shared" si="11"/>
        <v>0</v>
      </c>
      <c r="AJ68" s="210" t="s">
        <v>684</v>
      </c>
      <c r="AK68" s="210" t="s">
        <v>685</v>
      </c>
      <c r="AL68" s="219">
        <v>0</v>
      </c>
      <c r="AM68" s="208">
        <f t="shared" si="12"/>
        <v>0</v>
      </c>
      <c r="AN68" s="83">
        <v>0</v>
      </c>
      <c r="AO68" s="17">
        <f t="shared" si="13"/>
        <v>0</v>
      </c>
      <c r="AP68" s="352" t="s">
        <v>686</v>
      </c>
      <c r="AQ68" s="464" t="s">
        <v>685</v>
      </c>
      <c r="AR68" s="213"/>
      <c r="AS68" s="24">
        <f t="shared" si="14"/>
        <v>0</v>
      </c>
      <c r="AT68" s="83"/>
      <c r="AU68" s="14">
        <f t="shared" si="15"/>
        <v>0</v>
      </c>
      <c r="AV68" s="83"/>
      <c r="AW68" s="89"/>
      <c r="AX68" s="213"/>
      <c r="AY68" s="24">
        <f t="shared" si="16"/>
        <v>0</v>
      </c>
      <c r="AZ68" s="83"/>
      <c r="BA68" s="14">
        <f t="shared" si="17"/>
        <v>0</v>
      </c>
      <c r="BB68" s="83"/>
      <c r="BC68" s="89"/>
      <c r="BD68" s="89"/>
      <c r="BE68" s="87" t="s">
        <v>673</v>
      </c>
      <c r="BF68" s="87" t="s">
        <v>687</v>
      </c>
      <c r="BG68" s="87" t="s">
        <v>675</v>
      </c>
      <c r="BH68" s="87" t="s">
        <v>643</v>
      </c>
      <c r="BI68" s="87" t="s">
        <v>644</v>
      </c>
      <c r="BJ68" s="87" t="s">
        <v>676</v>
      </c>
      <c r="BK68" s="87" t="s">
        <v>677</v>
      </c>
      <c r="BL68" s="87">
        <v>3241000</v>
      </c>
      <c r="BM68" s="209" t="s">
        <v>678</v>
      </c>
      <c r="BN68" s="99"/>
    </row>
    <row r="69" spans="1:66" s="22" customFormat="1" ht="114.75" customHeight="1">
      <c r="A69" s="89"/>
      <c r="B69" s="88" t="s">
        <v>58</v>
      </c>
      <c r="C69" s="88"/>
      <c r="D69" s="210" t="s">
        <v>688</v>
      </c>
      <c r="E69" s="89"/>
      <c r="F69" s="211" t="s">
        <v>631</v>
      </c>
      <c r="G69" s="87" t="s">
        <v>632</v>
      </c>
      <c r="H69" s="212">
        <v>44197</v>
      </c>
      <c r="I69" s="212">
        <v>45442</v>
      </c>
      <c r="J69" s="87" t="s">
        <v>689</v>
      </c>
      <c r="K69" s="87" t="s">
        <v>690</v>
      </c>
      <c r="L69" s="87" t="s">
        <v>691</v>
      </c>
      <c r="M69" s="87" t="s">
        <v>65</v>
      </c>
      <c r="N69" s="215">
        <v>0</v>
      </c>
      <c r="O69" s="204">
        <v>0</v>
      </c>
      <c r="P69" s="23">
        <v>0.25</v>
      </c>
      <c r="Q69" s="204">
        <v>13200000</v>
      </c>
      <c r="R69" s="23">
        <v>0.5</v>
      </c>
      <c r="S69" s="204">
        <v>25168000</v>
      </c>
      <c r="T69" s="23">
        <v>0.75</v>
      </c>
      <c r="U69" s="204">
        <v>30000000</v>
      </c>
      <c r="V69" s="23">
        <v>1</v>
      </c>
      <c r="W69" s="204">
        <v>13200000</v>
      </c>
      <c r="X69" s="23">
        <v>1</v>
      </c>
      <c r="Y69" s="204">
        <f t="shared" si="7"/>
        <v>81568000</v>
      </c>
      <c r="Z69" s="213"/>
      <c r="AA69" s="24" t="str">
        <f t="shared" si="8"/>
        <v xml:space="preserve"> </v>
      </c>
      <c r="AB69" s="83"/>
      <c r="AC69" s="14" t="str">
        <f t="shared" si="9"/>
        <v xml:space="preserve"> </v>
      </c>
      <c r="AD69" s="83"/>
      <c r="AE69" s="89"/>
      <c r="AF69" s="213">
        <v>7920000</v>
      </c>
      <c r="AG69" s="24">
        <f t="shared" si="10"/>
        <v>0.6</v>
      </c>
      <c r="AH69" s="25">
        <v>0.05</v>
      </c>
      <c r="AI69" s="14">
        <f t="shared" si="11"/>
        <v>0.2</v>
      </c>
      <c r="AJ69" s="210" t="s">
        <v>692</v>
      </c>
      <c r="AK69" s="210" t="s">
        <v>693</v>
      </c>
      <c r="AL69" s="207">
        <v>7920000</v>
      </c>
      <c r="AM69" s="208">
        <f t="shared" si="12"/>
        <v>0.6</v>
      </c>
      <c r="AN69" s="121">
        <v>0.05</v>
      </c>
      <c r="AO69" s="17">
        <f t="shared" si="13"/>
        <v>0.2</v>
      </c>
      <c r="AP69" s="352" t="s">
        <v>694</v>
      </c>
      <c r="AQ69" s="464" t="s">
        <v>685</v>
      </c>
      <c r="AR69" s="213"/>
      <c r="AS69" s="24">
        <f t="shared" si="14"/>
        <v>0</v>
      </c>
      <c r="AT69" s="121"/>
      <c r="AU69" s="14">
        <f t="shared" si="15"/>
        <v>0</v>
      </c>
      <c r="AV69" s="83"/>
      <c r="AW69" s="89"/>
      <c r="AX69" s="213"/>
      <c r="AY69" s="24">
        <f t="shared" si="16"/>
        <v>0</v>
      </c>
      <c r="AZ69" s="121"/>
      <c r="BA69" s="14">
        <f t="shared" si="17"/>
        <v>0</v>
      </c>
      <c r="BB69" s="83"/>
      <c r="BC69" s="89"/>
      <c r="BD69" s="89"/>
      <c r="BE69" s="87" t="s">
        <v>673</v>
      </c>
      <c r="BF69" s="87" t="s">
        <v>695</v>
      </c>
      <c r="BG69" s="87" t="s">
        <v>675</v>
      </c>
      <c r="BH69" s="87" t="s">
        <v>643</v>
      </c>
      <c r="BI69" s="87" t="s">
        <v>644</v>
      </c>
      <c r="BJ69" s="87" t="s">
        <v>676</v>
      </c>
      <c r="BK69" s="87" t="s">
        <v>677</v>
      </c>
      <c r="BL69" s="87">
        <v>3241000</v>
      </c>
      <c r="BM69" s="209" t="s">
        <v>678</v>
      </c>
      <c r="BN69" s="99"/>
    </row>
    <row r="70" spans="1:66" s="22" customFormat="1" ht="114.75" customHeight="1">
      <c r="A70" s="89"/>
      <c r="B70" s="88" t="s">
        <v>58</v>
      </c>
      <c r="C70" s="88"/>
      <c r="D70" s="210" t="s">
        <v>696</v>
      </c>
      <c r="E70" s="89"/>
      <c r="F70" s="211" t="s">
        <v>631</v>
      </c>
      <c r="G70" s="87" t="s">
        <v>632</v>
      </c>
      <c r="H70" s="212">
        <v>44197</v>
      </c>
      <c r="I70" s="212">
        <v>45442</v>
      </c>
      <c r="J70" s="87" t="s">
        <v>697</v>
      </c>
      <c r="K70" s="87" t="s">
        <v>698</v>
      </c>
      <c r="L70" s="87" t="s">
        <v>691</v>
      </c>
      <c r="M70" s="87" t="s">
        <v>65</v>
      </c>
      <c r="N70" s="215">
        <v>0</v>
      </c>
      <c r="O70" s="204">
        <v>0</v>
      </c>
      <c r="P70" s="215">
        <v>2</v>
      </c>
      <c r="Q70" s="204">
        <v>7870086</v>
      </c>
      <c r="R70" s="215">
        <v>2</v>
      </c>
      <c r="S70" s="204">
        <v>8106188</v>
      </c>
      <c r="T70" s="215">
        <v>2</v>
      </c>
      <c r="U70" s="204">
        <v>8349374</v>
      </c>
      <c r="V70" s="215">
        <v>1</v>
      </c>
      <c r="W70" s="204">
        <v>5233329</v>
      </c>
      <c r="X70" s="215">
        <v>7</v>
      </c>
      <c r="Y70" s="204">
        <f t="shared" si="7"/>
        <v>29558977</v>
      </c>
      <c r="Z70" s="213"/>
      <c r="AA70" s="24" t="str">
        <f t="shared" si="8"/>
        <v xml:space="preserve"> </v>
      </c>
      <c r="AB70" s="83"/>
      <c r="AC70" s="14" t="str">
        <f t="shared" si="9"/>
        <v xml:space="preserve"> </v>
      </c>
      <c r="AD70" s="83"/>
      <c r="AE70" s="89"/>
      <c r="AF70" s="213">
        <v>0</v>
      </c>
      <c r="AG70" s="24">
        <f t="shared" si="10"/>
        <v>0</v>
      </c>
      <c r="AH70" s="83">
        <v>0</v>
      </c>
      <c r="AI70" s="14">
        <f t="shared" si="11"/>
        <v>0</v>
      </c>
      <c r="AJ70" s="210" t="s">
        <v>699</v>
      </c>
      <c r="AK70" s="210" t="s">
        <v>693</v>
      </c>
      <c r="AL70" s="207">
        <v>0</v>
      </c>
      <c r="AM70" s="208">
        <f t="shared" si="12"/>
        <v>0</v>
      </c>
      <c r="AN70" s="83">
        <v>0</v>
      </c>
      <c r="AO70" s="17">
        <f t="shared" si="13"/>
        <v>0</v>
      </c>
      <c r="AP70" s="352" t="s">
        <v>700</v>
      </c>
      <c r="AQ70" s="464" t="s">
        <v>685</v>
      </c>
      <c r="AR70" s="213"/>
      <c r="AS70" s="24">
        <f t="shared" si="14"/>
        <v>0</v>
      </c>
      <c r="AT70" s="83"/>
      <c r="AU70" s="14">
        <f t="shared" si="15"/>
        <v>0</v>
      </c>
      <c r="AV70" s="83"/>
      <c r="AW70" s="89"/>
      <c r="AX70" s="213"/>
      <c r="AY70" s="24">
        <f t="shared" si="16"/>
        <v>0</v>
      </c>
      <c r="AZ70" s="83"/>
      <c r="BA70" s="14">
        <f t="shared" si="17"/>
        <v>0</v>
      </c>
      <c r="BB70" s="83"/>
      <c r="BC70" s="89"/>
      <c r="BD70" s="89"/>
      <c r="BE70" s="87" t="s">
        <v>673</v>
      </c>
      <c r="BF70" s="87" t="s">
        <v>695</v>
      </c>
      <c r="BG70" s="87" t="s">
        <v>675</v>
      </c>
      <c r="BH70" s="87" t="s">
        <v>643</v>
      </c>
      <c r="BI70" s="87" t="s">
        <v>644</v>
      </c>
      <c r="BJ70" s="87" t="s">
        <v>676</v>
      </c>
      <c r="BK70" s="87" t="s">
        <v>677</v>
      </c>
      <c r="BL70" s="87">
        <v>3241000</v>
      </c>
      <c r="BM70" s="209" t="s">
        <v>678</v>
      </c>
      <c r="BN70" s="99"/>
    </row>
    <row r="71" spans="1:66" s="22" customFormat="1" ht="114.75" customHeight="1">
      <c r="A71" s="89"/>
      <c r="B71" s="88" t="s">
        <v>58</v>
      </c>
      <c r="C71" s="88"/>
      <c r="D71" s="210" t="s">
        <v>701</v>
      </c>
      <c r="E71" s="89"/>
      <c r="F71" s="211" t="s">
        <v>631</v>
      </c>
      <c r="G71" s="87" t="s">
        <v>632</v>
      </c>
      <c r="H71" s="212">
        <v>44136</v>
      </c>
      <c r="I71" s="212">
        <v>45442</v>
      </c>
      <c r="J71" s="87" t="s">
        <v>702</v>
      </c>
      <c r="K71" s="87" t="s">
        <v>168</v>
      </c>
      <c r="L71" s="87" t="s">
        <v>691</v>
      </c>
      <c r="M71" s="87" t="s">
        <v>65</v>
      </c>
      <c r="N71" s="215">
        <v>1</v>
      </c>
      <c r="O71" s="204">
        <v>12000000</v>
      </c>
      <c r="P71" s="215">
        <v>1</v>
      </c>
      <c r="Q71" s="204">
        <v>45320000</v>
      </c>
      <c r="R71" s="215">
        <v>1</v>
      </c>
      <c r="S71" s="204">
        <v>46679600</v>
      </c>
      <c r="T71" s="215">
        <v>1</v>
      </c>
      <c r="U71" s="204">
        <v>48079988</v>
      </c>
      <c r="V71" s="215">
        <v>1</v>
      </c>
      <c r="W71" s="204">
        <v>13506105.720000001</v>
      </c>
      <c r="X71" s="215">
        <v>1</v>
      </c>
      <c r="Y71" s="204">
        <f t="shared" si="7"/>
        <v>165585693.72</v>
      </c>
      <c r="Z71" s="213">
        <v>12000000</v>
      </c>
      <c r="AA71" s="24">
        <v>1</v>
      </c>
      <c r="AB71" s="83">
        <v>1</v>
      </c>
      <c r="AC71" s="14">
        <v>1</v>
      </c>
      <c r="AD71" s="210" t="s">
        <v>703</v>
      </c>
      <c r="AE71" s="210" t="s">
        <v>685</v>
      </c>
      <c r="AF71" s="213">
        <v>3874000</v>
      </c>
      <c r="AG71" s="24">
        <f t="shared" si="10"/>
        <v>8.5481023830538391E-2</v>
      </c>
      <c r="AH71" s="83">
        <v>1</v>
      </c>
      <c r="AI71" s="14">
        <f t="shared" si="11"/>
        <v>1</v>
      </c>
      <c r="AJ71" s="210" t="s">
        <v>704</v>
      </c>
      <c r="AK71" s="88" t="s">
        <v>705</v>
      </c>
      <c r="AL71" s="207">
        <v>15496000</v>
      </c>
      <c r="AM71" s="208">
        <f t="shared" si="12"/>
        <v>0.34192409532215357</v>
      </c>
      <c r="AN71" s="83">
        <v>1</v>
      </c>
      <c r="AO71" s="17">
        <f t="shared" si="13"/>
        <v>1</v>
      </c>
      <c r="AP71" s="352" t="s">
        <v>706</v>
      </c>
      <c r="AQ71" s="464" t="s">
        <v>707</v>
      </c>
      <c r="AR71" s="213"/>
      <c r="AS71" s="24">
        <f t="shared" si="14"/>
        <v>0</v>
      </c>
      <c r="AT71" s="83"/>
      <c r="AU71" s="14">
        <f t="shared" si="15"/>
        <v>0</v>
      </c>
      <c r="AV71" s="83"/>
      <c r="AW71" s="89"/>
      <c r="AX71" s="213"/>
      <c r="AY71" s="24">
        <f t="shared" si="16"/>
        <v>0</v>
      </c>
      <c r="AZ71" s="83"/>
      <c r="BA71" s="14">
        <f t="shared" si="17"/>
        <v>0</v>
      </c>
      <c r="BB71" s="83"/>
      <c r="BC71" s="89"/>
      <c r="BD71" s="89"/>
      <c r="BE71" s="87" t="s">
        <v>708</v>
      </c>
      <c r="BF71" s="87" t="s">
        <v>709</v>
      </c>
      <c r="BG71" s="87" t="s">
        <v>710</v>
      </c>
      <c r="BH71" s="87" t="s">
        <v>643</v>
      </c>
      <c r="BI71" s="87" t="s">
        <v>644</v>
      </c>
      <c r="BJ71" s="87" t="s">
        <v>711</v>
      </c>
      <c r="BK71" s="87" t="s">
        <v>712</v>
      </c>
      <c r="BL71" s="87">
        <v>3241000</v>
      </c>
      <c r="BM71" s="209" t="s">
        <v>713</v>
      </c>
      <c r="BN71" s="99"/>
    </row>
    <row r="72" spans="1:66" s="22" customFormat="1" ht="114.75" customHeight="1">
      <c r="A72" s="89"/>
      <c r="B72" s="88" t="s">
        <v>58</v>
      </c>
      <c r="C72" s="88"/>
      <c r="D72" s="210" t="s">
        <v>714</v>
      </c>
      <c r="E72" s="89"/>
      <c r="F72" s="211" t="s">
        <v>631</v>
      </c>
      <c r="G72" s="87" t="s">
        <v>632</v>
      </c>
      <c r="H72" s="212">
        <v>44197</v>
      </c>
      <c r="I72" s="212">
        <v>45290</v>
      </c>
      <c r="J72" s="202" t="s">
        <v>715</v>
      </c>
      <c r="K72" s="202" t="s">
        <v>716</v>
      </c>
      <c r="L72" s="87" t="s">
        <v>717</v>
      </c>
      <c r="M72" s="87" t="s">
        <v>65</v>
      </c>
      <c r="N72" s="215">
        <v>0</v>
      </c>
      <c r="O72" s="204">
        <v>0</v>
      </c>
      <c r="P72" s="215">
        <v>50</v>
      </c>
      <c r="Q72" s="204">
        <v>40000000</v>
      </c>
      <c r="R72" s="215">
        <v>50</v>
      </c>
      <c r="S72" s="204">
        <v>40000000</v>
      </c>
      <c r="T72" s="215">
        <v>50</v>
      </c>
      <c r="U72" s="204">
        <v>40000000</v>
      </c>
      <c r="V72" s="215">
        <v>0</v>
      </c>
      <c r="W72" s="204">
        <v>0</v>
      </c>
      <c r="X72" s="215">
        <v>150</v>
      </c>
      <c r="Y72" s="204">
        <f t="shared" si="7"/>
        <v>120000000</v>
      </c>
      <c r="Z72" s="213"/>
      <c r="AA72" s="24" t="str">
        <f t="shared" si="8"/>
        <v xml:space="preserve"> </v>
      </c>
      <c r="AB72" s="83"/>
      <c r="AC72" s="14" t="str">
        <f t="shared" si="9"/>
        <v xml:space="preserve"> </v>
      </c>
      <c r="AD72" s="83"/>
      <c r="AE72" s="89"/>
      <c r="AF72" s="213">
        <v>0</v>
      </c>
      <c r="AG72" s="24">
        <f t="shared" si="10"/>
        <v>0</v>
      </c>
      <c r="AH72" s="83">
        <v>0</v>
      </c>
      <c r="AI72" s="14">
        <f t="shared" si="11"/>
        <v>0</v>
      </c>
      <c r="AJ72" s="210" t="s">
        <v>718</v>
      </c>
      <c r="AK72" s="210" t="s">
        <v>719</v>
      </c>
      <c r="AL72" s="207">
        <v>0</v>
      </c>
      <c r="AM72" s="208">
        <f t="shared" si="12"/>
        <v>0</v>
      </c>
      <c r="AN72" s="83">
        <v>0</v>
      </c>
      <c r="AO72" s="17">
        <f t="shared" si="13"/>
        <v>0</v>
      </c>
      <c r="AP72" s="352" t="s">
        <v>720</v>
      </c>
      <c r="AQ72" s="464" t="s">
        <v>721</v>
      </c>
      <c r="AR72" s="213"/>
      <c r="AS72" s="24">
        <f t="shared" si="14"/>
        <v>0</v>
      </c>
      <c r="AT72" s="83"/>
      <c r="AU72" s="14">
        <f t="shared" si="15"/>
        <v>0</v>
      </c>
      <c r="AV72" s="83"/>
      <c r="AW72" s="89"/>
      <c r="AX72" s="213"/>
      <c r="AY72" s="24">
        <f t="shared" si="16"/>
        <v>0</v>
      </c>
      <c r="AZ72" s="83"/>
      <c r="BA72" s="14">
        <f t="shared" si="17"/>
        <v>0</v>
      </c>
      <c r="BB72" s="83"/>
      <c r="BC72" s="89"/>
      <c r="BD72" s="89"/>
      <c r="BE72" s="87" t="s">
        <v>722</v>
      </c>
      <c r="BF72" s="87" t="s">
        <v>723</v>
      </c>
      <c r="BG72" s="87" t="s">
        <v>724</v>
      </c>
      <c r="BH72" s="87" t="s">
        <v>643</v>
      </c>
      <c r="BI72" s="87" t="s">
        <v>644</v>
      </c>
      <c r="BJ72" s="87" t="s">
        <v>725</v>
      </c>
      <c r="BK72" s="87" t="s">
        <v>726</v>
      </c>
      <c r="BL72" s="87">
        <v>3241000</v>
      </c>
      <c r="BM72" s="209" t="s">
        <v>727</v>
      </c>
      <c r="BN72" s="99"/>
    </row>
    <row r="73" spans="1:66" s="22" customFormat="1" ht="114.75" customHeight="1">
      <c r="A73" s="89"/>
      <c r="B73" s="88" t="s">
        <v>58</v>
      </c>
      <c r="C73" s="88"/>
      <c r="D73" s="210" t="s">
        <v>728</v>
      </c>
      <c r="E73" s="89"/>
      <c r="F73" s="211" t="s">
        <v>631</v>
      </c>
      <c r="G73" s="87" t="s">
        <v>632</v>
      </c>
      <c r="H73" s="212">
        <v>44197</v>
      </c>
      <c r="I73" s="212">
        <v>45290</v>
      </c>
      <c r="J73" s="87" t="s">
        <v>729</v>
      </c>
      <c r="K73" s="87" t="s">
        <v>730</v>
      </c>
      <c r="L73" s="87" t="s">
        <v>731</v>
      </c>
      <c r="M73" s="87" t="s">
        <v>65</v>
      </c>
      <c r="N73" s="215">
        <v>0</v>
      </c>
      <c r="O73" s="204">
        <v>0</v>
      </c>
      <c r="P73" s="215">
        <v>15</v>
      </c>
      <c r="Q73" s="204">
        <v>210000000</v>
      </c>
      <c r="R73" s="215">
        <v>15</v>
      </c>
      <c r="S73" s="204">
        <v>210000000</v>
      </c>
      <c r="T73" s="215">
        <v>10</v>
      </c>
      <c r="U73" s="204">
        <v>140000000</v>
      </c>
      <c r="V73" s="215">
        <v>0</v>
      </c>
      <c r="W73" s="204">
        <v>0</v>
      </c>
      <c r="X73" s="215">
        <v>40</v>
      </c>
      <c r="Y73" s="204">
        <f t="shared" si="7"/>
        <v>560000000</v>
      </c>
      <c r="Z73" s="213"/>
      <c r="AA73" s="24" t="str">
        <f t="shared" si="8"/>
        <v xml:space="preserve"> </v>
      </c>
      <c r="AB73" s="83"/>
      <c r="AC73" s="14" t="str">
        <f t="shared" si="9"/>
        <v xml:space="preserve"> </v>
      </c>
      <c r="AD73" s="83"/>
      <c r="AE73" s="89"/>
      <c r="AF73" s="213">
        <v>0</v>
      </c>
      <c r="AG73" s="83">
        <v>0</v>
      </c>
      <c r="AH73" s="83"/>
      <c r="AI73" s="14">
        <f t="shared" si="11"/>
        <v>0</v>
      </c>
      <c r="AJ73" s="210" t="s">
        <v>732</v>
      </c>
      <c r="AK73" s="210" t="s">
        <v>733</v>
      </c>
      <c r="AL73" s="207">
        <v>0</v>
      </c>
      <c r="AM73" s="121">
        <f t="shared" si="12"/>
        <v>0</v>
      </c>
      <c r="AN73" s="83">
        <v>0</v>
      </c>
      <c r="AO73" s="17">
        <f t="shared" si="13"/>
        <v>0</v>
      </c>
      <c r="AP73" s="352" t="s">
        <v>734</v>
      </c>
      <c r="AQ73" s="464" t="s">
        <v>735</v>
      </c>
      <c r="AR73" s="213"/>
      <c r="AS73" s="24">
        <f t="shared" si="14"/>
        <v>0</v>
      </c>
      <c r="AT73" s="83"/>
      <c r="AU73" s="14">
        <f t="shared" si="15"/>
        <v>0</v>
      </c>
      <c r="AV73" s="83"/>
      <c r="AW73" s="89"/>
      <c r="AX73" s="213"/>
      <c r="AY73" s="24">
        <f t="shared" si="16"/>
        <v>0</v>
      </c>
      <c r="AZ73" s="83"/>
      <c r="BA73" s="14">
        <f t="shared" si="17"/>
        <v>0</v>
      </c>
      <c r="BB73" s="83"/>
      <c r="BC73" s="89"/>
      <c r="BD73" s="89"/>
      <c r="BE73" s="87" t="s">
        <v>722</v>
      </c>
      <c r="BF73" s="87" t="s">
        <v>736</v>
      </c>
      <c r="BG73" s="87" t="s">
        <v>724</v>
      </c>
      <c r="BH73" s="87" t="s">
        <v>643</v>
      </c>
      <c r="BI73" s="87" t="s">
        <v>644</v>
      </c>
      <c r="BJ73" s="87" t="s">
        <v>725</v>
      </c>
      <c r="BK73" s="87" t="s">
        <v>726</v>
      </c>
      <c r="BL73" s="87">
        <v>3241000</v>
      </c>
      <c r="BM73" s="209" t="s">
        <v>727</v>
      </c>
      <c r="BN73" s="99"/>
    </row>
    <row r="74" spans="1:66" s="22" customFormat="1" ht="114.75" customHeight="1">
      <c r="A74" s="89"/>
      <c r="B74" s="88" t="s">
        <v>58</v>
      </c>
      <c r="C74" s="88"/>
      <c r="D74" s="210" t="s">
        <v>737</v>
      </c>
      <c r="E74" s="89"/>
      <c r="F74" s="211" t="s">
        <v>631</v>
      </c>
      <c r="G74" s="87" t="s">
        <v>632</v>
      </c>
      <c r="H74" s="212">
        <v>44197</v>
      </c>
      <c r="I74" s="212">
        <v>45290</v>
      </c>
      <c r="J74" s="87" t="s">
        <v>738</v>
      </c>
      <c r="K74" s="87" t="s">
        <v>739</v>
      </c>
      <c r="L74" s="87" t="s">
        <v>740</v>
      </c>
      <c r="M74" s="87" t="s">
        <v>65</v>
      </c>
      <c r="N74" s="215">
        <v>0</v>
      </c>
      <c r="O74" s="204">
        <v>0</v>
      </c>
      <c r="P74" s="215">
        <v>1</v>
      </c>
      <c r="Q74" s="204">
        <v>10000000</v>
      </c>
      <c r="R74" s="215">
        <v>0</v>
      </c>
      <c r="S74" s="204">
        <v>0</v>
      </c>
      <c r="T74" s="215">
        <v>1</v>
      </c>
      <c r="U74" s="204">
        <v>10000000</v>
      </c>
      <c r="V74" s="215">
        <v>0</v>
      </c>
      <c r="W74" s="204">
        <v>0</v>
      </c>
      <c r="X74" s="215">
        <v>2</v>
      </c>
      <c r="Y74" s="204">
        <f t="shared" si="7"/>
        <v>20000000</v>
      </c>
      <c r="Z74" s="213"/>
      <c r="AA74" s="24" t="str">
        <f t="shared" si="8"/>
        <v xml:space="preserve"> </v>
      </c>
      <c r="AB74" s="83"/>
      <c r="AC74" s="14" t="str">
        <f t="shared" si="9"/>
        <v xml:space="preserve"> </v>
      </c>
      <c r="AD74" s="83"/>
      <c r="AE74" s="89"/>
      <c r="AF74" s="213">
        <v>0</v>
      </c>
      <c r="AG74" s="83">
        <v>0</v>
      </c>
      <c r="AH74" s="83"/>
      <c r="AI74" s="14">
        <f t="shared" si="11"/>
        <v>0</v>
      </c>
      <c r="AJ74" s="210" t="s">
        <v>741</v>
      </c>
      <c r="AK74" s="210" t="s">
        <v>733</v>
      </c>
      <c r="AL74" s="207">
        <v>0</v>
      </c>
      <c r="AM74" s="121">
        <f t="shared" si="12"/>
        <v>0</v>
      </c>
      <c r="AN74" s="83">
        <v>0</v>
      </c>
      <c r="AO74" s="17">
        <f t="shared" si="13"/>
        <v>0</v>
      </c>
      <c r="AP74" s="352" t="s">
        <v>742</v>
      </c>
      <c r="AQ74" s="464" t="s">
        <v>743</v>
      </c>
      <c r="AR74" s="213"/>
      <c r="AS74" s="24">
        <f t="shared" si="14"/>
        <v>0</v>
      </c>
      <c r="AT74" s="83"/>
      <c r="AU74" s="14">
        <f t="shared" si="15"/>
        <v>0</v>
      </c>
      <c r="AV74" s="83"/>
      <c r="AW74" s="89"/>
      <c r="AX74" s="213"/>
      <c r="AY74" s="24">
        <f t="shared" si="16"/>
        <v>0</v>
      </c>
      <c r="AZ74" s="83"/>
      <c r="BA74" s="14">
        <f t="shared" si="17"/>
        <v>0</v>
      </c>
      <c r="BB74" s="83"/>
      <c r="BC74" s="89"/>
      <c r="BD74" s="89"/>
      <c r="BE74" s="87" t="s">
        <v>722</v>
      </c>
      <c r="BF74" s="87" t="s">
        <v>736</v>
      </c>
      <c r="BG74" s="87" t="s">
        <v>724</v>
      </c>
      <c r="BH74" s="87" t="s">
        <v>643</v>
      </c>
      <c r="BI74" s="87" t="s">
        <v>644</v>
      </c>
      <c r="BJ74" s="87" t="s">
        <v>725</v>
      </c>
      <c r="BK74" s="87" t="s">
        <v>726</v>
      </c>
      <c r="BL74" s="87">
        <v>3241000</v>
      </c>
      <c r="BM74" s="209" t="s">
        <v>727</v>
      </c>
      <c r="BN74" s="99"/>
    </row>
    <row r="75" spans="1:66" s="22" customFormat="1" ht="114.75" customHeight="1">
      <c r="A75" s="89"/>
      <c r="B75" s="88" t="s">
        <v>58</v>
      </c>
      <c r="C75" s="88"/>
      <c r="D75" s="210" t="s">
        <v>744</v>
      </c>
      <c r="E75" s="89"/>
      <c r="F75" s="211" t="s">
        <v>631</v>
      </c>
      <c r="G75" s="87" t="s">
        <v>632</v>
      </c>
      <c r="H75" s="212">
        <v>44197</v>
      </c>
      <c r="I75" s="212">
        <v>44560</v>
      </c>
      <c r="J75" s="87" t="s">
        <v>745</v>
      </c>
      <c r="K75" s="87" t="s">
        <v>746</v>
      </c>
      <c r="L75" s="87" t="s">
        <v>747</v>
      </c>
      <c r="M75" s="87" t="s">
        <v>65</v>
      </c>
      <c r="N75" s="215">
        <v>0</v>
      </c>
      <c r="O75" s="204">
        <v>0</v>
      </c>
      <c r="P75" s="215">
        <v>1</v>
      </c>
      <c r="Q75" s="204">
        <v>15000000</v>
      </c>
      <c r="R75" s="215">
        <v>0</v>
      </c>
      <c r="S75" s="204">
        <v>0</v>
      </c>
      <c r="T75" s="215">
        <v>0</v>
      </c>
      <c r="U75" s="204">
        <v>0</v>
      </c>
      <c r="V75" s="215">
        <v>0</v>
      </c>
      <c r="W75" s="204">
        <v>0</v>
      </c>
      <c r="X75" s="215">
        <v>1</v>
      </c>
      <c r="Y75" s="204">
        <f t="shared" si="7"/>
        <v>15000000</v>
      </c>
      <c r="Z75" s="213"/>
      <c r="AA75" s="24" t="str">
        <f t="shared" si="8"/>
        <v xml:space="preserve"> </v>
      </c>
      <c r="AB75" s="83"/>
      <c r="AC75" s="14" t="str">
        <f t="shared" si="9"/>
        <v xml:space="preserve"> </v>
      </c>
      <c r="AD75" s="83"/>
      <c r="AE75" s="89"/>
      <c r="AF75" s="213">
        <v>0</v>
      </c>
      <c r="AG75" s="83">
        <v>0</v>
      </c>
      <c r="AH75" s="83"/>
      <c r="AI75" s="14">
        <f t="shared" si="11"/>
        <v>0</v>
      </c>
      <c r="AJ75" s="210" t="s">
        <v>741</v>
      </c>
      <c r="AK75" s="210" t="s">
        <v>733</v>
      </c>
      <c r="AL75" s="207">
        <v>0</v>
      </c>
      <c r="AM75" s="121">
        <f t="shared" si="12"/>
        <v>0</v>
      </c>
      <c r="AN75" s="83">
        <v>0</v>
      </c>
      <c r="AO75" s="17">
        <f t="shared" si="13"/>
        <v>0</v>
      </c>
      <c r="AP75" s="352" t="s">
        <v>748</v>
      </c>
      <c r="AQ75" s="464" t="s">
        <v>749</v>
      </c>
      <c r="AR75" s="213"/>
      <c r="AS75" s="24">
        <f t="shared" si="14"/>
        <v>0</v>
      </c>
      <c r="AT75" s="83"/>
      <c r="AU75" s="14">
        <f t="shared" si="15"/>
        <v>0</v>
      </c>
      <c r="AV75" s="83"/>
      <c r="AW75" s="89"/>
      <c r="AX75" s="213"/>
      <c r="AY75" s="24">
        <f t="shared" si="16"/>
        <v>0</v>
      </c>
      <c r="AZ75" s="83"/>
      <c r="BA75" s="14">
        <f t="shared" si="17"/>
        <v>0</v>
      </c>
      <c r="BB75" s="83"/>
      <c r="BC75" s="89"/>
      <c r="BD75" s="89"/>
      <c r="BE75" s="87" t="s">
        <v>722</v>
      </c>
      <c r="BF75" s="87" t="s">
        <v>736</v>
      </c>
      <c r="BG75" s="87" t="s">
        <v>724</v>
      </c>
      <c r="BH75" s="87" t="s">
        <v>643</v>
      </c>
      <c r="BI75" s="87" t="s">
        <v>644</v>
      </c>
      <c r="BJ75" s="87" t="s">
        <v>725</v>
      </c>
      <c r="BK75" s="87" t="s">
        <v>726</v>
      </c>
      <c r="BL75" s="87">
        <v>3241000</v>
      </c>
      <c r="BM75" s="209" t="s">
        <v>727</v>
      </c>
      <c r="BN75" s="99"/>
    </row>
    <row r="76" spans="1:66" s="22" customFormat="1" ht="114.75" customHeight="1">
      <c r="A76" s="89"/>
      <c r="B76" s="88" t="s">
        <v>58</v>
      </c>
      <c r="C76" s="88"/>
      <c r="D76" s="210" t="s">
        <v>750</v>
      </c>
      <c r="E76" s="89"/>
      <c r="F76" s="211" t="s">
        <v>631</v>
      </c>
      <c r="G76" s="87" t="s">
        <v>632</v>
      </c>
      <c r="H76" s="212">
        <v>44197</v>
      </c>
      <c r="I76" s="212">
        <v>45290</v>
      </c>
      <c r="J76" s="87" t="s">
        <v>751</v>
      </c>
      <c r="K76" s="87" t="s">
        <v>752</v>
      </c>
      <c r="L76" s="87" t="s">
        <v>659</v>
      </c>
      <c r="M76" s="87" t="s">
        <v>65</v>
      </c>
      <c r="N76" s="215">
        <v>0</v>
      </c>
      <c r="O76" s="204">
        <v>0</v>
      </c>
      <c r="P76" s="215">
        <v>1</v>
      </c>
      <c r="Q76" s="204">
        <v>8333333.333333333</v>
      </c>
      <c r="R76" s="215">
        <v>0</v>
      </c>
      <c r="S76" s="204">
        <v>0</v>
      </c>
      <c r="T76" s="215">
        <v>1</v>
      </c>
      <c r="U76" s="204">
        <v>8333333.333333333</v>
      </c>
      <c r="V76" s="215">
        <v>0</v>
      </c>
      <c r="W76" s="204">
        <v>0</v>
      </c>
      <c r="X76" s="215">
        <v>2</v>
      </c>
      <c r="Y76" s="204">
        <f t="shared" si="7"/>
        <v>16666666.666666666</v>
      </c>
      <c r="Z76" s="213"/>
      <c r="AA76" s="24" t="str">
        <f t="shared" si="8"/>
        <v xml:space="preserve"> </v>
      </c>
      <c r="AB76" s="83"/>
      <c r="AC76" s="14" t="str">
        <f t="shared" si="9"/>
        <v xml:space="preserve"> </v>
      </c>
      <c r="AD76" s="83"/>
      <c r="AE76" s="89"/>
      <c r="AF76" s="213">
        <v>4166667</v>
      </c>
      <c r="AG76" s="24">
        <f t="shared" si="10"/>
        <v>0.50000003999999998</v>
      </c>
      <c r="AH76" s="83">
        <v>0</v>
      </c>
      <c r="AI76" s="14">
        <f t="shared" si="11"/>
        <v>0</v>
      </c>
      <c r="AJ76" s="210" t="s">
        <v>753</v>
      </c>
      <c r="AK76" s="88" t="s">
        <v>754</v>
      </c>
      <c r="AL76" s="207">
        <v>4166667</v>
      </c>
      <c r="AM76" s="208">
        <f>IF(Q76=0," ",AL76/Q76)</f>
        <v>0.50000003999999998</v>
      </c>
      <c r="AN76" s="83">
        <v>0</v>
      </c>
      <c r="AO76" s="17">
        <f>IF(P76=0," ",AN76/P76)</f>
        <v>0</v>
      </c>
      <c r="AP76" s="352" t="s">
        <v>755</v>
      </c>
      <c r="AQ76" s="464" t="s">
        <v>756</v>
      </c>
      <c r="AR76" s="213"/>
      <c r="AS76" s="24">
        <f t="shared" si="14"/>
        <v>0</v>
      </c>
      <c r="AT76" s="83"/>
      <c r="AU76" s="14">
        <f t="shared" si="15"/>
        <v>0</v>
      </c>
      <c r="AV76" s="83"/>
      <c r="AW76" s="89"/>
      <c r="AX76" s="213"/>
      <c r="AY76" s="24">
        <f t="shared" si="16"/>
        <v>0</v>
      </c>
      <c r="AZ76" s="83"/>
      <c r="BA76" s="14">
        <f t="shared" si="17"/>
        <v>0</v>
      </c>
      <c r="BB76" s="83"/>
      <c r="BC76" s="89"/>
      <c r="BD76" s="89"/>
      <c r="BE76" s="87" t="s">
        <v>757</v>
      </c>
      <c r="BF76" s="87" t="s">
        <v>758</v>
      </c>
      <c r="BG76" s="87" t="s">
        <v>759</v>
      </c>
      <c r="BH76" s="87" t="s">
        <v>643</v>
      </c>
      <c r="BI76" s="87" t="s">
        <v>644</v>
      </c>
      <c r="BJ76" s="87" t="s">
        <v>760</v>
      </c>
      <c r="BK76" s="87" t="s">
        <v>761</v>
      </c>
      <c r="BL76" s="87">
        <v>3241000</v>
      </c>
      <c r="BM76" s="209" t="s">
        <v>762</v>
      </c>
      <c r="BN76" s="99"/>
    </row>
    <row r="77" spans="1:66" s="22" customFormat="1" ht="114.75" customHeight="1">
      <c r="A77" s="89"/>
      <c r="B77" s="88" t="s">
        <v>58</v>
      </c>
      <c r="C77" s="88"/>
      <c r="D77" s="210" t="s">
        <v>763</v>
      </c>
      <c r="E77" s="89"/>
      <c r="F77" s="211" t="s">
        <v>631</v>
      </c>
      <c r="G77" s="87" t="s">
        <v>632</v>
      </c>
      <c r="H77" s="212">
        <v>44197</v>
      </c>
      <c r="I77" s="212">
        <v>45442</v>
      </c>
      <c r="J77" s="87" t="s">
        <v>764</v>
      </c>
      <c r="K77" s="87" t="s">
        <v>765</v>
      </c>
      <c r="L77" s="87" t="s">
        <v>766</v>
      </c>
      <c r="M77" s="87" t="s">
        <v>65</v>
      </c>
      <c r="N77" s="215">
        <v>0</v>
      </c>
      <c r="O77" s="204">
        <v>0</v>
      </c>
      <c r="P77" s="215">
        <v>1</v>
      </c>
      <c r="Q77" s="204">
        <v>25807376</v>
      </c>
      <c r="R77" s="215">
        <v>1</v>
      </c>
      <c r="S77" s="204">
        <v>27097744.800000001</v>
      </c>
      <c r="T77" s="215">
        <v>1</v>
      </c>
      <c r="U77" s="204">
        <v>28452632.039999999</v>
      </c>
      <c r="V77" s="215">
        <v>1</v>
      </c>
      <c r="W77" s="204">
        <v>29875263.641999997</v>
      </c>
      <c r="X77" s="215">
        <v>4</v>
      </c>
      <c r="Y77" s="204">
        <f t="shared" si="7"/>
        <v>111233016.48199999</v>
      </c>
      <c r="Z77" s="213"/>
      <c r="AA77" s="24" t="str">
        <f t="shared" si="8"/>
        <v xml:space="preserve"> </v>
      </c>
      <c r="AB77" s="83"/>
      <c r="AC77" s="14" t="str">
        <f t="shared" si="9"/>
        <v xml:space="preserve"> </v>
      </c>
      <c r="AD77" s="83"/>
      <c r="AE77" s="89"/>
      <c r="AF77" s="213">
        <v>62935780</v>
      </c>
      <c r="AG77" s="24">
        <f t="shared" si="10"/>
        <v>2.4386741216929608</v>
      </c>
      <c r="AH77" s="83">
        <v>1</v>
      </c>
      <c r="AI77" s="14">
        <f t="shared" si="11"/>
        <v>1</v>
      </c>
      <c r="AJ77" s="210" t="s">
        <v>767</v>
      </c>
      <c r="AK77" s="88" t="s">
        <v>768</v>
      </c>
      <c r="AL77" s="207">
        <v>154673546</v>
      </c>
      <c r="AM77" s="208">
        <f>IF(Q77=0," ",AL77/Q77)</f>
        <v>5.9933852244412602</v>
      </c>
      <c r="AN77" s="83">
        <v>1</v>
      </c>
      <c r="AO77" s="17">
        <f>IF(P77=0," ",AN77/P77)</f>
        <v>1</v>
      </c>
      <c r="AP77" s="352" t="s">
        <v>769</v>
      </c>
      <c r="AQ77" s="464" t="s">
        <v>768</v>
      </c>
      <c r="AR77" s="213"/>
      <c r="AS77" s="24">
        <f t="shared" si="14"/>
        <v>0</v>
      </c>
      <c r="AT77" s="83"/>
      <c r="AU77" s="14">
        <f t="shared" si="15"/>
        <v>0</v>
      </c>
      <c r="AV77" s="83"/>
      <c r="AW77" s="89"/>
      <c r="AX77" s="213"/>
      <c r="AY77" s="24">
        <f t="shared" si="16"/>
        <v>0</v>
      </c>
      <c r="AZ77" s="83"/>
      <c r="BA77" s="14">
        <f t="shared" si="17"/>
        <v>0</v>
      </c>
      <c r="BB77" s="83"/>
      <c r="BC77" s="89"/>
      <c r="BD77" s="89"/>
      <c r="BE77" s="87" t="s">
        <v>757</v>
      </c>
      <c r="BF77" s="87" t="s">
        <v>758</v>
      </c>
      <c r="BG77" s="87" t="s">
        <v>759</v>
      </c>
      <c r="BH77" s="87" t="s">
        <v>643</v>
      </c>
      <c r="BI77" s="87" t="s">
        <v>644</v>
      </c>
      <c r="BJ77" s="87" t="s">
        <v>760</v>
      </c>
      <c r="BK77" s="87" t="s">
        <v>761</v>
      </c>
      <c r="BL77" s="87">
        <v>3241000</v>
      </c>
      <c r="BM77" s="209" t="s">
        <v>762</v>
      </c>
      <c r="BN77" s="99"/>
    </row>
    <row r="78" spans="1:66" s="22" customFormat="1" ht="114.75" customHeight="1">
      <c r="A78" s="89"/>
      <c r="B78" s="88" t="s">
        <v>58</v>
      </c>
      <c r="C78" s="88"/>
      <c r="D78" s="210" t="s">
        <v>770</v>
      </c>
      <c r="E78" s="89"/>
      <c r="F78" s="211" t="s">
        <v>631</v>
      </c>
      <c r="G78" s="87" t="s">
        <v>632</v>
      </c>
      <c r="H78" s="212">
        <v>44197</v>
      </c>
      <c r="I78" s="212">
        <v>45442</v>
      </c>
      <c r="J78" s="87" t="s">
        <v>771</v>
      </c>
      <c r="K78" s="87" t="s">
        <v>772</v>
      </c>
      <c r="L78" s="87" t="s">
        <v>773</v>
      </c>
      <c r="M78" s="87" t="s">
        <v>65</v>
      </c>
      <c r="N78" s="215">
        <v>0</v>
      </c>
      <c r="O78" s="204">
        <v>0</v>
      </c>
      <c r="P78" s="215">
        <v>2</v>
      </c>
      <c r="Q78" s="204">
        <v>992916.66666666663</v>
      </c>
      <c r="R78" s="215">
        <v>2</v>
      </c>
      <c r="S78" s="204">
        <v>1042562.5</v>
      </c>
      <c r="T78" s="215">
        <v>2</v>
      </c>
      <c r="U78" s="204">
        <v>1094690.625</v>
      </c>
      <c r="V78" s="215">
        <v>2</v>
      </c>
      <c r="W78" s="204">
        <v>1149425.15625</v>
      </c>
      <c r="X78" s="215">
        <v>8</v>
      </c>
      <c r="Y78" s="204">
        <f t="shared" si="7"/>
        <v>4279594.947916666</v>
      </c>
      <c r="Z78" s="213"/>
      <c r="AA78" s="24" t="str">
        <f t="shared" si="8"/>
        <v xml:space="preserve"> </v>
      </c>
      <c r="AB78" s="83"/>
      <c r="AC78" s="14" t="str">
        <f t="shared" si="9"/>
        <v xml:space="preserve"> </v>
      </c>
      <c r="AD78" s="83"/>
      <c r="AE78" s="89"/>
      <c r="AF78" s="213">
        <v>198488</v>
      </c>
      <c r="AG78" s="24">
        <f t="shared" si="10"/>
        <v>0.19990398657154848</v>
      </c>
      <c r="AH78" s="83">
        <v>2</v>
      </c>
      <c r="AI78" s="14">
        <f t="shared" si="11"/>
        <v>1</v>
      </c>
      <c r="AJ78" s="210" t="s">
        <v>774</v>
      </c>
      <c r="AK78" s="88" t="s">
        <v>775</v>
      </c>
      <c r="AL78" s="207">
        <v>396976</v>
      </c>
      <c r="AM78" s="208">
        <f>IF(Q78=0," ",AL78/Q78)</f>
        <v>0.39980797314309696</v>
      </c>
      <c r="AN78" s="83">
        <v>4</v>
      </c>
      <c r="AO78" s="17">
        <f>IF(P78=0," ",AN78/P78)</f>
        <v>2</v>
      </c>
      <c r="AP78" s="352" t="s">
        <v>776</v>
      </c>
      <c r="AQ78" s="464" t="s">
        <v>777</v>
      </c>
      <c r="AR78" s="213"/>
      <c r="AS78" s="24">
        <f t="shared" si="14"/>
        <v>0</v>
      </c>
      <c r="AT78" s="83"/>
      <c r="AU78" s="14">
        <f t="shared" si="15"/>
        <v>0</v>
      </c>
      <c r="AV78" s="83"/>
      <c r="AW78" s="89"/>
      <c r="AX78" s="213"/>
      <c r="AY78" s="24">
        <f t="shared" si="16"/>
        <v>0</v>
      </c>
      <c r="AZ78" s="83"/>
      <c r="BA78" s="14">
        <f t="shared" si="17"/>
        <v>0</v>
      </c>
      <c r="BB78" s="83"/>
      <c r="BC78" s="89"/>
      <c r="BD78" s="89"/>
      <c r="BE78" s="87" t="s">
        <v>757</v>
      </c>
      <c r="BF78" s="87" t="s">
        <v>758</v>
      </c>
      <c r="BG78" s="87" t="s">
        <v>759</v>
      </c>
      <c r="BH78" s="87" t="s">
        <v>643</v>
      </c>
      <c r="BI78" s="87" t="s">
        <v>644</v>
      </c>
      <c r="BJ78" s="87" t="s">
        <v>760</v>
      </c>
      <c r="BK78" s="87" t="s">
        <v>761</v>
      </c>
      <c r="BL78" s="87">
        <v>3241000</v>
      </c>
      <c r="BM78" s="209" t="s">
        <v>762</v>
      </c>
      <c r="BN78" s="99"/>
    </row>
    <row r="79" spans="1:66" s="22" customFormat="1" ht="114.75" customHeight="1">
      <c r="A79" s="89"/>
      <c r="B79" s="88" t="s">
        <v>58</v>
      </c>
      <c r="C79" s="88"/>
      <c r="D79" s="210" t="s">
        <v>778</v>
      </c>
      <c r="E79" s="89"/>
      <c r="F79" s="211" t="s">
        <v>631</v>
      </c>
      <c r="G79" s="87" t="s">
        <v>632</v>
      </c>
      <c r="H79" s="212">
        <v>44197</v>
      </c>
      <c r="I79" s="212">
        <v>45442</v>
      </c>
      <c r="J79" s="87" t="s">
        <v>779</v>
      </c>
      <c r="K79" s="87" t="s">
        <v>780</v>
      </c>
      <c r="L79" s="87" t="s">
        <v>691</v>
      </c>
      <c r="M79" s="87" t="s">
        <v>65</v>
      </c>
      <c r="N79" s="23">
        <v>0</v>
      </c>
      <c r="O79" s="204">
        <v>0</v>
      </c>
      <c r="P79" s="23">
        <v>1</v>
      </c>
      <c r="Q79" s="204">
        <v>3125000</v>
      </c>
      <c r="R79" s="23">
        <v>1</v>
      </c>
      <c r="S79" s="204">
        <v>3125000</v>
      </c>
      <c r="T79" s="23">
        <v>1</v>
      </c>
      <c r="U79" s="204">
        <v>3125000</v>
      </c>
      <c r="V79" s="23">
        <v>1</v>
      </c>
      <c r="W79" s="204">
        <v>3125000</v>
      </c>
      <c r="X79" s="23">
        <v>1</v>
      </c>
      <c r="Y79" s="204">
        <f t="shared" si="7"/>
        <v>12500000</v>
      </c>
      <c r="Z79" s="213"/>
      <c r="AA79" s="24" t="str">
        <f t="shared" si="8"/>
        <v xml:space="preserve"> </v>
      </c>
      <c r="AB79" s="83"/>
      <c r="AC79" s="14" t="str">
        <f t="shared" si="9"/>
        <v xml:space="preserve"> </v>
      </c>
      <c r="AD79" s="83"/>
      <c r="AE79" s="89"/>
      <c r="AF79" s="213">
        <v>781250</v>
      </c>
      <c r="AG79" s="24">
        <f t="shared" si="10"/>
        <v>0.25</v>
      </c>
      <c r="AH79" s="25">
        <v>0.5</v>
      </c>
      <c r="AI79" s="14">
        <f t="shared" si="11"/>
        <v>0.5</v>
      </c>
      <c r="AJ79" s="210" t="s">
        <v>781</v>
      </c>
      <c r="AK79" s="88" t="s">
        <v>754</v>
      </c>
      <c r="AL79" s="207">
        <v>781250</v>
      </c>
      <c r="AM79" s="208">
        <f>IF(Q79=0," ",AL79/Q79)</f>
        <v>0.25</v>
      </c>
      <c r="AN79" s="121">
        <v>0.5</v>
      </c>
      <c r="AO79" s="17">
        <f>IF(P79=0," ",AN79/P79)</f>
        <v>0.5</v>
      </c>
      <c r="AP79" s="352" t="s">
        <v>782</v>
      </c>
      <c r="AQ79" s="464" t="s">
        <v>783</v>
      </c>
      <c r="AR79" s="213"/>
      <c r="AS79" s="24">
        <f t="shared" si="14"/>
        <v>0</v>
      </c>
      <c r="AT79" s="121"/>
      <c r="AU79" s="14">
        <f t="shared" si="15"/>
        <v>0</v>
      </c>
      <c r="AV79" s="83"/>
      <c r="AW79" s="89"/>
      <c r="AX79" s="213"/>
      <c r="AY79" s="24">
        <f t="shared" si="16"/>
        <v>0</v>
      </c>
      <c r="AZ79" s="121"/>
      <c r="BA79" s="14">
        <f t="shared" si="17"/>
        <v>0</v>
      </c>
      <c r="BB79" s="83"/>
      <c r="BC79" s="89"/>
      <c r="BD79" s="89"/>
      <c r="BE79" s="87" t="s">
        <v>757</v>
      </c>
      <c r="BF79" s="87" t="s">
        <v>758</v>
      </c>
      <c r="BG79" s="87" t="s">
        <v>759</v>
      </c>
      <c r="BH79" s="87" t="s">
        <v>643</v>
      </c>
      <c r="BI79" s="87" t="s">
        <v>644</v>
      </c>
      <c r="BJ79" s="87" t="s">
        <v>760</v>
      </c>
      <c r="BK79" s="87" t="s">
        <v>761</v>
      </c>
      <c r="BL79" s="87">
        <v>3241000</v>
      </c>
      <c r="BM79" s="209" t="s">
        <v>762</v>
      </c>
      <c r="BN79" s="99"/>
    </row>
    <row r="80" spans="1:66" s="22" customFormat="1" ht="114.75" customHeight="1">
      <c r="A80" s="89"/>
      <c r="B80" s="88" t="s">
        <v>58</v>
      </c>
      <c r="C80" s="88"/>
      <c r="D80" s="210" t="s">
        <v>784</v>
      </c>
      <c r="E80" s="89"/>
      <c r="F80" s="211" t="s">
        <v>631</v>
      </c>
      <c r="G80" s="87" t="s">
        <v>632</v>
      </c>
      <c r="H80" s="212">
        <v>44136</v>
      </c>
      <c r="I80" s="212">
        <v>45442</v>
      </c>
      <c r="J80" s="87" t="s">
        <v>785</v>
      </c>
      <c r="K80" s="87" t="s">
        <v>786</v>
      </c>
      <c r="L80" s="87" t="s">
        <v>787</v>
      </c>
      <c r="M80" s="87" t="s">
        <v>65</v>
      </c>
      <c r="N80" s="215">
        <v>2</v>
      </c>
      <c r="O80" s="204">
        <v>30002020</v>
      </c>
      <c r="P80" s="215">
        <v>2</v>
      </c>
      <c r="Q80" s="204">
        <v>135962021</v>
      </c>
      <c r="R80" s="215">
        <v>2</v>
      </c>
      <c r="S80" s="204">
        <v>140040822</v>
      </c>
      <c r="T80" s="215">
        <v>2</v>
      </c>
      <c r="U80" s="204">
        <v>144241987</v>
      </c>
      <c r="V80" s="215">
        <v>2</v>
      </c>
      <c r="W80" s="204">
        <v>148569186.92000002</v>
      </c>
      <c r="X80" s="215">
        <v>2</v>
      </c>
      <c r="Y80" s="204">
        <f t="shared" si="7"/>
        <v>598816036.92000008</v>
      </c>
      <c r="Z80" s="213">
        <v>10000000</v>
      </c>
      <c r="AA80" s="24">
        <v>0.33331089040004641</v>
      </c>
      <c r="AB80" s="83">
        <v>2</v>
      </c>
      <c r="AC80" s="14">
        <v>1</v>
      </c>
      <c r="AD80" s="210" t="s">
        <v>788</v>
      </c>
      <c r="AE80" s="210" t="s">
        <v>789</v>
      </c>
      <c r="AF80" s="213">
        <v>7856666.666666667</v>
      </c>
      <c r="AG80" s="24">
        <f t="shared" si="10"/>
        <v>5.7785744937306184E-2</v>
      </c>
      <c r="AH80" s="83">
        <v>2</v>
      </c>
      <c r="AI80" s="14">
        <f t="shared" si="11"/>
        <v>1</v>
      </c>
      <c r="AJ80" s="210" t="s">
        <v>790</v>
      </c>
      <c r="AK80" s="88" t="s">
        <v>705</v>
      </c>
      <c r="AL80" s="207">
        <v>31838667</v>
      </c>
      <c r="AM80" s="208">
        <f t="shared" si="12"/>
        <v>0.2341732401874197</v>
      </c>
      <c r="AN80" s="83">
        <v>2</v>
      </c>
      <c r="AO80" s="17">
        <f t="shared" si="13"/>
        <v>1</v>
      </c>
      <c r="AP80" s="352" t="s">
        <v>791</v>
      </c>
      <c r="AQ80" s="464" t="s">
        <v>707</v>
      </c>
      <c r="AR80" s="213"/>
      <c r="AS80" s="24">
        <f t="shared" si="14"/>
        <v>0</v>
      </c>
      <c r="AT80" s="83"/>
      <c r="AU80" s="14">
        <f t="shared" si="15"/>
        <v>0</v>
      </c>
      <c r="AV80" s="83"/>
      <c r="AW80" s="89"/>
      <c r="AX80" s="213"/>
      <c r="AY80" s="24">
        <f t="shared" si="16"/>
        <v>0</v>
      </c>
      <c r="AZ80" s="83"/>
      <c r="BA80" s="14">
        <f t="shared" si="17"/>
        <v>0</v>
      </c>
      <c r="BB80" s="83"/>
      <c r="BC80" s="89"/>
      <c r="BD80" s="89"/>
      <c r="BE80" s="87" t="s">
        <v>792</v>
      </c>
      <c r="BF80" s="87" t="s">
        <v>793</v>
      </c>
      <c r="BG80" s="87" t="s">
        <v>724</v>
      </c>
      <c r="BH80" s="87" t="s">
        <v>643</v>
      </c>
      <c r="BI80" s="87" t="s">
        <v>644</v>
      </c>
      <c r="BJ80" s="87" t="s">
        <v>794</v>
      </c>
      <c r="BK80" s="87" t="s">
        <v>795</v>
      </c>
      <c r="BL80" s="87">
        <v>3241000</v>
      </c>
      <c r="BM80" s="209" t="s">
        <v>796</v>
      </c>
      <c r="BN80" s="99"/>
    </row>
    <row r="81" spans="1:66" s="22" customFormat="1" ht="114.75" customHeight="1">
      <c r="A81" s="89"/>
      <c r="B81" s="88" t="s">
        <v>58</v>
      </c>
      <c r="C81" s="88"/>
      <c r="D81" s="210" t="s">
        <v>797</v>
      </c>
      <c r="E81" s="89"/>
      <c r="F81" s="211" t="s">
        <v>631</v>
      </c>
      <c r="G81" s="87" t="s">
        <v>632</v>
      </c>
      <c r="H81" s="212">
        <v>44197</v>
      </c>
      <c r="I81" s="212">
        <v>44560</v>
      </c>
      <c r="J81" s="87" t="s">
        <v>798</v>
      </c>
      <c r="K81" s="87" t="s">
        <v>799</v>
      </c>
      <c r="L81" s="87" t="s">
        <v>787</v>
      </c>
      <c r="M81" s="87" t="s">
        <v>65</v>
      </c>
      <c r="N81" s="215">
        <v>0</v>
      </c>
      <c r="O81" s="204">
        <v>0</v>
      </c>
      <c r="P81" s="215">
        <v>1</v>
      </c>
      <c r="Q81" s="204">
        <v>41200000</v>
      </c>
      <c r="R81" s="215">
        <v>0</v>
      </c>
      <c r="S81" s="204">
        <v>0</v>
      </c>
      <c r="T81" s="215">
        <v>0</v>
      </c>
      <c r="U81" s="204">
        <v>0</v>
      </c>
      <c r="V81" s="215">
        <v>0</v>
      </c>
      <c r="W81" s="204">
        <v>0</v>
      </c>
      <c r="X81" s="215">
        <v>1</v>
      </c>
      <c r="Y81" s="204">
        <f t="shared" si="7"/>
        <v>41200000</v>
      </c>
      <c r="Z81" s="213"/>
      <c r="AA81" s="24" t="str">
        <f t="shared" si="8"/>
        <v xml:space="preserve"> </v>
      </c>
      <c r="AB81" s="83"/>
      <c r="AC81" s="14" t="str">
        <f t="shared" si="9"/>
        <v xml:space="preserve"> </v>
      </c>
      <c r="AD81" s="83"/>
      <c r="AE81" s="89"/>
      <c r="AF81" s="213">
        <v>6758000.0000000009</v>
      </c>
      <c r="AG81" s="24">
        <f t="shared" si="10"/>
        <v>0.16402912621359225</v>
      </c>
      <c r="AH81" s="83">
        <v>0</v>
      </c>
      <c r="AI81" s="14">
        <f t="shared" si="11"/>
        <v>0</v>
      </c>
      <c r="AJ81" s="210" t="s">
        <v>800</v>
      </c>
      <c r="AK81" s="210" t="s">
        <v>705</v>
      </c>
      <c r="AL81" s="207">
        <v>36920000</v>
      </c>
      <c r="AM81" s="208">
        <f t="shared" si="12"/>
        <v>0.89611650485436889</v>
      </c>
      <c r="AN81" s="83">
        <v>0</v>
      </c>
      <c r="AO81" s="17">
        <f t="shared" si="13"/>
        <v>0</v>
      </c>
      <c r="AP81" s="352" t="s">
        <v>801</v>
      </c>
      <c r="AQ81" s="464" t="s">
        <v>707</v>
      </c>
      <c r="AR81" s="213"/>
      <c r="AS81" s="24">
        <f t="shared" si="14"/>
        <v>0</v>
      </c>
      <c r="AT81" s="83"/>
      <c r="AU81" s="14">
        <f t="shared" si="15"/>
        <v>0</v>
      </c>
      <c r="AV81" s="83"/>
      <c r="AW81" s="89"/>
      <c r="AX81" s="213"/>
      <c r="AY81" s="24">
        <f t="shared" si="16"/>
        <v>0</v>
      </c>
      <c r="AZ81" s="83"/>
      <c r="BA81" s="14">
        <f t="shared" si="17"/>
        <v>0</v>
      </c>
      <c r="BB81" s="83"/>
      <c r="BC81" s="89"/>
      <c r="BD81" s="89"/>
      <c r="BE81" s="87" t="s">
        <v>792</v>
      </c>
      <c r="BF81" s="87" t="s">
        <v>793</v>
      </c>
      <c r="BG81" s="87" t="s">
        <v>724</v>
      </c>
      <c r="BH81" s="87" t="s">
        <v>643</v>
      </c>
      <c r="BI81" s="87" t="s">
        <v>644</v>
      </c>
      <c r="BJ81" s="87" t="s">
        <v>794</v>
      </c>
      <c r="BK81" s="87" t="s">
        <v>795</v>
      </c>
      <c r="BL81" s="87">
        <v>3241000</v>
      </c>
      <c r="BM81" s="209" t="s">
        <v>796</v>
      </c>
      <c r="BN81" s="99"/>
    </row>
    <row r="82" spans="1:66" s="22" customFormat="1" ht="114.75" customHeight="1">
      <c r="A82" s="89"/>
      <c r="B82" s="88" t="s">
        <v>58</v>
      </c>
      <c r="C82" s="88"/>
      <c r="D82" s="210" t="s">
        <v>802</v>
      </c>
      <c r="E82" s="89"/>
      <c r="F82" s="211" t="s">
        <v>631</v>
      </c>
      <c r="G82" s="87" t="s">
        <v>632</v>
      </c>
      <c r="H82" s="212">
        <v>44562</v>
      </c>
      <c r="I82" s="212">
        <v>45290</v>
      </c>
      <c r="J82" s="87" t="s">
        <v>803</v>
      </c>
      <c r="K82" s="87" t="s">
        <v>804</v>
      </c>
      <c r="L82" s="87" t="s">
        <v>805</v>
      </c>
      <c r="M82" s="87" t="s">
        <v>65</v>
      </c>
      <c r="N82" s="23">
        <v>0</v>
      </c>
      <c r="O82" s="204">
        <v>0</v>
      </c>
      <c r="P82" s="23">
        <v>0</v>
      </c>
      <c r="Q82" s="204">
        <v>0</v>
      </c>
      <c r="R82" s="23">
        <v>0.5</v>
      </c>
      <c r="S82" s="204">
        <v>40000000</v>
      </c>
      <c r="T82" s="23">
        <v>1</v>
      </c>
      <c r="U82" s="204">
        <v>40000000</v>
      </c>
      <c r="V82" s="23">
        <v>0</v>
      </c>
      <c r="W82" s="204">
        <v>0</v>
      </c>
      <c r="X82" s="23">
        <v>1</v>
      </c>
      <c r="Y82" s="204">
        <f t="shared" si="7"/>
        <v>80000000</v>
      </c>
      <c r="Z82" s="213"/>
      <c r="AA82" s="24" t="str">
        <f t="shared" si="8"/>
        <v xml:space="preserve"> </v>
      </c>
      <c r="AB82" s="83"/>
      <c r="AC82" s="14" t="str">
        <f t="shared" si="9"/>
        <v xml:space="preserve"> </v>
      </c>
      <c r="AD82" s="83"/>
      <c r="AE82" s="89"/>
      <c r="AF82" s="213"/>
      <c r="AG82" s="24" t="str">
        <f t="shared" si="10"/>
        <v xml:space="preserve"> </v>
      </c>
      <c r="AH82" s="83"/>
      <c r="AI82" s="14" t="str">
        <f t="shared" si="11"/>
        <v xml:space="preserve"> </v>
      </c>
      <c r="AJ82" s="83" t="s">
        <v>806</v>
      </c>
      <c r="AK82" s="89" t="s">
        <v>806</v>
      </c>
      <c r="AL82" s="207">
        <v>0</v>
      </c>
      <c r="AM82" s="208" t="str">
        <f t="shared" si="12"/>
        <v xml:space="preserve"> </v>
      </c>
      <c r="AN82" s="83">
        <v>0</v>
      </c>
      <c r="AO82" s="17" t="str">
        <f t="shared" si="13"/>
        <v xml:space="preserve"> </v>
      </c>
      <c r="AP82" s="352" t="s">
        <v>807</v>
      </c>
      <c r="AQ82" s="464" t="s">
        <v>808</v>
      </c>
      <c r="AR82" s="213"/>
      <c r="AS82" s="24" t="str">
        <f t="shared" si="14"/>
        <v xml:space="preserve"> </v>
      </c>
      <c r="AT82" s="83"/>
      <c r="AU82" s="14" t="str">
        <f t="shared" si="15"/>
        <v xml:space="preserve"> </v>
      </c>
      <c r="AV82" s="83"/>
      <c r="AW82" s="89"/>
      <c r="AX82" s="213"/>
      <c r="AY82" s="24" t="str">
        <f t="shared" si="16"/>
        <v xml:space="preserve"> </v>
      </c>
      <c r="AZ82" s="83"/>
      <c r="BA82" s="14" t="str">
        <f t="shared" si="17"/>
        <v xml:space="preserve"> </v>
      </c>
      <c r="BB82" s="83"/>
      <c r="BC82" s="89"/>
      <c r="BD82" s="89"/>
      <c r="BE82" s="87" t="s">
        <v>792</v>
      </c>
      <c r="BF82" s="87" t="s">
        <v>793</v>
      </c>
      <c r="BG82" s="87" t="s">
        <v>724</v>
      </c>
      <c r="BH82" s="87" t="s">
        <v>643</v>
      </c>
      <c r="BI82" s="87" t="s">
        <v>644</v>
      </c>
      <c r="BJ82" s="87" t="s">
        <v>809</v>
      </c>
      <c r="BK82" s="87" t="s">
        <v>810</v>
      </c>
      <c r="BL82" s="87">
        <v>3241000</v>
      </c>
      <c r="BM82" s="209" t="s">
        <v>811</v>
      </c>
      <c r="BN82" s="99"/>
    </row>
    <row r="83" spans="1:66" s="22" customFormat="1" ht="114.75" customHeight="1">
      <c r="A83" s="89"/>
      <c r="B83" s="88" t="s">
        <v>58</v>
      </c>
      <c r="C83" s="88"/>
      <c r="D83" s="210" t="s">
        <v>812</v>
      </c>
      <c r="E83" s="89"/>
      <c r="F83" s="211" t="s">
        <v>631</v>
      </c>
      <c r="G83" s="87" t="s">
        <v>632</v>
      </c>
      <c r="H83" s="212">
        <v>44562</v>
      </c>
      <c r="I83" s="212">
        <v>45290</v>
      </c>
      <c r="J83" s="87" t="s">
        <v>813</v>
      </c>
      <c r="K83" s="87" t="s">
        <v>814</v>
      </c>
      <c r="L83" s="87" t="s">
        <v>787</v>
      </c>
      <c r="M83" s="87" t="s">
        <v>65</v>
      </c>
      <c r="N83" s="215">
        <v>0</v>
      </c>
      <c r="O83" s="204">
        <v>0</v>
      </c>
      <c r="P83" s="215">
        <v>0</v>
      </c>
      <c r="Q83" s="204">
        <v>0</v>
      </c>
      <c r="R83" s="215">
        <v>50</v>
      </c>
      <c r="S83" s="204">
        <v>10000000</v>
      </c>
      <c r="T83" s="215">
        <v>50</v>
      </c>
      <c r="U83" s="204">
        <v>10000000</v>
      </c>
      <c r="V83" s="215">
        <v>0</v>
      </c>
      <c r="W83" s="204">
        <v>0</v>
      </c>
      <c r="X83" s="215">
        <v>100</v>
      </c>
      <c r="Y83" s="204">
        <f t="shared" si="7"/>
        <v>20000000</v>
      </c>
      <c r="Z83" s="213"/>
      <c r="AA83" s="24" t="str">
        <f t="shared" si="8"/>
        <v xml:space="preserve"> </v>
      </c>
      <c r="AB83" s="83"/>
      <c r="AC83" s="14" t="str">
        <f t="shared" si="9"/>
        <v xml:space="preserve"> </v>
      </c>
      <c r="AD83" s="83"/>
      <c r="AE83" s="89"/>
      <c r="AF83" s="213"/>
      <c r="AG83" s="24" t="str">
        <f t="shared" si="10"/>
        <v xml:space="preserve"> </v>
      </c>
      <c r="AH83" s="83"/>
      <c r="AI83" s="14" t="str">
        <f t="shared" si="11"/>
        <v xml:space="preserve"> </v>
      </c>
      <c r="AJ83" s="83" t="s">
        <v>806</v>
      </c>
      <c r="AK83" s="89" t="s">
        <v>806</v>
      </c>
      <c r="AL83" s="207">
        <v>0</v>
      </c>
      <c r="AM83" s="208" t="str">
        <f t="shared" si="12"/>
        <v xml:space="preserve"> </v>
      </c>
      <c r="AN83" s="83">
        <v>0</v>
      </c>
      <c r="AO83" s="17" t="str">
        <f t="shared" si="13"/>
        <v xml:space="preserve"> </v>
      </c>
      <c r="AP83" s="352" t="s">
        <v>807</v>
      </c>
      <c r="AQ83" s="464" t="s">
        <v>808</v>
      </c>
      <c r="AR83" s="213"/>
      <c r="AS83" s="24" t="str">
        <f t="shared" si="14"/>
        <v xml:space="preserve"> </v>
      </c>
      <c r="AT83" s="83"/>
      <c r="AU83" s="14" t="str">
        <f t="shared" si="15"/>
        <v xml:space="preserve"> </v>
      </c>
      <c r="AV83" s="83"/>
      <c r="AW83" s="89"/>
      <c r="AX83" s="213"/>
      <c r="AY83" s="24" t="str">
        <f t="shared" si="16"/>
        <v xml:space="preserve"> </v>
      </c>
      <c r="AZ83" s="83"/>
      <c r="BA83" s="14" t="str">
        <f t="shared" si="17"/>
        <v xml:space="preserve"> </v>
      </c>
      <c r="BB83" s="83"/>
      <c r="BC83" s="89"/>
      <c r="BD83" s="89"/>
      <c r="BE83" s="87" t="s">
        <v>792</v>
      </c>
      <c r="BF83" s="87" t="s">
        <v>793</v>
      </c>
      <c r="BG83" s="87" t="s">
        <v>724</v>
      </c>
      <c r="BH83" s="87" t="s">
        <v>643</v>
      </c>
      <c r="BI83" s="87" t="s">
        <v>644</v>
      </c>
      <c r="BJ83" s="87" t="s">
        <v>809</v>
      </c>
      <c r="BK83" s="87" t="s">
        <v>810</v>
      </c>
      <c r="BL83" s="87">
        <v>3241000</v>
      </c>
      <c r="BM83" s="209" t="s">
        <v>811</v>
      </c>
      <c r="BN83" s="99"/>
    </row>
    <row r="84" spans="1:66" s="22" customFormat="1" ht="114.75" customHeight="1">
      <c r="A84" s="89"/>
      <c r="B84" s="88" t="s">
        <v>58</v>
      </c>
      <c r="C84" s="88"/>
      <c r="D84" s="210" t="s">
        <v>815</v>
      </c>
      <c r="E84" s="89"/>
      <c r="F84" s="211" t="s">
        <v>631</v>
      </c>
      <c r="G84" s="87" t="s">
        <v>632</v>
      </c>
      <c r="H84" s="212">
        <v>44197</v>
      </c>
      <c r="I84" s="212">
        <v>44560</v>
      </c>
      <c r="J84" s="87" t="s">
        <v>816</v>
      </c>
      <c r="K84" s="87" t="s">
        <v>817</v>
      </c>
      <c r="L84" s="87" t="s">
        <v>787</v>
      </c>
      <c r="M84" s="87" t="s">
        <v>65</v>
      </c>
      <c r="N84" s="23">
        <v>0</v>
      </c>
      <c r="O84" s="204">
        <v>0</v>
      </c>
      <c r="P84" s="23">
        <v>1</v>
      </c>
      <c r="Q84" s="204">
        <v>10000000</v>
      </c>
      <c r="R84" s="23">
        <v>0</v>
      </c>
      <c r="S84" s="204">
        <v>0</v>
      </c>
      <c r="T84" s="23">
        <v>0</v>
      </c>
      <c r="U84" s="204">
        <v>0</v>
      </c>
      <c r="V84" s="23">
        <v>0</v>
      </c>
      <c r="W84" s="204">
        <v>0</v>
      </c>
      <c r="X84" s="23">
        <v>1</v>
      </c>
      <c r="Y84" s="204">
        <f t="shared" si="7"/>
        <v>10000000</v>
      </c>
      <c r="Z84" s="213"/>
      <c r="AA84" s="24" t="str">
        <f t="shared" si="8"/>
        <v xml:space="preserve"> </v>
      </c>
      <c r="AB84" s="83"/>
      <c r="AC84" s="14" t="str">
        <f t="shared" si="9"/>
        <v xml:space="preserve"> </v>
      </c>
      <c r="AD84" s="83"/>
      <c r="AE84" s="89"/>
      <c r="AF84" s="213">
        <v>2934140</v>
      </c>
      <c r="AG84" s="24">
        <f t="shared" si="10"/>
        <v>0.29341400000000001</v>
      </c>
      <c r="AH84" s="107">
        <v>1</v>
      </c>
      <c r="AI84" s="14">
        <f t="shared" si="11"/>
        <v>1</v>
      </c>
      <c r="AJ84" s="210" t="s">
        <v>818</v>
      </c>
      <c r="AK84" s="88" t="s">
        <v>819</v>
      </c>
      <c r="AL84" s="207">
        <v>2934140</v>
      </c>
      <c r="AM84" s="208">
        <f t="shared" si="12"/>
        <v>0.29341400000000001</v>
      </c>
      <c r="AN84" s="107">
        <v>1</v>
      </c>
      <c r="AO84" s="17">
        <f t="shared" si="13"/>
        <v>1</v>
      </c>
      <c r="AP84" s="352" t="s">
        <v>820</v>
      </c>
      <c r="AQ84" s="464" t="s">
        <v>821</v>
      </c>
      <c r="AR84" s="213"/>
      <c r="AS84" s="24">
        <f t="shared" si="14"/>
        <v>0</v>
      </c>
      <c r="AT84" s="107"/>
      <c r="AU84" s="14">
        <f t="shared" si="15"/>
        <v>0</v>
      </c>
      <c r="AV84" s="83"/>
      <c r="AW84" s="89"/>
      <c r="AX84" s="213"/>
      <c r="AY84" s="24">
        <f t="shared" si="16"/>
        <v>0</v>
      </c>
      <c r="AZ84" s="107"/>
      <c r="BA84" s="14">
        <f t="shared" si="17"/>
        <v>0</v>
      </c>
      <c r="BB84" s="83"/>
      <c r="BC84" s="89"/>
      <c r="BD84" s="89"/>
      <c r="BE84" s="87" t="s">
        <v>640</v>
      </c>
      <c r="BF84" s="87" t="s">
        <v>822</v>
      </c>
      <c r="BG84" s="87" t="s">
        <v>823</v>
      </c>
      <c r="BH84" s="87" t="s">
        <v>643</v>
      </c>
      <c r="BI84" s="87" t="s">
        <v>644</v>
      </c>
      <c r="BJ84" s="87" t="s">
        <v>824</v>
      </c>
      <c r="BK84" s="87" t="s">
        <v>825</v>
      </c>
      <c r="BL84" s="87">
        <v>3241000</v>
      </c>
      <c r="BM84" s="209" t="s">
        <v>826</v>
      </c>
      <c r="BN84" s="99"/>
    </row>
    <row r="85" spans="1:66" s="22" customFormat="1" ht="114.75" customHeight="1">
      <c r="A85" s="89"/>
      <c r="B85" s="88" t="s">
        <v>58</v>
      </c>
      <c r="C85" s="88"/>
      <c r="D85" s="210" t="s">
        <v>827</v>
      </c>
      <c r="E85" s="89"/>
      <c r="F85" s="211" t="s">
        <v>631</v>
      </c>
      <c r="G85" s="87" t="s">
        <v>632</v>
      </c>
      <c r="H85" s="212">
        <v>44228</v>
      </c>
      <c r="I85" s="212">
        <v>45442</v>
      </c>
      <c r="J85" s="87" t="s">
        <v>828</v>
      </c>
      <c r="K85" s="87" t="s">
        <v>829</v>
      </c>
      <c r="L85" s="87" t="s">
        <v>830</v>
      </c>
      <c r="M85" s="87" t="s">
        <v>65</v>
      </c>
      <c r="N85" s="215">
        <v>0</v>
      </c>
      <c r="O85" s="204">
        <v>0</v>
      </c>
      <c r="P85" s="215">
        <v>45</v>
      </c>
      <c r="Q85" s="204">
        <v>380732000</v>
      </c>
      <c r="R85" s="215">
        <v>45</v>
      </c>
      <c r="S85" s="204">
        <v>380732000</v>
      </c>
      <c r="T85" s="215">
        <v>45</v>
      </c>
      <c r="U85" s="204">
        <v>380732000</v>
      </c>
      <c r="V85" s="215">
        <v>30</v>
      </c>
      <c r="W85" s="204">
        <v>380732000</v>
      </c>
      <c r="X85" s="215">
        <v>165</v>
      </c>
      <c r="Y85" s="204">
        <f t="shared" si="7"/>
        <v>1522928000</v>
      </c>
      <c r="Z85" s="213"/>
      <c r="AA85" s="24" t="str">
        <f t="shared" si="8"/>
        <v xml:space="preserve"> </v>
      </c>
      <c r="AB85" s="83"/>
      <c r="AC85" s="14" t="str">
        <f t="shared" si="9"/>
        <v xml:space="preserve"> </v>
      </c>
      <c r="AD85" s="83"/>
      <c r="AE85" s="89"/>
      <c r="AF85" s="213">
        <v>16532640</v>
      </c>
      <c r="AG85" s="24">
        <f t="shared" si="10"/>
        <v>4.3423300379269406E-2</v>
      </c>
      <c r="AH85" s="83">
        <v>0</v>
      </c>
      <c r="AI85" s="14">
        <f t="shared" si="11"/>
        <v>0</v>
      </c>
      <c r="AJ85" s="210" t="s">
        <v>831</v>
      </c>
      <c r="AK85" s="210" t="s">
        <v>832</v>
      </c>
      <c r="AL85" s="207">
        <v>66219240</v>
      </c>
      <c r="AM85" s="208">
        <f t="shared" si="12"/>
        <v>0.17392612126114956</v>
      </c>
      <c r="AN85" s="83">
        <v>62</v>
      </c>
      <c r="AO85" s="17">
        <f t="shared" si="13"/>
        <v>1.3777777777777778</v>
      </c>
      <c r="AP85" s="352" t="s">
        <v>833</v>
      </c>
      <c r="AQ85" s="464" t="s">
        <v>834</v>
      </c>
      <c r="AR85" s="213"/>
      <c r="AS85" s="24">
        <f t="shared" si="14"/>
        <v>0</v>
      </c>
      <c r="AT85" s="83"/>
      <c r="AU85" s="14">
        <f t="shared" si="15"/>
        <v>0</v>
      </c>
      <c r="AV85" s="83"/>
      <c r="AW85" s="89"/>
      <c r="AX85" s="213"/>
      <c r="AY85" s="24">
        <f t="shared" si="16"/>
        <v>0</v>
      </c>
      <c r="AZ85" s="83"/>
      <c r="BA85" s="14">
        <f t="shared" si="17"/>
        <v>0</v>
      </c>
      <c r="BB85" s="83"/>
      <c r="BC85" s="89"/>
      <c r="BD85" s="89"/>
      <c r="BE85" s="87" t="s">
        <v>835</v>
      </c>
      <c r="BF85" s="87" t="s">
        <v>836</v>
      </c>
      <c r="BG85" s="87" t="s">
        <v>837</v>
      </c>
      <c r="BH85" s="87" t="s">
        <v>643</v>
      </c>
      <c r="BI85" s="87" t="s">
        <v>644</v>
      </c>
      <c r="BJ85" s="87" t="s">
        <v>838</v>
      </c>
      <c r="BK85" s="87" t="s">
        <v>839</v>
      </c>
      <c r="BL85" s="87">
        <v>3241000</v>
      </c>
      <c r="BM85" s="209" t="s">
        <v>840</v>
      </c>
      <c r="BN85" s="99"/>
    </row>
    <row r="86" spans="1:66" s="22" customFormat="1" ht="114.75" customHeight="1">
      <c r="A86" s="89"/>
      <c r="B86" s="88" t="s">
        <v>58</v>
      </c>
      <c r="C86" s="88"/>
      <c r="D86" s="210" t="s">
        <v>841</v>
      </c>
      <c r="E86" s="89"/>
      <c r="F86" s="211" t="s">
        <v>631</v>
      </c>
      <c r="G86" s="87" t="s">
        <v>632</v>
      </c>
      <c r="H86" s="212">
        <v>44228</v>
      </c>
      <c r="I86" s="212">
        <v>45442</v>
      </c>
      <c r="J86" s="87" t="s">
        <v>842</v>
      </c>
      <c r="K86" s="87" t="s">
        <v>843</v>
      </c>
      <c r="L86" s="87" t="s">
        <v>844</v>
      </c>
      <c r="M86" s="87" t="s">
        <v>65</v>
      </c>
      <c r="N86" s="215">
        <v>0</v>
      </c>
      <c r="O86" s="204">
        <v>0</v>
      </c>
      <c r="P86" s="215">
        <v>45</v>
      </c>
      <c r="Q86" s="204">
        <v>139920000</v>
      </c>
      <c r="R86" s="215">
        <v>45</v>
      </c>
      <c r="S86" s="204">
        <v>139920000</v>
      </c>
      <c r="T86" s="215">
        <v>45</v>
      </c>
      <c r="U86" s="204">
        <v>139920000</v>
      </c>
      <c r="V86" s="215">
        <v>30</v>
      </c>
      <c r="W86" s="204">
        <v>139920000</v>
      </c>
      <c r="X86" s="215">
        <v>165</v>
      </c>
      <c r="Y86" s="204">
        <f t="shared" si="7"/>
        <v>559680000</v>
      </c>
      <c r="Z86" s="213"/>
      <c r="AA86" s="24" t="str">
        <f t="shared" si="8"/>
        <v xml:space="preserve"> </v>
      </c>
      <c r="AB86" s="83"/>
      <c r="AC86" s="14" t="str">
        <f t="shared" si="9"/>
        <v xml:space="preserve"> </v>
      </c>
      <c r="AD86" s="83"/>
      <c r="AE86" s="89"/>
      <c r="AF86" s="213">
        <v>5510879</v>
      </c>
      <c r="AG86" s="24">
        <f t="shared" si="10"/>
        <v>3.9385927672955977E-2</v>
      </c>
      <c r="AH86" s="83">
        <v>0</v>
      </c>
      <c r="AI86" s="14">
        <f t="shared" si="11"/>
        <v>0</v>
      </c>
      <c r="AJ86" s="210" t="s">
        <v>831</v>
      </c>
      <c r="AK86" s="210" t="s">
        <v>832</v>
      </c>
      <c r="AL86" s="207">
        <v>22073080</v>
      </c>
      <c r="AM86" s="208">
        <f t="shared" si="12"/>
        <v>0.15775500285877644</v>
      </c>
      <c r="AN86" s="83">
        <v>10</v>
      </c>
      <c r="AO86" s="17">
        <f t="shared" si="13"/>
        <v>0.22222222222222221</v>
      </c>
      <c r="AP86" s="352" t="s">
        <v>845</v>
      </c>
      <c r="AQ86" s="464" t="s">
        <v>834</v>
      </c>
      <c r="AR86" s="213"/>
      <c r="AS86" s="24">
        <f t="shared" si="14"/>
        <v>0</v>
      </c>
      <c r="AT86" s="83"/>
      <c r="AU86" s="14">
        <f t="shared" si="15"/>
        <v>0</v>
      </c>
      <c r="AV86" s="83"/>
      <c r="AW86" s="89"/>
      <c r="AX86" s="213"/>
      <c r="AY86" s="24">
        <f t="shared" si="16"/>
        <v>0</v>
      </c>
      <c r="AZ86" s="83"/>
      <c r="BA86" s="14">
        <f t="shared" si="17"/>
        <v>0</v>
      </c>
      <c r="BB86" s="83"/>
      <c r="BC86" s="89"/>
      <c r="BD86" s="89"/>
      <c r="BE86" s="87" t="s">
        <v>835</v>
      </c>
      <c r="BF86" s="87" t="s">
        <v>836</v>
      </c>
      <c r="BG86" s="87" t="s">
        <v>837</v>
      </c>
      <c r="BH86" s="87" t="s">
        <v>643</v>
      </c>
      <c r="BI86" s="87" t="s">
        <v>644</v>
      </c>
      <c r="BJ86" s="87" t="s">
        <v>838</v>
      </c>
      <c r="BK86" s="87" t="s">
        <v>839</v>
      </c>
      <c r="BL86" s="87">
        <v>3241000</v>
      </c>
      <c r="BM86" s="209" t="s">
        <v>840</v>
      </c>
      <c r="BN86" s="99"/>
    </row>
    <row r="87" spans="1:66" s="22" customFormat="1" ht="114.75" customHeight="1">
      <c r="A87" s="89"/>
      <c r="B87" s="88" t="s">
        <v>58</v>
      </c>
      <c r="C87" s="88"/>
      <c r="D87" s="210" t="s">
        <v>846</v>
      </c>
      <c r="E87" s="89"/>
      <c r="F87" s="211" t="s">
        <v>631</v>
      </c>
      <c r="G87" s="87" t="s">
        <v>632</v>
      </c>
      <c r="H87" s="212">
        <v>44228</v>
      </c>
      <c r="I87" s="212">
        <v>45442</v>
      </c>
      <c r="J87" s="87" t="s">
        <v>847</v>
      </c>
      <c r="K87" s="87" t="s">
        <v>848</v>
      </c>
      <c r="L87" s="87" t="s">
        <v>849</v>
      </c>
      <c r="M87" s="87" t="s">
        <v>65</v>
      </c>
      <c r="N87" s="215">
        <v>0</v>
      </c>
      <c r="O87" s="204">
        <v>0</v>
      </c>
      <c r="P87" s="215">
        <v>2</v>
      </c>
      <c r="Q87" s="204">
        <v>128700000</v>
      </c>
      <c r="R87" s="215">
        <v>2</v>
      </c>
      <c r="S87" s="204">
        <v>128700000</v>
      </c>
      <c r="T87" s="215">
        <v>2</v>
      </c>
      <c r="U87" s="204">
        <v>128700000</v>
      </c>
      <c r="V87" s="215">
        <v>2</v>
      </c>
      <c r="W87" s="204">
        <v>128700000</v>
      </c>
      <c r="X87" s="215">
        <v>2</v>
      </c>
      <c r="Y87" s="204">
        <f t="shared" si="7"/>
        <v>514800000</v>
      </c>
      <c r="Z87" s="213"/>
      <c r="AA87" s="24" t="str">
        <f t="shared" si="8"/>
        <v xml:space="preserve"> </v>
      </c>
      <c r="AB87" s="83"/>
      <c r="AC87" s="14" t="str">
        <f t="shared" si="9"/>
        <v xml:space="preserve"> </v>
      </c>
      <c r="AD87" s="83"/>
      <c r="AE87" s="89"/>
      <c r="AF87" s="213">
        <v>2773333</v>
      </c>
      <c r="AG87" s="24">
        <f t="shared" si="10"/>
        <v>2.1548818958818959E-2</v>
      </c>
      <c r="AH87" s="83">
        <v>1</v>
      </c>
      <c r="AI87" s="14">
        <f t="shared" si="11"/>
        <v>0.5</v>
      </c>
      <c r="AJ87" s="210" t="s">
        <v>850</v>
      </c>
      <c r="AK87" s="210" t="s">
        <v>832</v>
      </c>
      <c r="AL87" s="207">
        <v>18026666</v>
      </c>
      <c r="AM87" s="208">
        <f t="shared" si="12"/>
        <v>0.14006733488733489</v>
      </c>
      <c r="AN87" s="83">
        <v>2</v>
      </c>
      <c r="AO87" s="17">
        <f t="shared" si="13"/>
        <v>1</v>
      </c>
      <c r="AP87" s="352" t="s">
        <v>851</v>
      </c>
      <c r="AQ87" s="464" t="s">
        <v>834</v>
      </c>
      <c r="AR87" s="213"/>
      <c r="AS87" s="24">
        <f t="shared" si="14"/>
        <v>0</v>
      </c>
      <c r="AT87" s="83"/>
      <c r="AU87" s="14">
        <f t="shared" si="15"/>
        <v>0</v>
      </c>
      <c r="AV87" s="83"/>
      <c r="AW87" s="89"/>
      <c r="AX87" s="213"/>
      <c r="AY87" s="24">
        <f t="shared" si="16"/>
        <v>0</v>
      </c>
      <c r="AZ87" s="83"/>
      <c r="BA87" s="14">
        <f t="shared" si="17"/>
        <v>0</v>
      </c>
      <c r="BB87" s="83"/>
      <c r="BC87" s="89"/>
      <c r="BD87" s="89"/>
      <c r="BE87" s="87" t="s">
        <v>835</v>
      </c>
      <c r="BF87" s="87" t="s">
        <v>836</v>
      </c>
      <c r="BG87" s="87" t="s">
        <v>837</v>
      </c>
      <c r="BH87" s="87" t="s">
        <v>643</v>
      </c>
      <c r="BI87" s="87" t="s">
        <v>644</v>
      </c>
      <c r="BJ87" s="87" t="s">
        <v>838</v>
      </c>
      <c r="BK87" s="87" t="s">
        <v>839</v>
      </c>
      <c r="BL87" s="87">
        <v>3241000</v>
      </c>
      <c r="BM87" s="209" t="s">
        <v>840</v>
      </c>
      <c r="BN87" s="99"/>
    </row>
    <row r="88" spans="1:66" s="22" customFormat="1" ht="114.75" customHeight="1">
      <c r="A88" s="89"/>
      <c r="B88" s="88" t="s">
        <v>58</v>
      </c>
      <c r="C88" s="88"/>
      <c r="D88" s="210" t="s">
        <v>852</v>
      </c>
      <c r="E88" s="89"/>
      <c r="F88" s="211" t="s">
        <v>631</v>
      </c>
      <c r="G88" s="87" t="s">
        <v>632</v>
      </c>
      <c r="H88" s="212">
        <v>44228</v>
      </c>
      <c r="I88" s="212">
        <v>45442</v>
      </c>
      <c r="J88" s="87" t="s">
        <v>853</v>
      </c>
      <c r="K88" s="87" t="s">
        <v>854</v>
      </c>
      <c r="L88" s="87" t="s">
        <v>855</v>
      </c>
      <c r="M88" s="87" t="s">
        <v>65</v>
      </c>
      <c r="N88" s="215">
        <v>0</v>
      </c>
      <c r="O88" s="204">
        <v>0</v>
      </c>
      <c r="P88" s="215">
        <v>1</v>
      </c>
      <c r="Q88" s="204">
        <v>25000000</v>
      </c>
      <c r="R88" s="215">
        <v>1</v>
      </c>
      <c r="S88" s="204">
        <v>25000000</v>
      </c>
      <c r="T88" s="215">
        <v>1</v>
      </c>
      <c r="U88" s="204">
        <v>25000000</v>
      </c>
      <c r="V88" s="215">
        <v>1</v>
      </c>
      <c r="W88" s="204">
        <v>25000000</v>
      </c>
      <c r="X88" s="215">
        <v>4</v>
      </c>
      <c r="Y88" s="204">
        <f t="shared" si="7"/>
        <v>100000000</v>
      </c>
      <c r="Z88" s="213"/>
      <c r="AA88" s="24" t="str">
        <f t="shared" si="8"/>
        <v xml:space="preserve"> </v>
      </c>
      <c r="AB88" s="83"/>
      <c r="AC88" s="14" t="str">
        <f t="shared" si="9"/>
        <v xml:space="preserve"> </v>
      </c>
      <c r="AD88" s="83"/>
      <c r="AE88" s="89"/>
      <c r="AF88" s="213">
        <v>0</v>
      </c>
      <c r="AG88" s="24">
        <f t="shared" si="10"/>
        <v>0</v>
      </c>
      <c r="AH88" s="83">
        <v>0</v>
      </c>
      <c r="AI88" s="14">
        <f t="shared" si="11"/>
        <v>0</v>
      </c>
      <c r="AJ88" s="210" t="s">
        <v>856</v>
      </c>
      <c r="AK88" s="210" t="s">
        <v>832</v>
      </c>
      <c r="AL88" s="207">
        <v>49988211</v>
      </c>
      <c r="AM88" s="208">
        <f t="shared" si="12"/>
        <v>1.99952844</v>
      </c>
      <c r="AN88" s="83">
        <v>1</v>
      </c>
      <c r="AO88" s="17">
        <f t="shared" si="13"/>
        <v>1</v>
      </c>
      <c r="AP88" s="352" t="s">
        <v>857</v>
      </c>
      <c r="AQ88" s="464" t="s">
        <v>834</v>
      </c>
      <c r="AR88" s="213"/>
      <c r="AS88" s="24">
        <f t="shared" si="14"/>
        <v>0</v>
      </c>
      <c r="AT88" s="83"/>
      <c r="AU88" s="14">
        <f t="shared" si="15"/>
        <v>0</v>
      </c>
      <c r="AV88" s="83"/>
      <c r="AW88" s="89"/>
      <c r="AX88" s="213"/>
      <c r="AY88" s="24">
        <f t="shared" si="16"/>
        <v>0</v>
      </c>
      <c r="AZ88" s="83"/>
      <c r="BA88" s="14">
        <f t="shared" si="17"/>
        <v>0</v>
      </c>
      <c r="BB88" s="83"/>
      <c r="BC88" s="89"/>
      <c r="BD88" s="89"/>
      <c r="BE88" s="87" t="s">
        <v>835</v>
      </c>
      <c r="BF88" s="87" t="s">
        <v>836</v>
      </c>
      <c r="BG88" s="87" t="s">
        <v>837</v>
      </c>
      <c r="BH88" s="87" t="s">
        <v>643</v>
      </c>
      <c r="BI88" s="87" t="s">
        <v>644</v>
      </c>
      <c r="BJ88" s="87" t="s">
        <v>838</v>
      </c>
      <c r="BK88" s="87" t="s">
        <v>839</v>
      </c>
      <c r="BL88" s="87">
        <v>3241000</v>
      </c>
      <c r="BM88" s="209" t="s">
        <v>840</v>
      </c>
      <c r="BN88" s="99"/>
    </row>
    <row r="89" spans="1:66" s="8" customFormat="1" ht="114.75" customHeight="1">
      <c r="A89" s="90"/>
      <c r="B89" s="90" t="s">
        <v>477</v>
      </c>
      <c r="C89" s="90"/>
      <c r="D89" s="90" t="s">
        <v>858</v>
      </c>
      <c r="E89" s="220"/>
      <c r="F89" s="92" t="s">
        <v>245</v>
      </c>
      <c r="G89" s="90" t="s">
        <v>859</v>
      </c>
      <c r="H89" s="221">
        <v>44256</v>
      </c>
      <c r="I89" s="221">
        <v>45473</v>
      </c>
      <c r="J89" s="90" t="s">
        <v>860</v>
      </c>
      <c r="K89" s="90" t="s">
        <v>861</v>
      </c>
      <c r="L89" s="90">
        <f ca="1">L89:L90</f>
        <v>0</v>
      </c>
      <c r="M89" s="90" t="s">
        <v>862</v>
      </c>
      <c r="N89" s="90"/>
      <c r="O89" s="63">
        <v>0</v>
      </c>
      <c r="P89" s="222">
        <v>0.25</v>
      </c>
      <c r="Q89" s="63"/>
      <c r="R89" s="222">
        <v>0.25</v>
      </c>
      <c r="S89" s="63"/>
      <c r="T89" s="222">
        <v>0.25</v>
      </c>
      <c r="U89" s="63"/>
      <c r="V89" s="222">
        <v>0.25</v>
      </c>
      <c r="W89" s="90"/>
      <c r="X89" s="222">
        <v>1</v>
      </c>
      <c r="Y89" s="64"/>
      <c r="Z89" s="90"/>
      <c r="AA89" s="14" t="str">
        <f t="shared" si="8"/>
        <v xml:space="preserve"> </v>
      </c>
      <c r="AB89" s="90"/>
      <c r="AC89" s="14" t="str">
        <f t="shared" si="9"/>
        <v xml:space="preserve"> </v>
      </c>
      <c r="AD89" s="90"/>
      <c r="AE89" s="90"/>
      <c r="AF89" s="90"/>
      <c r="AG89" s="25">
        <v>0</v>
      </c>
      <c r="AH89" s="90"/>
      <c r="AI89" s="14">
        <f t="shared" si="11"/>
        <v>0</v>
      </c>
      <c r="AJ89" s="223" t="s">
        <v>863</v>
      </c>
      <c r="AK89" s="223" t="s">
        <v>864</v>
      </c>
      <c r="AL89" s="473">
        <v>0</v>
      </c>
      <c r="AM89" s="474" t="e">
        <f>+AL89/Q89</f>
        <v>#DIV/0!</v>
      </c>
      <c r="AN89" s="90">
        <v>0.02</v>
      </c>
      <c r="AO89" s="17">
        <f t="shared" ref="AO89:AO102" si="18">IF(P89=0," ",AN89/P89)</f>
        <v>0.08</v>
      </c>
      <c r="AP89" s="224" t="s">
        <v>865</v>
      </c>
      <c r="AQ89" s="445" t="s">
        <v>866</v>
      </c>
      <c r="AR89" s="90"/>
      <c r="AS89" s="14" t="str">
        <f t="shared" si="14"/>
        <v xml:space="preserve"> </v>
      </c>
      <c r="AT89" s="90"/>
      <c r="AU89" s="14">
        <f t="shared" si="15"/>
        <v>0</v>
      </c>
      <c r="AV89" s="90"/>
      <c r="AW89" s="90"/>
      <c r="AX89" s="90"/>
      <c r="AY89" s="14" t="str">
        <f t="shared" si="16"/>
        <v xml:space="preserve"> </v>
      </c>
      <c r="AZ89" s="90"/>
      <c r="BA89" s="14">
        <f t="shared" si="17"/>
        <v>0</v>
      </c>
      <c r="BB89" s="90"/>
      <c r="BC89" s="90"/>
      <c r="BD89" s="90"/>
      <c r="BE89" s="225" t="s">
        <v>867</v>
      </c>
      <c r="BF89" s="225"/>
      <c r="BG89" s="90" t="s">
        <v>868</v>
      </c>
      <c r="BH89" s="92" t="s">
        <v>869</v>
      </c>
      <c r="BI89" s="92" t="s">
        <v>870</v>
      </c>
      <c r="BJ89" s="92" t="s">
        <v>871</v>
      </c>
      <c r="BK89" s="92" t="s">
        <v>872</v>
      </c>
      <c r="BL89" s="92" t="s">
        <v>873</v>
      </c>
      <c r="BM89" s="65" t="s">
        <v>874</v>
      </c>
      <c r="BN89" s="226" t="s">
        <v>875</v>
      </c>
    </row>
    <row r="90" spans="1:66" s="8" customFormat="1" ht="114.75" customHeight="1">
      <c r="A90" s="90"/>
      <c r="B90" s="90" t="s">
        <v>477</v>
      </c>
      <c r="C90" s="90"/>
      <c r="D90" s="227" t="s">
        <v>876</v>
      </c>
      <c r="E90" s="90"/>
      <c r="F90" s="92" t="s">
        <v>245</v>
      </c>
      <c r="G90" s="90" t="s">
        <v>877</v>
      </c>
      <c r="H90" s="221">
        <v>44348</v>
      </c>
      <c r="I90" s="221">
        <v>45080</v>
      </c>
      <c r="J90" s="90" t="s">
        <v>878</v>
      </c>
      <c r="K90" s="90" t="s">
        <v>879</v>
      </c>
      <c r="L90" s="90" t="s">
        <v>880</v>
      </c>
      <c r="M90" s="90" t="s">
        <v>65</v>
      </c>
      <c r="N90" s="90">
        <v>0</v>
      </c>
      <c r="O90" s="63"/>
      <c r="P90" s="66">
        <v>0.05</v>
      </c>
      <c r="Q90" s="63">
        <v>21500000</v>
      </c>
      <c r="R90" s="222">
        <v>0.05</v>
      </c>
      <c r="S90" s="63">
        <v>21500000</v>
      </c>
      <c r="T90" s="222">
        <v>0.05</v>
      </c>
      <c r="U90" s="63">
        <v>21500000</v>
      </c>
      <c r="V90" s="228">
        <v>0</v>
      </c>
      <c r="W90" s="67">
        <v>0</v>
      </c>
      <c r="X90" s="228">
        <v>25</v>
      </c>
      <c r="Y90" s="64"/>
      <c r="Z90" s="90"/>
      <c r="AA90" s="14" t="str">
        <f t="shared" si="8"/>
        <v xml:space="preserve"> </v>
      </c>
      <c r="AB90" s="90"/>
      <c r="AC90" s="14" t="str">
        <f t="shared" si="9"/>
        <v xml:space="preserve"> </v>
      </c>
      <c r="AD90" s="90"/>
      <c r="AE90" s="90"/>
      <c r="AF90" s="90"/>
      <c r="AG90" s="25">
        <v>0.08</v>
      </c>
      <c r="AH90" s="90"/>
      <c r="AI90" s="14">
        <f t="shared" si="11"/>
        <v>0</v>
      </c>
      <c r="AJ90" s="90" t="s">
        <v>881</v>
      </c>
      <c r="AK90" s="90"/>
      <c r="AL90" s="90"/>
      <c r="AM90" s="474">
        <f t="shared" ref="AM90:AM102" si="19">+AL90/Q90</f>
        <v>0</v>
      </c>
      <c r="AN90" s="90">
        <v>8.0000000000000002E-3</v>
      </c>
      <c r="AO90" s="17">
        <f t="shared" si="18"/>
        <v>0.16</v>
      </c>
      <c r="AP90" s="224" t="s">
        <v>882</v>
      </c>
      <c r="AQ90" s="446" t="s">
        <v>883</v>
      </c>
      <c r="AR90" s="90"/>
      <c r="AS90" s="14">
        <f t="shared" si="14"/>
        <v>0</v>
      </c>
      <c r="AT90" s="90"/>
      <c r="AU90" s="14">
        <f t="shared" si="15"/>
        <v>0</v>
      </c>
      <c r="AV90" s="90"/>
      <c r="AW90" s="90"/>
      <c r="AX90" s="90"/>
      <c r="AY90" s="14">
        <f t="shared" si="16"/>
        <v>0</v>
      </c>
      <c r="AZ90" s="90"/>
      <c r="BA90" s="14">
        <f t="shared" si="17"/>
        <v>0</v>
      </c>
      <c r="BB90" s="90"/>
      <c r="BC90" s="90"/>
      <c r="BD90" s="90"/>
      <c r="BE90" s="90" t="s">
        <v>867</v>
      </c>
      <c r="BF90" s="225" t="s">
        <v>884</v>
      </c>
      <c r="BG90" s="90" t="s">
        <v>868</v>
      </c>
      <c r="BH90" s="92" t="s">
        <v>869</v>
      </c>
      <c r="BI90" s="92" t="s">
        <v>870</v>
      </c>
      <c r="BJ90" s="92" t="s">
        <v>885</v>
      </c>
      <c r="BK90" s="92" t="s">
        <v>886</v>
      </c>
      <c r="BL90" s="92" t="s">
        <v>887</v>
      </c>
      <c r="BM90" s="68" t="s">
        <v>888</v>
      </c>
      <c r="BN90" s="226"/>
    </row>
    <row r="91" spans="1:66" s="8" customFormat="1" ht="114.75" customHeight="1">
      <c r="A91" s="90"/>
      <c r="B91" s="90" t="s">
        <v>477</v>
      </c>
      <c r="C91" s="90"/>
      <c r="D91" s="225" t="s">
        <v>889</v>
      </c>
      <c r="E91" s="90"/>
      <c r="F91" s="92" t="s">
        <v>245</v>
      </c>
      <c r="G91" s="90" t="s">
        <v>890</v>
      </c>
      <c r="H91" s="221">
        <v>44197</v>
      </c>
      <c r="I91" s="221">
        <v>45446</v>
      </c>
      <c r="J91" s="90" t="s">
        <v>891</v>
      </c>
      <c r="K91" s="220" t="s">
        <v>892</v>
      </c>
      <c r="L91" s="90" t="s">
        <v>893</v>
      </c>
      <c r="M91" s="90" t="s">
        <v>65</v>
      </c>
      <c r="N91" s="90"/>
      <c r="O91" s="63"/>
      <c r="P91" s="222">
        <v>0.25</v>
      </c>
      <c r="Q91" s="63"/>
      <c r="R91" s="222">
        <v>0.25</v>
      </c>
      <c r="S91" s="63"/>
      <c r="T91" s="222">
        <v>0.25</v>
      </c>
      <c r="U91" s="63"/>
      <c r="V91" s="222">
        <v>0.25</v>
      </c>
      <c r="W91" s="90"/>
      <c r="X91" s="222">
        <v>1</v>
      </c>
      <c r="Y91" s="64"/>
      <c r="Z91" s="90"/>
      <c r="AA91" s="14" t="str">
        <f t="shared" si="8"/>
        <v xml:space="preserve"> </v>
      </c>
      <c r="AB91" s="90"/>
      <c r="AC91" s="14" t="str">
        <f t="shared" si="9"/>
        <v xml:space="preserve"> </v>
      </c>
      <c r="AD91" s="90"/>
      <c r="AE91" s="90"/>
      <c r="AF91" s="90"/>
      <c r="AG91" s="25" t="str">
        <f>IF(Q91=0," ",AF91/Q91)</f>
        <v xml:space="preserve"> </v>
      </c>
      <c r="AH91" s="90"/>
      <c r="AI91" s="14">
        <f t="shared" si="11"/>
        <v>0</v>
      </c>
      <c r="AJ91" s="223" t="s">
        <v>894</v>
      </c>
      <c r="AK91" s="223" t="s">
        <v>895</v>
      </c>
      <c r="AL91" s="90"/>
      <c r="AM91" s="474" t="e">
        <f t="shared" si="19"/>
        <v>#DIV/0!</v>
      </c>
      <c r="AN91" s="90">
        <v>5.0000000000000001E-3</v>
      </c>
      <c r="AO91" s="17">
        <f t="shared" si="18"/>
        <v>0.02</v>
      </c>
      <c r="AP91" s="90" t="s">
        <v>896</v>
      </c>
      <c r="AQ91" s="446" t="s">
        <v>897</v>
      </c>
      <c r="AR91" s="90"/>
      <c r="AS91" s="14" t="str">
        <f t="shared" si="14"/>
        <v xml:space="preserve"> </v>
      </c>
      <c r="AT91" s="90"/>
      <c r="AU91" s="14">
        <f t="shared" si="15"/>
        <v>0</v>
      </c>
      <c r="AV91" s="90"/>
      <c r="AW91" s="90"/>
      <c r="AX91" s="90"/>
      <c r="AY91" s="14" t="str">
        <f t="shared" si="16"/>
        <v xml:space="preserve"> </v>
      </c>
      <c r="AZ91" s="90"/>
      <c r="BA91" s="14">
        <f t="shared" si="17"/>
        <v>0</v>
      </c>
      <c r="BB91" s="90"/>
      <c r="BC91" s="90"/>
      <c r="BD91" s="90"/>
      <c r="BE91" s="225" t="s">
        <v>867</v>
      </c>
      <c r="BF91" s="225"/>
      <c r="BG91" s="90" t="s">
        <v>868</v>
      </c>
      <c r="BH91" s="92" t="s">
        <v>869</v>
      </c>
      <c r="BI91" s="92" t="s">
        <v>870</v>
      </c>
      <c r="BJ91" s="92" t="s">
        <v>871</v>
      </c>
      <c r="BK91" s="92" t="s">
        <v>872</v>
      </c>
      <c r="BL91" s="92" t="s">
        <v>873</v>
      </c>
      <c r="BM91" s="68" t="s">
        <v>874</v>
      </c>
      <c r="BN91" s="226" t="s">
        <v>898</v>
      </c>
    </row>
    <row r="92" spans="1:66" s="8" customFormat="1" ht="114.75" customHeight="1">
      <c r="A92" s="90"/>
      <c r="B92" s="90" t="s">
        <v>58</v>
      </c>
      <c r="C92" s="90"/>
      <c r="D92" s="90" t="s">
        <v>899</v>
      </c>
      <c r="E92" s="220"/>
      <c r="F92" s="92" t="s">
        <v>245</v>
      </c>
      <c r="G92" s="90" t="s">
        <v>900</v>
      </c>
      <c r="H92" s="221">
        <v>44348</v>
      </c>
      <c r="I92" s="221">
        <v>45446</v>
      </c>
      <c r="J92" s="90" t="s">
        <v>901</v>
      </c>
      <c r="K92" s="90" t="s">
        <v>902</v>
      </c>
      <c r="L92" s="90" t="s">
        <v>893</v>
      </c>
      <c r="M92" s="90" t="s">
        <v>862</v>
      </c>
      <c r="N92" s="90"/>
      <c r="O92" s="63"/>
      <c r="P92" s="90">
        <v>3</v>
      </c>
      <c r="Q92" s="63"/>
      <c r="R92" s="90">
        <v>3</v>
      </c>
      <c r="S92" s="63"/>
      <c r="T92" s="90">
        <v>3</v>
      </c>
      <c r="U92" s="63"/>
      <c r="V92" s="90">
        <v>1</v>
      </c>
      <c r="W92" s="90"/>
      <c r="X92" s="90">
        <v>10</v>
      </c>
      <c r="Y92" s="64"/>
      <c r="Z92" s="90"/>
      <c r="AA92" s="14" t="str">
        <f t="shared" si="8"/>
        <v xml:space="preserve"> </v>
      </c>
      <c r="AB92" s="90"/>
      <c r="AC92" s="14" t="str">
        <f t="shared" si="9"/>
        <v xml:space="preserve"> </v>
      </c>
      <c r="AD92" s="90"/>
      <c r="AE92" s="90"/>
      <c r="AF92" s="90"/>
      <c r="AG92" s="25"/>
      <c r="AH92" s="90"/>
      <c r="AI92" s="14">
        <f t="shared" si="11"/>
        <v>0</v>
      </c>
      <c r="AJ92" s="223" t="s">
        <v>903</v>
      </c>
      <c r="AK92" s="223" t="s">
        <v>904</v>
      </c>
      <c r="AL92" s="90"/>
      <c r="AM92" s="474" t="e">
        <f t="shared" si="19"/>
        <v>#DIV/0!</v>
      </c>
      <c r="AN92" s="90"/>
      <c r="AO92" s="17">
        <f t="shared" si="18"/>
        <v>0</v>
      </c>
      <c r="AP92" s="90" t="s">
        <v>905</v>
      </c>
      <c r="AQ92" s="446" t="s">
        <v>906</v>
      </c>
      <c r="AR92" s="90"/>
      <c r="AS92" s="14" t="str">
        <f t="shared" si="14"/>
        <v xml:space="preserve"> </v>
      </c>
      <c r="AT92" s="90"/>
      <c r="AU92" s="14">
        <f t="shared" si="15"/>
        <v>0</v>
      </c>
      <c r="AV92" s="90"/>
      <c r="AW92" s="90"/>
      <c r="AX92" s="90"/>
      <c r="AY92" s="14" t="str">
        <f t="shared" si="16"/>
        <v xml:space="preserve"> </v>
      </c>
      <c r="AZ92" s="90"/>
      <c r="BA92" s="14">
        <f t="shared" si="17"/>
        <v>0</v>
      </c>
      <c r="BB92" s="90"/>
      <c r="BC92" s="90"/>
      <c r="BD92" s="90"/>
      <c r="BE92" s="225" t="s">
        <v>867</v>
      </c>
      <c r="BF92" s="90"/>
      <c r="BG92" s="90" t="s">
        <v>868</v>
      </c>
      <c r="BH92" s="92" t="s">
        <v>869</v>
      </c>
      <c r="BI92" s="92" t="s">
        <v>870</v>
      </c>
      <c r="BJ92" s="90" t="s">
        <v>907</v>
      </c>
      <c r="BK92" s="229" t="s">
        <v>908</v>
      </c>
      <c r="BL92" s="92" t="s">
        <v>909</v>
      </c>
      <c r="BM92" s="65" t="s">
        <v>910</v>
      </c>
      <c r="BN92" s="226" t="s">
        <v>911</v>
      </c>
    </row>
    <row r="93" spans="1:66" s="8" customFormat="1" ht="114.75" customHeight="1">
      <c r="A93" s="90"/>
      <c r="B93" s="90" t="s">
        <v>477</v>
      </c>
      <c r="C93" s="90"/>
      <c r="D93" s="90" t="s">
        <v>912</v>
      </c>
      <c r="E93" s="220"/>
      <c r="F93" s="92" t="s">
        <v>245</v>
      </c>
      <c r="G93" s="90" t="s">
        <v>890</v>
      </c>
      <c r="H93" s="221">
        <v>44256</v>
      </c>
      <c r="I93" s="221">
        <v>45446</v>
      </c>
      <c r="J93" s="90" t="s">
        <v>913</v>
      </c>
      <c r="K93" s="220" t="s">
        <v>892</v>
      </c>
      <c r="L93" s="90" t="s">
        <v>914</v>
      </c>
      <c r="M93" s="90" t="s">
        <v>65</v>
      </c>
      <c r="N93" s="90"/>
      <c r="O93" s="63"/>
      <c r="P93" s="222">
        <v>0.25</v>
      </c>
      <c r="Q93" s="63"/>
      <c r="R93" s="222">
        <v>0.25</v>
      </c>
      <c r="S93" s="63"/>
      <c r="T93" s="222">
        <v>0.25</v>
      </c>
      <c r="U93" s="63"/>
      <c r="V93" s="222">
        <v>0.25</v>
      </c>
      <c r="W93" s="90"/>
      <c r="X93" s="222">
        <v>1</v>
      </c>
      <c r="Y93" s="63"/>
      <c r="Z93" s="90"/>
      <c r="AA93" s="14" t="str">
        <f t="shared" si="8"/>
        <v xml:space="preserve"> </v>
      </c>
      <c r="AB93" s="90"/>
      <c r="AC93" s="14" t="str">
        <f t="shared" si="9"/>
        <v xml:space="preserve"> </v>
      </c>
      <c r="AD93" s="90"/>
      <c r="AE93" s="90"/>
      <c r="AF93" s="90"/>
      <c r="AG93" s="25" t="str">
        <f>IF(Q93=0," ",AF93/Q93)</f>
        <v xml:space="preserve"> </v>
      </c>
      <c r="AH93" s="90"/>
      <c r="AI93" s="14">
        <f t="shared" si="11"/>
        <v>0</v>
      </c>
      <c r="AJ93" s="223" t="s">
        <v>915</v>
      </c>
      <c r="AK93" s="90" t="s">
        <v>916</v>
      </c>
      <c r="AL93" s="90"/>
      <c r="AM93" s="474" t="e">
        <f t="shared" si="19"/>
        <v>#DIV/0!</v>
      </c>
      <c r="AN93" s="90">
        <v>1.0999999999999999E-2</v>
      </c>
      <c r="AO93" s="17">
        <f t="shared" si="18"/>
        <v>4.3999999999999997E-2</v>
      </c>
      <c r="AP93" s="90" t="s">
        <v>917</v>
      </c>
      <c r="AQ93" s="446" t="s">
        <v>918</v>
      </c>
      <c r="AR93" s="90"/>
      <c r="AS93" s="14" t="str">
        <f t="shared" si="14"/>
        <v xml:space="preserve"> </v>
      </c>
      <c r="AT93" s="90"/>
      <c r="AU93" s="14">
        <f t="shared" si="15"/>
        <v>0</v>
      </c>
      <c r="AV93" s="90"/>
      <c r="AW93" s="90"/>
      <c r="AX93" s="90"/>
      <c r="AY93" s="14" t="str">
        <f t="shared" si="16"/>
        <v xml:space="preserve"> </v>
      </c>
      <c r="AZ93" s="90"/>
      <c r="BA93" s="14">
        <f t="shared" si="17"/>
        <v>0</v>
      </c>
      <c r="BB93" s="90"/>
      <c r="BC93" s="90"/>
      <c r="BD93" s="90"/>
      <c r="BE93" s="225" t="s">
        <v>867</v>
      </c>
      <c r="BF93" s="90" t="s">
        <v>919</v>
      </c>
      <c r="BG93" s="90" t="s">
        <v>868</v>
      </c>
      <c r="BH93" s="92" t="s">
        <v>869</v>
      </c>
      <c r="BI93" s="92" t="s">
        <v>870</v>
      </c>
      <c r="BJ93" s="90" t="s">
        <v>920</v>
      </c>
      <c r="BK93" s="229" t="s">
        <v>921</v>
      </c>
      <c r="BL93" s="92" t="s">
        <v>922</v>
      </c>
      <c r="BM93" s="69" t="s">
        <v>923</v>
      </c>
      <c r="BN93" s="226" t="s">
        <v>924</v>
      </c>
    </row>
    <row r="94" spans="1:66" s="8" customFormat="1" ht="114.75" customHeight="1">
      <c r="A94" s="90"/>
      <c r="B94" s="90" t="s">
        <v>456</v>
      </c>
      <c r="C94" s="90"/>
      <c r="D94" s="90" t="s">
        <v>925</v>
      </c>
      <c r="E94" s="220"/>
      <c r="F94" s="92" t="s">
        <v>245</v>
      </c>
      <c r="G94" s="90" t="s">
        <v>877</v>
      </c>
      <c r="H94" s="221">
        <v>44256</v>
      </c>
      <c r="I94" s="221">
        <v>45657</v>
      </c>
      <c r="J94" s="90" t="s">
        <v>926</v>
      </c>
      <c r="K94" s="220" t="s">
        <v>927</v>
      </c>
      <c r="L94" s="90" t="s">
        <v>928</v>
      </c>
      <c r="M94" s="90" t="s">
        <v>65</v>
      </c>
      <c r="N94" s="90"/>
      <c r="O94" s="63"/>
      <c r="P94" s="222">
        <v>1</v>
      </c>
      <c r="Q94" s="63"/>
      <c r="R94" s="222">
        <v>1</v>
      </c>
      <c r="S94" s="63"/>
      <c r="T94" s="222">
        <v>1</v>
      </c>
      <c r="U94" s="63"/>
      <c r="V94" s="222">
        <v>1</v>
      </c>
      <c r="W94" s="230"/>
      <c r="X94" s="222">
        <v>1</v>
      </c>
      <c r="Y94" s="63">
        <v>960000000</v>
      </c>
      <c r="Z94" s="90"/>
      <c r="AA94" s="14" t="str">
        <f t="shared" si="8"/>
        <v xml:space="preserve"> </v>
      </c>
      <c r="AB94" s="90"/>
      <c r="AC94" s="14" t="str">
        <f t="shared" si="9"/>
        <v xml:space="preserve"> </v>
      </c>
      <c r="AD94" s="90"/>
      <c r="AE94" s="90"/>
      <c r="AF94" s="90"/>
      <c r="AG94" s="25" t="str">
        <f>IF(Q94=0," ",AF94/Q94)</f>
        <v xml:space="preserve"> </v>
      </c>
      <c r="AH94" s="90"/>
      <c r="AI94" s="14">
        <f t="shared" si="11"/>
        <v>0</v>
      </c>
      <c r="AJ94" s="90" t="s">
        <v>929</v>
      </c>
      <c r="AK94" s="90"/>
      <c r="AL94" s="90"/>
      <c r="AM94" s="474" t="e">
        <f t="shared" si="19"/>
        <v>#DIV/0!</v>
      </c>
      <c r="AN94" s="90">
        <v>0.05</v>
      </c>
      <c r="AO94" s="17">
        <f t="shared" si="18"/>
        <v>0.05</v>
      </c>
      <c r="AP94" s="90" t="s">
        <v>930</v>
      </c>
      <c r="AQ94" s="446" t="s">
        <v>931</v>
      </c>
      <c r="AR94" s="90"/>
      <c r="AS94" s="14" t="str">
        <f t="shared" si="14"/>
        <v xml:space="preserve"> </v>
      </c>
      <c r="AT94" s="90"/>
      <c r="AU94" s="14">
        <f t="shared" si="15"/>
        <v>0</v>
      </c>
      <c r="AV94" s="90"/>
      <c r="AW94" s="90"/>
      <c r="AX94" s="90"/>
      <c r="AY94" s="14" t="str">
        <f t="shared" si="16"/>
        <v xml:space="preserve"> </v>
      </c>
      <c r="AZ94" s="90"/>
      <c r="BA94" s="14">
        <f t="shared" si="17"/>
        <v>0</v>
      </c>
      <c r="BB94" s="90"/>
      <c r="BC94" s="90"/>
      <c r="BD94" s="90"/>
      <c r="BE94" s="225" t="s">
        <v>867</v>
      </c>
      <c r="BF94" s="225" t="s">
        <v>884</v>
      </c>
      <c r="BG94" s="90" t="s">
        <v>868</v>
      </c>
      <c r="BH94" s="92" t="s">
        <v>869</v>
      </c>
      <c r="BI94" s="92" t="s">
        <v>870</v>
      </c>
      <c r="BJ94" s="90" t="s">
        <v>885</v>
      </c>
      <c r="BK94" s="229" t="s">
        <v>886</v>
      </c>
      <c r="BL94" s="92" t="s">
        <v>887</v>
      </c>
      <c r="BM94" s="68" t="s">
        <v>888</v>
      </c>
      <c r="BN94" s="226" t="s">
        <v>932</v>
      </c>
    </row>
    <row r="95" spans="1:66" s="8" customFormat="1" ht="114.75" customHeight="1">
      <c r="A95" s="90"/>
      <c r="B95" s="90" t="s">
        <v>456</v>
      </c>
      <c r="C95" s="90"/>
      <c r="D95" s="90" t="s">
        <v>933</v>
      </c>
      <c r="E95" s="220"/>
      <c r="F95" s="92" t="s">
        <v>245</v>
      </c>
      <c r="G95" s="90" t="s">
        <v>877</v>
      </c>
      <c r="H95" s="221">
        <v>44256</v>
      </c>
      <c r="I95" s="221">
        <v>45657</v>
      </c>
      <c r="J95" s="8" t="s">
        <v>934</v>
      </c>
      <c r="K95" s="90" t="s">
        <v>935</v>
      </c>
      <c r="L95" s="90" t="s">
        <v>893</v>
      </c>
      <c r="M95" s="90" t="s">
        <v>862</v>
      </c>
      <c r="N95" s="90"/>
      <c r="O95" s="63"/>
      <c r="P95" s="90"/>
      <c r="Q95" s="63"/>
      <c r="R95" s="90"/>
      <c r="S95" s="63"/>
      <c r="T95" s="90"/>
      <c r="U95" s="63"/>
      <c r="V95" s="90">
        <v>1</v>
      </c>
      <c r="W95" s="90"/>
      <c r="X95" s="90"/>
      <c r="Y95" s="64"/>
      <c r="Z95" s="90"/>
      <c r="AA95" s="14" t="str">
        <f t="shared" si="8"/>
        <v xml:space="preserve"> </v>
      </c>
      <c r="AB95" s="90"/>
      <c r="AC95" s="14" t="str">
        <f t="shared" si="9"/>
        <v xml:space="preserve"> </v>
      </c>
      <c r="AD95" s="90"/>
      <c r="AE95" s="90"/>
      <c r="AF95" s="90"/>
      <c r="AG95" s="25" t="str">
        <f>IF(Q95=0," ",AF95/Q95)</f>
        <v xml:space="preserve"> </v>
      </c>
      <c r="AH95" s="90"/>
      <c r="AI95" s="14" t="str">
        <f t="shared" si="11"/>
        <v xml:space="preserve"> </v>
      </c>
      <c r="AJ95" s="90" t="s">
        <v>936</v>
      </c>
      <c r="AK95" s="90"/>
      <c r="AL95" s="90"/>
      <c r="AM95" s="474" t="e">
        <f t="shared" si="19"/>
        <v>#DIV/0!</v>
      </c>
      <c r="AN95" s="90">
        <v>0</v>
      </c>
      <c r="AO95" s="17">
        <v>0</v>
      </c>
      <c r="AP95" s="90" t="s">
        <v>930</v>
      </c>
      <c r="AQ95" s="446" t="s">
        <v>931</v>
      </c>
      <c r="AR95" s="90"/>
      <c r="AS95" s="14" t="str">
        <f t="shared" si="14"/>
        <v xml:space="preserve"> </v>
      </c>
      <c r="AT95" s="90"/>
      <c r="AU95" s="14" t="str">
        <f t="shared" si="15"/>
        <v xml:space="preserve"> </v>
      </c>
      <c r="AV95" s="90"/>
      <c r="AW95" s="90"/>
      <c r="AX95" s="90"/>
      <c r="AY95" s="14" t="str">
        <f t="shared" si="16"/>
        <v xml:space="preserve"> </v>
      </c>
      <c r="AZ95" s="90"/>
      <c r="BA95" s="14" t="str">
        <f t="shared" si="17"/>
        <v xml:space="preserve"> </v>
      </c>
      <c r="BB95" s="90"/>
      <c r="BC95" s="90"/>
      <c r="BD95" s="90"/>
      <c r="BE95" s="225" t="s">
        <v>867</v>
      </c>
      <c r="BF95" s="225" t="s">
        <v>937</v>
      </c>
      <c r="BG95" s="90" t="s">
        <v>868</v>
      </c>
      <c r="BH95" s="92" t="s">
        <v>869</v>
      </c>
      <c r="BI95" s="92" t="s">
        <v>870</v>
      </c>
      <c r="BJ95" s="90" t="s">
        <v>938</v>
      </c>
      <c r="BK95" s="229" t="s">
        <v>872</v>
      </c>
      <c r="BL95" s="92" t="s">
        <v>873</v>
      </c>
      <c r="BM95" s="65" t="s">
        <v>874</v>
      </c>
      <c r="BN95" s="226" t="s">
        <v>911</v>
      </c>
    </row>
    <row r="96" spans="1:66" s="8" customFormat="1" ht="114.75" customHeight="1">
      <c r="A96" s="90"/>
      <c r="B96" s="90" t="s">
        <v>456</v>
      </c>
      <c r="C96" s="90"/>
      <c r="D96" s="90" t="s">
        <v>939</v>
      </c>
      <c r="E96" s="220"/>
      <c r="F96" s="92" t="s">
        <v>245</v>
      </c>
      <c r="G96" s="90" t="s">
        <v>900</v>
      </c>
      <c r="H96" s="221">
        <v>44256</v>
      </c>
      <c r="I96" s="221">
        <v>45657</v>
      </c>
      <c r="J96" s="90" t="s">
        <v>940</v>
      </c>
      <c r="K96" s="90" t="s">
        <v>935</v>
      </c>
      <c r="L96" s="90" t="s">
        <v>893</v>
      </c>
      <c r="M96" s="90" t="s">
        <v>862</v>
      </c>
      <c r="N96" s="90"/>
      <c r="O96" s="63"/>
      <c r="P96" s="90"/>
      <c r="Q96" s="63"/>
      <c r="R96" s="90"/>
      <c r="S96" s="63"/>
      <c r="T96" s="90"/>
      <c r="U96" s="63"/>
      <c r="V96" s="90">
        <v>1</v>
      </c>
      <c r="W96" s="90"/>
      <c r="X96" s="90"/>
      <c r="Y96" s="64"/>
      <c r="Z96" s="90"/>
      <c r="AA96" s="14" t="str">
        <f t="shared" si="8"/>
        <v xml:space="preserve"> </v>
      </c>
      <c r="AB96" s="90"/>
      <c r="AC96" s="14" t="str">
        <f t="shared" si="9"/>
        <v xml:space="preserve"> </v>
      </c>
      <c r="AD96" s="90"/>
      <c r="AE96" s="90"/>
      <c r="AF96" s="90"/>
      <c r="AG96" s="25" t="str">
        <f>IF(Q96=0," ",AF96/Q96)</f>
        <v xml:space="preserve"> </v>
      </c>
      <c r="AH96" s="90"/>
      <c r="AI96" s="14" t="str">
        <f t="shared" si="11"/>
        <v xml:space="preserve"> </v>
      </c>
      <c r="AJ96" s="223" t="s">
        <v>941</v>
      </c>
      <c r="AK96" s="223" t="s">
        <v>942</v>
      </c>
      <c r="AL96" s="90"/>
      <c r="AM96" s="474" t="e">
        <f t="shared" si="19"/>
        <v>#DIV/0!</v>
      </c>
      <c r="AN96" s="90"/>
      <c r="AO96" s="17" t="str">
        <f t="shared" si="18"/>
        <v xml:space="preserve"> </v>
      </c>
      <c r="AP96" s="90" t="s">
        <v>930</v>
      </c>
      <c r="AQ96" s="446" t="s">
        <v>931</v>
      </c>
      <c r="AR96" s="90"/>
      <c r="AS96" s="14" t="str">
        <f t="shared" si="14"/>
        <v xml:space="preserve"> </v>
      </c>
      <c r="AT96" s="90"/>
      <c r="AU96" s="14" t="str">
        <f t="shared" si="15"/>
        <v xml:space="preserve"> </v>
      </c>
      <c r="AV96" s="90"/>
      <c r="AW96" s="90"/>
      <c r="AX96" s="90"/>
      <c r="AY96" s="14" t="str">
        <f t="shared" si="16"/>
        <v xml:space="preserve"> </v>
      </c>
      <c r="AZ96" s="90"/>
      <c r="BA96" s="14" t="str">
        <f t="shared" si="17"/>
        <v xml:space="preserve"> </v>
      </c>
      <c r="BB96" s="90"/>
      <c r="BC96" s="90"/>
      <c r="BD96" s="90"/>
      <c r="BE96" s="225" t="s">
        <v>867</v>
      </c>
      <c r="BF96" s="225" t="s">
        <v>937</v>
      </c>
      <c r="BG96" s="90" t="s">
        <v>868</v>
      </c>
      <c r="BH96" s="92" t="s">
        <v>869</v>
      </c>
      <c r="BI96" s="92" t="s">
        <v>870</v>
      </c>
      <c r="BJ96" s="90" t="s">
        <v>938</v>
      </c>
      <c r="BK96" s="229" t="s">
        <v>872</v>
      </c>
      <c r="BL96" s="92" t="s">
        <v>873</v>
      </c>
      <c r="BM96" s="65" t="s">
        <v>874</v>
      </c>
      <c r="BN96" s="226" t="s">
        <v>943</v>
      </c>
    </row>
    <row r="97" spans="1:66" s="8" customFormat="1" ht="114.75" customHeight="1">
      <c r="A97" s="90"/>
      <c r="B97" s="90" t="s">
        <v>477</v>
      </c>
      <c r="C97" s="90"/>
      <c r="D97" s="90" t="s">
        <v>944</v>
      </c>
      <c r="E97" s="220"/>
      <c r="F97" s="92" t="s">
        <v>245</v>
      </c>
      <c r="G97" s="90" t="s">
        <v>877</v>
      </c>
      <c r="H97" s="221">
        <v>43831</v>
      </c>
      <c r="I97" s="221">
        <v>45657</v>
      </c>
      <c r="J97" s="8" t="s">
        <v>945</v>
      </c>
      <c r="K97" s="90" t="s">
        <v>946</v>
      </c>
      <c r="L97" s="90" t="s">
        <v>914</v>
      </c>
      <c r="M97" s="90" t="s">
        <v>862</v>
      </c>
      <c r="N97" s="90"/>
      <c r="O97" s="63"/>
      <c r="P97" s="90">
        <v>1</v>
      </c>
      <c r="Q97" s="63"/>
      <c r="S97" s="63"/>
      <c r="T97" s="90">
        <v>2</v>
      </c>
      <c r="U97" s="63"/>
      <c r="V97" s="90">
        <v>2</v>
      </c>
      <c r="W97" s="90"/>
      <c r="X97" s="90">
        <v>4</v>
      </c>
      <c r="Y97" s="64"/>
      <c r="Z97" s="90"/>
      <c r="AA97" s="14" t="str">
        <f t="shared" si="8"/>
        <v xml:space="preserve"> </v>
      </c>
      <c r="AB97" s="90"/>
      <c r="AC97" s="14" t="str">
        <f t="shared" si="9"/>
        <v xml:space="preserve"> </v>
      </c>
      <c r="AD97" s="90"/>
      <c r="AE97" s="90"/>
      <c r="AF97" s="90"/>
      <c r="AG97" s="25" t="str">
        <f>IF(Q97=0," ",AF97/Q97)</f>
        <v xml:space="preserve"> </v>
      </c>
      <c r="AH97" s="90"/>
      <c r="AI97" s="14">
        <f t="shared" si="11"/>
        <v>0</v>
      </c>
      <c r="AJ97" s="90" t="s">
        <v>881</v>
      </c>
      <c r="AK97" s="90"/>
      <c r="AL97" s="90"/>
      <c r="AM97" s="474" t="e">
        <f t="shared" si="19"/>
        <v>#DIV/0!</v>
      </c>
      <c r="AN97" s="90"/>
      <c r="AO97" s="17">
        <f t="shared" si="18"/>
        <v>0</v>
      </c>
      <c r="AP97" s="90" t="s">
        <v>947</v>
      </c>
      <c r="AQ97" s="446" t="s">
        <v>948</v>
      </c>
      <c r="AR97" s="90"/>
      <c r="AS97" s="14" t="str">
        <f t="shared" si="14"/>
        <v xml:space="preserve"> </v>
      </c>
      <c r="AT97" s="90"/>
      <c r="AU97" s="14">
        <f t="shared" si="15"/>
        <v>0</v>
      </c>
      <c r="AV97" s="90"/>
      <c r="AW97" s="90"/>
      <c r="AX97" s="90"/>
      <c r="AY97" s="14" t="str">
        <f t="shared" si="16"/>
        <v xml:space="preserve"> </v>
      </c>
      <c r="AZ97" s="90"/>
      <c r="BA97" s="14">
        <f t="shared" si="17"/>
        <v>0</v>
      </c>
      <c r="BB97" s="90"/>
      <c r="BC97" s="90"/>
      <c r="BD97" s="90"/>
      <c r="BE97" s="225" t="s">
        <v>867</v>
      </c>
      <c r="BF97" s="225" t="s">
        <v>884</v>
      </c>
      <c r="BG97" s="90" t="s">
        <v>868</v>
      </c>
      <c r="BH97" s="92" t="s">
        <v>869</v>
      </c>
      <c r="BI97" s="92" t="s">
        <v>870</v>
      </c>
      <c r="BJ97" s="803" t="s">
        <v>949</v>
      </c>
      <c r="BK97" s="92" t="s">
        <v>950</v>
      </c>
      <c r="BL97" s="92" t="s">
        <v>951</v>
      </c>
      <c r="BM97" s="69" t="s">
        <v>952</v>
      </c>
      <c r="BN97" s="226" t="s">
        <v>953</v>
      </c>
    </row>
    <row r="98" spans="1:66" s="8" customFormat="1" ht="114.75" customHeight="1">
      <c r="A98" s="90"/>
      <c r="B98" s="90" t="s">
        <v>477</v>
      </c>
      <c r="C98" s="90"/>
      <c r="D98" s="90" t="s">
        <v>954</v>
      </c>
      <c r="E98" s="220"/>
      <c r="F98" s="92" t="s">
        <v>245</v>
      </c>
      <c r="G98" s="90" t="s">
        <v>955</v>
      </c>
      <c r="H98" s="221">
        <v>44348</v>
      </c>
      <c r="I98" s="221">
        <v>45291</v>
      </c>
      <c r="J98" s="90" t="s">
        <v>956</v>
      </c>
      <c r="K98" s="90" t="s">
        <v>957</v>
      </c>
      <c r="L98" s="90" t="s">
        <v>958</v>
      </c>
      <c r="M98" s="225" t="s">
        <v>65</v>
      </c>
      <c r="N98" s="90"/>
      <c r="O98" s="63"/>
      <c r="P98" s="222">
        <v>0.5</v>
      </c>
      <c r="Q98" s="64"/>
      <c r="R98" s="222">
        <v>0.5</v>
      </c>
      <c r="S98" s="64"/>
      <c r="T98" s="222"/>
      <c r="U98" s="64"/>
      <c r="V98" s="90"/>
      <c r="W98" s="90"/>
      <c r="X98" s="222">
        <v>1</v>
      </c>
      <c r="Y98" s="64">
        <f>SUBTOTAL(9,U98,S98,Q98)</f>
        <v>0</v>
      </c>
      <c r="Z98" s="90"/>
      <c r="AA98" s="14" t="str">
        <f t="shared" si="8"/>
        <v xml:space="preserve"> </v>
      </c>
      <c r="AB98" s="90"/>
      <c r="AC98" s="14" t="str">
        <f t="shared" si="9"/>
        <v xml:space="preserve"> </v>
      </c>
      <c r="AD98" s="90"/>
      <c r="AE98" s="90"/>
      <c r="AF98" s="90"/>
      <c r="AG98" s="25"/>
      <c r="AH98" s="90"/>
      <c r="AI98" s="14">
        <f t="shared" si="11"/>
        <v>0</v>
      </c>
      <c r="AJ98" s="231" t="s">
        <v>959</v>
      </c>
      <c r="AK98" s="232" t="s">
        <v>960</v>
      </c>
      <c r="AL98" s="90"/>
      <c r="AM98" s="474" t="e">
        <f t="shared" si="19"/>
        <v>#DIV/0!</v>
      </c>
      <c r="AN98" s="90">
        <v>0</v>
      </c>
      <c r="AO98" s="17">
        <f t="shared" si="18"/>
        <v>0</v>
      </c>
      <c r="AP98" s="90" t="s">
        <v>961</v>
      </c>
      <c r="AQ98" s="446" t="s">
        <v>962</v>
      </c>
      <c r="AR98" s="90"/>
      <c r="AS98" s="14" t="str">
        <f t="shared" si="14"/>
        <v xml:space="preserve"> </v>
      </c>
      <c r="AT98" s="90"/>
      <c r="AU98" s="14">
        <f t="shared" si="15"/>
        <v>0</v>
      </c>
      <c r="AV98" s="90"/>
      <c r="AW98" s="90"/>
      <c r="AX98" s="90"/>
      <c r="AY98" s="14" t="str">
        <f t="shared" si="16"/>
        <v xml:space="preserve"> </v>
      </c>
      <c r="AZ98" s="90"/>
      <c r="BA98" s="14">
        <f t="shared" si="17"/>
        <v>0</v>
      </c>
      <c r="BB98" s="90"/>
      <c r="BC98" s="90"/>
      <c r="BD98" s="90"/>
      <c r="BE98" s="225" t="s">
        <v>867</v>
      </c>
      <c r="BF98" s="225" t="s">
        <v>963</v>
      </c>
      <c r="BG98" s="90" t="s">
        <v>868</v>
      </c>
      <c r="BH98" s="92" t="s">
        <v>869</v>
      </c>
      <c r="BI98" s="92" t="s">
        <v>870</v>
      </c>
      <c r="BJ98" s="90" t="s">
        <v>964</v>
      </c>
      <c r="BK98" s="229" t="s">
        <v>872</v>
      </c>
      <c r="BL98" s="92" t="s">
        <v>873</v>
      </c>
      <c r="BM98" s="65" t="s">
        <v>874</v>
      </c>
      <c r="BN98" s="226" t="s">
        <v>965</v>
      </c>
    </row>
    <row r="99" spans="1:66" s="8" customFormat="1" ht="114.75" customHeight="1">
      <c r="A99" s="90"/>
      <c r="B99" s="90" t="s">
        <v>97</v>
      </c>
      <c r="C99" s="90"/>
      <c r="D99" s="90" t="s">
        <v>966</v>
      </c>
      <c r="E99" s="220"/>
      <c r="F99" s="92" t="s">
        <v>245</v>
      </c>
      <c r="G99" s="90" t="s">
        <v>890</v>
      </c>
      <c r="H99" s="221">
        <v>44348</v>
      </c>
      <c r="I99" s="221">
        <v>45657</v>
      </c>
      <c r="J99" s="8" t="s">
        <v>967</v>
      </c>
      <c r="K99" s="90" t="s">
        <v>968</v>
      </c>
      <c r="L99" s="90" t="s">
        <v>893</v>
      </c>
      <c r="M99" s="90" t="s">
        <v>862</v>
      </c>
      <c r="N99" s="90"/>
      <c r="O99" s="63"/>
      <c r="P99" s="90">
        <v>2</v>
      </c>
      <c r="Q99" s="63"/>
      <c r="R99" s="90">
        <v>2</v>
      </c>
      <c r="S99" s="63"/>
      <c r="T99" s="90">
        <v>2</v>
      </c>
      <c r="U99" s="63"/>
      <c r="V99" s="90">
        <v>2</v>
      </c>
      <c r="W99" s="90"/>
      <c r="X99" s="90">
        <v>8</v>
      </c>
      <c r="Y99" s="64"/>
      <c r="Z99" s="90"/>
      <c r="AA99" s="14" t="str">
        <f t="shared" si="8"/>
        <v xml:space="preserve"> </v>
      </c>
      <c r="AB99" s="90"/>
      <c r="AC99" s="14" t="str">
        <f t="shared" si="9"/>
        <v xml:space="preserve"> </v>
      </c>
      <c r="AD99" s="90"/>
      <c r="AE99" s="90"/>
      <c r="AF99" s="90"/>
      <c r="AG99" s="25"/>
      <c r="AH99" s="90"/>
      <c r="AI99" s="14">
        <f t="shared" si="11"/>
        <v>0</v>
      </c>
      <c r="AJ99" s="90" t="s">
        <v>969</v>
      </c>
      <c r="AK99" s="90"/>
      <c r="AL99" s="90"/>
      <c r="AM99" s="474" t="e">
        <f t="shared" si="19"/>
        <v>#DIV/0!</v>
      </c>
      <c r="AN99" s="90">
        <v>0</v>
      </c>
      <c r="AO99" s="17">
        <f t="shared" si="18"/>
        <v>0</v>
      </c>
      <c r="AP99" s="90" t="s">
        <v>970</v>
      </c>
      <c r="AQ99" s="446" t="s">
        <v>971</v>
      </c>
      <c r="AR99" s="90"/>
      <c r="AS99" s="14" t="str">
        <f t="shared" si="14"/>
        <v xml:space="preserve"> </v>
      </c>
      <c r="AT99" s="90"/>
      <c r="AU99" s="14">
        <f t="shared" si="15"/>
        <v>0</v>
      </c>
      <c r="AV99" s="90"/>
      <c r="AW99" s="90"/>
      <c r="AX99" s="90"/>
      <c r="AY99" s="14" t="str">
        <f t="shared" si="16"/>
        <v xml:space="preserve"> </v>
      </c>
      <c r="AZ99" s="90"/>
      <c r="BA99" s="14">
        <f t="shared" si="17"/>
        <v>0</v>
      </c>
      <c r="BB99" s="90"/>
      <c r="BC99" s="90"/>
      <c r="BD99" s="90"/>
      <c r="BE99" s="225" t="s">
        <v>867</v>
      </c>
      <c r="BF99" s="225" t="s">
        <v>937</v>
      </c>
      <c r="BG99" s="90" t="s">
        <v>868</v>
      </c>
      <c r="BH99" s="92" t="s">
        <v>869</v>
      </c>
      <c r="BI99" s="92" t="s">
        <v>870</v>
      </c>
      <c r="BJ99" s="90" t="s">
        <v>964</v>
      </c>
      <c r="BK99" s="229" t="s">
        <v>872</v>
      </c>
      <c r="BL99" s="92" t="s">
        <v>873</v>
      </c>
      <c r="BM99" s="65" t="s">
        <v>874</v>
      </c>
      <c r="BN99" s="226" t="s">
        <v>972</v>
      </c>
    </row>
    <row r="100" spans="1:66" s="8" customFormat="1" ht="114.75" customHeight="1">
      <c r="A100" s="90"/>
      <c r="B100" s="90" t="s">
        <v>58</v>
      </c>
      <c r="C100" s="90"/>
      <c r="D100" s="90" t="s">
        <v>973</v>
      </c>
      <c r="E100" s="220"/>
      <c r="F100" s="92" t="s">
        <v>245</v>
      </c>
      <c r="G100" s="90" t="s">
        <v>900</v>
      </c>
      <c r="H100" s="221">
        <v>44348</v>
      </c>
      <c r="I100" s="221">
        <v>44926</v>
      </c>
      <c r="J100" s="90" t="s">
        <v>974</v>
      </c>
      <c r="K100" s="90" t="s">
        <v>975</v>
      </c>
      <c r="L100" s="90" t="s">
        <v>893</v>
      </c>
      <c r="M100" s="90" t="s">
        <v>65</v>
      </c>
      <c r="N100" s="90"/>
      <c r="O100" s="63"/>
      <c r="P100" s="222">
        <v>1</v>
      </c>
      <c r="Q100" s="63"/>
      <c r="R100" s="222">
        <v>1</v>
      </c>
      <c r="S100" s="63"/>
      <c r="T100" s="222">
        <v>1</v>
      </c>
      <c r="U100" s="63"/>
      <c r="V100" s="90">
        <v>0</v>
      </c>
      <c r="W100" s="90"/>
      <c r="X100" s="222">
        <v>1</v>
      </c>
      <c r="Y100" s="64">
        <f>SUBTOTAL(9,U100,S100,Q100)</f>
        <v>0</v>
      </c>
      <c r="Z100" s="90"/>
      <c r="AA100" s="14" t="str">
        <f t="shared" si="8"/>
        <v xml:space="preserve"> </v>
      </c>
      <c r="AB100" s="90"/>
      <c r="AC100" s="14" t="str">
        <f t="shared" si="9"/>
        <v xml:space="preserve"> </v>
      </c>
      <c r="AD100" s="90"/>
      <c r="AE100" s="90"/>
      <c r="AF100" s="90"/>
      <c r="AG100" s="25" t="str">
        <f t="shared" ref="AG100:AG102" si="20">IF(Q100=0," ",AF100/Q100)</f>
        <v xml:space="preserve"> </v>
      </c>
      <c r="AH100" s="90"/>
      <c r="AI100" s="14">
        <f t="shared" si="11"/>
        <v>0</v>
      </c>
      <c r="AJ100" s="90" t="s">
        <v>976</v>
      </c>
      <c r="AK100" s="90"/>
      <c r="AL100" s="90"/>
      <c r="AM100" s="474" t="e">
        <f t="shared" si="19"/>
        <v>#DIV/0!</v>
      </c>
      <c r="AN100" s="90">
        <v>0</v>
      </c>
      <c r="AO100" s="17">
        <f t="shared" si="18"/>
        <v>0</v>
      </c>
      <c r="AP100" s="90" t="s">
        <v>977</v>
      </c>
      <c r="AQ100" s="446" t="s">
        <v>978</v>
      </c>
      <c r="AR100" s="90"/>
      <c r="AS100" s="14" t="str">
        <f t="shared" si="14"/>
        <v xml:space="preserve"> </v>
      </c>
      <c r="AT100" s="90"/>
      <c r="AU100" s="14">
        <f t="shared" si="15"/>
        <v>0</v>
      </c>
      <c r="AV100" s="90"/>
      <c r="AW100" s="90"/>
      <c r="AX100" s="90"/>
      <c r="AY100" s="14" t="str">
        <f t="shared" si="16"/>
        <v xml:space="preserve"> </v>
      </c>
      <c r="AZ100" s="90"/>
      <c r="BA100" s="14">
        <f t="shared" si="17"/>
        <v>0</v>
      </c>
      <c r="BB100" s="90"/>
      <c r="BC100" s="90"/>
      <c r="BD100" s="90"/>
      <c r="BE100" s="225" t="s">
        <v>867</v>
      </c>
      <c r="BF100" s="225" t="s">
        <v>963</v>
      </c>
      <c r="BG100" s="90" t="s">
        <v>868</v>
      </c>
      <c r="BH100" s="92" t="s">
        <v>869</v>
      </c>
      <c r="BI100" s="92" t="s">
        <v>870</v>
      </c>
      <c r="BJ100" s="90" t="s">
        <v>964</v>
      </c>
      <c r="BK100" s="229" t="s">
        <v>872</v>
      </c>
      <c r="BL100" s="92" t="s">
        <v>873</v>
      </c>
      <c r="BM100" s="65" t="s">
        <v>874</v>
      </c>
      <c r="BN100" s="226" t="s">
        <v>979</v>
      </c>
    </row>
    <row r="101" spans="1:66" s="8" customFormat="1" ht="114.75" customHeight="1">
      <c r="A101" s="90"/>
      <c r="B101" s="90" t="s">
        <v>477</v>
      </c>
      <c r="C101" s="90"/>
      <c r="D101" s="90" t="s">
        <v>980</v>
      </c>
      <c r="E101" s="220"/>
      <c r="F101" s="92" t="s">
        <v>245</v>
      </c>
      <c r="G101" s="90" t="s">
        <v>900</v>
      </c>
      <c r="H101" s="221">
        <v>44256</v>
      </c>
      <c r="I101" s="221">
        <v>45473</v>
      </c>
      <c r="J101" s="90" t="s">
        <v>981</v>
      </c>
      <c r="K101" s="90" t="s">
        <v>982</v>
      </c>
      <c r="L101" s="90" t="s">
        <v>983</v>
      </c>
      <c r="M101" s="225" t="s">
        <v>65</v>
      </c>
      <c r="N101" s="90"/>
      <c r="O101" s="63"/>
      <c r="P101" s="90">
        <v>2</v>
      </c>
      <c r="Q101" s="63">
        <v>108900000</v>
      </c>
      <c r="R101" s="90">
        <v>2</v>
      </c>
      <c r="S101" s="63">
        <v>108900000</v>
      </c>
      <c r="T101" s="90">
        <v>0</v>
      </c>
      <c r="U101" s="63"/>
      <c r="V101" s="90"/>
      <c r="W101" s="90"/>
      <c r="X101" s="90">
        <v>15</v>
      </c>
      <c r="Y101" s="64">
        <f>SUBTOTAL(9,S101,Q101)</f>
        <v>217800000</v>
      </c>
      <c r="Z101" s="90"/>
      <c r="AA101" s="14" t="str">
        <f t="shared" si="8"/>
        <v xml:space="preserve"> </v>
      </c>
      <c r="AB101" s="90"/>
      <c r="AC101" s="14" t="str">
        <f t="shared" si="9"/>
        <v xml:space="preserve"> </v>
      </c>
      <c r="AD101" s="90"/>
      <c r="AE101" s="90"/>
      <c r="AF101" s="90"/>
      <c r="AG101" s="25">
        <f t="shared" si="20"/>
        <v>0</v>
      </c>
      <c r="AH101" s="90"/>
      <c r="AI101" s="14">
        <f t="shared" si="11"/>
        <v>0</v>
      </c>
      <c r="AJ101" s="223" t="s">
        <v>984</v>
      </c>
      <c r="AK101" s="223" t="s">
        <v>985</v>
      </c>
      <c r="AL101" s="475">
        <f>25907200+19478798</f>
        <v>45385998</v>
      </c>
      <c r="AM101" s="474">
        <f t="shared" si="19"/>
        <v>0.41676765840220387</v>
      </c>
      <c r="AN101" s="90">
        <v>0.98</v>
      </c>
      <c r="AO101" s="17">
        <f t="shared" si="18"/>
        <v>0.49</v>
      </c>
      <c r="AP101" s="90" t="s">
        <v>986</v>
      </c>
      <c r="AQ101" s="446" t="s">
        <v>987</v>
      </c>
      <c r="AR101" s="90"/>
      <c r="AS101" s="14">
        <f t="shared" si="14"/>
        <v>0</v>
      </c>
      <c r="AT101" s="90"/>
      <c r="AU101" s="14">
        <f t="shared" si="15"/>
        <v>0</v>
      </c>
      <c r="AV101" s="90"/>
      <c r="AW101" s="90"/>
      <c r="AX101" s="90"/>
      <c r="AY101" s="14">
        <f t="shared" si="16"/>
        <v>0</v>
      </c>
      <c r="AZ101" s="90"/>
      <c r="BA101" s="14">
        <f t="shared" si="17"/>
        <v>0</v>
      </c>
      <c r="BB101" s="90"/>
      <c r="BC101" s="90"/>
      <c r="BD101" s="90"/>
      <c r="BE101" s="225" t="s">
        <v>867</v>
      </c>
      <c r="BF101" s="225" t="s">
        <v>937</v>
      </c>
      <c r="BG101" s="90" t="s">
        <v>868</v>
      </c>
      <c r="BH101" s="92" t="s">
        <v>869</v>
      </c>
      <c r="BI101" s="92" t="s">
        <v>870</v>
      </c>
      <c r="BJ101" s="90" t="s">
        <v>964</v>
      </c>
      <c r="BK101" s="229" t="s">
        <v>872</v>
      </c>
      <c r="BL101" s="92" t="s">
        <v>873</v>
      </c>
      <c r="BM101" s="65" t="s">
        <v>874</v>
      </c>
      <c r="BN101" s="226"/>
    </row>
    <row r="102" spans="1:66" s="8" customFormat="1" ht="114.75" customHeight="1">
      <c r="A102" s="90"/>
      <c r="B102" s="90" t="s">
        <v>58</v>
      </c>
      <c r="C102" s="90"/>
      <c r="D102" s="90" t="s">
        <v>988</v>
      </c>
      <c r="E102" s="220"/>
      <c r="F102" s="92" t="s">
        <v>245</v>
      </c>
      <c r="G102" s="90" t="s">
        <v>989</v>
      </c>
      <c r="H102" s="221">
        <v>44256</v>
      </c>
      <c r="I102" s="221">
        <v>45473</v>
      </c>
      <c r="J102" s="90" t="s">
        <v>990</v>
      </c>
      <c r="K102" s="90" t="s">
        <v>991</v>
      </c>
      <c r="L102" s="90" t="s">
        <v>992</v>
      </c>
      <c r="M102" s="225" t="s">
        <v>65</v>
      </c>
      <c r="N102" s="90"/>
      <c r="O102" s="63"/>
      <c r="P102" s="90">
        <v>5</v>
      </c>
      <c r="Q102" s="63"/>
      <c r="R102" s="90">
        <v>5</v>
      </c>
      <c r="S102" s="63"/>
      <c r="T102" s="90">
        <v>5</v>
      </c>
      <c r="U102" s="63"/>
      <c r="V102" s="90">
        <v>5</v>
      </c>
      <c r="W102" s="90"/>
      <c r="X102" s="90">
        <v>20</v>
      </c>
      <c r="Y102" s="64"/>
      <c r="Z102" s="90"/>
      <c r="AA102" s="14" t="str">
        <f t="shared" si="8"/>
        <v xml:space="preserve"> </v>
      </c>
      <c r="AB102" s="90"/>
      <c r="AC102" s="14" t="str">
        <f t="shared" si="9"/>
        <v xml:space="preserve"> </v>
      </c>
      <c r="AD102" s="90"/>
      <c r="AE102" s="90"/>
      <c r="AF102" s="90"/>
      <c r="AG102" s="25" t="str">
        <f t="shared" si="20"/>
        <v xml:space="preserve"> </v>
      </c>
      <c r="AH102" s="90"/>
      <c r="AI102" s="14">
        <f t="shared" si="11"/>
        <v>0</v>
      </c>
      <c r="AJ102" s="90" t="s">
        <v>993</v>
      </c>
      <c r="AK102" s="90"/>
      <c r="AL102" s="90"/>
      <c r="AM102" s="474" t="e">
        <f t="shared" si="19"/>
        <v>#DIV/0!</v>
      </c>
      <c r="AN102" s="90">
        <v>0</v>
      </c>
      <c r="AO102" s="17">
        <f t="shared" si="18"/>
        <v>0</v>
      </c>
      <c r="AP102" s="90" t="s">
        <v>994</v>
      </c>
      <c r="AQ102" s="446" t="s">
        <v>995</v>
      </c>
      <c r="AR102" s="90"/>
      <c r="AS102" s="14" t="str">
        <f t="shared" si="14"/>
        <v xml:space="preserve"> </v>
      </c>
      <c r="AT102" s="90"/>
      <c r="AU102" s="14">
        <f t="shared" si="15"/>
        <v>0</v>
      </c>
      <c r="AV102" s="90"/>
      <c r="AW102" s="90"/>
      <c r="AX102" s="90"/>
      <c r="AY102" s="14" t="str">
        <f t="shared" si="16"/>
        <v xml:space="preserve"> </v>
      </c>
      <c r="AZ102" s="90"/>
      <c r="BA102" s="14">
        <f t="shared" si="17"/>
        <v>0</v>
      </c>
      <c r="BB102" s="90"/>
      <c r="BC102" s="90"/>
      <c r="BD102" s="90"/>
      <c r="BE102" s="225" t="s">
        <v>996</v>
      </c>
      <c r="BF102" s="233" t="s">
        <v>997</v>
      </c>
      <c r="BG102" s="92" t="s">
        <v>998</v>
      </c>
      <c r="BH102" s="92" t="s">
        <v>869</v>
      </c>
      <c r="BI102" s="92" t="s">
        <v>870</v>
      </c>
      <c r="BJ102" s="803" t="s">
        <v>999</v>
      </c>
      <c r="BK102" s="92" t="s">
        <v>1000</v>
      </c>
      <c r="BL102" s="92" t="s">
        <v>1001</v>
      </c>
      <c r="BM102" s="65" t="s">
        <v>1002</v>
      </c>
      <c r="BN102" s="226" t="s">
        <v>1003</v>
      </c>
    </row>
    <row r="103" spans="1:66" s="15" customFormat="1" ht="114.75" customHeight="1">
      <c r="A103" s="83"/>
      <c r="B103" s="83" t="s">
        <v>110</v>
      </c>
      <c r="C103" s="83"/>
      <c r="D103" s="83" t="s">
        <v>1004</v>
      </c>
      <c r="E103" s="83"/>
      <c r="F103" s="92" t="s">
        <v>245</v>
      </c>
      <c r="G103" s="183" t="s">
        <v>1005</v>
      </c>
      <c r="H103" s="183" t="s">
        <v>1006</v>
      </c>
      <c r="I103" s="183" t="s">
        <v>1007</v>
      </c>
      <c r="J103" s="83" t="s">
        <v>1008</v>
      </c>
      <c r="K103" s="83">
        <v>50</v>
      </c>
      <c r="L103" s="83" t="s">
        <v>144</v>
      </c>
      <c r="M103" s="83" t="s">
        <v>65</v>
      </c>
      <c r="N103" s="83">
        <v>0</v>
      </c>
      <c r="O103" s="63" t="s">
        <v>1009</v>
      </c>
      <c r="P103" s="83">
        <v>5</v>
      </c>
      <c r="Q103" s="63">
        <v>25000000</v>
      </c>
      <c r="R103" s="83">
        <v>10</v>
      </c>
      <c r="S103" s="63">
        <v>50000000</v>
      </c>
      <c r="T103" s="83">
        <v>25</v>
      </c>
      <c r="U103" s="63">
        <v>125000000</v>
      </c>
      <c r="V103" s="83">
        <v>10</v>
      </c>
      <c r="W103" s="83" t="s">
        <v>1010</v>
      </c>
      <c r="X103" s="83">
        <v>50</v>
      </c>
      <c r="Y103" s="234">
        <v>250000000</v>
      </c>
      <c r="Z103" s="95"/>
      <c r="AA103" s="14"/>
      <c r="AB103" s="83"/>
      <c r="AC103" s="14" t="str">
        <f>IF(N103=0," ",AB103/N103)</f>
        <v xml:space="preserve"> </v>
      </c>
      <c r="AD103" s="14"/>
      <c r="AE103" s="83"/>
      <c r="AF103" s="83">
        <v>0</v>
      </c>
      <c r="AG103" s="25" t="s">
        <v>1011</v>
      </c>
      <c r="AH103" s="107">
        <v>0</v>
      </c>
      <c r="AI103" s="14">
        <f t="shared" ref="AI103:AI110" si="21">IF(P103=0," ",AH103/P103)</f>
        <v>0</v>
      </c>
      <c r="AJ103" s="83" t="s">
        <v>1012</v>
      </c>
      <c r="AK103" s="83"/>
      <c r="AL103" s="83">
        <v>0</v>
      </c>
      <c r="AM103" s="17">
        <f t="shared" ref="AM103:AM109" si="22">IF(Q103=0," ",AL103/Q103)</f>
        <v>0</v>
      </c>
      <c r="AN103" s="83" t="s">
        <v>1013</v>
      </c>
      <c r="AO103" s="17">
        <v>0</v>
      </c>
      <c r="AP103" s="83" t="s">
        <v>1014</v>
      </c>
      <c r="AQ103" s="434" t="s">
        <v>1015</v>
      </c>
      <c r="AR103" s="83"/>
      <c r="AS103" s="14">
        <f t="shared" ref="AS103:AS111" si="23">IF(Q103=0," ",AR103/Q103)</f>
        <v>0</v>
      </c>
      <c r="AT103" s="83"/>
      <c r="AU103" s="14">
        <f t="shared" ref="AU103:AU111" si="24">IF(P103=0," ",AT103/P103)</f>
        <v>0</v>
      </c>
      <c r="AV103" s="83"/>
      <c r="AW103" s="83"/>
      <c r="AX103" s="83"/>
      <c r="AY103" s="14">
        <f t="shared" ref="AY103:AY111" si="25">IF(Q103=0," ",AX103/Q103)</f>
        <v>0</v>
      </c>
      <c r="AZ103" s="83"/>
      <c r="BA103" s="14">
        <f t="shared" ref="BA103:BA111" si="26">IF(P103=0," ",AZ103/P103)</f>
        <v>0</v>
      </c>
      <c r="BB103" s="83"/>
      <c r="BC103" s="83"/>
      <c r="BD103" s="83"/>
      <c r="BE103" s="83" t="s">
        <v>867</v>
      </c>
      <c r="BF103" s="83" t="s">
        <v>1016</v>
      </c>
      <c r="BG103" s="83" t="s">
        <v>1017</v>
      </c>
      <c r="BH103" s="92" t="s">
        <v>869</v>
      </c>
      <c r="BI103" s="210" t="s">
        <v>1018</v>
      </c>
      <c r="BJ103" s="83" t="s">
        <v>1019</v>
      </c>
      <c r="BK103" s="83" t="s">
        <v>1020</v>
      </c>
      <c r="BL103" s="83">
        <v>3132877964</v>
      </c>
      <c r="BM103" s="18" t="s">
        <v>1021</v>
      </c>
      <c r="BN103" s="99"/>
    </row>
    <row r="104" spans="1:66" s="15" customFormat="1" ht="114.75" customHeight="1">
      <c r="A104" s="83"/>
      <c r="B104" s="83" t="s">
        <v>110</v>
      </c>
      <c r="C104" s="83"/>
      <c r="D104" s="83" t="s">
        <v>1022</v>
      </c>
      <c r="E104" s="83"/>
      <c r="F104" s="92" t="s">
        <v>245</v>
      </c>
      <c r="G104" s="183" t="s">
        <v>1005</v>
      </c>
      <c r="H104" s="183" t="s">
        <v>1023</v>
      </c>
      <c r="I104" s="183" t="s">
        <v>1007</v>
      </c>
      <c r="J104" s="83" t="s">
        <v>1024</v>
      </c>
      <c r="K104" s="83">
        <v>1</v>
      </c>
      <c r="L104" s="83" t="s">
        <v>144</v>
      </c>
      <c r="M104" s="83" t="s">
        <v>65</v>
      </c>
      <c r="N104" s="107">
        <v>0</v>
      </c>
      <c r="O104" s="63">
        <v>0</v>
      </c>
      <c r="P104" s="107">
        <v>0.25</v>
      </c>
      <c r="Q104" s="63">
        <v>28106796</v>
      </c>
      <c r="R104" s="107">
        <v>0.25</v>
      </c>
      <c r="S104" s="63">
        <v>28106796</v>
      </c>
      <c r="T104" s="107">
        <v>0.25</v>
      </c>
      <c r="U104" s="63">
        <v>28106796</v>
      </c>
      <c r="V104" s="107">
        <v>0.25</v>
      </c>
      <c r="W104" s="235">
        <v>28106796</v>
      </c>
      <c r="X104" s="107">
        <v>1</v>
      </c>
      <c r="Y104" s="234">
        <f>O104+Q104+S104+U104+W104</f>
        <v>112427184</v>
      </c>
      <c r="Z104" s="95"/>
      <c r="AA104" s="14" t="str">
        <f t="shared" ref="AA104:AA110" si="27">IF(O104=0," ",Z104/O104)</f>
        <v xml:space="preserve"> </v>
      </c>
      <c r="AB104" s="83"/>
      <c r="AC104" s="14" t="str">
        <f>IF(N104=0," ",AB104/N104)</f>
        <v xml:space="preserve"> </v>
      </c>
      <c r="AD104" s="14"/>
      <c r="AE104" s="83"/>
      <c r="AF104" s="107">
        <v>0</v>
      </c>
      <c r="AG104" s="25">
        <v>0</v>
      </c>
      <c r="AH104" s="107">
        <v>0</v>
      </c>
      <c r="AI104" s="14">
        <f t="shared" si="21"/>
        <v>0</v>
      </c>
      <c r="AJ104" s="83" t="s">
        <v>1025</v>
      </c>
      <c r="AK104" s="83" t="s">
        <v>685</v>
      </c>
      <c r="AL104" s="236">
        <f>+Q104/2</f>
        <v>14053398</v>
      </c>
      <c r="AM104" s="17">
        <v>0.5</v>
      </c>
      <c r="AN104" s="83"/>
      <c r="AO104" s="17">
        <v>0.4</v>
      </c>
      <c r="AP104" s="83" t="s">
        <v>1026</v>
      </c>
      <c r="AQ104" s="434" t="s">
        <v>1027</v>
      </c>
      <c r="AR104" s="83"/>
      <c r="AS104" s="14">
        <f t="shared" si="23"/>
        <v>0</v>
      </c>
      <c r="AT104" s="83"/>
      <c r="AU104" s="14">
        <f t="shared" si="24"/>
        <v>0</v>
      </c>
      <c r="AV104" s="83"/>
      <c r="AW104" s="83"/>
      <c r="AX104" s="83"/>
      <c r="AY104" s="14">
        <f t="shared" si="25"/>
        <v>0</v>
      </c>
      <c r="AZ104" s="83"/>
      <c r="BA104" s="14">
        <f t="shared" si="26"/>
        <v>0</v>
      </c>
      <c r="BB104" s="83"/>
      <c r="BC104" s="83"/>
      <c r="BD104" s="83"/>
      <c r="BE104" s="83" t="s">
        <v>867</v>
      </c>
      <c r="BF104" s="83" t="s">
        <v>1028</v>
      </c>
      <c r="BG104" s="83" t="s">
        <v>1029</v>
      </c>
      <c r="BH104" s="92" t="s">
        <v>869</v>
      </c>
      <c r="BI104" s="210" t="s">
        <v>1018</v>
      </c>
      <c r="BJ104" s="83" t="s">
        <v>1030</v>
      </c>
      <c r="BK104" s="83" t="s">
        <v>1020</v>
      </c>
      <c r="BL104" s="83">
        <v>3132877964</v>
      </c>
      <c r="BM104" s="18" t="s">
        <v>1021</v>
      </c>
      <c r="BN104" s="99"/>
    </row>
    <row r="105" spans="1:66" s="15" customFormat="1" ht="114.75" customHeight="1">
      <c r="A105" s="83"/>
      <c r="B105" s="83" t="s">
        <v>110</v>
      </c>
      <c r="C105" s="83"/>
      <c r="D105" s="83" t="s">
        <v>1031</v>
      </c>
      <c r="E105" s="83"/>
      <c r="F105" s="92" t="s">
        <v>245</v>
      </c>
      <c r="G105" s="183" t="s">
        <v>1005</v>
      </c>
      <c r="H105" s="183" t="s">
        <v>1006</v>
      </c>
      <c r="I105" s="183" t="s">
        <v>1007</v>
      </c>
      <c r="J105" s="83" t="s">
        <v>1032</v>
      </c>
      <c r="K105" s="83">
        <v>1</v>
      </c>
      <c r="L105" s="83" t="s">
        <v>144</v>
      </c>
      <c r="M105" s="83" t="s">
        <v>65</v>
      </c>
      <c r="N105" s="83">
        <v>0</v>
      </c>
      <c r="O105" s="63">
        <v>0</v>
      </c>
      <c r="P105" s="83">
        <v>1</v>
      </c>
      <c r="Q105" s="63">
        <v>30000000</v>
      </c>
      <c r="R105" s="83">
        <v>1</v>
      </c>
      <c r="S105" s="63">
        <v>30000000</v>
      </c>
      <c r="T105" s="83">
        <v>1</v>
      </c>
      <c r="U105" s="63">
        <v>30000000</v>
      </c>
      <c r="V105" s="83">
        <v>1</v>
      </c>
      <c r="W105" s="83" t="s">
        <v>1033</v>
      </c>
      <c r="X105" s="83">
        <v>4</v>
      </c>
      <c r="Y105" s="234">
        <f>O105+Q105+S105+U105+W105</f>
        <v>120000000</v>
      </c>
      <c r="Z105" s="95"/>
      <c r="AA105" s="14" t="str">
        <f t="shared" si="27"/>
        <v xml:space="preserve"> </v>
      </c>
      <c r="AB105" s="83"/>
      <c r="AC105" s="83" t="str">
        <f>IF(N105=0," ",AB105/N105)</f>
        <v xml:space="preserve"> </v>
      </c>
      <c r="AD105" s="83"/>
      <c r="AE105" s="83"/>
      <c r="AF105" s="83"/>
      <c r="AG105" s="25">
        <f>IF(Q105=0," ",AF105/Q105)</f>
        <v>0</v>
      </c>
      <c r="AH105" s="83"/>
      <c r="AI105" s="14">
        <f t="shared" si="21"/>
        <v>0</v>
      </c>
      <c r="AJ105" s="83" t="s">
        <v>1034</v>
      </c>
      <c r="AK105" s="83"/>
      <c r="AL105" s="83">
        <v>0</v>
      </c>
      <c r="AM105" s="17">
        <f t="shared" si="22"/>
        <v>0</v>
      </c>
      <c r="AN105" s="83" t="s">
        <v>1013</v>
      </c>
      <c r="AO105" s="17">
        <v>0</v>
      </c>
      <c r="AP105" s="83" t="s">
        <v>1035</v>
      </c>
      <c r="AQ105" s="434" t="s">
        <v>1027</v>
      </c>
      <c r="AR105" s="83"/>
      <c r="AS105" s="14">
        <f t="shared" si="23"/>
        <v>0</v>
      </c>
      <c r="AT105" s="83"/>
      <c r="AU105" s="14">
        <f t="shared" si="24"/>
        <v>0</v>
      </c>
      <c r="AV105" s="83"/>
      <c r="AW105" s="83"/>
      <c r="AX105" s="83"/>
      <c r="AY105" s="14">
        <f t="shared" si="25"/>
        <v>0</v>
      </c>
      <c r="AZ105" s="83"/>
      <c r="BA105" s="14">
        <f t="shared" si="26"/>
        <v>0</v>
      </c>
      <c r="BB105" s="83"/>
      <c r="BC105" s="83"/>
      <c r="BD105" s="83"/>
      <c r="BE105" s="83" t="s">
        <v>867</v>
      </c>
      <c r="BF105" s="83" t="s">
        <v>1028</v>
      </c>
      <c r="BG105" s="83" t="s">
        <v>1029</v>
      </c>
      <c r="BH105" s="92" t="s">
        <v>869</v>
      </c>
      <c r="BI105" s="210" t="s">
        <v>1018</v>
      </c>
      <c r="BJ105" s="83" t="s">
        <v>1019</v>
      </c>
      <c r="BK105" s="83" t="s">
        <v>1020</v>
      </c>
      <c r="BL105" s="83">
        <v>3132877964</v>
      </c>
      <c r="BM105" s="18" t="s">
        <v>1021</v>
      </c>
      <c r="BN105" s="99"/>
    </row>
    <row r="106" spans="1:66" s="15" customFormat="1" ht="114.75" customHeight="1">
      <c r="A106" s="83"/>
      <c r="B106" s="83" t="s">
        <v>110</v>
      </c>
      <c r="C106" s="83"/>
      <c r="D106" s="83" t="s">
        <v>1036</v>
      </c>
      <c r="E106" s="83"/>
      <c r="F106" s="92" t="s">
        <v>245</v>
      </c>
      <c r="G106" s="183" t="s">
        <v>1005</v>
      </c>
      <c r="H106" s="183" t="s">
        <v>1006</v>
      </c>
      <c r="I106" s="183" t="s">
        <v>1007</v>
      </c>
      <c r="J106" s="83" t="s">
        <v>1037</v>
      </c>
      <c r="K106" s="83"/>
      <c r="L106" s="83" t="s">
        <v>144</v>
      </c>
      <c r="M106" s="83" t="s">
        <v>65</v>
      </c>
      <c r="N106" s="83">
        <v>0</v>
      </c>
      <c r="O106" s="63">
        <v>0</v>
      </c>
      <c r="P106" s="83">
        <v>5</v>
      </c>
      <c r="Q106" s="63">
        <v>25000000</v>
      </c>
      <c r="R106" s="83">
        <v>5</v>
      </c>
      <c r="S106" s="63">
        <v>25000000</v>
      </c>
      <c r="T106" s="83">
        <v>5</v>
      </c>
      <c r="U106" s="63">
        <v>25000000</v>
      </c>
      <c r="V106" s="83">
        <v>5</v>
      </c>
      <c r="W106" s="237">
        <v>25000000</v>
      </c>
      <c r="X106" s="83">
        <v>20</v>
      </c>
      <c r="Y106" s="234" t="s">
        <v>1038</v>
      </c>
      <c r="Z106" s="95"/>
      <c r="AA106" s="14" t="str">
        <f t="shared" si="27"/>
        <v xml:space="preserve"> </v>
      </c>
      <c r="AB106" s="83"/>
      <c r="AC106" s="83"/>
      <c r="AD106" s="83"/>
      <c r="AE106" s="83"/>
      <c r="AF106" s="83"/>
      <c r="AG106" s="25">
        <f>IF(Q106=0," ",AF106/Q106)</f>
        <v>0</v>
      </c>
      <c r="AH106" s="83"/>
      <c r="AI106" s="14">
        <f t="shared" si="21"/>
        <v>0</v>
      </c>
      <c r="AJ106" s="83" t="s">
        <v>1039</v>
      </c>
      <c r="AK106" s="83"/>
      <c r="AL106" s="83">
        <v>0</v>
      </c>
      <c r="AM106" s="17">
        <f t="shared" si="22"/>
        <v>0</v>
      </c>
      <c r="AN106" s="83" t="s">
        <v>1013</v>
      </c>
      <c r="AO106" s="17">
        <v>0</v>
      </c>
      <c r="AP106" s="83" t="s">
        <v>1014</v>
      </c>
      <c r="AQ106" s="434" t="s">
        <v>1015</v>
      </c>
      <c r="AR106" s="83"/>
      <c r="AS106" s="14">
        <f t="shared" si="23"/>
        <v>0</v>
      </c>
      <c r="AT106" s="83"/>
      <c r="AU106" s="14">
        <f t="shared" si="24"/>
        <v>0</v>
      </c>
      <c r="AV106" s="83"/>
      <c r="AW106" s="83"/>
      <c r="AX106" s="83"/>
      <c r="AY106" s="14">
        <f t="shared" si="25"/>
        <v>0</v>
      </c>
      <c r="AZ106" s="83"/>
      <c r="BA106" s="14">
        <f t="shared" si="26"/>
        <v>0</v>
      </c>
      <c r="BB106" s="83"/>
      <c r="BC106" s="83"/>
      <c r="BD106" s="83"/>
      <c r="BE106" s="83"/>
      <c r="BF106" s="83"/>
      <c r="BG106" s="83"/>
      <c r="BH106" s="92" t="s">
        <v>869</v>
      </c>
      <c r="BI106" s="210" t="s">
        <v>1018</v>
      </c>
      <c r="BJ106" s="83" t="s">
        <v>1040</v>
      </c>
      <c r="BK106" s="238" t="s">
        <v>1041</v>
      </c>
      <c r="BL106" s="238">
        <v>3176808473</v>
      </c>
      <c r="BM106" s="26" t="s">
        <v>1042</v>
      </c>
      <c r="BN106" s="99"/>
    </row>
    <row r="107" spans="1:66" s="15" customFormat="1" ht="114.75" customHeight="1">
      <c r="A107" s="83"/>
      <c r="B107" s="83" t="s">
        <v>110</v>
      </c>
      <c r="C107" s="83"/>
      <c r="D107" s="83" t="s">
        <v>1043</v>
      </c>
      <c r="E107" s="83"/>
      <c r="F107" s="92" t="s">
        <v>245</v>
      </c>
      <c r="G107" s="183" t="s">
        <v>1005</v>
      </c>
      <c r="H107" s="183" t="s">
        <v>1006</v>
      </c>
      <c r="I107" s="183" t="s">
        <v>1007</v>
      </c>
      <c r="J107" s="83" t="s">
        <v>1044</v>
      </c>
      <c r="K107" s="83"/>
      <c r="L107" s="83" t="s">
        <v>144</v>
      </c>
      <c r="M107" s="83" t="s">
        <v>65</v>
      </c>
      <c r="N107" s="83">
        <v>0</v>
      </c>
      <c r="O107" s="63">
        <v>0</v>
      </c>
      <c r="P107" s="83">
        <v>1</v>
      </c>
      <c r="Q107" s="63">
        <v>28106796</v>
      </c>
      <c r="R107" s="83">
        <v>1</v>
      </c>
      <c r="S107" s="63">
        <v>28106796</v>
      </c>
      <c r="T107" s="83">
        <v>1</v>
      </c>
      <c r="U107" s="63">
        <v>28106796</v>
      </c>
      <c r="V107" s="83">
        <v>1</v>
      </c>
      <c r="W107" s="83">
        <v>28106796</v>
      </c>
      <c r="X107" s="83">
        <v>4</v>
      </c>
      <c r="Y107" s="234">
        <f>O107+Q107+S107+U107+W107</f>
        <v>112427184</v>
      </c>
      <c r="Z107" s="95"/>
      <c r="AA107" s="14" t="str">
        <f t="shared" si="27"/>
        <v xml:space="preserve"> </v>
      </c>
      <c r="AB107" s="83"/>
      <c r="AC107" s="83"/>
      <c r="AD107" s="83"/>
      <c r="AE107" s="83"/>
      <c r="AF107" s="83"/>
      <c r="AG107" s="25">
        <f>IF(Q107=0," ",AF107/Q107)</f>
        <v>0</v>
      </c>
      <c r="AH107" s="83"/>
      <c r="AI107" s="14">
        <f t="shared" si="21"/>
        <v>0</v>
      </c>
      <c r="AJ107" s="83" t="s">
        <v>1045</v>
      </c>
      <c r="AK107" s="83"/>
      <c r="AL107" s="83">
        <f>+Q107*40%</f>
        <v>11242718.4</v>
      </c>
      <c r="AM107" s="17">
        <v>0.4</v>
      </c>
      <c r="AN107" s="83"/>
      <c r="AO107" s="17">
        <v>0.4</v>
      </c>
      <c r="AP107" s="83" t="s">
        <v>1046</v>
      </c>
      <c r="AQ107" s="434" t="s">
        <v>1027</v>
      </c>
      <c r="AR107" s="83"/>
      <c r="AS107" s="14">
        <f t="shared" si="23"/>
        <v>0</v>
      </c>
      <c r="AT107" s="83"/>
      <c r="AU107" s="14">
        <f t="shared" si="24"/>
        <v>0</v>
      </c>
      <c r="AV107" s="83"/>
      <c r="AW107" s="83"/>
      <c r="AX107" s="83"/>
      <c r="AY107" s="14">
        <f t="shared" si="25"/>
        <v>0</v>
      </c>
      <c r="AZ107" s="83"/>
      <c r="BA107" s="14">
        <f t="shared" si="26"/>
        <v>0</v>
      </c>
      <c r="BB107" s="83"/>
      <c r="BC107" s="83"/>
      <c r="BD107" s="83"/>
      <c r="BE107" s="83" t="s">
        <v>867</v>
      </c>
      <c r="BF107" s="83" t="s">
        <v>1028</v>
      </c>
      <c r="BG107" s="83" t="s">
        <v>1029</v>
      </c>
      <c r="BH107" s="92" t="s">
        <v>869</v>
      </c>
      <c r="BI107" s="210" t="s">
        <v>1018</v>
      </c>
      <c r="BJ107" s="83" t="s">
        <v>1019</v>
      </c>
      <c r="BK107" s="83" t="s">
        <v>1020</v>
      </c>
      <c r="BL107" s="83">
        <v>3132877964</v>
      </c>
      <c r="BM107" s="18" t="s">
        <v>1021</v>
      </c>
      <c r="BN107" s="99"/>
    </row>
    <row r="108" spans="1:66" s="15" customFormat="1" ht="114.75" customHeight="1">
      <c r="A108" s="83"/>
      <c r="B108" s="83" t="s">
        <v>110</v>
      </c>
      <c r="C108" s="83"/>
      <c r="D108" s="83" t="s">
        <v>1047</v>
      </c>
      <c r="E108" s="83"/>
      <c r="F108" s="92" t="s">
        <v>245</v>
      </c>
      <c r="G108" s="183" t="s">
        <v>1005</v>
      </c>
      <c r="H108" s="183" t="s">
        <v>1006</v>
      </c>
      <c r="I108" s="183" t="s">
        <v>1007</v>
      </c>
      <c r="J108" s="183" t="s">
        <v>1048</v>
      </c>
      <c r="K108" s="183" t="s">
        <v>1049</v>
      </c>
      <c r="L108" s="83" t="s">
        <v>144</v>
      </c>
      <c r="M108" s="83" t="s">
        <v>65</v>
      </c>
      <c r="N108" s="83">
        <v>0</v>
      </c>
      <c r="O108" s="63">
        <v>0</v>
      </c>
      <c r="P108" s="83">
        <v>1</v>
      </c>
      <c r="Q108" s="63">
        <v>48000000</v>
      </c>
      <c r="R108" s="83">
        <v>1</v>
      </c>
      <c r="S108" s="63">
        <v>48000000</v>
      </c>
      <c r="T108" s="83">
        <v>1</v>
      </c>
      <c r="U108" s="63">
        <v>48000000</v>
      </c>
      <c r="V108" s="83">
        <v>1</v>
      </c>
      <c r="W108" s="235">
        <v>48000000</v>
      </c>
      <c r="X108" s="83">
        <v>4</v>
      </c>
      <c r="Y108" s="234">
        <f>O108+Q108+S108+U108+W108</f>
        <v>192000000</v>
      </c>
      <c r="Z108" s="95"/>
      <c r="AA108" s="14" t="str">
        <f t="shared" si="27"/>
        <v xml:space="preserve"> </v>
      </c>
      <c r="AB108" s="83"/>
      <c r="AC108" s="14"/>
      <c r="AD108" s="83"/>
      <c r="AE108" s="83"/>
      <c r="AF108" s="83"/>
      <c r="AG108" s="25">
        <f>IF(Q108=0," ",AF108/Q108)</f>
        <v>0</v>
      </c>
      <c r="AH108" s="83"/>
      <c r="AI108" s="14">
        <f t="shared" si="21"/>
        <v>0</v>
      </c>
      <c r="AJ108" s="83" t="s">
        <v>1050</v>
      </c>
      <c r="AK108" s="83" t="s">
        <v>685</v>
      </c>
      <c r="AL108" s="83">
        <v>0</v>
      </c>
      <c r="AM108" s="17">
        <f t="shared" si="22"/>
        <v>0</v>
      </c>
      <c r="AN108" s="83" t="s">
        <v>1013</v>
      </c>
      <c r="AO108" s="17">
        <v>0</v>
      </c>
      <c r="AP108" s="83" t="s">
        <v>1051</v>
      </c>
      <c r="AQ108" s="434" t="s">
        <v>1027</v>
      </c>
      <c r="AR108" s="83"/>
      <c r="AS108" s="14">
        <f t="shared" si="23"/>
        <v>0</v>
      </c>
      <c r="AT108" s="83"/>
      <c r="AU108" s="14">
        <f t="shared" si="24"/>
        <v>0</v>
      </c>
      <c r="AV108" s="83"/>
      <c r="AW108" s="83"/>
      <c r="AX108" s="83"/>
      <c r="AY108" s="14">
        <f t="shared" si="25"/>
        <v>0</v>
      </c>
      <c r="AZ108" s="83"/>
      <c r="BA108" s="14">
        <f t="shared" si="26"/>
        <v>0</v>
      </c>
      <c r="BB108" s="83"/>
      <c r="BC108" s="83"/>
      <c r="BD108" s="83"/>
      <c r="BE108" s="83"/>
      <c r="BF108" s="83"/>
      <c r="BG108" s="83"/>
      <c r="BH108" s="92" t="s">
        <v>869</v>
      </c>
      <c r="BI108" s="210" t="s">
        <v>1018</v>
      </c>
      <c r="BJ108" s="83" t="s">
        <v>1052</v>
      </c>
      <c r="BK108" s="238" t="s">
        <v>1053</v>
      </c>
      <c r="BL108" s="238">
        <v>3153012738</v>
      </c>
      <c r="BM108" s="26" t="s">
        <v>1054</v>
      </c>
      <c r="BN108" s="99"/>
    </row>
    <row r="109" spans="1:66" s="15" customFormat="1" ht="114.75" customHeight="1">
      <c r="A109" s="83"/>
      <c r="B109" s="83" t="s">
        <v>110</v>
      </c>
      <c r="C109" s="83"/>
      <c r="D109" s="83" t="s">
        <v>1055</v>
      </c>
      <c r="E109" s="83"/>
      <c r="F109" s="92" t="s">
        <v>245</v>
      </c>
      <c r="G109" s="183" t="s">
        <v>1005</v>
      </c>
      <c r="H109" s="183" t="s">
        <v>1006</v>
      </c>
      <c r="I109" s="183" t="s">
        <v>1007</v>
      </c>
      <c r="J109" s="83" t="s">
        <v>1056</v>
      </c>
      <c r="K109" s="83" t="s">
        <v>1057</v>
      </c>
      <c r="L109" s="83" t="s">
        <v>1058</v>
      </c>
      <c r="M109" s="83" t="s">
        <v>65</v>
      </c>
      <c r="N109" s="83"/>
      <c r="O109" s="63"/>
      <c r="P109" s="239">
        <v>2</v>
      </c>
      <c r="Q109" s="53">
        <v>10000000</v>
      </c>
      <c r="R109" s="239">
        <v>2</v>
      </c>
      <c r="S109" s="53">
        <v>10000000</v>
      </c>
      <c r="T109" s="239">
        <v>3</v>
      </c>
      <c r="U109" s="53">
        <v>15000000</v>
      </c>
      <c r="V109" s="89">
        <v>3</v>
      </c>
      <c r="W109" s="240">
        <v>15000000</v>
      </c>
      <c r="X109" s="89">
        <v>10</v>
      </c>
      <c r="Y109" s="241" t="s">
        <v>1059</v>
      </c>
      <c r="Z109" s="95"/>
      <c r="AA109" s="14" t="str">
        <f t="shared" si="27"/>
        <v xml:space="preserve"> </v>
      </c>
      <c r="AB109" s="83"/>
      <c r="AC109" s="14"/>
      <c r="AD109" s="83"/>
      <c r="AE109" s="83"/>
      <c r="AF109" s="83"/>
      <c r="AG109" s="25"/>
      <c r="AH109" s="83"/>
      <c r="AI109" s="14">
        <f t="shared" si="21"/>
        <v>0</v>
      </c>
      <c r="AJ109" s="83" t="s">
        <v>1060</v>
      </c>
      <c r="AK109" s="83"/>
      <c r="AL109" s="83">
        <v>0</v>
      </c>
      <c r="AM109" s="17">
        <f t="shared" si="22"/>
        <v>0</v>
      </c>
      <c r="AN109" s="83" t="s">
        <v>1013</v>
      </c>
      <c r="AO109" s="17">
        <v>0</v>
      </c>
      <c r="AP109" s="83" t="s">
        <v>1014</v>
      </c>
      <c r="AQ109" s="434" t="s">
        <v>1015</v>
      </c>
      <c r="AR109" s="83"/>
      <c r="AS109" s="14">
        <f t="shared" si="23"/>
        <v>0</v>
      </c>
      <c r="AT109" s="83"/>
      <c r="AU109" s="14">
        <f t="shared" si="24"/>
        <v>0</v>
      </c>
      <c r="AV109" s="83"/>
      <c r="AW109" s="83"/>
      <c r="AX109" s="83"/>
      <c r="AY109" s="14">
        <f t="shared" si="25"/>
        <v>0</v>
      </c>
      <c r="AZ109" s="83"/>
      <c r="BA109" s="14">
        <f t="shared" si="26"/>
        <v>0</v>
      </c>
      <c r="BB109" s="83"/>
      <c r="BC109" s="83"/>
      <c r="BD109" s="83"/>
      <c r="BE109" s="83"/>
      <c r="BF109" s="83"/>
      <c r="BG109" s="83"/>
      <c r="BH109" s="92" t="s">
        <v>1061</v>
      </c>
      <c r="BI109" s="210" t="s">
        <v>1018</v>
      </c>
      <c r="BJ109" s="83" t="s">
        <v>1052</v>
      </c>
      <c r="BK109" s="238" t="s">
        <v>1053</v>
      </c>
      <c r="BL109" s="238">
        <v>3153012738</v>
      </c>
      <c r="BM109" s="26" t="s">
        <v>1054</v>
      </c>
      <c r="BN109" s="99"/>
    </row>
    <row r="110" spans="1:66" s="15" customFormat="1" ht="114.75" customHeight="1">
      <c r="A110" s="83"/>
      <c r="B110" s="83" t="s">
        <v>110</v>
      </c>
      <c r="C110" s="83"/>
      <c r="D110" s="83" t="s">
        <v>1062</v>
      </c>
      <c r="E110" s="83"/>
      <c r="F110" s="92" t="s">
        <v>245</v>
      </c>
      <c r="G110" s="183" t="s">
        <v>1005</v>
      </c>
      <c r="H110" s="183" t="s">
        <v>1006</v>
      </c>
      <c r="I110" s="183" t="s">
        <v>1007</v>
      </c>
      <c r="J110" s="83" t="s">
        <v>1063</v>
      </c>
      <c r="K110" s="83" t="s">
        <v>1057</v>
      </c>
      <c r="L110" s="83" t="s">
        <v>144</v>
      </c>
      <c r="M110" s="83" t="s">
        <v>65</v>
      </c>
      <c r="N110" s="83">
        <v>0</v>
      </c>
      <c r="O110" s="63">
        <v>0</v>
      </c>
      <c r="P110" s="83"/>
      <c r="Q110" s="63"/>
      <c r="R110" s="83"/>
      <c r="S110" s="63"/>
      <c r="T110" s="83"/>
      <c r="U110" s="63"/>
      <c r="V110" s="83"/>
      <c r="W110" s="235"/>
      <c r="X110" s="83"/>
      <c r="Y110" s="234"/>
      <c r="Z110" s="95"/>
      <c r="AA110" s="14" t="str">
        <f t="shared" si="27"/>
        <v xml:space="preserve"> </v>
      </c>
      <c r="AB110" s="83"/>
      <c r="AC110" s="14"/>
      <c r="AD110" s="83"/>
      <c r="AE110" s="83"/>
      <c r="AF110" s="83"/>
      <c r="AG110" s="25" t="str">
        <f>IF(Q110=0," ",AF110/Q110)</f>
        <v xml:space="preserve"> </v>
      </c>
      <c r="AH110" s="83"/>
      <c r="AI110" s="14" t="str">
        <f t="shared" si="21"/>
        <v xml:space="preserve"> </v>
      </c>
      <c r="AJ110" s="83" t="s">
        <v>1064</v>
      </c>
      <c r="AK110" s="83" t="s">
        <v>685</v>
      </c>
      <c r="AL110" s="83">
        <v>0</v>
      </c>
      <c r="AM110" s="17">
        <v>0</v>
      </c>
      <c r="AN110" s="83" t="s">
        <v>1013</v>
      </c>
      <c r="AO110" s="17">
        <v>0</v>
      </c>
      <c r="AP110" s="83" t="s">
        <v>1065</v>
      </c>
      <c r="AQ110" s="434" t="s">
        <v>1027</v>
      </c>
      <c r="AR110" s="83"/>
      <c r="AS110" s="14" t="str">
        <f t="shared" si="23"/>
        <v xml:space="preserve"> </v>
      </c>
      <c r="AT110" s="83"/>
      <c r="AU110" s="14" t="str">
        <f t="shared" si="24"/>
        <v xml:space="preserve"> </v>
      </c>
      <c r="AV110" s="83"/>
      <c r="AW110" s="83"/>
      <c r="AX110" s="83"/>
      <c r="AY110" s="14" t="str">
        <f t="shared" si="25"/>
        <v xml:space="preserve"> </v>
      </c>
      <c r="AZ110" s="83"/>
      <c r="BA110" s="14" t="str">
        <f t="shared" si="26"/>
        <v xml:space="preserve"> </v>
      </c>
      <c r="BB110" s="83"/>
      <c r="BC110" s="83"/>
      <c r="BD110" s="83"/>
      <c r="BE110" s="83"/>
      <c r="BF110" s="83"/>
      <c r="BG110" s="83"/>
      <c r="BH110" s="92" t="s">
        <v>869</v>
      </c>
      <c r="BI110" s="210" t="s">
        <v>1018</v>
      </c>
      <c r="BJ110" s="83" t="s">
        <v>1052</v>
      </c>
      <c r="BK110" s="238" t="s">
        <v>1053</v>
      </c>
      <c r="BL110" s="238">
        <v>3153012738</v>
      </c>
      <c r="BM110" s="26" t="s">
        <v>1054</v>
      </c>
      <c r="BN110" s="99"/>
    </row>
    <row r="111" spans="1:66" s="15" customFormat="1" ht="114.75" customHeight="1">
      <c r="A111" s="83"/>
      <c r="B111" s="83" t="s">
        <v>110</v>
      </c>
      <c r="C111" s="83"/>
      <c r="D111" s="83" t="s">
        <v>1066</v>
      </c>
      <c r="E111" s="83"/>
      <c r="F111" s="92" t="s">
        <v>245</v>
      </c>
      <c r="G111" s="183" t="s">
        <v>1005</v>
      </c>
      <c r="H111" s="183" t="s">
        <v>1006</v>
      </c>
      <c r="I111" s="183" t="s">
        <v>1007</v>
      </c>
      <c r="J111" s="242" t="s">
        <v>1067</v>
      </c>
      <c r="K111" s="242" t="s">
        <v>1068</v>
      </c>
      <c r="L111" s="83" t="s">
        <v>144</v>
      </c>
      <c r="M111" s="83" t="s">
        <v>65</v>
      </c>
      <c r="N111" s="239">
        <v>0</v>
      </c>
      <c r="O111" s="53">
        <v>0</v>
      </c>
      <c r="P111" s="83">
        <v>75</v>
      </c>
      <c r="Q111" s="63">
        <v>43000000</v>
      </c>
      <c r="R111" s="83">
        <v>75</v>
      </c>
      <c r="S111" s="63">
        <v>36000000</v>
      </c>
      <c r="T111" s="83">
        <v>75</v>
      </c>
      <c r="U111" s="63">
        <v>36000000</v>
      </c>
      <c r="V111" s="83">
        <v>75</v>
      </c>
      <c r="W111" s="235">
        <v>36000000</v>
      </c>
      <c r="X111" s="83">
        <v>300</v>
      </c>
      <c r="Y111" s="234">
        <f>O111+Q111+S111+U111+W111</f>
        <v>151000000</v>
      </c>
      <c r="Z111" s="213" t="s">
        <v>295</v>
      </c>
      <c r="AA111" s="213" t="s">
        <v>295</v>
      </c>
      <c r="AB111" s="213" t="s">
        <v>295</v>
      </c>
      <c r="AC111" s="213" t="s">
        <v>295</v>
      </c>
      <c r="AD111" s="213" t="s">
        <v>295</v>
      </c>
      <c r="AE111" s="213" t="s">
        <v>295</v>
      </c>
      <c r="AF111" s="243">
        <v>0</v>
      </c>
      <c r="AG111" s="24">
        <v>0</v>
      </c>
      <c r="AH111" s="83">
        <v>0</v>
      </c>
      <c r="AI111" s="14">
        <v>0</v>
      </c>
      <c r="AJ111" s="83" t="s">
        <v>1069</v>
      </c>
      <c r="AK111" s="83" t="s">
        <v>685</v>
      </c>
      <c r="AL111" s="244">
        <v>2006666</v>
      </c>
      <c r="AM111" s="17">
        <f>AL111*100/Q111</f>
        <v>4.66666511627907</v>
      </c>
      <c r="AN111" s="83"/>
      <c r="AO111" s="17">
        <v>0</v>
      </c>
      <c r="AP111" s="83" t="s">
        <v>1070</v>
      </c>
      <c r="AQ111" s="434" t="s">
        <v>1071</v>
      </c>
      <c r="AR111" s="83"/>
      <c r="AS111" s="14">
        <f t="shared" si="23"/>
        <v>0</v>
      </c>
      <c r="AT111" s="83"/>
      <c r="AU111" s="14">
        <f t="shared" si="24"/>
        <v>0</v>
      </c>
      <c r="AV111" s="83"/>
      <c r="AW111" s="83"/>
      <c r="AX111" s="83"/>
      <c r="AY111" s="14">
        <f t="shared" si="25"/>
        <v>0</v>
      </c>
      <c r="AZ111" s="83"/>
      <c r="BA111" s="14">
        <f t="shared" si="26"/>
        <v>0</v>
      </c>
      <c r="BB111" s="83"/>
      <c r="BC111" s="83"/>
      <c r="BD111" s="83"/>
      <c r="BE111" s="83" t="s">
        <v>1072</v>
      </c>
      <c r="BF111" s="83" t="s">
        <v>1073</v>
      </c>
      <c r="BG111" s="83" t="s">
        <v>1074</v>
      </c>
      <c r="BH111" s="92" t="s">
        <v>1061</v>
      </c>
      <c r="BI111" s="245" t="s">
        <v>1018</v>
      </c>
      <c r="BJ111" s="92" t="s">
        <v>1075</v>
      </c>
      <c r="BK111" s="92" t="s">
        <v>1076</v>
      </c>
      <c r="BL111" s="92" t="s">
        <v>1077</v>
      </c>
      <c r="BM111" s="98" t="s">
        <v>1078</v>
      </c>
      <c r="BN111" s="99"/>
    </row>
    <row r="112" spans="1:66" s="28" customFormat="1" ht="114.75" customHeight="1">
      <c r="A112" s="160"/>
      <c r="B112" s="160" t="s">
        <v>88</v>
      </c>
      <c r="C112" s="160"/>
      <c r="D112" s="160" t="s">
        <v>1079</v>
      </c>
      <c r="E112" s="160"/>
      <c r="F112" s="246" t="s">
        <v>245</v>
      </c>
      <c r="G112" s="246" t="s">
        <v>1080</v>
      </c>
      <c r="H112" s="93">
        <v>44116</v>
      </c>
      <c r="I112" s="93">
        <v>45443</v>
      </c>
      <c r="J112" s="160" t="s">
        <v>1081</v>
      </c>
      <c r="K112" s="160" t="s">
        <v>1082</v>
      </c>
      <c r="L112" s="160" t="s">
        <v>1083</v>
      </c>
      <c r="M112" s="160" t="s">
        <v>65</v>
      </c>
      <c r="N112" s="247">
        <v>1</v>
      </c>
      <c r="O112" s="248" t="s">
        <v>382</v>
      </c>
      <c r="P112" s="107">
        <v>1</v>
      </c>
      <c r="Q112" s="248" t="s">
        <v>382</v>
      </c>
      <c r="R112" s="107">
        <v>1</v>
      </c>
      <c r="S112" s="248" t="s">
        <v>382</v>
      </c>
      <c r="T112" s="107">
        <v>1</v>
      </c>
      <c r="U112" s="248" t="s">
        <v>382</v>
      </c>
      <c r="V112" s="107">
        <v>1</v>
      </c>
      <c r="W112" s="248" t="s">
        <v>382</v>
      </c>
      <c r="X112" s="247">
        <v>1</v>
      </c>
      <c r="Y112" s="249"/>
      <c r="Z112" s="250"/>
      <c r="AA112" s="27"/>
      <c r="AB112" s="160"/>
      <c r="AC112" s="27"/>
      <c r="AD112" s="160"/>
      <c r="AE112" s="160"/>
      <c r="AF112" s="250">
        <v>71590213</v>
      </c>
      <c r="AG112" s="27">
        <v>1</v>
      </c>
      <c r="AH112" s="247">
        <v>1</v>
      </c>
      <c r="AI112" s="14">
        <v>1</v>
      </c>
      <c r="AJ112" s="160" t="s">
        <v>1084</v>
      </c>
      <c r="AK112" s="160"/>
      <c r="AL112" s="94">
        <v>183510152</v>
      </c>
      <c r="AM112" s="121">
        <v>1</v>
      </c>
      <c r="AN112" s="107">
        <v>1</v>
      </c>
      <c r="AO112" s="17">
        <v>1</v>
      </c>
      <c r="AP112" s="83" t="s">
        <v>1085</v>
      </c>
      <c r="AQ112" s="434" t="s">
        <v>1086</v>
      </c>
      <c r="AR112" s="250"/>
      <c r="AS112" s="27"/>
      <c r="AT112" s="160"/>
      <c r="AU112" s="27"/>
      <c r="AV112" s="160"/>
      <c r="AW112" s="160"/>
      <c r="AX112" s="250"/>
      <c r="AY112" s="27"/>
      <c r="AZ112" s="160"/>
      <c r="BA112" s="27"/>
      <c r="BB112" s="160"/>
      <c r="BC112" s="160"/>
      <c r="BD112" s="160"/>
      <c r="BE112" s="83" t="s">
        <v>1087</v>
      </c>
      <c r="BF112" s="239">
        <v>2</v>
      </c>
      <c r="BG112" s="83" t="s">
        <v>1088</v>
      </c>
      <c r="BH112" s="210" t="s">
        <v>1089</v>
      </c>
      <c r="BI112" s="210" t="s">
        <v>1090</v>
      </c>
      <c r="BJ112" s="83" t="s">
        <v>1091</v>
      </c>
      <c r="BK112" s="238" t="s">
        <v>1092</v>
      </c>
      <c r="BL112" s="238">
        <v>3581600</v>
      </c>
      <c r="BM112" s="251" t="s">
        <v>1093</v>
      </c>
      <c r="BN112" s="160"/>
    </row>
    <row r="113" spans="1:66" s="28" customFormat="1" ht="114.75" customHeight="1">
      <c r="A113" s="160"/>
      <c r="B113" s="160" t="s">
        <v>88</v>
      </c>
      <c r="C113" s="160"/>
      <c r="D113" s="160" t="s">
        <v>1094</v>
      </c>
      <c r="E113" s="160"/>
      <c r="F113" s="160" t="s">
        <v>1095</v>
      </c>
      <c r="G113" s="160" t="s">
        <v>1096</v>
      </c>
      <c r="H113" s="252">
        <v>44116</v>
      </c>
      <c r="I113" s="252">
        <v>45443</v>
      </c>
      <c r="J113" s="160" t="s">
        <v>1097</v>
      </c>
      <c r="K113" s="160" t="s">
        <v>1098</v>
      </c>
      <c r="L113" s="247">
        <v>1</v>
      </c>
      <c r="M113" s="160" t="s">
        <v>65</v>
      </c>
      <c r="N113" s="160">
        <v>100</v>
      </c>
      <c r="O113" s="248" t="s">
        <v>382</v>
      </c>
      <c r="P113" s="160">
        <v>100</v>
      </c>
      <c r="Q113" s="248" t="s">
        <v>382</v>
      </c>
      <c r="R113" s="160">
        <v>100</v>
      </c>
      <c r="S113" s="248" t="s">
        <v>382</v>
      </c>
      <c r="T113" s="160">
        <v>100</v>
      </c>
      <c r="U113" s="248" t="s">
        <v>382</v>
      </c>
      <c r="V113" s="160">
        <v>100</v>
      </c>
      <c r="W113" s="248" t="s">
        <v>382</v>
      </c>
      <c r="X113" s="160">
        <v>100</v>
      </c>
      <c r="Y113" s="249" t="s">
        <v>382</v>
      </c>
      <c r="Z113" s="250"/>
      <c r="AA113" s="27"/>
      <c r="AB113" s="160"/>
      <c r="AC113" s="27"/>
      <c r="AD113" s="160"/>
      <c r="AE113" s="160"/>
      <c r="AF113" s="250"/>
      <c r="AG113" s="27"/>
      <c r="AH113" s="160"/>
      <c r="AI113" s="14" t="s">
        <v>295</v>
      </c>
      <c r="AJ113" s="160" t="s">
        <v>1099</v>
      </c>
      <c r="AK113" s="160"/>
      <c r="AL113" s="253">
        <v>0</v>
      </c>
      <c r="AM113" s="254">
        <v>0</v>
      </c>
      <c r="AN113" s="253">
        <v>0</v>
      </c>
      <c r="AO113" s="254">
        <v>0</v>
      </c>
      <c r="AP113" s="255" t="s">
        <v>295</v>
      </c>
      <c r="AQ113" s="434" t="s">
        <v>1100</v>
      </c>
      <c r="AR113" s="250"/>
      <c r="AS113" s="27"/>
      <c r="AT113" s="160"/>
      <c r="AU113" s="27"/>
      <c r="AV113" s="160"/>
      <c r="AW113" s="160"/>
      <c r="AX113" s="250"/>
      <c r="AY113" s="27"/>
      <c r="AZ113" s="160"/>
      <c r="BA113" s="27"/>
      <c r="BB113" s="160"/>
      <c r="BC113" s="160"/>
      <c r="BD113" s="160"/>
      <c r="BE113" s="256" t="s">
        <v>1101</v>
      </c>
      <c r="BF113" s="160">
        <v>12500</v>
      </c>
      <c r="BG113" s="256" t="s">
        <v>1102</v>
      </c>
      <c r="BH113" s="210" t="s">
        <v>1089</v>
      </c>
      <c r="BI113" s="160" t="s">
        <v>1103</v>
      </c>
      <c r="BJ113" s="160" t="s">
        <v>1104</v>
      </c>
      <c r="BK113" s="257" t="s">
        <v>1105</v>
      </c>
      <c r="BL113" s="257">
        <v>7710017</v>
      </c>
      <c r="BM113" s="258" t="s">
        <v>1106</v>
      </c>
      <c r="BN113" s="160" t="s">
        <v>1107</v>
      </c>
    </row>
    <row r="114" spans="1:66" s="28" customFormat="1" ht="114.75" customHeight="1">
      <c r="A114" s="160"/>
      <c r="B114" s="160" t="s">
        <v>88</v>
      </c>
      <c r="C114" s="160"/>
      <c r="D114" s="160" t="s">
        <v>1108</v>
      </c>
      <c r="E114" s="160"/>
      <c r="F114" s="160" t="s">
        <v>1095</v>
      </c>
      <c r="G114" s="160" t="s">
        <v>1096</v>
      </c>
      <c r="H114" s="252">
        <v>44197</v>
      </c>
      <c r="I114" s="252">
        <v>44407</v>
      </c>
      <c r="J114" s="160" t="s">
        <v>1109</v>
      </c>
      <c r="K114" s="160" t="s">
        <v>1110</v>
      </c>
      <c r="L114" s="160" t="s">
        <v>295</v>
      </c>
      <c r="M114" s="160" t="s">
        <v>156</v>
      </c>
      <c r="N114" s="160" t="s">
        <v>295</v>
      </c>
      <c r="O114" s="160" t="s">
        <v>295</v>
      </c>
      <c r="P114" s="160">
        <v>1</v>
      </c>
      <c r="Q114" s="160" t="s">
        <v>295</v>
      </c>
      <c r="R114" s="160" t="s">
        <v>295</v>
      </c>
      <c r="S114" s="160" t="s">
        <v>295</v>
      </c>
      <c r="T114" s="160" t="s">
        <v>295</v>
      </c>
      <c r="U114" s="160" t="s">
        <v>295</v>
      </c>
      <c r="V114" s="160" t="s">
        <v>295</v>
      </c>
      <c r="W114" s="160" t="s">
        <v>295</v>
      </c>
      <c r="X114" s="160"/>
      <c r="Y114" s="249" t="s">
        <v>295</v>
      </c>
      <c r="Z114" s="250"/>
      <c r="AA114" s="27"/>
      <c r="AB114" s="160"/>
      <c r="AC114" s="27"/>
      <c r="AD114" s="160"/>
      <c r="AE114" s="160"/>
      <c r="AF114" s="250"/>
      <c r="AG114" s="27"/>
      <c r="AH114" s="160"/>
      <c r="AI114" s="259" t="s">
        <v>85</v>
      </c>
      <c r="AJ114" s="160" t="s">
        <v>1111</v>
      </c>
      <c r="AK114" s="160" t="s">
        <v>1112</v>
      </c>
      <c r="AL114" s="250" t="s">
        <v>182</v>
      </c>
      <c r="AM114" s="260" t="s">
        <v>182</v>
      </c>
      <c r="AN114" s="160" t="s">
        <v>182</v>
      </c>
      <c r="AO114" s="260" t="s">
        <v>182</v>
      </c>
      <c r="AP114" s="83" t="s">
        <v>1113</v>
      </c>
      <c r="AQ114" s="434" t="s">
        <v>1114</v>
      </c>
      <c r="AR114" s="250"/>
      <c r="AS114" s="27"/>
      <c r="AT114" s="160"/>
      <c r="AU114" s="27"/>
      <c r="AV114" s="160"/>
      <c r="AW114" s="160"/>
      <c r="AX114" s="250"/>
      <c r="AY114" s="27"/>
      <c r="AZ114" s="160"/>
      <c r="BA114" s="27"/>
      <c r="BB114" s="160"/>
      <c r="BC114" s="160"/>
      <c r="BD114" s="160"/>
      <c r="BE114" s="160" t="s">
        <v>156</v>
      </c>
      <c r="BF114" s="160" t="s">
        <v>156</v>
      </c>
      <c r="BG114" s="160" t="s">
        <v>1115</v>
      </c>
      <c r="BH114" s="210" t="s">
        <v>1089</v>
      </c>
      <c r="BI114" s="210" t="s">
        <v>1103</v>
      </c>
      <c r="BJ114" s="160" t="s">
        <v>1103</v>
      </c>
      <c r="BK114" s="257" t="s">
        <v>1105</v>
      </c>
      <c r="BL114" s="257">
        <v>7710017</v>
      </c>
      <c r="BM114" s="258" t="s">
        <v>1106</v>
      </c>
      <c r="BN114" s="160"/>
    </row>
    <row r="115" spans="1:66" s="28" customFormat="1" ht="114.75" customHeight="1">
      <c r="A115" s="160"/>
      <c r="B115" s="160" t="s">
        <v>88</v>
      </c>
      <c r="C115" s="160"/>
      <c r="D115" s="160" t="s">
        <v>1116</v>
      </c>
      <c r="E115" s="160"/>
      <c r="F115" s="246" t="s">
        <v>245</v>
      </c>
      <c r="G115" s="246" t="s">
        <v>1080</v>
      </c>
      <c r="H115" s="93">
        <v>44197</v>
      </c>
      <c r="I115" s="93">
        <v>45443</v>
      </c>
      <c r="J115" s="160" t="s">
        <v>1117</v>
      </c>
      <c r="K115" s="160" t="s">
        <v>1118</v>
      </c>
      <c r="L115" s="160" t="s">
        <v>295</v>
      </c>
      <c r="M115" s="239" t="s">
        <v>65</v>
      </c>
      <c r="N115" s="261">
        <v>0</v>
      </c>
      <c r="O115" s="262">
        <v>0</v>
      </c>
      <c r="P115" s="261">
        <v>1</v>
      </c>
      <c r="Q115" s="262">
        <v>300000000</v>
      </c>
      <c r="R115" s="261">
        <v>1</v>
      </c>
      <c r="S115" s="262">
        <v>0</v>
      </c>
      <c r="T115" s="261">
        <v>1</v>
      </c>
      <c r="U115" s="262">
        <v>0</v>
      </c>
      <c r="V115" s="261">
        <v>1</v>
      </c>
      <c r="W115" s="248">
        <v>0</v>
      </c>
      <c r="X115" s="160"/>
      <c r="Y115" s="249">
        <v>300000000</v>
      </c>
      <c r="Z115" s="250"/>
      <c r="AA115" s="27"/>
      <c r="AB115" s="160"/>
      <c r="AC115" s="27"/>
      <c r="AD115" s="160"/>
      <c r="AE115" s="160"/>
      <c r="AF115" s="250">
        <v>0</v>
      </c>
      <c r="AG115" s="27"/>
      <c r="AH115" s="160"/>
      <c r="AI115" s="27"/>
      <c r="AJ115" s="160" t="s">
        <v>1119</v>
      </c>
      <c r="AK115" s="160" t="s">
        <v>1120</v>
      </c>
      <c r="AL115" s="250"/>
      <c r="AM115" s="260"/>
      <c r="AN115" s="160">
        <v>44</v>
      </c>
      <c r="AO115" s="260">
        <v>0.25</v>
      </c>
      <c r="AP115" s="83" t="s">
        <v>1121</v>
      </c>
      <c r="AQ115" s="434" t="s">
        <v>1122</v>
      </c>
      <c r="AR115" s="250"/>
      <c r="AS115" s="27"/>
      <c r="AT115" s="160"/>
      <c r="AU115" s="27"/>
      <c r="AV115" s="160"/>
      <c r="AW115" s="160"/>
      <c r="AX115" s="250"/>
      <c r="AY115" s="27"/>
      <c r="AZ115" s="160"/>
      <c r="BA115" s="27"/>
      <c r="BB115" s="160"/>
      <c r="BC115" s="160"/>
      <c r="BD115" s="160"/>
      <c r="BE115" s="83" t="s">
        <v>1123</v>
      </c>
      <c r="BF115" s="239">
        <v>127</v>
      </c>
      <c r="BG115" s="83" t="s">
        <v>1124</v>
      </c>
      <c r="BH115" s="210" t="s">
        <v>1089</v>
      </c>
      <c r="BI115" s="210" t="s">
        <v>1090</v>
      </c>
      <c r="BJ115" s="83" t="s">
        <v>1091</v>
      </c>
      <c r="BK115" s="238" t="s">
        <v>1092</v>
      </c>
      <c r="BL115" s="238">
        <v>3581600</v>
      </c>
      <c r="BM115" s="251" t="s">
        <v>1093</v>
      </c>
      <c r="BN115" s="160"/>
    </row>
    <row r="116" spans="1:66" s="28" customFormat="1" ht="114.75" customHeight="1">
      <c r="A116" s="160"/>
      <c r="B116" s="160" t="s">
        <v>88</v>
      </c>
      <c r="C116" s="160"/>
      <c r="D116" s="160" t="s">
        <v>1125</v>
      </c>
      <c r="E116" s="160"/>
      <c r="F116" s="160" t="s">
        <v>1095</v>
      </c>
      <c r="G116" s="160" t="s">
        <v>1096</v>
      </c>
      <c r="H116" s="252">
        <v>44197</v>
      </c>
      <c r="I116" s="252">
        <v>44407</v>
      </c>
      <c r="J116" s="160" t="s">
        <v>1126</v>
      </c>
      <c r="K116" s="160" t="s">
        <v>1110</v>
      </c>
      <c r="L116" s="160" t="s">
        <v>295</v>
      </c>
      <c r="M116" s="160" t="s">
        <v>156</v>
      </c>
      <c r="N116" s="160" t="s">
        <v>295</v>
      </c>
      <c r="O116" s="160" t="s">
        <v>295</v>
      </c>
      <c r="P116" s="160">
        <v>1</v>
      </c>
      <c r="Q116" s="160" t="s">
        <v>295</v>
      </c>
      <c r="R116" s="160" t="s">
        <v>295</v>
      </c>
      <c r="S116" s="160" t="s">
        <v>295</v>
      </c>
      <c r="T116" s="160" t="s">
        <v>295</v>
      </c>
      <c r="U116" s="160" t="s">
        <v>295</v>
      </c>
      <c r="V116" s="160" t="s">
        <v>295</v>
      </c>
      <c r="W116" s="160" t="s">
        <v>295</v>
      </c>
      <c r="X116" s="160"/>
      <c r="Y116" s="249" t="s">
        <v>295</v>
      </c>
      <c r="Z116" s="250"/>
      <c r="AA116" s="27"/>
      <c r="AB116" s="160"/>
      <c r="AC116" s="27"/>
      <c r="AD116" s="160"/>
      <c r="AE116" s="160"/>
      <c r="AF116" s="250"/>
      <c r="AG116" s="27"/>
      <c r="AH116" s="160"/>
      <c r="AI116" s="27"/>
      <c r="AJ116" s="160" t="s">
        <v>1127</v>
      </c>
      <c r="AK116" s="160"/>
      <c r="AL116" s="250"/>
      <c r="AM116" s="260"/>
      <c r="AN116" s="160"/>
      <c r="AO116" s="260"/>
      <c r="AP116" s="83" t="s">
        <v>1128</v>
      </c>
      <c r="AQ116" s="434" t="s">
        <v>1114</v>
      </c>
      <c r="AR116" s="250"/>
      <c r="AS116" s="27"/>
      <c r="AT116" s="160"/>
      <c r="AU116" s="27"/>
      <c r="AV116" s="160"/>
      <c r="AW116" s="160"/>
      <c r="AX116" s="250"/>
      <c r="AY116" s="27"/>
      <c r="AZ116" s="160"/>
      <c r="BA116" s="27"/>
      <c r="BB116" s="160"/>
      <c r="BC116" s="160"/>
      <c r="BD116" s="160"/>
      <c r="BE116" s="160" t="s">
        <v>156</v>
      </c>
      <c r="BF116" s="160" t="s">
        <v>156</v>
      </c>
      <c r="BG116" s="160" t="s">
        <v>1129</v>
      </c>
      <c r="BH116" s="210" t="s">
        <v>1089</v>
      </c>
      <c r="BI116" s="160" t="s">
        <v>1130</v>
      </c>
      <c r="BJ116" s="160" t="s">
        <v>1131</v>
      </c>
      <c r="BK116" s="257" t="s">
        <v>1132</v>
      </c>
      <c r="BL116" s="257" t="s">
        <v>1133</v>
      </c>
      <c r="BM116" s="29" t="s">
        <v>1134</v>
      </c>
      <c r="BN116" s="160"/>
    </row>
    <row r="117" spans="1:66" s="28" customFormat="1" ht="114.75" customHeight="1">
      <c r="A117" s="160"/>
      <c r="B117" s="160" t="s">
        <v>88</v>
      </c>
      <c r="C117" s="160"/>
      <c r="D117" s="160" t="s">
        <v>1135</v>
      </c>
      <c r="E117" s="160"/>
      <c r="F117" s="160" t="s">
        <v>1095</v>
      </c>
      <c r="G117" s="160" t="s">
        <v>1096</v>
      </c>
      <c r="H117" s="252">
        <v>44197</v>
      </c>
      <c r="I117" s="252">
        <v>44407</v>
      </c>
      <c r="J117" s="160" t="s">
        <v>1136</v>
      </c>
      <c r="K117" s="160" t="s">
        <v>1110</v>
      </c>
      <c r="L117" s="160" t="s">
        <v>295</v>
      </c>
      <c r="M117" s="160" t="s">
        <v>156</v>
      </c>
      <c r="N117" s="160" t="s">
        <v>295</v>
      </c>
      <c r="O117" s="160" t="s">
        <v>295</v>
      </c>
      <c r="P117" s="160">
        <v>1</v>
      </c>
      <c r="Q117" s="160" t="s">
        <v>295</v>
      </c>
      <c r="R117" s="160" t="s">
        <v>295</v>
      </c>
      <c r="S117" s="160" t="s">
        <v>295</v>
      </c>
      <c r="T117" s="160" t="s">
        <v>295</v>
      </c>
      <c r="U117" s="160" t="s">
        <v>295</v>
      </c>
      <c r="V117" s="160" t="s">
        <v>295</v>
      </c>
      <c r="W117" s="160" t="s">
        <v>295</v>
      </c>
      <c r="X117" s="160"/>
      <c r="Y117" s="249" t="s">
        <v>295</v>
      </c>
      <c r="Z117" s="250"/>
      <c r="AA117" s="27"/>
      <c r="AB117" s="160"/>
      <c r="AC117" s="27"/>
      <c r="AD117" s="160"/>
      <c r="AE117" s="160"/>
      <c r="AF117" s="250"/>
      <c r="AG117" s="27"/>
      <c r="AH117" s="160"/>
      <c r="AI117" s="27"/>
      <c r="AJ117" s="160" t="s">
        <v>1137</v>
      </c>
      <c r="AK117" s="160"/>
      <c r="AL117" s="250"/>
      <c r="AM117" s="260"/>
      <c r="AN117" s="160"/>
      <c r="AO117" s="260"/>
      <c r="AP117" s="83" t="s">
        <v>1138</v>
      </c>
      <c r="AQ117" s="434" t="s">
        <v>182</v>
      </c>
      <c r="AR117" s="250"/>
      <c r="AS117" s="27"/>
      <c r="AT117" s="160"/>
      <c r="AU117" s="27"/>
      <c r="AV117" s="160"/>
      <c r="AW117" s="160"/>
      <c r="AX117" s="250"/>
      <c r="AY117" s="27"/>
      <c r="AZ117" s="160"/>
      <c r="BA117" s="27"/>
      <c r="BB117" s="160"/>
      <c r="BC117" s="160"/>
      <c r="BD117" s="160"/>
      <c r="BE117" s="160" t="s">
        <v>156</v>
      </c>
      <c r="BF117" s="160" t="s">
        <v>156</v>
      </c>
      <c r="BG117" s="160" t="s">
        <v>1129</v>
      </c>
      <c r="BH117" s="210" t="s">
        <v>1089</v>
      </c>
      <c r="BI117" s="160" t="s">
        <v>1130</v>
      </c>
      <c r="BJ117" s="160" t="s">
        <v>1131</v>
      </c>
      <c r="BK117" s="257" t="s">
        <v>1132</v>
      </c>
      <c r="BL117" s="257" t="s">
        <v>1133</v>
      </c>
      <c r="BM117" s="29" t="s">
        <v>1134</v>
      </c>
      <c r="BN117" s="160"/>
    </row>
    <row r="118" spans="1:66" s="28" customFormat="1" ht="114.75" customHeight="1">
      <c r="A118" s="160"/>
      <c r="B118" s="160" t="s">
        <v>88</v>
      </c>
      <c r="C118" s="160"/>
      <c r="D118" s="160" t="s">
        <v>1139</v>
      </c>
      <c r="E118" s="160"/>
      <c r="F118" s="160" t="s">
        <v>1140</v>
      </c>
      <c r="G118" s="160" t="s">
        <v>227</v>
      </c>
      <c r="H118" s="252" t="s">
        <v>1141</v>
      </c>
      <c r="I118" s="252" t="s">
        <v>1142</v>
      </c>
      <c r="J118" s="28" t="s">
        <v>1143</v>
      </c>
      <c r="K118" s="160" t="s">
        <v>1144</v>
      </c>
      <c r="L118" s="160" t="s">
        <v>1145</v>
      </c>
      <c r="M118" s="160"/>
      <c r="N118" s="160" t="s">
        <v>182</v>
      </c>
      <c r="O118" s="160" t="s">
        <v>182</v>
      </c>
      <c r="P118" s="160" t="s">
        <v>1146</v>
      </c>
      <c r="Q118" s="263">
        <v>70563240</v>
      </c>
      <c r="R118" s="160" t="s">
        <v>1146</v>
      </c>
      <c r="S118" s="263">
        <v>70563240</v>
      </c>
      <c r="T118" s="160" t="s">
        <v>1146</v>
      </c>
      <c r="U118" s="263">
        <v>70563240</v>
      </c>
      <c r="V118" s="160" t="s">
        <v>1146</v>
      </c>
      <c r="W118" s="263">
        <v>70563240</v>
      </c>
      <c r="X118" s="160" t="s">
        <v>1147</v>
      </c>
      <c r="Y118" s="249">
        <v>282252960</v>
      </c>
      <c r="Z118" s="250"/>
      <c r="AA118" s="27"/>
      <c r="AB118" s="160"/>
      <c r="AC118" s="27"/>
      <c r="AD118" s="160"/>
      <c r="AE118" s="160"/>
      <c r="AF118" s="250"/>
      <c r="AG118" s="27"/>
      <c r="AH118" s="160"/>
      <c r="AI118" s="27"/>
      <c r="AJ118" s="160" t="s">
        <v>1148</v>
      </c>
      <c r="AK118" s="160"/>
      <c r="AL118" s="250">
        <v>0</v>
      </c>
      <c r="AM118" s="260">
        <v>0</v>
      </c>
      <c r="AN118" s="160">
        <v>0</v>
      </c>
      <c r="AO118" s="260">
        <v>0</v>
      </c>
      <c r="AP118" s="83" t="s">
        <v>1149</v>
      </c>
      <c r="AQ118" s="434" t="s">
        <v>1150</v>
      </c>
      <c r="AR118" s="250"/>
      <c r="AS118" s="27"/>
      <c r="AT118" s="160"/>
      <c r="AU118" s="27"/>
      <c r="AV118" s="160"/>
      <c r="AW118" s="160"/>
      <c r="AX118" s="250"/>
      <c r="AY118" s="27"/>
      <c r="AZ118" s="160"/>
      <c r="BA118" s="27"/>
      <c r="BB118" s="160"/>
      <c r="BC118" s="160"/>
      <c r="BD118" s="160"/>
      <c r="BE118" s="160" t="s">
        <v>1151</v>
      </c>
      <c r="BF118" s="160" t="s">
        <v>1152</v>
      </c>
      <c r="BG118" s="160" t="s">
        <v>1153</v>
      </c>
      <c r="BH118" s="210" t="s">
        <v>1089</v>
      </c>
      <c r="BI118" s="160" t="s">
        <v>1154</v>
      </c>
      <c r="BJ118" s="160" t="s">
        <v>1154</v>
      </c>
      <c r="BK118" s="257" t="s">
        <v>1155</v>
      </c>
      <c r="BL118" s="257" t="s">
        <v>1156</v>
      </c>
      <c r="BM118" s="29" t="s">
        <v>1157</v>
      </c>
      <c r="BN118" s="160"/>
    </row>
    <row r="119" spans="1:66" s="28" customFormat="1" ht="114.75" customHeight="1">
      <c r="A119" s="160"/>
      <c r="B119" s="160" t="s">
        <v>88</v>
      </c>
      <c r="C119" s="160"/>
      <c r="D119" s="160" t="s">
        <v>1158</v>
      </c>
      <c r="E119" s="160"/>
      <c r="F119" s="160" t="s">
        <v>1095</v>
      </c>
      <c r="G119" s="256" t="s">
        <v>517</v>
      </c>
      <c r="H119" s="252">
        <v>44348</v>
      </c>
      <c r="I119" s="252">
        <v>45443</v>
      </c>
      <c r="J119" s="160" t="s">
        <v>859</v>
      </c>
      <c r="K119" s="160" t="s">
        <v>1159</v>
      </c>
      <c r="L119" s="160" t="s">
        <v>295</v>
      </c>
      <c r="M119" s="160" t="s">
        <v>295</v>
      </c>
      <c r="N119" s="160"/>
      <c r="O119" s="160"/>
      <c r="P119" s="160">
        <v>1</v>
      </c>
      <c r="Q119" s="160" t="s">
        <v>1160</v>
      </c>
      <c r="R119" s="160">
        <v>1</v>
      </c>
      <c r="S119" s="160" t="s">
        <v>1160</v>
      </c>
      <c r="T119" s="160">
        <v>1</v>
      </c>
      <c r="U119" s="160" t="s">
        <v>1160</v>
      </c>
      <c r="V119" s="160">
        <v>1</v>
      </c>
      <c r="W119" s="160" t="s">
        <v>1160</v>
      </c>
      <c r="X119" s="160"/>
      <c r="Y119" s="264" t="s">
        <v>295</v>
      </c>
      <c r="Z119" s="160"/>
      <c r="AA119" s="27"/>
      <c r="AB119" s="160"/>
      <c r="AC119" s="27"/>
      <c r="AD119" s="160"/>
      <c r="AE119" s="160"/>
      <c r="AF119" s="263" t="s">
        <v>295</v>
      </c>
      <c r="AG119" s="27"/>
      <c r="AH119" s="160"/>
      <c r="AI119" s="27"/>
      <c r="AJ119" s="160" t="s">
        <v>1161</v>
      </c>
      <c r="AK119" s="160"/>
      <c r="AL119" s="160"/>
      <c r="AM119" s="260"/>
      <c r="AN119" s="83"/>
      <c r="AO119" s="260"/>
      <c r="AP119" s="83" t="s">
        <v>1162</v>
      </c>
      <c r="AQ119" s="434" t="s">
        <v>1114</v>
      </c>
      <c r="AR119" s="160"/>
      <c r="AS119" s="27"/>
      <c r="AT119" s="160"/>
      <c r="AU119" s="27"/>
      <c r="AV119" s="160"/>
      <c r="AW119" s="160"/>
      <c r="AX119" s="160"/>
      <c r="AY119" s="27"/>
      <c r="AZ119" s="160"/>
      <c r="BA119" s="27"/>
      <c r="BB119" s="160"/>
      <c r="BC119" s="160"/>
      <c r="BD119" s="160"/>
      <c r="BE119" s="160" t="s">
        <v>1163</v>
      </c>
      <c r="BF119" s="160" t="s">
        <v>1163</v>
      </c>
      <c r="BG119" s="160" t="s">
        <v>1163</v>
      </c>
      <c r="BH119" s="210" t="s">
        <v>1089</v>
      </c>
      <c r="BI119" s="160" t="s">
        <v>1090</v>
      </c>
      <c r="BJ119" s="160" t="s">
        <v>1164</v>
      </c>
      <c r="BK119" s="257" t="s">
        <v>1165</v>
      </c>
      <c r="BL119" s="257" t="s">
        <v>1166</v>
      </c>
      <c r="BM119" s="258" t="s">
        <v>1167</v>
      </c>
      <c r="BN119" s="160"/>
    </row>
    <row r="120" spans="1:66" s="28" customFormat="1" ht="114.75" customHeight="1">
      <c r="A120" s="160"/>
      <c r="B120" s="160" t="s">
        <v>88</v>
      </c>
      <c r="C120" s="160"/>
      <c r="D120" s="160" t="s">
        <v>1168</v>
      </c>
      <c r="E120" s="160"/>
      <c r="F120" s="160"/>
      <c r="G120" s="256"/>
      <c r="H120" s="252" t="s">
        <v>1141</v>
      </c>
      <c r="I120" s="252" t="s">
        <v>1142</v>
      </c>
      <c r="K120" s="160" t="s">
        <v>1169</v>
      </c>
      <c r="L120" s="160"/>
      <c r="M120" s="160"/>
      <c r="N120" s="160"/>
      <c r="O120" s="160"/>
      <c r="P120" s="160">
        <v>1</v>
      </c>
      <c r="Q120" s="263">
        <v>47250000</v>
      </c>
      <c r="R120" s="160" t="s">
        <v>1170</v>
      </c>
      <c r="S120" s="263">
        <v>48667500</v>
      </c>
      <c r="T120" s="160" t="s">
        <v>1170</v>
      </c>
      <c r="U120" s="263">
        <v>50127525</v>
      </c>
      <c r="V120" s="160" t="s">
        <v>1170</v>
      </c>
      <c r="W120" s="263">
        <v>51631350</v>
      </c>
      <c r="X120" s="160" t="s">
        <v>1170</v>
      </c>
      <c r="Y120" s="249">
        <v>197676375</v>
      </c>
      <c r="Z120" s="160"/>
      <c r="AA120" s="27"/>
      <c r="AB120" s="160"/>
      <c r="AC120" s="27"/>
      <c r="AD120" s="160"/>
      <c r="AE120" s="160"/>
      <c r="AF120" s="263">
        <v>5700000</v>
      </c>
      <c r="AG120" s="27">
        <v>0.09</v>
      </c>
      <c r="AH120" s="160"/>
      <c r="AI120" s="27">
        <v>1</v>
      </c>
      <c r="AJ120" s="160" t="s">
        <v>1171</v>
      </c>
      <c r="AK120" s="160" t="s">
        <v>1172</v>
      </c>
      <c r="AL120" s="160"/>
      <c r="AM120" s="260"/>
      <c r="AN120" s="160"/>
      <c r="AO120" s="260"/>
      <c r="AP120" s="83" t="s">
        <v>1173</v>
      </c>
      <c r="AQ120" s="434"/>
      <c r="AR120" s="160"/>
      <c r="AS120" s="27"/>
      <c r="AT120" s="160"/>
      <c r="AU120" s="27"/>
      <c r="AV120" s="160"/>
      <c r="AW120" s="160"/>
      <c r="AX120" s="160"/>
      <c r="AY120" s="27"/>
      <c r="AZ120" s="160"/>
      <c r="BA120" s="27"/>
      <c r="BB120" s="160"/>
      <c r="BC120" s="160"/>
      <c r="BD120" s="160"/>
      <c r="BE120" s="160"/>
      <c r="BF120" s="160"/>
      <c r="BG120" s="160"/>
      <c r="BH120" s="210" t="s">
        <v>1089</v>
      </c>
      <c r="BI120" s="160" t="s">
        <v>1130</v>
      </c>
      <c r="BJ120" s="160" t="s">
        <v>1131</v>
      </c>
      <c r="BK120" s="257" t="s">
        <v>1132</v>
      </c>
      <c r="BL120" s="257" t="s">
        <v>1133</v>
      </c>
      <c r="BM120" s="29" t="s">
        <v>1134</v>
      </c>
      <c r="BN120" s="160"/>
    </row>
    <row r="121" spans="1:66" s="28" customFormat="1" ht="114.75" customHeight="1">
      <c r="A121" s="160"/>
      <c r="B121" s="160" t="s">
        <v>88</v>
      </c>
      <c r="C121" s="160"/>
      <c r="D121" s="160" t="s">
        <v>1174</v>
      </c>
      <c r="E121" s="160"/>
      <c r="F121" s="160" t="s">
        <v>1095</v>
      </c>
      <c r="G121" s="160" t="s">
        <v>1096</v>
      </c>
      <c r="H121" s="252">
        <v>44197</v>
      </c>
      <c r="I121" s="252">
        <v>44407</v>
      </c>
      <c r="J121" s="160" t="s">
        <v>1175</v>
      </c>
      <c r="K121" s="160" t="s">
        <v>1110</v>
      </c>
      <c r="L121" s="160" t="s">
        <v>295</v>
      </c>
      <c r="M121" s="160" t="s">
        <v>156</v>
      </c>
      <c r="N121" s="160" t="s">
        <v>295</v>
      </c>
      <c r="O121" s="160" t="s">
        <v>295</v>
      </c>
      <c r="P121" s="160">
        <v>1</v>
      </c>
      <c r="Q121" s="160" t="s">
        <v>295</v>
      </c>
      <c r="R121" s="160" t="s">
        <v>295</v>
      </c>
      <c r="S121" s="160" t="s">
        <v>295</v>
      </c>
      <c r="T121" s="160" t="s">
        <v>295</v>
      </c>
      <c r="U121" s="160" t="s">
        <v>295</v>
      </c>
      <c r="V121" s="160" t="s">
        <v>295</v>
      </c>
      <c r="W121" s="160" t="s">
        <v>295</v>
      </c>
      <c r="X121" s="160"/>
      <c r="Y121" s="249" t="s">
        <v>295</v>
      </c>
      <c r="Z121" s="250"/>
      <c r="AA121" s="27"/>
      <c r="AB121" s="160"/>
      <c r="AC121" s="27"/>
      <c r="AD121" s="160"/>
      <c r="AE121" s="160"/>
      <c r="AF121" s="250"/>
      <c r="AG121" s="27"/>
      <c r="AH121" s="160"/>
      <c r="AI121" s="27"/>
      <c r="AJ121" s="160" t="s">
        <v>1176</v>
      </c>
      <c r="AK121" s="160"/>
      <c r="AL121" s="250"/>
      <c r="AM121" s="260"/>
      <c r="AN121" s="160"/>
      <c r="AO121" s="260"/>
      <c r="AP121" s="83" t="s">
        <v>1177</v>
      </c>
      <c r="AQ121" s="434"/>
      <c r="AR121" s="250"/>
      <c r="AS121" s="27"/>
      <c r="AT121" s="160"/>
      <c r="AU121" s="27"/>
      <c r="AV121" s="160"/>
      <c r="AW121" s="160"/>
      <c r="AX121" s="250"/>
      <c r="AY121" s="27"/>
      <c r="AZ121" s="160"/>
      <c r="BA121" s="27"/>
      <c r="BB121" s="160"/>
      <c r="BC121" s="160"/>
      <c r="BD121" s="160"/>
      <c r="BE121" s="160" t="s">
        <v>156</v>
      </c>
      <c r="BF121" s="160" t="s">
        <v>156</v>
      </c>
      <c r="BG121" s="160" t="s">
        <v>1129</v>
      </c>
      <c r="BH121" s="210" t="s">
        <v>1089</v>
      </c>
      <c r="BI121" s="160" t="s">
        <v>1130</v>
      </c>
      <c r="BJ121" s="160" t="s">
        <v>1131</v>
      </c>
      <c r="BK121" s="257" t="s">
        <v>1132</v>
      </c>
      <c r="BL121" s="257" t="s">
        <v>1133</v>
      </c>
      <c r="BM121" s="29" t="s">
        <v>1134</v>
      </c>
      <c r="BN121" s="160"/>
    </row>
    <row r="122" spans="1:66" s="28" customFormat="1" ht="114.75" customHeight="1">
      <c r="A122" s="160"/>
      <c r="B122" s="160" t="s">
        <v>88</v>
      </c>
      <c r="C122" s="160"/>
      <c r="D122" s="160" t="s">
        <v>1178</v>
      </c>
      <c r="E122" s="160"/>
      <c r="F122" s="160" t="s">
        <v>1095</v>
      </c>
      <c r="G122" s="160" t="s">
        <v>1096</v>
      </c>
      <c r="H122" s="252">
        <v>44136</v>
      </c>
      <c r="I122" s="252" t="s">
        <v>1142</v>
      </c>
      <c r="J122" s="160" t="s">
        <v>1179</v>
      </c>
      <c r="K122" s="160" t="s">
        <v>1180</v>
      </c>
      <c r="L122" s="160" t="s">
        <v>295</v>
      </c>
      <c r="M122" s="160" t="s">
        <v>156</v>
      </c>
      <c r="N122" s="160" t="s">
        <v>295</v>
      </c>
      <c r="O122" s="160" t="s">
        <v>295</v>
      </c>
      <c r="P122" s="160">
        <v>2</v>
      </c>
      <c r="Q122" s="160" t="s">
        <v>295</v>
      </c>
      <c r="R122" s="160">
        <v>2</v>
      </c>
      <c r="S122" s="160" t="s">
        <v>295</v>
      </c>
      <c r="T122" s="160">
        <v>2</v>
      </c>
      <c r="U122" s="160" t="s">
        <v>295</v>
      </c>
      <c r="V122" s="160">
        <v>2</v>
      </c>
      <c r="W122" s="160" t="s">
        <v>295</v>
      </c>
      <c r="X122" s="160">
        <v>8</v>
      </c>
      <c r="Y122" s="249" t="s">
        <v>295</v>
      </c>
      <c r="Z122" s="250"/>
      <c r="AA122" s="27"/>
      <c r="AB122" s="160"/>
      <c r="AC122" s="27"/>
      <c r="AD122" s="160"/>
      <c r="AE122" s="160"/>
      <c r="AF122" s="250" t="s">
        <v>295</v>
      </c>
      <c r="AG122" s="250" t="s">
        <v>295</v>
      </c>
      <c r="AH122" s="250" t="s">
        <v>295</v>
      </c>
      <c r="AI122" s="250" t="s">
        <v>295</v>
      </c>
      <c r="AJ122" s="160" t="s">
        <v>1181</v>
      </c>
      <c r="AK122" s="160"/>
      <c r="AL122" s="250" t="s">
        <v>295</v>
      </c>
      <c r="AM122" s="265" t="s">
        <v>295</v>
      </c>
      <c r="AN122" s="250" t="s">
        <v>295</v>
      </c>
      <c r="AO122" s="265" t="s">
        <v>295</v>
      </c>
      <c r="AP122" s="83" t="s">
        <v>1182</v>
      </c>
      <c r="AQ122" s="434"/>
      <c r="AR122" s="250"/>
      <c r="AS122" s="27"/>
      <c r="AT122" s="160"/>
      <c r="AU122" s="27"/>
      <c r="AV122" s="160"/>
      <c r="AW122" s="160"/>
      <c r="AX122" s="250"/>
      <c r="AY122" s="27"/>
      <c r="AZ122" s="160"/>
      <c r="BA122" s="27"/>
      <c r="BB122" s="160"/>
      <c r="BC122" s="160"/>
      <c r="BD122" s="160"/>
      <c r="BE122" s="160" t="s">
        <v>156</v>
      </c>
      <c r="BF122" s="160" t="s">
        <v>156</v>
      </c>
      <c r="BG122" s="160" t="s">
        <v>156</v>
      </c>
      <c r="BH122" s="210" t="s">
        <v>1089</v>
      </c>
      <c r="BI122" s="160" t="s">
        <v>1130</v>
      </c>
      <c r="BJ122" s="160" t="s">
        <v>1183</v>
      </c>
      <c r="BK122" s="257" t="s">
        <v>1184</v>
      </c>
      <c r="BL122" s="257" t="s">
        <v>1185</v>
      </c>
      <c r="BM122" s="29" t="s">
        <v>1186</v>
      </c>
      <c r="BN122" s="160"/>
    </row>
    <row r="123" spans="1:66" s="33" customFormat="1" ht="195.75" customHeight="1">
      <c r="A123" s="266"/>
      <c r="B123" s="267" t="s">
        <v>58</v>
      </c>
      <c r="C123" s="268"/>
      <c r="D123" s="267" t="s">
        <v>1187</v>
      </c>
      <c r="E123" s="210"/>
      <c r="F123" s="245" t="s">
        <v>245</v>
      </c>
      <c r="G123" s="245" t="s">
        <v>859</v>
      </c>
      <c r="H123" s="269">
        <v>44197</v>
      </c>
      <c r="I123" s="269">
        <v>45656</v>
      </c>
      <c r="J123" s="245" t="s">
        <v>1188</v>
      </c>
      <c r="K123" s="210" t="s">
        <v>1189</v>
      </c>
      <c r="L123" s="210">
        <v>1</v>
      </c>
      <c r="M123" s="210"/>
      <c r="N123" s="210"/>
      <c r="O123" s="270"/>
      <c r="P123" s="210">
        <v>1</v>
      </c>
      <c r="Q123" s="271">
        <v>218117440</v>
      </c>
      <c r="R123" s="210">
        <v>1</v>
      </c>
      <c r="S123" s="271">
        <v>225820208</v>
      </c>
      <c r="T123" s="210">
        <v>1</v>
      </c>
      <c r="U123" s="271">
        <v>236223040</v>
      </c>
      <c r="V123" s="210">
        <v>1</v>
      </c>
      <c r="W123" s="271">
        <v>235413456</v>
      </c>
      <c r="X123" s="210">
        <v>1</v>
      </c>
      <c r="Y123" s="272">
        <f>O123+Q123+S123+U123+W123</f>
        <v>915574144</v>
      </c>
      <c r="Z123" s="30" t="s">
        <v>182</v>
      </c>
      <c r="AA123" s="30" t="s">
        <v>182</v>
      </c>
      <c r="AB123" s="30" t="s">
        <v>182</v>
      </c>
      <c r="AC123" s="30" t="s">
        <v>182</v>
      </c>
      <c r="AD123" s="30" t="s">
        <v>182</v>
      </c>
      <c r="AE123" s="30" t="s">
        <v>182</v>
      </c>
      <c r="AF123" s="270">
        <v>18176453</v>
      </c>
      <c r="AG123" s="30">
        <f>IF(Q123=0," ",AF123/Q123)</f>
        <v>8.3333331805104632E-2</v>
      </c>
      <c r="AH123" s="210">
        <v>1</v>
      </c>
      <c r="AI123" s="31">
        <v>0.53</v>
      </c>
      <c r="AJ123" s="273" t="s">
        <v>1190</v>
      </c>
      <c r="AK123" s="266" t="s">
        <v>67</v>
      </c>
      <c r="AL123" s="213">
        <v>30544000</v>
      </c>
      <c r="AM123" s="274">
        <v>0.14003465289157987</v>
      </c>
      <c r="AN123" s="88">
        <v>1</v>
      </c>
      <c r="AO123" s="275">
        <v>1</v>
      </c>
      <c r="AP123" s="83" t="s">
        <v>1191</v>
      </c>
      <c r="AQ123" s="434" t="s">
        <v>1192</v>
      </c>
      <c r="AR123" s="270">
        <v>117776453</v>
      </c>
      <c r="AS123" s="30">
        <f>IF(Q123=0," ",AR123/Q123)</f>
        <v>0.53996806949503895</v>
      </c>
      <c r="AT123" s="210">
        <v>1</v>
      </c>
      <c r="AU123" s="31">
        <f>IF(P123=0," ",AT123/P123)</f>
        <v>1</v>
      </c>
      <c r="AV123" s="210" t="s">
        <v>1193</v>
      </c>
      <c r="AW123" s="273" t="s">
        <v>1194</v>
      </c>
      <c r="AX123" s="270"/>
      <c r="AY123" s="30"/>
      <c r="AZ123" s="210"/>
      <c r="BA123" s="31"/>
      <c r="BB123" s="210"/>
      <c r="BC123" s="83"/>
      <c r="BD123" s="83"/>
      <c r="BE123" s="267" t="s">
        <v>1195</v>
      </c>
      <c r="BF123" s="267">
        <v>42</v>
      </c>
      <c r="BG123" s="267" t="s">
        <v>1196</v>
      </c>
      <c r="BH123" s="245" t="s">
        <v>1197</v>
      </c>
      <c r="BI123" s="276" t="s">
        <v>1198</v>
      </c>
      <c r="BJ123" s="245" t="s">
        <v>1199</v>
      </c>
      <c r="BK123" s="245" t="s">
        <v>1200</v>
      </c>
      <c r="BL123" s="245" t="s">
        <v>1201</v>
      </c>
      <c r="BM123" s="32" t="s">
        <v>1202</v>
      </c>
      <c r="BN123" s="210"/>
    </row>
    <row r="124" spans="1:66" s="33" customFormat="1" ht="61.9" customHeight="1">
      <c r="A124" s="266"/>
      <c r="B124" s="267" t="s">
        <v>58</v>
      </c>
      <c r="C124" s="268"/>
      <c r="D124" s="267" t="s">
        <v>1203</v>
      </c>
      <c r="E124" s="210"/>
      <c r="F124" s="245" t="s">
        <v>245</v>
      </c>
      <c r="G124" s="245" t="s">
        <v>859</v>
      </c>
      <c r="H124" s="269">
        <v>44562</v>
      </c>
      <c r="I124" s="269">
        <v>45641</v>
      </c>
      <c r="J124" s="245" t="s">
        <v>1204</v>
      </c>
      <c r="K124" s="210" t="s">
        <v>1205</v>
      </c>
      <c r="L124" s="210" t="s">
        <v>144</v>
      </c>
      <c r="M124" s="210"/>
      <c r="N124" s="210"/>
      <c r="O124" s="270"/>
      <c r="P124" s="210"/>
      <c r="Q124" s="271">
        <v>0</v>
      </c>
      <c r="R124" s="210">
        <v>1</v>
      </c>
      <c r="S124" s="271">
        <v>504442400</v>
      </c>
      <c r="T124" s="210">
        <v>2</v>
      </c>
      <c r="U124" s="271">
        <v>1039161200</v>
      </c>
      <c r="V124" s="210">
        <v>2</v>
      </c>
      <c r="W124" s="271">
        <v>1070330800</v>
      </c>
      <c r="X124" s="210">
        <v>2</v>
      </c>
      <c r="Y124" s="272">
        <f>O124+Q124+S124+U124+W124</f>
        <v>2613934400</v>
      </c>
      <c r="Z124" s="30" t="s">
        <v>182</v>
      </c>
      <c r="AA124" s="30" t="s">
        <v>182</v>
      </c>
      <c r="AB124" s="30" t="s">
        <v>182</v>
      </c>
      <c r="AC124" s="30" t="s">
        <v>182</v>
      </c>
      <c r="AD124" s="30" t="s">
        <v>182</v>
      </c>
      <c r="AE124" s="30" t="s">
        <v>182</v>
      </c>
      <c r="AF124" s="270"/>
      <c r="AG124" s="30" t="str">
        <f t="shared" ref="AG124:AG136" si="28">IF(Q124=0," ",AF124/Q124)</f>
        <v xml:space="preserve"> </v>
      </c>
      <c r="AH124" s="210"/>
      <c r="AI124" s="31" t="str">
        <f t="shared" ref="AI124:AI135" si="29">IF(P124=0," ",AH124/P124)</f>
        <v xml:space="preserve"> </v>
      </c>
      <c r="AJ124" s="273" t="s">
        <v>1206</v>
      </c>
      <c r="AK124" s="266" t="s">
        <v>1207</v>
      </c>
      <c r="AL124" s="213" t="s">
        <v>67</v>
      </c>
      <c r="AM124" s="274" t="s">
        <v>67</v>
      </c>
      <c r="AN124" s="88" t="s">
        <v>67</v>
      </c>
      <c r="AO124" s="275" t="s">
        <v>67</v>
      </c>
      <c r="AP124" s="83" t="s">
        <v>1206</v>
      </c>
      <c r="AQ124" s="465" t="s">
        <v>67</v>
      </c>
      <c r="AR124" s="270">
        <v>0</v>
      </c>
      <c r="AS124" s="30">
        <v>0</v>
      </c>
      <c r="AT124" s="210">
        <v>0</v>
      </c>
      <c r="AU124" s="14">
        <v>0</v>
      </c>
      <c r="AV124" s="83" t="s">
        <v>1206</v>
      </c>
      <c r="AW124" s="239" t="s">
        <v>67</v>
      </c>
      <c r="AX124" s="833"/>
      <c r="AY124" s="377"/>
      <c r="AZ124" s="83"/>
      <c r="BA124" s="14"/>
      <c r="BB124" s="83"/>
      <c r="BC124" s="239"/>
      <c r="BD124" s="239"/>
      <c r="BE124" s="106" t="s">
        <v>1195</v>
      </c>
      <c r="BF124" s="267">
        <v>42</v>
      </c>
      <c r="BG124" s="267" t="s">
        <v>1196</v>
      </c>
      <c r="BH124" s="245" t="s">
        <v>1197</v>
      </c>
      <c r="BI124" s="276" t="s">
        <v>1198</v>
      </c>
      <c r="BJ124" s="245" t="s">
        <v>1199</v>
      </c>
      <c r="BK124" s="245" t="s">
        <v>1200</v>
      </c>
      <c r="BL124" s="245" t="s">
        <v>1201</v>
      </c>
      <c r="BM124" s="32" t="s">
        <v>1202</v>
      </c>
      <c r="BN124" s="210" t="s">
        <v>1208</v>
      </c>
    </row>
    <row r="125" spans="1:66" s="33" customFormat="1" ht="61.9" customHeight="1">
      <c r="A125" s="210"/>
      <c r="B125" s="267" t="s">
        <v>58</v>
      </c>
      <c r="C125" s="210"/>
      <c r="D125" s="267" t="s">
        <v>1209</v>
      </c>
      <c r="E125" s="210"/>
      <c r="F125" s="245" t="s">
        <v>245</v>
      </c>
      <c r="G125" s="210" t="s">
        <v>1210</v>
      </c>
      <c r="H125" s="269">
        <v>44287</v>
      </c>
      <c r="I125" s="269">
        <v>45291</v>
      </c>
      <c r="J125" s="210" t="s">
        <v>1211</v>
      </c>
      <c r="K125" s="210" t="s">
        <v>1212</v>
      </c>
      <c r="L125" s="210" t="s">
        <v>144</v>
      </c>
      <c r="M125" s="210" t="s">
        <v>65</v>
      </c>
      <c r="N125" s="210"/>
      <c r="O125" s="277"/>
      <c r="P125" s="210">
        <v>1</v>
      </c>
      <c r="Q125" s="271">
        <v>35370000</v>
      </c>
      <c r="R125" s="210">
        <v>1</v>
      </c>
      <c r="S125" s="271">
        <v>44526900</v>
      </c>
      <c r="T125" s="210">
        <v>1</v>
      </c>
      <c r="U125" s="271">
        <v>45862707</v>
      </c>
      <c r="V125" s="210"/>
      <c r="W125" s="271"/>
      <c r="X125" s="210">
        <v>1</v>
      </c>
      <c r="Y125" s="272">
        <v>125759607</v>
      </c>
      <c r="Z125" s="266" t="s">
        <v>295</v>
      </c>
      <c r="AA125" s="266" t="s">
        <v>295</v>
      </c>
      <c r="AB125" s="266" t="s">
        <v>295</v>
      </c>
      <c r="AC125" s="266" t="s">
        <v>295</v>
      </c>
      <c r="AD125" s="266" t="s">
        <v>295</v>
      </c>
      <c r="AE125" s="266" t="s">
        <v>295</v>
      </c>
      <c r="AF125" s="270">
        <v>3816000</v>
      </c>
      <c r="AG125" s="30">
        <f t="shared" si="28"/>
        <v>0.1078880407124682</v>
      </c>
      <c r="AH125" s="210">
        <v>1</v>
      </c>
      <c r="AI125" s="712">
        <v>1</v>
      </c>
      <c r="AJ125" s="210" t="s">
        <v>1213</v>
      </c>
      <c r="AK125" s="266" t="s">
        <v>295</v>
      </c>
      <c r="AL125" s="207">
        <v>23580000</v>
      </c>
      <c r="AM125" s="278">
        <v>0.66666666666666663</v>
      </c>
      <c r="AN125" s="88">
        <v>1</v>
      </c>
      <c r="AO125" s="275">
        <v>1</v>
      </c>
      <c r="AP125" s="83" t="s">
        <v>1214</v>
      </c>
      <c r="AQ125" s="466" t="s">
        <v>1215</v>
      </c>
      <c r="AR125" s="270">
        <v>23580000</v>
      </c>
      <c r="AS125" s="30">
        <f t="shared" ref="AS125:AS132" si="30">IF(Q125=0," ",AR125/Q125)</f>
        <v>0.66666666666666663</v>
      </c>
      <c r="AT125" s="210">
        <v>1</v>
      </c>
      <c r="AU125" s="31">
        <f>IF(P125=0," ",AT125/P125)</f>
        <v>1</v>
      </c>
      <c r="AV125" s="210" t="s">
        <v>1216</v>
      </c>
      <c r="AW125" s="210" t="s">
        <v>1217</v>
      </c>
      <c r="AX125" s="270"/>
      <c r="AY125" s="30">
        <f t="shared" ref="AY125:AY136" si="31">IF(Q125=0," ",AX125/Q125)</f>
        <v>0</v>
      </c>
      <c r="AZ125" s="210"/>
      <c r="BA125" s="31">
        <f t="shared" ref="BA125:BA136" si="32">IF(P125=0," ",AZ125/P125)</f>
        <v>0</v>
      </c>
      <c r="BB125" s="210"/>
      <c r="BC125" s="266"/>
      <c r="BD125" s="266"/>
      <c r="BE125" s="267" t="s">
        <v>1218</v>
      </c>
      <c r="BF125" s="267">
        <v>114</v>
      </c>
      <c r="BG125" s="267" t="s">
        <v>1219</v>
      </c>
      <c r="BH125" s="245" t="s">
        <v>1197</v>
      </c>
      <c r="BI125" s="276" t="s">
        <v>1198</v>
      </c>
      <c r="BJ125" s="276" t="s">
        <v>1220</v>
      </c>
      <c r="BK125" s="276" t="s">
        <v>1221</v>
      </c>
      <c r="BL125" s="276">
        <v>3143046792</v>
      </c>
      <c r="BM125" s="279" t="s">
        <v>1222</v>
      </c>
      <c r="BN125" s="268" t="s">
        <v>1223</v>
      </c>
    </row>
    <row r="126" spans="1:66" s="33" customFormat="1" ht="114" customHeight="1">
      <c r="A126" s="210"/>
      <c r="B126" s="267" t="s">
        <v>58</v>
      </c>
      <c r="C126" s="210"/>
      <c r="D126" s="267" t="s">
        <v>1224</v>
      </c>
      <c r="E126" s="210"/>
      <c r="F126" s="245" t="s">
        <v>245</v>
      </c>
      <c r="G126" s="210" t="s">
        <v>1210</v>
      </c>
      <c r="H126" s="269">
        <v>44197</v>
      </c>
      <c r="I126" s="269">
        <v>45291</v>
      </c>
      <c r="J126" s="210" t="s">
        <v>1225</v>
      </c>
      <c r="K126" s="210" t="s">
        <v>1226</v>
      </c>
      <c r="L126" s="210" t="s">
        <v>1227</v>
      </c>
      <c r="M126" s="210" t="s">
        <v>65</v>
      </c>
      <c r="N126" s="210"/>
      <c r="O126" s="277">
        <v>0</v>
      </c>
      <c r="P126" s="280">
        <v>0.3</v>
      </c>
      <c r="Q126" s="271">
        <v>54660452</v>
      </c>
      <c r="R126" s="280">
        <v>0.35</v>
      </c>
      <c r="S126" s="271">
        <v>56300265.559999987</v>
      </c>
      <c r="T126" s="280">
        <v>0.35</v>
      </c>
      <c r="U126" s="271">
        <v>57989273.526799999</v>
      </c>
      <c r="V126" s="210"/>
      <c r="W126" s="271"/>
      <c r="X126" s="280">
        <v>1</v>
      </c>
      <c r="Y126" s="272">
        <v>168949991.08679998</v>
      </c>
      <c r="Z126" s="266" t="s">
        <v>295</v>
      </c>
      <c r="AA126" s="266" t="s">
        <v>295</v>
      </c>
      <c r="AB126" s="266" t="s">
        <v>295</v>
      </c>
      <c r="AC126" s="266" t="s">
        <v>295</v>
      </c>
      <c r="AD126" s="266" t="s">
        <v>295</v>
      </c>
      <c r="AE126" s="266" t="s">
        <v>295</v>
      </c>
      <c r="AF126" s="270">
        <v>5120000</v>
      </c>
      <c r="AG126" s="30">
        <f t="shared" si="28"/>
        <v>9.3669185172489969E-2</v>
      </c>
      <c r="AH126" s="280">
        <v>0.05</v>
      </c>
      <c r="AI126" s="31">
        <v>0.05</v>
      </c>
      <c r="AJ126" s="210" t="s">
        <v>1228</v>
      </c>
      <c r="AK126" s="210" t="s">
        <v>1229</v>
      </c>
      <c r="AL126" s="207">
        <v>9492836</v>
      </c>
      <c r="AM126" s="278">
        <v>0.17366918224532793</v>
      </c>
      <c r="AN126" s="281">
        <v>0.08</v>
      </c>
      <c r="AO126" s="275">
        <v>0.26666666666666666</v>
      </c>
      <c r="AP126" s="83" t="s">
        <v>1230</v>
      </c>
      <c r="AQ126" s="434" t="s">
        <v>1231</v>
      </c>
      <c r="AR126" s="270">
        <f>13665113+AL126+AF126</f>
        <v>28277949</v>
      </c>
      <c r="AS126" s="30">
        <f t="shared" si="30"/>
        <v>0.51733836741781791</v>
      </c>
      <c r="AT126" s="280">
        <v>0.25</v>
      </c>
      <c r="AU126" s="31">
        <f>IF(P126=AV1278," ",AT126/P126)</f>
        <v>0.83333333333333337</v>
      </c>
      <c r="AV126" s="210" t="s">
        <v>1232</v>
      </c>
      <c r="AW126" s="210" t="s">
        <v>1233</v>
      </c>
      <c r="AX126" s="270"/>
      <c r="AY126" s="30">
        <f t="shared" si="31"/>
        <v>0</v>
      </c>
      <c r="AZ126" s="210"/>
      <c r="BA126" s="31">
        <f t="shared" si="32"/>
        <v>0</v>
      </c>
      <c r="BB126" s="210"/>
      <c r="BC126" s="266"/>
      <c r="BD126" s="266"/>
      <c r="BE126" s="267" t="s">
        <v>1218</v>
      </c>
      <c r="BF126" s="267">
        <v>114</v>
      </c>
      <c r="BG126" s="267" t="s">
        <v>1219</v>
      </c>
      <c r="BH126" s="245" t="s">
        <v>1197</v>
      </c>
      <c r="BI126" s="276" t="s">
        <v>1198</v>
      </c>
      <c r="BJ126" s="276" t="s">
        <v>1220</v>
      </c>
      <c r="BK126" s="276" t="s">
        <v>1221</v>
      </c>
      <c r="BL126" s="276">
        <v>3143046792</v>
      </c>
      <c r="BM126" s="279" t="s">
        <v>1222</v>
      </c>
      <c r="BN126" s="821" t="s">
        <v>1234</v>
      </c>
    </row>
    <row r="127" spans="1:66" s="33" customFormat="1" ht="61.9" customHeight="1">
      <c r="A127" s="210"/>
      <c r="B127" s="267" t="s">
        <v>58</v>
      </c>
      <c r="C127" s="210"/>
      <c r="D127" s="267" t="s">
        <v>1235</v>
      </c>
      <c r="E127" s="210"/>
      <c r="F127" s="245" t="s">
        <v>245</v>
      </c>
      <c r="G127" s="210" t="s">
        <v>1210</v>
      </c>
      <c r="H127" s="269">
        <v>44197</v>
      </c>
      <c r="I127" s="269">
        <v>45291</v>
      </c>
      <c r="J127" s="210" t="s">
        <v>1236</v>
      </c>
      <c r="K127" s="210" t="s">
        <v>1237</v>
      </c>
      <c r="L127" s="210" t="s">
        <v>1227</v>
      </c>
      <c r="M127" s="210" t="s">
        <v>65</v>
      </c>
      <c r="N127" s="280">
        <v>1</v>
      </c>
      <c r="O127" s="277">
        <v>160032</v>
      </c>
      <c r="P127" s="280">
        <v>1</v>
      </c>
      <c r="Q127" s="271">
        <v>164833</v>
      </c>
      <c r="R127" s="280">
        <v>1</v>
      </c>
      <c r="S127" s="271">
        <v>169778</v>
      </c>
      <c r="T127" s="280">
        <v>1</v>
      </c>
      <c r="U127" s="271">
        <v>174871</v>
      </c>
      <c r="V127" s="210"/>
      <c r="W127" s="271"/>
      <c r="X127" s="210"/>
      <c r="Y127" s="272">
        <v>669514</v>
      </c>
      <c r="Z127" s="266" t="s">
        <v>295</v>
      </c>
      <c r="AA127" s="266" t="s">
        <v>295</v>
      </c>
      <c r="AB127" s="266" t="s">
        <v>295</v>
      </c>
      <c r="AC127" s="266" t="s">
        <v>295</v>
      </c>
      <c r="AD127" s="266" t="s">
        <v>295</v>
      </c>
      <c r="AE127" s="266" t="s">
        <v>295</v>
      </c>
      <c r="AF127" s="270">
        <v>41208.25</v>
      </c>
      <c r="AG127" s="30">
        <f t="shared" si="28"/>
        <v>0.25</v>
      </c>
      <c r="AH127" s="280">
        <v>1</v>
      </c>
      <c r="AI127" s="31">
        <f>IF(P127=0," ",AH127/P127)</f>
        <v>1</v>
      </c>
      <c r="AJ127" s="210" t="s">
        <v>1238</v>
      </c>
      <c r="AK127" s="266"/>
      <c r="AL127" s="207">
        <v>61544</v>
      </c>
      <c r="AM127" s="278">
        <v>0.37337183695012527</v>
      </c>
      <c r="AN127" s="281">
        <v>1</v>
      </c>
      <c r="AO127" s="275">
        <v>1</v>
      </c>
      <c r="AP127" s="83" t="s">
        <v>1239</v>
      </c>
      <c r="AQ127" s="434" t="s">
        <v>1240</v>
      </c>
      <c r="AR127" s="270">
        <v>210857.79870129871</v>
      </c>
      <c r="AS127" s="30">
        <f t="shared" si="30"/>
        <v>1.2792207792207793</v>
      </c>
      <c r="AT127" s="280">
        <v>1</v>
      </c>
      <c r="AU127" s="31">
        <f t="shared" ref="AU127:AU132" si="33">IF(P127=0," ",AT127/P127)</f>
        <v>1</v>
      </c>
      <c r="AV127" s="210" t="s">
        <v>1241</v>
      </c>
      <c r="AW127" s="210" t="s">
        <v>1242</v>
      </c>
      <c r="AX127" s="270"/>
      <c r="AY127" s="30">
        <f t="shared" si="31"/>
        <v>0</v>
      </c>
      <c r="AZ127" s="210"/>
      <c r="BA127" s="31">
        <f t="shared" si="32"/>
        <v>0</v>
      </c>
      <c r="BB127" s="210"/>
      <c r="BC127" s="266"/>
      <c r="BD127" s="266"/>
      <c r="BE127" s="267" t="s">
        <v>1218</v>
      </c>
      <c r="BF127" s="267">
        <v>114</v>
      </c>
      <c r="BG127" s="267" t="s">
        <v>1219</v>
      </c>
      <c r="BH127" s="245" t="s">
        <v>1197</v>
      </c>
      <c r="BI127" s="276" t="s">
        <v>1198</v>
      </c>
      <c r="BJ127" s="276" t="s">
        <v>1220</v>
      </c>
      <c r="BK127" s="276" t="s">
        <v>1221</v>
      </c>
      <c r="BL127" s="276">
        <v>3143046792</v>
      </c>
      <c r="BM127" s="279" t="s">
        <v>1222</v>
      </c>
      <c r="BN127" s="282"/>
    </row>
    <row r="128" spans="1:66" s="77" customFormat="1" ht="61.9" customHeight="1">
      <c r="A128" s="147"/>
      <c r="B128" s="146" t="s">
        <v>477</v>
      </c>
      <c r="C128" s="146"/>
      <c r="D128" s="146" t="s">
        <v>1243</v>
      </c>
      <c r="E128" s="283">
        <v>0.5</v>
      </c>
      <c r="F128" s="146" t="s">
        <v>245</v>
      </c>
      <c r="G128" s="146" t="s">
        <v>1244</v>
      </c>
      <c r="H128" s="284">
        <v>44197</v>
      </c>
      <c r="I128" s="284">
        <v>45627</v>
      </c>
      <c r="J128" s="146" t="s">
        <v>1245</v>
      </c>
      <c r="K128" s="146" t="s">
        <v>1246</v>
      </c>
      <c r="L128" s="146" t="s">
        <v>520</v>
      </c>
      <c r="M128" s="285" t="s">
        <v>65</v>
      </c>
      <c r="N128" s="146"/>
      <c r="O128" s="286"/>
      <c r="P128" s="146">
        <v>2</v>
      </c>
      <c r="Q128" s="271">
        <v>18491865.279999997</v>
      </c>
      <c r="R128" s="146">
        <v>2</v>
      </c>
      <c r="S128" s="271">
        <v>19196590.265820798</v>
      </c>
      <c r="T128" s="146">
        <v>2</v>
      </c>
      <c r="U128" s="271">
        <v>19940650.104524009</v>
      </c>
      <c r="V128" s="287">
        <v>2</v>
      </c>
      <c r="W128" s="271">
        <v>20728305.783652708</v>
      </c>
      <c r="X128" s="287">
        <v>8</v>
      </c>
      <c r="Y128" s="288">
        <f>+Q128+S128+U128+W128</f>
        <v>78357411.433997512</v>
      </c>
      <c r="Z128" s="266" t="s">
        <v>295</v>
      </c>
      <c r="AA128" s="266" t="s">
        <v>295</v>
      </c>
      <c r="AB128" s="266" t="s">
        <v>295</v>
      </c>
      <c r="AC128" s="266" t="s">
        <v>295</v>
      </c>
      <c r="AD128" s="266" t="s">
        <v>295</v>
      </c>
      <c r="AE128" s="266" t="s">
        <v>295</v>
      </c>
      <c r="AF128" s="286">
        <f>Q128*25%</f>
        <v>4622966.3199999994</v>
      </c>
      <c r="AG128" s="289">
        <v>0.25</v>
      </c>
      <c r="AH128" s="290">
        <v>0.5</v>
      </c>
      <c r="AI128" s="283">
        <f>AH128/2</f>
        <v>0.25</v>
      </c>
      <c r="AJ128" s="146" t="s">
        <v>1247</v>
      </c>
      <c r="AK128" s="146" t="s">
        <v>1248</v>
      </c>
      <c r="AL128" s="291">
        <v>9245932.6399999987</v>
      </c>
      <c r="AM128" s="292">
        <v>0.5</v>
      </c>
      <c r="AN128" s="293">
        <v>1</v>
      </c>
      <c r="AO128" s="292">
        <v>0.5</v>
      </c>
      <c r="AP128" s="323" t="s">
        <v>1249</v>
      </c>
      <c r="AQ128" s="467"/>
      <c r="AR128" s="270">
        <f>SUM(AL128+AF128)</f>
        <v>13868898.959999997</v>
      </c>
      <c r="AS128" s="30">
        <f t="shared" si="30"/>
        <v>0.75</v>
      </c>
      <c r="AT128" s="210">
        <v>1.5</v>
      </c>
      <c r="AU128" s="31">
        <f t="shared" si="33"/>
        <v>0.75</v>
      </c>
      <c r="AV128" s="210" t="s">
        <v>1250</v>
      </c>
      <c r="AW128" s="266"/>
      <c r="AX128" s="270"/>
      <c r="AY128" s="30">
        <f t="shared" si="31"/>
        <v>0</v>
      </c>
      <c r="AZ128" s="210"/>
      <c r="BA128" s="31">
        <f t="shared" si="32"/>
        <v>0</v>
      </c>
      <c r="BB128" s="210"/>
      <c r="BC128" s="266"/>
      <c r="BD128" s="266"/>
      <c r="BE128" s="294" t="s">
        <v>1251</v>
      </c>
      <c r="BF128" s="295">
        <v>17</v>
      </c>
      <c r="BG128" s="295" t="s">
        <v>1252</v>
      </c>
      <c r="BH128" s="295" t="s">
        <v>1253</v>
      </c>
      <c r="BI128" s="295" t="s">
        <v>1254</v>
      </c>
      <c r="BJ128" s="295" t="s">
        <v>1255</v>
      </c>
      <c r="BK128" s="296" t="s">
        <v>1256</v>
      </c>
      <c r="BL128" s="296" t="s">
        <v>1257</v>
      </c>
      <c r="BM128" s="297" t="s">
        <v>1258</v>
      </c>
      <c r="BN128" s="268"/>
    </row>
    <row r="129" spans="1:66" s="77" customFormat="1" ht="61.9" customHeight="1">
      <c r="A129" s="146"/>
      <c r="B129" s="146" t="s">
        <v>58</v>
      </c>
      <c r="C129" s="146"/>
      <c r="D129" s="146" t="s">
        <v>1259</v>
      </c>
      <c r="E129" s="283">
        <v>0.5</v>
      </c>
      <c r="F129" s="146" t="s">
        <v>245</v>
      </c>
      <c r="G129" s="146" t="s">
        <v>1244</v>
      </c>
      <c r="H129" s="284">
        <v>44197</v>
      </c>
      <c r="I129" s="284">
        <v>44896</v>
      </c>
      <c r="J129" s="146" t="s">
        <v>1260</v>
      </c>
      <c r="K129" s="146" t="s">
        <v>1261</v>
      </c>
      <c r="L129" s="146" t="s">
        <v>520</v>
      </c>
      <c r="M129" s="146" t="s">
        <v>65</v>
      </c>
      <c r="N129" s="146"/>
      <c r="O129" s="288"/>
      <c r="P129" s="283">
        <v>0.5</v>
      </c>
      <c r="Q129" s="271">
        <v>23114831.599999998</v>
      </c>
      <c r="R129" s="283">
        <v>0.5</v>
      </c>
      <c r="S129" s="271">
        <v>23995737.832276002</v>
      </c>
      <c r="T129" s="146"/>
      <c r="U129" s="271"/>
      <c r="V129" s="286"/>
      <c r="W129" s="271"/>
      <c r="X129" s="283">
        <v>1</v>
      </c>
      <c r="Y129" s="288">
        <f>+Q129+S129</f>
        <v>47110569.432275996</v>
      </c>
      <c r="Z129" s="266" t="s">
        <v>295</v>
      </c>
      <c r="AA129" s="266" t="s">
        <v>295</v>
      </c>
      <c r="AB129" s="266" t="s">
        <v>295</v>
      </c>
      <c r="AC129" s="266" t="s">
        <v>295</v>
      </c>
      <c r="AD129" s="266" t="s">
        <v>295</v>
      </c>
      <c r="AE129" s="266" t="s">
        <v>295</v>
      </c>
      <c r="AF129" s="286">
        <f>Q129*25%</f>
        <v>5778707.8999999994</v>
      </c>
      <c r="AG129" s="289">
        <v>0.25</v>
      </c>
      <c r="AH129" s="800">
        <v>0.5</v>
      </c>
      <c r="AI129" s="486">
        <f>AH129/2</f>
        <v>0.25</v>
      </c>
      <c r="AJ129" s="146" t="s">
        <v>1262</v>
      </c>
      <c r="AK129" s="146" t="s">
        <v>1248</v>
      </c>
      <c r="AL129" s="291">
        <v>11557415.799999999</v>
      </c>
      <c r="AM129" s="292">
        <v>0.5</v>
      </c>
      <c r="AN129" s="824">
        <v>0.25</v>
      </c>
      <c r="AO129" s="292">
        <v>0.5</v>
      </c>
      <c r="AP129" s="323" t="s">
        <v>1263</v>
      </c>
      <c r="AQ129" s="467"/>
      <c r="AR129" s="270">
        <f>SUM(AL129+AF129)</f>
        <v>17336123.699999999</v>
      </c>
      <c r="AS129" s="30">
        <f t="shared" si="30"/>
        <v>0.75</v>
      </c>
      <c r="AT129" s="280">
        <v>0.25</v>
      </c>
      <c r="AU129" s="31">
        <f t="shared" si="33"/>
        <v>0.5</v>
      </c>
      <c r="AV129" s="210" t="s">
        <v>1264</v>
      </c>
      <c r="AW129" s="266"/>
      <c r="AX129" s="270"/>
      <c r="AY129" s="30">
        <f t="shared" si="31"/>
        <v>0</v>
      </c>
      <c r="AZ129" s="210"/>
      <c r="BA129" s="31">
        <f t="shared" si="32"/>
        <v>0</v>
      </c>
      <c r="BB129" s="210"/>
      <c r="BC129" s="266"/>
      <c r="BD129" s="266"/>
      <c r="BE129" s="294" t="s">
        <v>1251</v>
      </c>
      <c r="BF129" s="295">
        <v>17</v>
      </c>
      <c r="BG129" s="295" t="s">
        <v>1252</v>
      </c>
      <c r="BH129" s="295" t="s">
        <v>1253</v>
      </c>
      <c r="BI129" s="295" t="s">
        <v>1254</v>
      </c>
      <c r="BJ129" s="295" t="s">
        <v>1255</v>
      </c>
      <c r="BK129" s="296" t="s">
        <v>1256</v>
      </c>
      <c r="BL129" s="296" t="s">
        <v>1257</v>
      </c>
      <c r="BM129" s="297" t="s">
        <v>1258</v>
      </c>
      <c r="BN129" s="268"/>
    </row>
    <row r="130" spans="1:66" s="33" customFormat="1" ht="61.9" customHeight="1">
      <c r="A130" s="266"/>
      <c r="B130" s="267" t="s">
        <v>58</v>
      </c>
      <c r="C130" s="210"/>
      <c r="D130" s="267" t="s">
        <v>1265</v>
      </c>
      <c r="E130" s="210"/>
      <c r="F130" s="245" t="s">
        <v>245</v>
      </c>
      <c r="G130" s="210" t="s">
        <v>1266</v>
      </c>
      <c r="H130" s="487">
        <v>44105</v>
      </c>
      <c r="I130" s="269">
        <v>45443</v>
      </c>
      <c r="J130" s="210" t="s">
        <v>1267</v>
      </c>
      <c r="K130" s="210" t="s">
        <v>1268</v>
      </c>
      <c r="L130" s="210" t="s">
        <v>520</v>
      </c>
      <c r="M130" s="210" t="s">
        <v>65</v>
      </c>
      <c r="N130" s="210"/>
      <c r="O130" s="210"/>
      <c r="P130" s="280">
        <v>0.55000000000000004</v>
      </c>
      <c r="Q130" s="271">
        <v>3538881.7948179161</v>
      </c>
      <c r="R130" s="280">
        <v>1</v>
      </c>
      <c r="S130" s="271">
        <v>3644265.2917740801</v>
      </c>
      <c r="T130" s="280">
        <v>1</v>
      </c>
      <c r="U130" s="271">
        <v>3758785.5405791122</v>
      </c>
      <c r="V130" s="280">
        <v>1</v>
      </c>
      <c r="W130" s="271">
        <v>3901086.6604597662</v>
      </c>
      <c r="X130" s="280">
        <v>1</v>
      </c>
      <c r="Y130" s="298">
        <v>14843019.287630875</v>
      </c>
      <c r="Z130" s="266" t="s">
        <v>295</v>
      </c>
      <c r="AA130" s="266" t="s">
        <v>295</v>
      </c>
      <c r="AB130" s="266" t="s">
        <v>295</v>
      </c>
      <c r="AC130" s="266" t="s">
        <v>295</v>
      </c>
      <c r="AD130" s="266" t="s">
        <v>295</v>
      </c>
      <c r="AE130" s="266" t="s">
        <v>295</v>
      </c>
      <c r="AF130" s="270">
        <v>0</v>
      </c>
      <c r="AG130" s="30">
        <f>IF(Q130=0," ",AF130/Q130)</f>
        <v>0</v>
      </c>
      <c r="AH130" s="210">
        <v>0</v>
      </c>
      <c r="AI130" s="31">
        <f>IF(P130=0," ",AH130/P130)</f>
        <v>0</v>
      </c>
      <c r="AJ130" s="210" t="s">
        <v>1269</v>
      </c>
      <c r="AK130" s="210" t="s">
        <v>1270</v>
      </c>
      <c r="AL130" s="232">
        <v>1811200</v>
      </c>
      <c r="AM130" s="278">
        <v>0.51180008404128985</v>
      </c>
      <c r="AN130" s="88">
        <v>0</v>
      </c>
      <c r="AO130" s="275">
        <v>0</v>
      </c>
      <c r="AP130" s="83" t="s">
        <v>1271</v>
      </c>
      <c r="AQ130" s="434" t="s">
        <v>1272</v>
      </c>
      <c r="AR130" s="270">
        <f>AL130+1811200</f>
        <v>3622400</v>
      </c>
      <c r="AS130" s="30">
        <f t="shared" si="30"/>
        <v>1.0236001680825797</v>
      </c>
      <c r="AT130" s="280">
        <v>0.2</v>
      </c>
      <c r="AU130" s="31">
        <f t="shared" si="33"/>
        <v>0.36363636363636365</v>
      </c>
      <c r="AV130" s="210" t="s">
        <v>1273</v>
      </c>
      <c r="AW130" s="210" t="s">
        <v>1274</v>
      </c>
      <c r="AX130" s="270"/>
      <c r="AY130" s="30">
        <f t="shared" si="31"/>
        <v>0</v>
      </c>
      <c r="AZ130" s="210"/>
      <c r="BA130" s="31">
        <f t="shared" si="32"/>
        <v>0</v>
      </c>
      <c r="BB130" s="210"/>
      <c r="BC130" s="266"/>
      <c r="BD130" s="266"/>
      <c r="BE130" s="267" t="s">
        <v>1195</v>
      </c>
      <c r="BF130" s="267">
        <v>49</v>
      </c>
      <c r="BG130" s="267" t="s">
        <v>1275</v>
      </c>
      <c r="BH130" s="245" t="s">
        <v>1197</v>
      </c>
      <c r="BI130" s="276" t="s">
        <v>1198</v>
      </c>
      <c r="BJ130" s="245" t="s">
        <v>1276</v>
      </c>
      <c r="BK130" s="245" t="s">
        <v>1277</v>
      </c>
      <c r="BL130" s="245" t="s">
        <v>1278</v>
      </c>
      <c r="BM130" s="299" t="s">
        <v>1279</v>
      </c>
      <c r="BN130" s="268"/>
    </row>
    <row r="131" spans="1:66" s="33" customFormat="1" ht="61.9" customHeight="1">
      <c r="A131" s="266"/>
      <c r="B131" s="267" t="s">
        <v>58</v>
      </c>
      <c r="C131" s="210"/>
      <c r="D131" s="267" t="s">
        <v>1280</v>
      </c>
      <c r="E131" s="210"/>
      <c r="F131" s="245" t="s">
        <v>245</v>
      </c>
      <c r="G131" s="210" t="s">
        <v>1281</v>
      </c>
      <c r="H131" s="487">
        <v>44105</v>
      </c>
      <c r="I131" s="269">
        <v>45443</v>
      </c>
      <c r="J131" s="210" t="s">
        <v>1282</v>
      </c>
      <c r="K131" s="210" t="s">
        <v>1283</v>
      </c>
      <c r="L131" s="210" t="s">
        <v>520</v>
      </c>
      <c r="M131" s="210" t="s">
        <v>65</v>
      </c>
      <c r="N131" s="210"/>
      <c r="O131" s="210"/>
      <c r="P131" s="280">
        <v>0.5</v>
      </c>
      <c r="Q131" s="271">
        <v>72464015.19361119</v>
      </c>
      <c r="R131" s="280">
        <v>0.5</v>
      </c>
      <c r="S131" s="271">
        <v>94022059.713710517</v>
      </c>
      <c r="T131" s="210"/>
      <c r="U131" s="271"/>
      <c r="V131" s="210"/>
      <c r="W131" s="271"/>
      <c r="X131" s="280">
        <v>1</v>
      </c>
      <c r="Y131" s="298">
        <v>166486074.90732169</v>
      </c>
      <c r="Z131" s="266" t="s">
        <v>295</v>
      </c>
      <c r="AA131" s="266" t="s">
        <v>295</v>
      </c>
      <c r="AB131" s="266" t="s">
        <v>295</v>
      </c>
      <c r="AC131" s="266" t="s">
        <v>295</v>
      </c>
      <c r="AD131" s="266" t="s">
        <v>295</v>
      </c>
      <c r="AE131" s="266" t="s">
        <v>295</v>
      </c>
      <c r="AF131" s="270">
        <v>0</v>
      </c>
      <c r="AG131" s="30">
        <f t="shared" ref="AG131:AG132" si="34">IF(Q131=0," ",AF131/Q131)</f>
        <v>0</v>
      </c>
      <c r="AH131" s="210">
        <v>0</v>
      </c>
      <c r="AI131" s="31">
        <f t="shared" ref="AI131:AI132" si="35">IF(P131=0," ",AH131/P131)</f>
        <v>0</v>
      </c>
      <c r="AJ131" s="210" t="s">
        <v>1284</v>
      </c>
      <c r="AK131" s="210" t="s">
        <v>1285</v>
      </c>
      <c r="AL131" s="207">
        <v>0</v>
      </c>
      <c r="AM131" s="278">
        <v>0</v>
      </c>
      <c r="AN131" s="88">
        <v>0</v>
      </c>
      <c r="AO131" s="275">
        <v>0</v>
      </c>
      <c r="AP131" s="83" t="s">
        <v>1286</v>
      </c>
      <c r="AQ131" s="434" t="s">
        <v>1287</v>
      </c>
      <c r="AR131" s="270">
        <v>966665</v>
      </c>
      <c r="AS131" s="30">
        <f t="shared" si="30"/>
        <v>1.3339931515211239E-2</v>
      </c>
      <c r="AT131" s="280">
        <v>0.05</v>
      </c>
      <c r="AU131" s="31">
        <f t="shared" si="33"/>
        <v>0.1</v>
      </c>
      <c r="AV131" s="210" t="s">
        <v>1288</v>
      </c>
      <c r="AW131" s="210" t="s">
        <v>1289</v>
      </c>
      <c r="AX131" s="270"/>
      <c r="AY131" s="30">
        <f t="shared" si="31"/>
        <v>0</v>
      </c>
      <c r="AZ131" s="210"/>
      <c r="BA131" s="31">
        <f t="shared" si="32"/>
        <v>0</v>
      </c>
      <c r="BB131" s="210"/>
      <c r="BC131" s="266"/>
      <c r="BD131" s="266"/>
      <c r="BE131" s="267" t="s">
        <v>1195</v>
      </c>
      <c r="BF131" s="267">
        <v>60</v>
      </c>
      <c r="BG131" s="267" t="s">
        <v>1290</v>
      </c>
      <c r="BH131" s="245" t="s">
        <v>1197</v>
      </c>
      <c r="BI131" s="276" t="s">
        <v>1198</v>
      </c>
      <c r="BJ131" s="245" t="s">
        <v>1291</v>
      </c>
      <c r="BK131" s="210" t="s">
        <v>1277</v>
      </c>
      <c r="BL131" s="210" t="s">
        <v>1278</v>
      </c>
      <c r="BM131" s="105" t="s">
        <v>1279</v>
      </c>
      <c r="BN131" s="268"/>
    </row>
    <row r="132" spans="1:66" s="33" customFormat="1" ht="61.9" customHeight="1">
      <c r="A132" s="266"/>
      <c r="B132" s="267" t="s">
        <v>58</v>
      </c>
      <c r="C132" s="210"/>
      <c r="D132" s="267" t="s">
        <v>1292</v>
      </c>
      <c r="E132" s="210"/>
      <c r="F132" s="245" t="s">
        <v>245</v>
      </c>
      <c r="G132" s="210" t="s">
        <v>1281</v>
      </c>
      <c r="H132" s="269">
        <v>44105</v>
      </c>
      <c r="I132" s="269">
        <v>45443</v>
      </c>
      <c r="J132" s="210" t="s">
        <v>1293</v>
      </c>
      <c r="K132" s="210" t="s">
        <v>1294</v>
      </c>
      <c r="L132" s="210" t="s">
        <v>1295</v>
      </c>
      <c r="M132" s="210" t="s">
        <v>65</v>
      </c>
      <c r="N132" s="210"/>
      <c r="O132" s="210"/>
      <c r="P132" s="280">
        <v>1</v>
      </c>
      <c r="Q132" s="271">
        <v>878460681.17404556</v>
      </c>
      <c r="R132" s="280">
        <v>1</v>
      </c>
      <c r="S132" s="271">
        <v>1328117968.1071777</v>
      </c>
      <c r="T132" s="280">
        <v>1</v>
      </c>
      <c r="U132" s="271">
        <v>1810680711.6236124</v>
      </c>
      <c r="V132" s="280">
        <v>1</v>
      </c>
      <c r="W132" s="271">
        <v>2093064598.9681859</v>
      </c>
      <c r="X132" s="280">
        <v>1</v>
      </c>
      <c r="Y132" s="298">
        <v>6110323959.8730221</v>
      </c>
      <c r="Z132" s="708" t="s">
        <v>295</v>
      </c>
      <c r="AA132" s="708" t="s">
        <v>295</v>
      </c>
      <c r="AB132" s="708" t="s">
        <v>295</v>
      </c>
      <c r="AC132" s="708" t="s">
        <v>295</v>
      </c>
      <c r="AD132" s="708" t="s">
        <v>295</v>
      </c>
      <c r="AE132" s="708" t="s">
        <v>295</v>
      </c>
      <c r="AF132" s="709">
        <v>27579336</v>
      </c>
      <c r="AG132" s="710">
        <f t="shared" si="34"/>
        <v>3.1395071619074351E-2</v>
      </c>
      <c r="AH132" s="711">
        <v>1</v>
      </c>
      <c r="AI132" s="712">
        <f t="shared" si="35"/>
        <v>1</v>
      </c>
      <c r="AJ132" s="210" t="s">
        <v>1296</v>
      </c>
      <c r="AK132" s="210" t="s">
        <v>1285</v>
      </c>
      <c r="AL132" s="207">
        <v>130638960</v>
      </c>
      <c r="AM132" s="278">
        <v>0.14871349714298376</v>
      </c>
      <c r="AN132" s="88">
        <v>100</v>
      </c>
      <c r="AO132" s="275">
        <v>1</v>
      </c>
      <c r="AP132" s="83" t="s">
        <v>1297</v>
      </c>
      <c r="AQ132" s="434" t="s">
        <v>1298</v>
      </c>
      <c r="AR132" s="270">
        <f>359694*49*9</f>
        <v>158625054</v>
      </c>
      <c r="AS132" s="30">
        <f t="shared" si="30"/>
        <v>0.18057160371480793</v>
      </c>
      <c r="AT132" s="280">
        <v>1</v>
      </c>
      <c r="AU132" s="31">
        <f t="shared" si="33"/>
        <v>1</v>
      </c>
      <c r="AV132" s="210" t="s">
        <v>1299</v>
      </c>
      <c r="AW132" s="210" t="s">
        <v>1274</v>
      </c>
      <c r="AX132" s="270"/>
      <c r="AY132" s="30">
        <f t="shared" si="31"/>
        <v>0</v>
      </c>
      <c r="AZ132" s="210"/>
      <c r="BA132" s="31">
        <f t="shared" si="32"/>
        <v>0</v>
      </c>
      <c r="BB132" s="210"/>
      <c r="BC132" s="266"/>
      <c r="BD132" s="266"/>
      <c r="BE132" s="267" t="s">
        <v>1195</v>
      </c>
      <c r="BF132" s="267">
        <v>60</v>
      </c>
      <c r="BG132" s="267" t="s">
        <v>1290</v>
      </c>
      <c r="BH132" s="245" t="s">
        <v>1197</v>
      </c>
      <c r="BI132" s="276" t="s">
        <v>1198</v>
      </c>
      <c r="BJ132" s="245" t="s">
        <v>1291</v>
      </c>
      <c r="BK132" s="210" t="s">
        <v>1277</v>
      </c>
      <c r="BL132" s="210" t="s">
        <v>1278</v>
      </c>
      <c r="BM132" s="105" t="s">
        <v>1279</v>
      </c>
      <c r="BN132" s="268"/>
    </row>
    <row r="133" spans="1:66" s="33" customFormat="1" ht="61.9" customHeight="1">
      <c r="A133" s="210"/>
      <c r="B133" s="210" t="s">
        <v>58</v>
      </c>
      <c r="C133" s="210"/>
      <c r="D133" s="210" t="s">
        <v>1300</v>
      </c>
      <c r="E133" s="210"/>
      <c r="F133" s="245" t="s">
        <v>1301</v>
      </c>
      <c r="G133" s="300" t="s">
        <v>1302</v>
      </c>
      <c r="H133" s="301">
        <v>44136</v>
      </c>
      <c r="I133" s="301">
        <v>45473</v>
      </c>
      <c r="J133" s="210" t="s">
        <v>1303</v>
      </c>
      <c r="K133" s="210" t="s">
        <v>1304</v>
      </c>
      <c r="L133" s="210" t="s">
        <v>144</v>
      </c>
      <c r="M133" s="210" t="s">
        <v>65</v>
      </c>
      <c r="N133" s="280">
        <v>0.05</v>
      </c>
      <c r="O133" s="277">
        <v>800000</v>
      </c>
      <c r="P133" s="280">
        <v>0.2</v>
      </c>
      <c r="Q133" s="271">
        <v>4000000</v>
      </c>
      <c r="R133" s="280">
        <v>0.3</v>
      </c>
      <c r="S133" s="271">
        <v>4168419</v>
      </c>
      <c r="T133" s="280">
        <v>0.3</v>
      </c>
      <c r="U133" s="271">
        <v>4168419</v>
      </c>
      <c r="V133" s="280">
        <v>0.15</v>
      </c>
      <c r="W133" s="271">
        <v>4168419</v>
      </c>
      <c r="X133" s="280">
        <v>1</v>
      </c>
      <c r="Y133" s="272">
        <v>16505257</v>
      </c>
      <c r="Z133" s="713">
        <v>800000</v>
      </c>
      <c r="AA133" s="712">
        <v>0.05</v>
      </c>
      <c r="AB133" s="714">
        <v>100</v>
      </c>
      <c r="AC133" s="712">
        <v>1</v>
      </c>
      <c r="AD133" s="714" t="s">
        <v>1305</v>
      </c>
      <c r="AE133" s="714" t="s">
        <v>182</v>
      </c>
      <c r="AF133" s="713">
        <v>1000000</v>
      </c>
      <c r="AG133" s="712">
        <f>IF(Q133=0," ",AF133/Q133)</f>
        <v>0.25</v>
      </c>
      <c r="AH133" s="711">
        <v>0.05</v>
      </c>
      <c r="AI133" s="712">
        <v>0.25</v>
      </c>
      <c r="AJ133" s="210" t="s">
        <v>1306</v>
      </c>
      <c r="AK133" s="210" t="s">
        <v>1307</v>
      </c>
      <c r="AL133" s="302">
        <v>1800000</v>
      </c>
      <c r="AM133" s="275">
        <v>0.25</v>
      </c>
      <c r="AN133" s="281">
        <v>0.1</v>
      </c>
      <c r="AO133" s="275">
        <v>0.5</v>
      </c>
      <c r="AP133" s="169" t="s">
        <v>1308</v>
      </c>
      <c r="AQ133" s="151" t="s">
        <v>1309</v>
      </c>
      <c r="AR133" s="277">
        <v>2800000</v>
      </c>
      <c r="AS133" s="31">
        <v>0.7</v>
      </c>
      <c r="AT133" s="280">
        <v>0.15</v>
      </c>
      <c r="AU133" s="31">
        <v>0.75</v>
      </c>
      <c r="AV133" s="210" t="s">
        <v>1310</v>
      </c>
      <c r="AW133" s="210" t="s">
        <v>1311</v>
      </c>
      <c r="AX133" s="277"/>
      <c r="AY133" s="31">
        <f>IF(Q133=0," ",AX133/Q133)</f>
        <v>0</v>
      </c>
      <c r="AZ133" s="210"/>
      <c r="BA133" s="31">
        <f>IF(P133=0," ",AZ133/P133)</f>
        <v>0</v>
      </c>
      <c r="BB133" s="210"/>
      <c r="BC133" s="210"/>
      <c r="BD133" s="210"/>
      <c r="BE133" s="210" t="s">
        <v>1195</v>
      </c>
      <c r="BF133" s="210">
        <v>55</v>
      </c>
      <c r="BG133" s="210" t="s">
        <v>1312</v>
      </c>
      <c r="BH133" s="210" t="s">
        <v>1197</v>
      </c>
      <c r="BI133" s="210" t="s">
        <v>1198</v>
      </c>
      <c r="BJ133" s="210" t="s">
        <v>1313</v>
      </c>
      <c r="BK133" s="245" t="s">
        <v>1314</v>
      </c>
      <c r="BL133" s="245" t="s">
        <v>1315</v>
      </c>
      <c r="BM133" s="299" t="s">
        <v>1316</v>
      </c>
      <c r="BN133" s="268"/>
    </row>
    <row r="134" spans="1:66" s="33" customFormat="1" ht="61.9" customHeight="1">
      <c r="A134" s="210"/>
      <c r="B134" s="210" t="s">
        <v>58</v>
      </c>
      <c r="C134" s="210"/>
      <c r="D134" s="210" t="s">
        <v>1317</v>
      </c>
      <c r="E134" s="210"/>
      <c r="F134" s="245" t="s">
        <v>1318</v>
      </c>
      <c r="G134" s="300" t="s">
        <v>1302</v>
      </c>
      <c r="H134" s="301">
        <v>44136</v>
      </c>
      <c r="I134" s="301">
        <v>45473</v>
      </c>
      <c r="J134" s="210" t="s">
        <v>1319</v>
      </c>
      <c r="K134" s="210" t="s">
        <v>1320</v>
      </c>
      <c r="L134" s="210" t="s">
        <v>144</v>
      </c>
      <c r="M134" s="210" t="s">
        <v>65</v>
      </c>
      <c r="N134" s="280">
        <v>0.05</v>
      </c>
      <c r="O134" s="277">
        <v>800000</v>
      </c>
      <c r="P134" s="280">
        <v>0.35</v>
      </c>
      <c r="Q134" s="271">
        <v>4000000</v>
      </c>
      <c r="R134" s="280">
        <v>0.35</v>
      </c>
      <c r="S134" s="271">
        <v>4000000</v>
      </c>
      <c r="T134" s="280">
        <v>0.2</v>
      </c>
      <c r="U134" s="271">
        <v>4000000</v>
      </c>
      <c r="V134" s="280">
        <v>0.05</v>
      </c>
      <c r="W134" s="271">
        <v>2400000</v>
      </c>
      <c r="X134" s="280">
        <v>1</v>
      </c>
      <c r="Y134" s="272">
        <v>15200000</v>
      </c>
      <c r="Z134" s="713">
        <v>800000</v>
      </c>
      <c r="AA134" s="712">
        <f t="shared" ref="AA134" si="36">IF(O134=0," ",Z134/O134)</f>
        <v>1</v>
      </c>
      <c r="AB134" s="714">
        <v>100</v>
      </c>
      <c r="AC134" s="712">
        <v>1</v>
      </c>
      <c r="AD134" s="714" t="s">
        <v>1321</v>
      </c>
      <c r="AE134" s="714" t="s">
        <v>182</v>
      </c>
      <c r="AF134" s="713">
        <v>1000000</v>
      </c>
      <c r="AG134" s="712">
        <f t="shared" ref="AG134" si="37">IF(Q134=0," ",AF134/Q134)</f>
        <v>0.25</v>
      </c>
      <c r="AH134" s="714" t="s">
        <v>1322</v>
      </c>
      <c r="AI134" s="712">
        <v>0.25</v>
      </c>
      <c r="AJ134" s="210" t="s">
        <v>1323</v>
      </c>
      <c r="AK134" s="210" t="s">
        <v>182</v>
      </c>
      <c r="AL134" s="302">
        <v>2000000</v>
      </c>
      <c r="AM134" s="275">
        <v>0.5</v>
      </c>
      <c r="AN134" s="303">
        <v>0.17499999999999999</v>
      </c>
      <c r="AO134" s="275">
        <v>0.5</v>
      </c>
      <c r="AP134" s="83" t="s">
        <v>1324</v>
      </c>
      <c r="AQ134" s="434" t="s">
        <v>1325</v>
      </c>
      <c r="AR134" s="277">
        <v>3000000</v>
      </c>
      <c r="AS134" s="31">
        <f t="shared" ref="AS134:AS136" si="38">IF(Q134=0," ",AR134/Q134)</f>
        <v>0.75</v>
      </c>
      <c r="AT134" s="280">
        <v>0.24</v>
      </c>
      <c r="AU134" s="31">
        <f t="shared" ref="AU134:AU135" si="39">IF(P134=0," ",AT134/P134)</f>
        <v>0.68571428571428572</v>
      </c>
      <c r="AV134" s="210" t="s">
        <v>1326</v>
      </c>
      <c r="AW134" s="210" t="s">
        <v>1327</v>
      </c>
      <c r="AX134" s="277"/>
      <c r="AY134" s="31">
        <f t="shared" ref="AY134" si="40">IF(Q134=0," ",AX134/Q134)</f>
        <v>0</v>
      </c>
      <c r="AZ134" s="210"/>
      <c r="BA134" s="31">
        <f t="shared" ref="BA134" si="41">IF(P134=0," ",AZ134/P134)</f>
        <v>0</v>
      </c>
      <c r="BB134" s="210"/>
      <c r="BC134" s="210"/>
      <c r="BD134" s="210"/>
      <c r="BE134" s="210" t="s">
        <v>1195</v>
      </c>
      <c r="BF134" s="210">
        <v>55</v>
      </c>
      <c r="BG134" s="210" t="s">
        <v>1312</v>
      </c>
      <c r="BH134" s="210" t="s">
        <v>1197</v>
      </c>
      <c r="BI134" s="210" t="s">
        <v>1198</v>
      </c>
      <c r="BJ134" s="210" t="s">
        <v>1313</v>
      </c>
      <c r="BK134" s="245" t="s">
        <v>1328</v>
      </c>
      <c r="BL134" s="245" t="s">
        <v>1329</v>
      </c>
      <c r="BM134" s="299" t="s">
        <v>1330</v>
      </c>
      <c r="BN134" s="268"/>
    </row>
    <row r="135" spans="1:66" s="33" customFormat="1" ht="61.9" customHeight="1">
      <c r="A135" s="210"/>
      <c r="B135" s="267" t="s">
        <v>58</v>
      </c>
      <c r="C135" s="210"/>
      <c r="D135" s="267" t="s">
        <v>1331</v>
      </c>
      <c r="E135" s="280">
        <v>0.5</v>
      </c>
      <c r="F135" s="245" t="s">
        <v>335</v>
      </c>
      <c r="G135" s="210" t="s">
        <v>1332</v>
      </c>
      <c r="H135" s="269">
        <v>44256</v>
      </c>
      <c r="I135" s="269">
        <v>45443</v>
      </c>
      <c r="J135" s="210" t="s">
        <v>1333</v>
      </c>
      <c r="K135" s="210" t="s">
        <v>1334</v>
      </c>
      <c r="L135" s="210" t="s">
        <v>1335</v>
      </c>
      <c r="M135" s="210" t="s">
        <v>156</v>
      </c>
      <c r="N135" s="280">
        <v>0.5</v>
      </c>
      <c r="O135" s="210" t="s">
        <v>295</v>
      </c>
      <c r="P135" s="210">
        <v>1</v>
      </c>
      <c r="Q135" s="271">
        <v>30889700</v>
      </c>
      <c r="R135" s="210">
        <v>2</v>
      </c>
      <c r="S135" s="271">
        <v>72300335</v>
      </c>
      <c r="T135" s="210">
        <v>3</v>
      </c>
      <c r="U135" s="271">
        <v>107240227.78</v>
      </c>
      <c r="V135" s="210">
        <v>4</v>
      </c>
      <c r="W135" s="271">
        <v>76703425.401500002</v>
      </c>
      <c r="X135" s="210">
        <v>4</v>
      </c>
      <c r="Y135" s="272">
        <v>287133688.18150002</v>
      </c>
      <c r="Z135" s="708" t="s">
        <v>295</v>
      </c>
      <c r="AA135" s="708" t="s">
        <v>295</v>
      </c>
      <c r="AB135" s="708" t="s">
        <v>295</v>
      </c>
      <c r="AC135" s="708" t="s">
        <v>295</v>
      </c>
      <c r="AD135" s="708" t="s">
        <v>295</v>
      </c>
      <c r="AE135" s="708" t="s">
        <v>295</v>
      </c>
      <c r="AF135" s="708"/>
      <c r="AG135" s="710">
        <f t="shared" si="28"/>
        <v>0</v>
      </c>
      <c r="AH135" s="714">
        <v>0</v>
      </c>
      <c r="AI135" s="712">
        <f t="shared" si="29"/>
        <v>0</v>
      </c>
      <c r="AJ135" s="210" t="s">
        <v>1336</v>
      </c>
      <c r="AK135" s="266"/>
      <c r="AL135" s="213" t="s">
        <v>1337</v>
      </c>
      <c r="AM135" s="274">
        <v>0.14280000000000001</v>
      </c>
      <c r="AN135" s="88">
        <v>1</v>
      </c>
      <c r="AO135" s="275">
        <v>1</v>
      </c>
      <c r="AP135" s="99" t="s">
        <v>1338</v>
      </c>
      <c r="AQ135" s="465"/>
      <c r="AR135" s="270">
        <v>6110162</v>
      </c>
      <c r="AS135" s="30">
        <f t="shared" si="38"/>
        <v>0.19780580581876805</v>
      </c>
      <c r="AT135" s="210">
        <v>1</v>
      </c>
      <c r="AU135" s="31">
        <f t="shared" si="39"/>
        <v>1</v>
      </c>
      <c r="AV135" s="210" t="s">
        <v>1339</v>
      </c>
      <c r="AW135" s="266"/>
      <c r="AX135" s="270"/>
      <c r="AY135" s="30">
        <f t="shared" si="31"/>
        <v>0</v>
      </c>
      <c r="AZ135" s="210"/>
      <c r="BA135" s="31">
        <f t="shared" si="32"/>
        <v>0</v>
      </c>
      <c r="BB135" s="210"/>
      <c r="BC135" s="266"/>
      <c r="BD135" s="266"/>
      <c r="BE135" s="267" t="s">
        <v>867</v>
      </c>
      <c r="BF135" s="267">
        <v>31</v>
      </c>
      <c r="BG135" s="267" t="s">
        <v>1340</v>
      </c>
      <c r="BH135" s="245" t="s">
        <v>1197</v>
      </c>
      <c r="BI135" s="276" t="s">
        <v>1198</v>
      </c>
      <c r="BJ135" s="245" t="s">
        <v>1341</v>
      </c>
      <c r="BK135" s="245" t="s">
        <v>1342</v>
      </c>
      <c r="BL135" s="245" t="s">
        <v>1343</v>
      </c>
      <c r="BM135" s="32" t="s">
        <v>1344</v>
      </c>
      <c r="BN135" s="210"/>
    </row>
    <row r="136" spans="1:66" s="61" customFormat="1" ht="61.9" customHeight="1">
      <c r="A136" s="210"/>
      <c r="B136" s="267" t="s">
        <v>58</v>
      </c>
      <c r="C136" s="210"/>
      <c r="D136" s="267" t="s">
        <v>1345</v>
      </c>
      <c r="E136" s="280">
        <v>0.5</v>
      </c>
      <c r="F136" s="245" t="s">
        <v>245</v>
      </c>
      <c r="G136" s="210" t="s">
        <v>1332</v>
      </c>
      <c r="H136" s="269">
        <v>44197</v>
      </c>
      <c r="I136" s="269">
        <v>45443</v>
      </c>
      <c r="J136" s="210" t="s">
        <v>1346</v>
      </c>
      <c r="K136" s="210" t="s">
        <v>1347</v>
      </c>
      <c r="L136" s="210" t="s">
        <v>1335</v>
      </c>
      <c r="M136" s="210" t="s">
        <v>156</v>
      </c>
      <c r="N136" s="280">
        <v>0.15</v>
      </c>
      <c r="O136" s="271">
        <v>299999.90000000002</v>
      </c>
      <c r="P136" s="304">
        <v>0.25443113117155475</v>
      </c>
      <c r="Q136" s="271">
        <v>27858412.296558704</v>
      </c>
      <c r="R136" s="304">
        <v>0.24895209866651</v>
      </c>
      <c r="S136" s="271">
        <v>32124469.33240946</v>
      </c>
      <c r="T136" s="304">
        <v>0.24600262818828736</v>
      </c>
      <c r="U136" s="271">
        <v>31743872.572655529</v>
      </c>
      <c r="V136" s="304">
        <v>0.2506141419736479</v>
      </c>
      <c r="W136" s="271">
        <v>13474556.958403099</v>
      </c>
      <c r="X136" s="280">
        <v>1</v>
      </c>
      <c r="Y136" s="272">
        <v>105201311.16002679</v>
      </c>
      <c r="Z136" s="708" t="s">
        <v>295</v>
      </c>
      <c r="AA136" s="708" t="s">
        <v>295</v>
      </c>
      <c r="AB136" s="708" t="s">
        <v>295</v>
      </c>
      <c r="AC136" s="708" t="s">
        <v>295</v>
      </c>
      <c r="AD136" s="708" t="s">
        <v>295</v>
      </c>
      <c r="AE136" s="708" t="s">
        <v>295</v>
      </c>
      <c r="AF136" s="708"/>
      <c r="AG136" s="710">
        <f t="shared" si="28"/>
        <v>0</v>
      </c>
      <c r="AH136" s="821"/>
      <c r="AI136" s="822">
        <v>0</v>
      </c>
      <c r="AJ136" s="825" t="s">
        <v>1348</v>
      </c>
      <c r="AK136" s="821" t="s">
        <v>1349</v>
      </c>
      <c r="AL136" s="213">
        <v>77375.024999999994</v>
      </c>
      <c r="AM136" s="274">
        <v>5.0000000000000001E-3</v>
      </c>
      <c r="AN136" s="820" t="s">
        <v>295</v>
      </c>
      <c r="AO136" s="818">
        <v>0</v>
      </c>
      <c r="AP136" s="99" t="s">
        <v>1350</v>
      </c>
      <c r="AQ136" s="434" t="s">
        <v>1351</v>
      </c>
      <c r="AR136" s="270">
        <v>0</v>
      </c>
      <c r="AS136" s="30">
        <f t="shared" si="38"/>
        <v>0</v>
      </c>
      <c r="AT136" s="210">
        <v>0</v>
      </c>
      <c r="AU136" s="31">
        <v>0</v>
      </c>
      <c r="AV136" s="210" t="s">
        <v>1352</v>
      </c>
      <c r="AW136" s="210" t="s">
        <v>1353</v>
      </c>
      <c r="AX136" s="270"/>
      <c r="AY136" s="30">
        <f t="shared" si="31"/>
        <v>0</v>
      </c>
      <c r="AZ136" s="210"/>
      <c r="BA136" s="31">
        <f t="shared" si="32"/>
        <v>0</v>
      </c>
      <c r="BB136" s="210"/>
      <c r="BC136" s="266"/>
      <c r="BD136" s="266"/>
      <c r="BE136" s="267" t="s">
        <v>867</v>
      </c>
      <c r="BF136" s="267">
        <v>25</v>
      </c>
      <c r="BG136" s="267" t="s">
        <v>1340</v>
      </c>
      <c r="BH136" s="245" t="s">
        <v>1197</v>
      </c>
      <c r="BI136" s="276" t="s">
        <v>1198</v>
      </c>
      <c r="BJ136" s="245" t="s">
        <v>1341</v>
      </c>
      <c r="BK136" s="245" t="s">
        <v>1342</v>
      </c>
      <c r="BL136" s="245" t="s">
        <v>1343</v>
      </c>
      <c r="BM136" s="32" t="s">
        <v>1344</v>
      </c>
      <c r="BN136" s="830"/>
    </row>
    <row r="137" spans="1:66" s="33" customFormat="1" ht="61.9" customHeight="1">
      <c r="A137" s="210"/>
      <c r="B137" s="267" t="s">
        <v>58</v>
      </c>
      <c r="C137" s="210"/>
      <c r="D137" s="267" t="s">
        <v>1354</v>
      </c>
      <c r="E137" s="210"/>
      <c r="F137" s="245" t="s">
        <v>1355</v>
      </c>
      <c r="G137" s="267" t="s">
        <v>1356</v>
      </c>
      <c r="H137" s="269">
        <v>44348</v>
      </c>
      <c r="I137" s="269">
        <v>45443</v>
      </c>
      <c r="J137" s="267" t="s">
        <v>1357</v>
      </c>
      <c r="K137" s="267" t="s">
        <v>1358</v>
      </c>
      <c r="L137" s="210" t="s">
        <v>1359</v>
      </c>
      <c r="M137" s="210" t="s">
        <v>65</v>
      </c>
      <c r="N137" s="210"/>
      <c r="O137" s="271">
        <v>0</v>
      </c>
      <c r="P137" s="305">
        <v>1</v>
      </c>
      <c r="Q137" s="271">
        <v>0</v>
      </c>
      <c r="R137" s="305">
        <v>1</v>
      </c>
      <c r="S137" s="485">
        <v>0</v>
      </c>
      <c r="T137" s="305">
        <v>1</v>
      </c>
      <c r="U137" s="485">
        <v>0</v>
      </c>
      <c r="V137" s="305">
        <v>1</v>
      </c>
      <c r="W137" s="485">
        <v>0</v>
      </c>
      <c r="X137" s="305">
        <v>1</v>
      </c>
      <c r="Y137" s="298">
        <v>0</v>
      </c>
      <c r="Z137" s="715"/>
      <c r="AA137" s="715"/>
      <c r="AB137" s="716"/>
      <c r="AC137" s="717"/>
      <c r="AD137" s="718"/>
      <c r="AE137" s="716"/>
      <c r="AF137" s="719"/>
      <c r="AG137" s="720"/>
      <c r="AH137" s="719"/>
      <c r="AI137" s="721"/>
      <c r="AJ137" s="210" t="s">
        <v>1360</v>
      </c>
      <c r="AK137" s="210"/>
      <c r="AL137" s="88"/>
      <c r="AM137" s="275"/>
      <c r="AN137" s="817">
        <f>4/4</f>
        <v>1</v>
      </c>
      <c r="AO137" s="818">
        <f>AN137/P137</f>
        <v>1</v>
      </c>
      <c r="AP137" s="210" t="s">
        <v>1361</v>
      </c>
      <c r="AQ137" s="434" t="s">
        <v>1362</v>
      </c>
      <c r="AR137" s="83"/>
      <c r="AS137" s="81"/>
      <c r="AT137" s="185">
        <f>62/62*1</f>
        <v>1</v>
      </c>
      <c r="AU137" s="826">
        <f>AT137/P137</f>
        <v>1</v>
      </c>
      <c r="AV137" s="88" t="s">
        <v>1363</v>
      </c>
      <c r="AW137" s="827"/>
      <c r="AX137" s="210"/>
      <c r="AY137" s="31"/>
      <c r="AZ137" s="210"/>
      <c r="BA137" s="31"/>
      <c r="BB137" s="210"/>
      <c r="BC137" s="210"/>
      <c r="BD137" s="210"/>
      <c r="BE137" s="267" t="s">
        <v>1364</v>
      </c>
      <c r="BF137" s="267">
        <v>15</v>
      </c>
      <c r="BG137" s="267" t="s">
        <v>1365</v>
      </c>
      <c r="BH137" s="245" t="s">
        <v>1197</v>
      </c>
      <c r="BI137" s="276" t="s">
        <v>1198</v>
      </c>
      <c r="BJ137" s="267" t="s">
        <v>1366</v>
      </c>
      <c r="BK137" s="267" t="s">
        <v>1367</v>
      </c>
      <c r="BL137" s="267" t="s">
        <v>1368</v>
      </c>
      <c r="BM137" s="306" t="s">
        <v>1369</v>
      </c>
      <c r="BN137" s="823" t="s">
        <v>1370</v>
      </c>
    </row>
    <row r="138" spans="1:66" s="33" customFormat="1" ht="61.9" customHeight="1">
      <c r="A138" s="210"/>
      <c r="B138" s="267" t="s">
        <v>58</v>
      </c>
      <c r="C138" s="210"/>
      <c r="D138" s="267" t="s">
        <v>1371</v>
      </c>
      <c r="E138" s="210"/>
      <c r="F138" s="245" t="s">
        <v>1355</v>
      </c>
      <c r="G138" s="267" t="s">
        <v>1356</v>
      </c>
      <c r="H138" s="269">
        <v>44105</v>
      </c>
      <c r="I138" s="269">
        <v>44561</v>
      </c>
      <c r="J138" s="267" t="s">
        <v>1372</v>
      </c>
      <c r="K138" s="267" t="s">
        <v>1373</v>
      </c>
      <c r="L138" s="210" t="s">
        <v>1359</v>
      </c>
      <c r="M138" s="210" t="s">
        <v>156</v>
      </c>
      <c r="N138" s="811">
        <v>0.3</v>
      </c>
      <c r="O138" s="271">
        <v>10646080</v>
      </c>
      <c r="P138" s="810">
        <v>0.7</v>
      </c>
      <c r="Q138" s="271">
        <v>31938240</v>
      </c>
      <c r="R138" s="210">
        <v>0</v>
      </c>
      <c r="S138" s="271">
        <v>0</v>
      </c>
      <c r="T138" s="210"/>
      <c r="U138" s="271">
        <v>0</v>
      </c>
      <c r="V138" s="210"/>
      <c r="W138" s="271">
        <v>0</v>
      </c>
      <c r="X138" s="210">
        <v>1</v>
      </c>
      <c r="Y138" s="272">
        <v>42584320</v>
      </c>
      <c r="Z138" s="713">
        <f>5168000+5168000</f>
        <v>10336000</v>
      </c>
      <c r="AA138" s="722">
        <f>Z138/O138</f>
        <v>0.970873786407767</v>
      </c>
      <c r="AB138" s="809">
        <f>30/100</f>
        <v>0.3</v>
      </c>
      <c r="AC138" s="809">
        <f>AB138/N138*1</f>
        <v>1</v>
      </c>
      <c r="AD138" s="723" t="s">
        <v>1374</v>
      </c>
      <c r="AE138" s="723"/>
      <c r="AF138" s="724">
        <f>5168000+5168000</f>
        <v>10336000</v>
      </c>
      <c r="AG138" s="725">
        <f>AF138/Q138</f>
        <v>0.32362459546925565</v>
      </c>
      <c r="AH138" s="814">
        <f>35/100</f>
        <v>0.35</v>
      </c>
      <c r="AI138" s="815">
        <f>AH138/P138</f>
        <v>0.5</v>
      </c>
      <c r="AJ138" s="307" t="s">
        <v>1375</v>
      </c>
      <c r="AK138" s="210" t="s">
        <v>1376</v>
      </c>
      <c r="AL138" s="308">
        <v>33156680</v>
      </c>
      <c r="AM138" s="275">
        <v>1.0381498792669852</v>
      </c>
      <c r="AN138" s="819">
        <f>(35/100)+AH138</f>
        <v>0.7</v>
      </c>
      <c r="AO138" s="818">
        <f>AN138/P138</f>
        <v>1</v>
      </c>
      <c r="AP138" s="276" t="s">
        <v>1377</v>
      </c>
      <c r="AQ138" s="468"/>
      <c r="AR138" s="308">
        <v>33156680</v>
      </c>
      <c r="AS138" s="275">
        <v>1.0381498792669852</v>
      </c>
      <c r="AT138" s="819">
        <v>0.7</v>
      </c>
      <c r="AU138" s="818">
        <v>1</v>
      </c>
      <c r="AV138" s="210" t="s">
        <v>1378</v>
      </c>
      <c r="AW138" s="210"/>
      <c r="AX138" s="210"/>
      <c r="AY138" s="31"/>
      <c r="AZ138" s="210"/>
      <c r="BA138" s="31"/>
      <c r="BB138" s="210"/>
      <c r="BC138" s="210"/>
      <c r="BD138" s="210"/>
      <c r="BE138" s="267" t="s">
        <v>1364</v>
      </c>
      <c r="BF138" s="267">
        <v>15</v>
      </c>
      <c r="BG138" s="267" t="s">
        <v>1365</v>
      </c>
      <c r="BH138" s="245" t="s">
        <v>1197</v>
      </c>
      <c r="BI138" s="276" t="s">
        <v>1198</v>
      </c>
      <c r="BJ138" s="267" t="s">
        <v>1366</v>
      </c>
      <c r="BK138" s="267" t="s">
        <v>1367</v>
      </c>
      <c r="BL138" s="267" t="s">
        <v>1368</v>
      </c>
      <c r="BM138" s="306" t="s">
        <v>1369</v>
      </c>
      <c r="BN138" s="823" t="s">
        <v>1379</v>
      </c>
    </row>
    <row r="139" spans="1:66" s="33" customFormat="1" ht="61.9" customHeight="1">
      <c r="A139" s="210"/>
      <c r="B139" s="267" t="s">
        <v>58</v>
      </c>
      <c r="C139" s="210"/>
      <c r="D139" s="267" t="s">
        <v>1380</v>
      </c>
      <c r="E139" s="210"/>
      <c r="F139" s="245" t="s">
        <v>245</v>
      </c>
      <c r="G139" s="267" t="s">
        <v>1381</v>
      </c>
      <c r="H139" s="269">
        <v>44228</v>
      </c>
      <c r="I139" s="269">
        <v>45443</v>
      </c>
      <c r="J139" s="267" t="s">
        <v>1382</v>
      </c>
      <c r="K139" s="267" t="s">
        <v>1383</v>
      </c>
      <c r="L139" s="210" t="s">
        <v>1359</v>
      </c>
      <c r="M139" s="210" t="s">
        <v>65</v>
      </c>
      <c r="N139" s="812"/>
      <c r="O139" s="485"/>
      <c r="P139" s="210">
        <v>3</v>
      </c>
      <c r="Q139" s="271">
        <v>76110000</v>
      </c>
      <c r="R139" s="210">
        <v>3</v>
      </c>
      <c r="S139" s="271">
        <v>78390000</v>
      </c>
      <c r="T139" s="210">
        <v>3</v>
      </c>
      <c r="U139" s="271">
        <v>80750000</v>
      </c>
      <c r="V139" s="210">
        <v>3</v>
      </c>
      <c r="W139" s="271">
        <v>24951000</v>
      </c>
      <c r="X139" s="210">
        <v>3</v>
      </c>
      <c r="Y139" s="272">
        <v>260201000</v>
      </c>
      <c r="Z139" s="715"/>
      <c r="AA139" s="715"/>
      <c r="AB139" s="726"/>
      <c r="AC139" s="727"/>
      <c r="AD139" s="728"/>
      <c r="AE139" s="728"/>
      <c r="AF139" s="729">
        <v>10248800</v>
      </c>
      <c r="AG139" s="730">
        <f>AF139/Q139</f>
        <v>0.13465773222966759</v>
      </c>
      <c r="AH139" s="731">
        <v>1</v>
      </c>
      <c r="AI139" s="730">
        <f>AH139/P139</f>
        <v>0.33333333333333331</v>
      </c>
      <c r="AJ139" s="210" t="s">
        <v>1384</v>
      </c>
      <c r="AK139" s="210" t="s">
        <v>1385</v>
      </c>
      <c r="AL139" s="816">
        <f>AF139+8912000+2632000+2632000</f>
        <v>24424800</v>
      </c>
      <c r="AM139" s="813">
        <f>AL139/Q139</f>
        <v>0.32091446590461176</v>
      </c>
      <c r="AN139" s="88">
        <v>3</v>
      </c>
      <c r="AO139" s="275">
        <f>AN139/P139</f>
        <v>1</v>
      </c>
      <c r="AP139" s="210" t="s">
        <v>1386</v>
      </c>
      <c r="AQ139" s="273" t="s">
        <v>1387</v>
      </c>
      <c r="AR139" s="828">
        <f>13689000+3119200+4935000+4935000+AL139</f>
        <v>51103000</v>
      </c>
      <c r="AS139" s="829">
        <f>AR139/Q139</f>
        <v>0.67143607935882277</v>
      </c>
      <c r="AT139" s="88">
        <v>3</v>
      </c>
      <c r="AU139" s="829">
        <f>AT139/P139</f>
        <v>1</v>
      </c>
      <c r="AV139" s="88" t="s">
        <v>1388</v>
      </c>
      <c r="AW139" s="210"/>
      <c r="AX139" s="210"/>
      <c r="AY139" s="31"/>
      <c r="AZ139" s="210"/>
      <c r="BA139" s="31"/>
      <c r="BB139" s="210"/>
      <c r="BC139" s="210"/>
      <c r="BD139" s="210"/>
      <c r="BE139" s="267" t="s">
        <v>1389</v>
      </c>
      <c r="BF139" s="267" t="s">
        <v>1390</v>
      </c>
      <c r="BG139" s="267" t="s">
        <v>1391</v>
      </c>
      <c r="BH139" s="245" t="s">
        <v>1197</v>
      </c>
      <c r="BI139" s="276" t="s">
        <v>1198</v>
      </c>
      <c r="BJ139" s="267" t="s">
        <v>1366</v>
      </c>
      <c r="BK139" s="267" t="s">
        <v>1367</v>
      </c>
      <c r="BL139" s="267" t="s">
        <v>1368</v>
      </c>
      <c r="BM139" s="306" t="s">
        <v>1369</v>
      </c>
      <c r="BN139" s="823" t="s">
        <v>1392</v>
      </c>
    </row>
    <row r="140" spans="1:66" s="61" customFormat="1" ht="61.9" customHeight="1">
      <c r="A140" s="266"/>
      <c r="B140" s="210"/>
      <c r="C140" s="210"/>
      <c r="D140" s="210" t="s">
        <v>1393</v>
      </c>
      <c r="E140" s="210"/>
      <c r="F140" s="210" t="s">
        <v>1394</v>
      </c>
      <c r="G140" s="210" t="s">
        <v>1395</v>
      </c>
      <c r="H140" s="301">
        <v>44197</v>
      </c>
      <c r="I140" s="301">
        <v>45442</v>
      </c>
      <c r="J140" s="210" t="s">
        <v>1396</v>
      </c>
      <c r="K140" s="210" t="s">
        <v>1397</v>
      </c>
      <c r="L140" s="210" t="s">
        <v>144</v>
      </c>
      <c r="M140" s="210" t="s">
        <v>156</v>
      </c>
      <c r="N140" s="210"/>
      <c r="O140" s="271"/>
      <c r="P140" s="309">
        <v>0.25</v>
      </c>
      <c r="Q140" s="271"/>
      <c r="R140" s="309">
        <v>0.25</v>
      </c>
      <c r="S140" s="485"/>
      <c r="T140" s="309">
        <v>0.25</v>
      </c>
      <c r="U140" s="485"/>
      <c r="V140" s="309">
        <v>0.25</v>
      </c>
      <c r="W140" s="485"/>
      <c r="X140" s="309">
        <v>1</v>
      </c>
      <c r="Y140" s="310">
        <f>O140+Q140+S140+U140+W140</f>
        <v>0</v>
      </c>
      <c r="Z140" s="709"/>
      <c r="AA140" s="710" t="str">
        <f>IF(O140=0," ",Z140/O140)</f>
        <v xml:space="preserve"> </v>
      </c>
      <c r="AB140" s="714"/>
      <c r="AC140" s="712" t="str">
        <f>IF(N140=0," ",AB140/N140)</f>
        <v xml:space="preserve"> </v>
      </c>
      <c r="AD140" s="714"/>
      <c r="AE140" s="708"/>
      <c r="AF140" s="709">
        <v>0</v>
      </c>
      <c r="AG140" s="710">
        <v>0</v>
      </c>
      <c r="AH140" s="714">
        <v>0</v>
      </c>
      <c r="AI140" s="712">
        <f>IF(P140=0," ",AH140/P140)</f>
        <v>0</v>
      </c>
      <c r="AJ140" s="210" t="s">
        <v>1398</v>
      </c>
      <c r="AK140" s="210" t="s">
        <v>1399</v>
      </c>
      <c r="AL140" s="213">
        <v>0</v>
      </c>
      <c r="AM140" s="274">
        <v>0</v>
      </c>
      <c r="AN140" s="87">
        <v>1</v>
      </c>
      <c r="AO140" s="831">
        <v>1</v>
      </c>
      <c r="AP140" s="827" t="s">
        <v>1400</v>
      </c>
      <c r="AQ140" s="434" t="s">
        <v>1401</v>
      </c>
      <c r="AR140" s="270">
        <v>0</v>
      </c>
      <c r="AS140" s="30">
        <v>0</v>
      </c>
      <c r="AT140" s="280">
        <v>0.25</v>
      </c>
      <c r="AU140" s="31">
        <f>IF(P140=0," ",AT140/P140)</f>
        <v>1</v>
      </c>
      <c r="AV140" s="210" t="s">
        <v>1402</v>
      </c>
      <c r="AW140" s="210" t="s">
        <v>1401</v>
      </c>
      <c r="AX140" s="270"/>
      <c r="AY140" s="30" t="str">
        <f>IF(Q140=0," ",AX140/Q140)</f>
        <v xml:space="preserve"> </v>
      </c>
      <c r="AZ140" s="210"/>
      <c r="BA140" s="31">
        <f>IF(P140=0," ",AZ140/P140)</f>
        <v>0</v>
      </c>
      <c r="BB140" s="210"/>
      <c r="BC140" s="266"/>
      <c r="BD140" s="266"/>
      <c r="BE140" s="210" t="s">
        <v>1195</v>
      </c>
      <c r="BF140" s="210">
        <v>51</v>
      </c>
      <c r="BG140" s="210" t="s">
        <v>1403</v>
      </c>
      <c r="BH140" s="210" t="s">
        <v>1197</v>
      </c>
      <c r="BI140" s="210" t="s">
        <v>1198</v>
      </c>
      <c r="BJ140" s="210" t="s">
        <v>1404</v>
      </c>
      <c r="BK140" s="210" t="s">
        <v>1405</v>
      </c>
      <c r="BL140" s="210" t="s">
        <v>1406</v>
      </c>
      <c r="BM140" s="105" t="s">
        <v>1407</v>
      </c>
      <c r="BN140" s="268"/>
    </row>
    <row r="141" spans="1:66" s="61" customFormat="1" ht="61.9" customHeight="1">
      <c r="A141" s="266"/>
      <c r="B141" s="210"/>
      <c r="C141" s="210"/>
      <c r="D141" s="210" t="s">
        <v>1408</v>
      </c>
      <c r="E141" s="210"/>
      <c r="F141" s="210" t="s">
        <v>1394</v>
      </c>
      <c r="G141" s="210" t="s">
        <v>1395</v>
      </c>
      <c r="H141" s="301">
        <v>44197</v>
      </c>
      <c r="I141" s="301">
        <v>45442</v>
      </c>
      <c r="J141" s="210" t="s">
        <v>1409</v>
      </c>
      <c r="K141" s="210" t="s">
        <v>1410</v>
      </c>
      <c r="L141" s="210" t="s">
        <v>144</v>
      </c>
      <c r="M141" s="210" t="s">
        <v>65</v>
      </c>
      <c r="N141" s="210"/>
      <c r="O141" s="271"/>
      <c r="P141" s="312">
        <v>0.25</v>
      </c>
      <c r="Q141" s="271"/>
      <c r="R141" s="304">
        <v>0.25</v>
      </c>
      <c r="S141" s="485"/>
      <c r="T141" s="304">
        <v>0.25</v>
      </c>
      <c r="U141" s="485"/>
      <c r="V141" s="304">
        <v>0.25</v>
      </c>
      <c r="W141" s="485"/>
      <c r="X141" s="312">
        <v>1</v>
      </c>
      <c r="Y141" s="310">
        <f t="shared" ref="Y141:Y142" si="42">O141+Q141+S141+U141+W141</f>
        <v>0</v>
      </c>
      <c r="Z141" s="709"/>
      <c r="AA141" s="710" t="str">
        <f t="shared" ref="AA141:AA142" si="43">IF(O141=0," ",Z141/O141)</f>
        <v xml:space="preserve"> </v>
      </c>
      <c r="AB141" s="714"/>
      <c r="AC141" s="712" t="str">
        <f t="shared" ref="AC141:AC143" si="44">IF(N141=0," ",AB141/N141)</f>
        <v xml:space="preserve"> </v>
      </c>
      <c r="AD141" s="714"/>
      <c r="AE141" s="708"/>
      <c r="AF141" s="709">
        <v>0</v>
      </c>
      <c r="AG141" s="710">
        <v>0</v>
      </c>
      <c r="AH141" s="714">
        <v>0</v>
      </c>
      <c r="AI141" s="712">
        <f t="shared" ref="AI141:AI142" si="45">IF(P141=0," ",AH141/P141)</f>
        <v>0</v>
      </c>
      <c r="AJ141" s="210" t="s">
        <v>1411</v>
      </c>
      <c r="AK141" s="210" t="s">
        <v>1412</v>
      </c>
      <c r="AL141" s="213">
        <v>0</v>
      </c>
      <c r="AM141" s="274">
        <v>0</v>
      </c>
      <c r="AN141" s="832">
        <v>0</v>
      </c>
      <c r="AO141" s="311">
        <v>1</v>
      </c>
      <c r="AP141" s="344" t="s">
        <v>1413</v>
      </c>
      <c r="AQ141" s="434" t="s">
        <v>1401</v>
      </c>
      <c r="AR141" s="270">
        <v>0</v>
      </c>
      <c r="AS141" s="30">
        <v>0</v>
      </c>
      <c r="AT141" s="280">
        <v>0.25</v>
      </c>
      <c r="AU141" s="31">
        <f t="shared" ref="AU141:AU142" si="46">IF(P141=0," ",AT141/P141)</f>
        <v>1</v>
      </c>
      <c r="AV141" s="210" t="s">
        <v>1414</v>
      </c>
      <c r="AW141" s="210" t="s">
        <v>1401</v>
      </c>
      <c r="AX141" s="270"/>
      <c r="AY141" s="30" t="str">
        <f t="shared" ref="AY141:AY142" si="47">IF(Q141=0," ",AX141/Q141)</f>
        <v xml:space="preserve"> </v>
      </c>
      <c r="AZ141" s="210"/>
      <c r="BA141" s="31">
        <f t="shared" ref="BA141:BA142" si="48">IF(P141=0," ",AZ141/P141)</f>
        <v>0</v>
      </c>
      <c r="BB141" s="210"/>
      <c r="BC141" s="266"/>
      <c r="BD141" s="266"/>
      <c r="BE141" s="210" t="s">
        <v>1195</v>
      </c>
      <c r="BF141" s="210">
        <v>50</v>
      </c>
      <c r="BG141" s="210" t="s">
        <v>1403</v>
      </c>
      <c r="BH141" s="210" t="s">
        <v>1197</v>
      </c>
      <c r="BI141" s="210" t="s">
        <v>1198</v>
      </c>
      <c r="BJ141" s="210" t="s">
        <v>1404</v>
      </c>
      <c r="BK141" s="210" t="s">
        <v>1415</v>
      </c>
      <c r="BL141" s="210" t="s">
        <v>1406</v>
      </c>
      <c r="BM141" s="105" t="s">
        <v>1407</v>
      </c>
      <c r="BN141" s="282" t="s">
        <v>1416</v>
      </c>
    </row>
    <row r="142" spans="1:66" s="61" customFormat="1" ht="61.9" customHeight="1">
      <c r="A142" s="266"/>
      <c r="B142" s="210"/>
      <c r="C142" s="210"/>
      <c r="D142" s="210" t="s">
        <v>1417</v>
      </c>
      <c r="E142" s="210"/>
      <c r="F142" s="210" t="s">
        <v>1394</v>
      </c>
      <c r="G142" s="210" t="s">
        <v>1395</v>
      </c>
      <c r="H142" s="301">
        <v>44197</v>
      </c>
      <c r="I142" s="301">
        <v>45442</v>
      </c>
      <c r="J142" s="210" t="s">
        <v>1418</v>
      </c>
      <c r="K142" s="210" t="s">
        <v>1419</v>
      </c>
      <c r="L142" s="210" t="s">
        <v>1420</v>
      </c>
      <c r="M142" s="210" t="s">
        <v>65</v>
      </c>
      <c r="N142" s="210"/>
      <c r="O142" s="271"/>
      <c r="P142" s="313">
        <v>1</v>
      </c>
      <c r="Q142" s="271">
        <v>3191015000</v>
      </c>
      <c r="R142" s="313">
        <v>1</v>
      </c>
      <c r="S142" s="271">
        <v>3286745450</v>
      </c>
      <c r="T142" s="313">
        <v>1</v>
      </c>
      <c r="U142" s="271">
        <v>3385347813.5</v>
      </c>
      <c r="V142" s="313">
        <v>1</v>
      </c>
      <c r="W142" s="271">
        <v>3486908247.9050002</v>
      </c>
      <c r="X142" s="313">
        <v>1</v>
      </c>
      <c r="Y142" s="310">
        <f t="shared" si="42"/>
        <v>13350016511.405001</v>
      </c>
      <c r="Z142" s="709"/>
      <c r="AA142" s="710" t="str">
        <f t="shared" si="43"/>
        <v xml:space="preserve"> </v>
      </c>
      <c r="AB142" s="714"/>
      <c r="AC142" s="712" t="str">
        <f t="shared" si="44"/>
        <v xml:space="preserve"> </v>
      </c>
      <c r="AD142" s="714"/>
      <c r="AE142" s="708"/>
      <c r="AF142" s="709">
        <v>3632277241</v>
      </c>
      <c r="AG142" s="710">
        <f t="shared" ref="AG142" si="49">IF(Q142=0," ",AF142/Q142)</f>
        <v>1.1382827222686198</v>
      </c>
      <c r="AH142" s="711">
        <v>1</v>
      </c>
      <c r="AI142" s="712">
        <f t="shared" si="45"/>
        <v>1</v>
      </c>
      <c r="AJ142" s="210" t="s">
        <v>1421</v>
      </c>
      <c r="AK142" s="210" t="s">
        <v>1422</v>
      </c>
      <c r="AL142" s="213">
        <f>808397752+AF142</f>
        <v>4440674993</v>
      </c>
      <c r="AM142" s="274">
        <v>0.503</v>
      </c>
      <c r="AN142" s="281">
        <v>1</v>
      </c>
      <c r="AO142" s="275">
        <v>1</v>
      </c>
      <c r="AP142" s="83" t="s">
        <v>1423</v>
      </c>
      <c r="AQ142" s="434" t="s">
        <v>1424</v>
      </c>
      <c r="AR142" s="270">
        <f>1667279281+AL142</f>
        <v>6107954274</v>
      </c>
      <c r="AS142" s="30">
        <f t="shared" ref="AS142" si="50">IF(Q142=0," ",AR142/Q142)</f>
        <v>1.9141101730953944</v>
      </c>
      <c r="AT142" s="280">
        <v>1</v>
      </c>
      <c r="AU142" s="31">
        <f t="shared" si="46"/>
        <v>1</v>
      </c>
      <c r="AV142" s="210" t="s">
        <v>1425</v>
      </c>
      <c r="AW142" s="210" t="s">
        <v>1426</v>
      </c>
      <c r="AX142" s="270"/>
      <c r="AY142" s="30">
        <f t="shared" si="47"/>
        <v>0</v>
      </c>
      <c r="AZ142" s="210"/>
      <c r="BA142" s="31">
        <f t="shared" si="48"/>
        <v>0</v>
      </c>
      <c r="BB142" s="210"/>
      <c r="BC142" s="266"/>
      <c r="BD142" s="266"/>
      <c r="BE142" s="210" t="s">
        <v>1195</v>
      </c>
      <c r="BF142" s="210">
        <v>51</v>
      </c>
      <c r="BG142" s="210" t="s">
        <v>1403</v>
      </c>
      <c r="BH142" s="210" t="s">
        <v>1197</v>
      </c>
      <c r="BI142" s="210" t="s">
        <v>1198</v>
      </c>
      <c r="BJ142" s="210" t="s">
        <v>1404</v>
      </c>
      <c r="BK142" s="210" t="s">
        <v>1427</v>
      </c>
      <c r="BL142" s="210" t="s">
        <v>1406</v>
      </c>
      <c r="BM142" s="105" t="s">
        <v>1407</v>
      </c>
      <c r="BN142" s="268"/>
    </row>
    <row r="143" spans="1:66" s="33" customFormat="1" ht="61.9" customHeight="1">
      <c r="A143" s="266"/>
      <c r="B143" s="210"/>
      <c r="C143" s="210"/>
      <c r="D143" s="267" t="s">
        <v>1428</v>
      </c>
      <c r="E143" s="210"/>
      <c r="F143" s="245" t="s">
        <v>1355</v>
      </c>
      <c r="G143" s="210" t="s">
        <v>1429</v>
      </c>
      <c r="H143" s="269">
        <v>44013</v>
      </c>
      <c r="I143" s="269">
        <v>45473</v>
      </c>
      <c r="J143" s="210" t="s">
        <v>1430</v>
      </c>
      <c r="K143" s="210" t="s">
        <v>1431</v>
      </c>
      <c r="L143" s="210" t="s">
        <v>1432</v>
      </c>
      <c r="M143" s="210" t="s">
        <v>65</v>
      </c>
      <c r="N143" s="280">
        <v>1</v>
      </c>
      <c r="O143" s="271">
        <v>848232000</v>
      </c>
      <c r="P143" s="280">
        <v>1</v>
      </c>
      <c r="Q143" s="271">
        <v>848232000</v>
      </c>
      <c r="R143" s="280">
        <v>1</v>
      </c>
      <c r="S143" s="271">
        <v>848232000</v>
      </c>
      <c r="T143" s="280">
        <v>1</v>
      </c>
      <c r="U143" s="271">
        <v>848232000</v>
      </c>
      <c r="V143" s="280">
        <v>1</v>
      </c>
      <c r="W143" s="271">
        <v>848232000</v>
      </c>
      <c r="X143" s="280">
        <v>1</v>
      </c>
      <c r="Y143" s="272">
        <v>4241160000</v>
      </c>
      <c r="Z143" s="729">
        <v>848232000</v>
      </c>
      <c r="AA143" s="710">
        <f>IF(O143=0," ",Z143/O143)</f>
        <v>1</v>
      </c>
      <c r="AB143" s="714">
        <v>105</v>
      </c>
      <c r="AC143" s="723">
        <f t="shared" si="44"/>
        <v>105</v>
      </c>
      <c r="AD143" s="714" t="s">
        <v>1433</v>
      </c>
      <c r="AE143" s="708" t="s">
        <v>295</v>
      </c>
      <c r="AF143" s="709">
        <v>52400361</v>
      </c>
      <c r="AG143" s="710">
        <f>IF(Q143=0," ",AF143/Q143)</f>
        <v>6.1775977562742265E-2</v>
      </c>
      <c r="AH143" s="714">
        <v>24</v>
      </c>
      <c r="AI143" s="712">
        <v>0.16439999999999999</v>
      </c>
      <c r="AJ143" s="210" t="s">
        <v>1434</v>
      </c>
      <c r="AK143" s="210" t="s">
        <v>1435</v>
      </c>
      <c r="AL143" s="270">
        <v>97259530</v>
      </c>
      <c r="AM143" s="314">
        <f>IF(Q143=0," ",AL143/Q143)</f>
        <v>0.11466147233304096</v>
      </c>
      <c r="AN143" s="315">
        <v>48</v>
      </c>
      <c r="AO143" s="316">
        <f>(AN143/200)</f>
        <v>0.24</v>
      </c>
      <c r="AP143" s="83" t="s">
        <v>1436</v>
      </c>
      <c r="AQ143" s="434" t="s">
        <v>1437</v>
      </c>
      <c r="AR143" s="270">
        <v>311157754.63333303</v>
      </c>
      <c r="AS143" s="30">
        <f>IF(Q143=0," ",AR143/Q143)</f>
        <v>0.36683095501387947</v>
      </c>
      <c r="AT143" s="210">
        <v>56</v>
      </c>
      <c r="AU143" s="31">
        <f>IF(P143=0," ",AT143/P143)</f>
        <v>56</v>
      </c>
      <c r="AV143" s="210" t="s">
        <v>1438</v>
      </c>
      <c r="AW143" s="210" t="s">
        <v>1439</v>
      </c>
      <c r="AX143" s="270"/>
      <c r="AY143" s="30">
        <f>IF(Q143=0," ",AX143/Q143)</f>
        <v>0</v>
      </c>
      <c r="AZ143" s="210"/>
      <c r="BA143" s="31">
        <f>IF(P143=0," ",AZ143/P143)</f>
        <v>0</v>
      </c>
      <c r="BB143" s="210"/>
      <c r="BC143" s="266"/>
      <c r="BD143" s="266"/>
      <c r="BE143" s="267" t="s">
        <v>1218</v>
      </c>
      <c r="BF143" s="267">
        <v>116</v>
      </c>
      <c r="BG143" s="267" t="s">
        <v>1440</v>
      </c>
      <c r="BH143" s="245" t="s">
        <v>1197</v>
      </c>
      <c r="BI143" s="245" t="s">
        <v>1441</v>
      </c>
      <c r="BJ143" s="245" t="s">
        <v>149</v>
      </c>
      <c r="BK143" s="210" t="s">
        <v>1442</v>
      </c>
      <c r="BL143" s="210" t="s">
        <v>1443</v>
      </c>
      <c r="BM143" s="299" t="s">
        <v>1444</v>
      </c>
      <c r="BN143" s="268"/>
    </row>
    <row r="144" spans="1:66" s="34" customFormat="1" ht="114.75" customHeight="1">
      <c r="A144" s="135"/>
      <c r="B144" s="135" t="s">
        <v>58</v>
      </c>
      <c r="C144" s="135" t="s">
        <v>1445</v>
      </c>
      <c r="D144" s="135" t="s">
        <v>1446</v>
      </c>
      <c r="E144" s="135">
        <v>12</v>
      </c>
      <c r="F144" s="135" t="s">
        <v>141</v>
      </c>
      <c r="G144" s="135" t="s">
        <v>859</v>
      </c>
      <c r="H144" s="137">
        <v>44228</v>
      </c>
      <c r="I144" s="137">
        <v>45442</v>
      </c>
      <c r="J144" s="135" t="s">
        <v>1447</v>
      </c>
      <c r="K144" s="135" t="s">
        <v>1448</v>
      </c>
      <c r="L144" s="135" t="s">
        <v>144</v>
      </c>
      <c r="M144" s="135" t="s">
        <v>65</v>
      </c>
      <c r="N144" s="135">
        <v>0</v>
      </c>
      <c r="O144" s="135">
        <v>0</v>
      </c>
      <c r="P144" s="317">
        <v>0.1</v>
      </c>
      <c r="Q144" s="56">
        <v>173099157</v>
      </c>
      <c r="R144" s="317">
        <v>0.3</v>
      </c>
      <c r="S144" s="56">
        <v>114456279</v>
      </c>
      <c r="T144" s="317">
        <v>0.5</v>
      </c>
      <c r="U144" s="56">
        <v>127621037</v>
      </c>
      <c r="V144" s="317">
        <v>1</v>
      </c>
      <c r="W144" s="56">
        <v>150914112</v>
      </c>
      <c r="X144" s="317">
        <v>1</v>
      </c>
      <c r="Y144" s="318">
        <f t="shared" ref="Y144:Y149" si="51">O144+Q144+S144+U144+W144</f>
        <v>566090585</v>
      </c>
      <c r="Z144" s="732"/>
      <c r="AA144" s="733"/>
      <c r="AB144" s="733"/>
      <c r="AC144" s="733"/>
      <c r="AD144" s="734"/>
      <c r="AE144" s="733"/>
      <c r="AF144" s="735">
        <f>Q144/5</f>
        <v>34619831.399999999</v>
      </c>
      <c r="AG144" s="736">
        <f t="shared" ref="AG144:AG145" si="52">AF144/Q144</f>
        <v>0.19999999999999998</v>
      </c>
      <c r="AH144" s="733">
        <v>0</v>
      </c>
      <c r="AI144" s="737">
        <v>0</v>
      </c>
      <c r="AJ144" s="319" t="s">
        <v>1449</v>
      </c>
      <c r="AK144" s="135"/>
      <c r="AL144" s="320">
        <f>Q144/2</f>
        <v>86549578.5</v>
      </c>
      <c r="AM144" s="142">
        <f>AL144/Q144</f>
        <v>0.5</v>
      </c>
      <c r="AN144" s="321">
        <v>0</v>
      </c>
      <c r="AO144" s="322">
        <v>0</v>
      </c>
      <c r="AP144" s="323" t="s">
        <v>1450</v>
      </c>
      <c r="AQ144" s="448" t="s">
        <v>1451</v>
      </c>
      <c r="AR144" s="135"/>
      <c r="AS144" s="139"/>
      <c r="AT144" s="135"/>
      <c r="AU144" s="139"/>
      <c r="AV144" s="135"/>
      <c r="AW144" s="135"/>
      <c r="AX144" s="135"/>
      <c r="AY144" s="139"/>
      <c r="AZ144" s="135"/>
      <c r="BA144" s="139"/>
      <c r="BB144" s="135"/>
      <c r="BC144" s="135"/>
      <c r="BD144" s="135"/>
      <c r="BE144" s="135" t="s">
        <v>1452</v>
      </c>
      <c r="BF144" s="135" t="s">
        <v>1453</v>
      </c>
      <c r="BG144" s="135" t="s">
        <v>1454</v>
      </c>
      <c r="BH144" s="135" t="s">
        <v>1455</v>
      </c>
      <c r="BI144" s="135" t="s">
        <v>1456</v>
      </c>
      <c r="BJ144" s="135" t="s">
        <v>1457</v>
      </c>
      <c r="BK144" s="135" t="s">
        <v>1458</v>
      </c>
      <c r="BL144" s="135">
        <v>3649400</v>
      </c>
      <c r="BM144" s="133" t="s">
        <v>1459</v>
      </c>
      <c r="BN144" s="86" t="s">
        <v>1460</v>
      </c>
    </row>
    <row r="145" spans="1:66" s="34" customFormat="1" ht="114.75" customHeight="1">
      <c r="A145" s="135"/>
      <c r="B145" s="135" t="s">
        <v>477</v>
      </c>
      <c r="C145" s="135" t="s">
        <v>1461</v>
      </c>
      <c r="D145" s="172" t="s">
        <v>1462</v>
      </c>
      <c r="E145" s="135">
        <v>11</v>
      </c>
      <c r="F145" s="135" t="s">
        <v>141</v>
      </c>
      <c r="G145" s="135" t="s">
        <v>859</v>
      </c>
      <c r="H145" s="137">
        <v>44198</v>
      </c>
      <c r="I145" s="137">
        <v>45442</v>
      </c>
      <c r="J145" s="135" t="s">
        <v>1463</v>
      </c>
      <c r="K145" s="135" t="s">
        <v>1464</v>
      </c>
      <c r="L145" s="135" t="s">
        <v>144</v>
      </c>
      <c r="M145" s="135" t="s">
        <v>65</v>
      </c>
      <c r="N145" s="135">
        <v>0</v>
      </c>
      <c r="O145" s="135">
        <v>0</v>
      </c>
      <c r="P145" s="135">
        <v>2</v>
      </c>
      <c r="Q145" s="57">
        <v>556250</v>
      </c>
      <c r="R145" s="135">
        <v>2</v>
      </c>
      <c r="S145" s="57">
        <v>5729375</v>
      </c>
      <c r="T145" s="135">
        <v>2</v>
      </c>
      <c r="U145" s="57">
        <v>5901256</v>
      </c>
      <c r="V145" s="135">
        <v>2</v>
      </c>
      <c r="W145" s="57">
        <v>6078294</v>
      </c>
      <c r="X145" s="135">
        <v>8</v>
      </c>
      <c r="Y145" s="131">
        <f t="shared" si="51"/>
        <v>18265175</v>
      </c>
      <c r="Z145" s="738"/>
      <c r="AA145" s="739"/>
      <c r="AB145" s="739"/>
      <c r="AC145" s="739"/>
      <c r="AD145" s="739"/>
      <c r="AE145" s="739"/>
      <c r="AF145" s="740">
        <f>(54200*2)+31000</f>
        <v>139400</v>
      </c>
      <c r="AG145" s="736">
        <f t="shared" si="52"/>
        <v>0.2506067415730337</v>
      </c>
      <c r="AH145" s="733">
        <v>1</v>
      </c>
      <c r="AI145" s="736">
        <f>AH145/P145</f>
        <v>0.5</v>
      </c>
      <c r="AJ145" s="319" t="s">
        <v>1465</v>
      </c>
      <c r="AK145" s="135"/>
      <c r="AL145" s="325">
        <v>141000</v>
      </c>
      <c r="AM145" s="326">
        <f>IF(Q145=0," ",AL145/Q145)</f>
        <v>0.25348314606741573</v>
      </c>
      <c r="AN145" s="324">
        <v>1</v>
      </c>
      <c r="AO145" s="327">
        <f>IF(P145=0," ",AN145/P145)</f>
        <v>0.5</v>
      </c>
      <c r="AP145" s="135" t="s">
        <v>1466</v>
      </c>
      <c r="AQ145" s="136" t="s">
        <v>1467</v>
      </c>
      <c r="AR145" s="135"/>
      <c r="AS145" s="139"/>
      <c r="AT145" s="135"/>
      <c r="AU145" s="139"/>
      <c r="AV145" s="135"/>
      <c r="AW145" s="135"/>
      <c r="AX145" s="135"/>
      <c r="AY145" s="139"/>
      <c r="AZ145" s="135"/>
      <c r="BA145" s="139"/>
      <c r="BB145" s="135"/>
      <c r="BC145" s="135"/>
      <c r="BD145" s="135"/>
      <c r="BE145" s="135" t="s">
        <v>1468</v>
      </c>
      <c r="BF145" s="135" t="s">
        <v>1469</v>
      </c>
      <c r="BG145" s="135" t="s">
        <v>1470</v>
      </c>
      <c r="BH145" s="135" t="s">
        <v>1455</v>
      </c>
      <c r="BI145" s="135" t="s">
        <v>1456</v>
      </c>
      <c r="BJ145" s="135" t="s">
        <v>1471</v>
      </c>
      <c r="BK145" s="135" t="s">
        <v>1472</v>
      </c>
      <c r="BL145" s="135">
        <v>3649400</v>
      </c>
      <c r="BM145" s="148" t="s">
        <v>1473</v>
      </c>
      <c r="BN145" s="86"/>
    </row>
    <row r="146" spans="1:66" s="34" customFormat="1" ht="114.75" customHeight="1">
      <c r="A146" s="135"/>
      <c r="B146" s="135" t="s">
        <v>456</v>
      </c>
      <c r="C146" s="135" t="s">
        <v>1474</v>
      </c>
      <c r="D146" s="135" t="s">
        <v>1475</v>
      </c>
      <c r="E146" s="135">
        <v>11</v>
      </c>
      <c r="F146" s="135" t="s">
        <v>245</v>
      </c>
      <c r="G146" s="135" t="s">
        <v>1476</v>
      </c>
      <c r="H146" s="137">
        <v>44197</v>
      </c>
      <c r="I146" s="137">
        <v>45656</v>
      </c>
      <c r="J146" s="135" t="s">
        <v>1477</v>
      </c>
      <c r="K146" s="135" t="s">
        <v>1478</v>
      </c>
      <c r="L146" s="135" t="s">
        <v>144</v>
      </c>
      <c r="M146" s="135" t="s">
        <v>156</v>
      </c>
      <c r="N146" s="135">
        <v>0</v>
      </c>
      <c r="O146" s="135">
        <v>0</v>
      </c>
      <c r="P146" s="135">
        <v>1</v>
      </c>
      <c r="Q146" s="57">
        <v>0</v>
      </c>
      <c r="R146" s="135">
        <v>1</v>
      </c>
      <c r="S146" s="57">
        <v>0</v>
      </c>
      <c r="T146" s="135">
        <v>1</v>
      </c>
      <c r="U146" s="57">
        <v>0</v>
      </c>
      <c r="V146" s="135">
        <v>1</v>
      </c>
      <c r="W146" s="57"/>
      <c r="X146" s="135">
        <v>4</v>
      </c>
      <c r="Y146" s="138">
        <f t="shared" si="51"/>
        <v>0</v>
      </c>
      <c r="Z146" s="741"/>
      <c r="AA146" s="742"/>
      <c r="AB146" s="742"/>
      <c r="AC146" s="742"/>
      <c r="AD146" s="742"/>
      <c r="AE146" s="742"/>
      <c r="AF146" s="742">
        <v>0</v>
      </c>
      <c r="AG146" s="743">
        <v>0</v>
      </c>
      <c r="AH146" s="742">
        <v>1</v>
      </c>
      <c r="AI146" s="743">
        <v>1</v>
      </c>
      <c r="AJ146" s="328" t="s">
        <v>1479</v>
      </c>
      <c r="AK146" s="135"/>
      <c r="AL146" s="323"/>
      <c r="AM146" s="142"/>
      <c r="AN146" s="323"/>
      <c r="AO146" s="142"/>
      <c r="AP146" s="323"/>
      <c r="AQ146" s="477" t="s">
        <v>1480</v>
      </c>
      <c r="AR146" s="135"/>
      <c r="AS146" s="139"/>
      <c r="AT146" s="135"/>
      <c r="AU146" s="139"/>
      <c r="AV146" s="135"/>
      <c r="AW146" s="135"/>
      <c r="AX146" s="135"/>
      <c r="AY146" s="139"/>
      <c r="AZ146" s="135"/>
      <c r="BA146" s="139"/>
      <c r="BB146" s="135"/>
      <c r="BC146" s="135"/>
      <c r="BD146" s="135"/>
      <c r="BE146" s="135" t="s">
        <v>1481</v>
      </c>
      <c r="BF146" s="135" t="s">
        <v>295</v>
      </c>
      <c r="BG146" s="135" t="s">
        <v>295</v>
      </c>
      <c r="BH146" s="135" t="s">
        <v>1455</v>
      </c>
      <c r="BI146" s="135" t="s">
        <v>1482</v>
      </c>
      <c r="BJ146" s="135" t="s">
        <v>1483</v>
      </c>
      <c r="BK146" s="135" t="s">
        <v>1484</v>
      </c>
      <c r="BL146" s="135" t="s">
        <v>1485</v>
      </c>
      <c r="BM146" s="148" t="s">
        <v>1486</v>
      </c>
      <c r="BN146" s="84" t="s">
        <v>1480</v>
      </c>
    </row>
    <row r="147" spans="1:66" s="34" customFormat="1" ht="114.75" customHeight="1">
      <c r="A147" s="135"/>
      <c r="B147" s="135" t="s">
        <v>58</v>
      </c>
      <c r="C147" s="135" t="s">
        <v>1487</v>
      </c>
      <c r="D147" s="135" t="s">
        <v>1488</v>
      </c>
      <c r="E147" s="135">
        <v>11</v>
      </c>
      <c r="F147" s="135" t="s">
        <v>1489</v>
      </c>
      <c r="G147" s="135" t="s">
        <v>859</v>
      </c>
      <c r="H147" s="137" t="s">
        <v>1490</v>
      </c>
      <c r="I147" s="137">
        <v>45656</v>
      </c>
      <c r="J147" s="135" t="s">
        <v>1491</v>
      </c>
      <c r="K147" s="135" t="s">
        <v>1492</v>
      </c>
      <c r="L147" s="135" t="s">
        <v>144</v>
      </c>
      <c r="M147" s="135" t="s">
        <v>65</v>
      </c>
      <c r="N147" s="135">
        <v>0</v>
      </c>
      <c r="O147" s="135">
        <v>0</v>
      </c>
      <c r="P147" s="135">
        <v>2</v>
      </c>
      <c r="Q147" s="57"/>
      <c r="R147" s="135"/>
      <c r="S147" s="57"/>
      <c r="T147" s="135"/>
      <c r="U147" s="57"/>
      <c r="V147" s="135"/>
      <c r="W147" s="57"/>
      <c r="X147" s="135">
        <v>2</v>
      </c>
      <c r="Y147" s="138">
        <f t="shared" si="51"/>
        <v>0</v>
      </c>
      <c r="Z147" s="685"/>
      <c r="AA147" s="742"/>
      <c r="AB147" s="742"/>
      <c r="AC147" s="742"/>
      <c r="AD147" s="685"/>
      <c r="AE147" s="685"/>
      <c r="AF147" s="742">
        <v>0</v>
      </c>
      <c r="AG147" s="743">
        <v>0</v>
      </c>
      <c r="AH147" s="742">
        <v>0</v>
      </c>
      <c r="AI147" s="743">
        <v>0</v>
      </c>
      <c r="AJ147" s="136" t="s">
        <v>1493</v>
      </c>
      <c r="AK147" s="135" t="s">
        <v>1494</v>
      </c>
      <c r="AL147" s="323"/>
      <c r="AM147" s="142"/>
      <c r="AN147" s="323"/>
      <c r="AO147" s="142"/>
      <c r="AP147" s="472"/>
      <c r="AQ147" s="476" t="s">
        <v>1495</v>
      </c>
      <c r="AR147" s="135"/>
      <c r="AS147" s="139"/>
      <c r="AT147" s="135"/>
      <c r="AU147" s="139"/>
      <c r="AV147" s="135"/>
      <c r="AW147" s="135"/>
      <c r="AX147" s="135"/>
      <c r="AY147" s="139"/>
      <c r="AZ147" s="135"/>
      <c r="BA147" s="139"/>
      <c r="BB147" s="135"/>
      <c r="BC147" s="135"/>
      <c r="BD147" s="135"/>
      <c r="BE147" s="135" t="s">
        <v>1481</v>
      </c>
      <c r="BF147" s="135" t="s">
        <v>295</v>
      </c>
      <c r="BG147" s="135" t="s">
        <v>295</v>
      </c>
      <c r="BH147" s="135" t="s">
        <v>1455</v>
      </c>
      <c r="BI147" s="135" t="s">
        <v>1456</v>
      </c>
      <c r="BJ147" s="135" t="s">
        <v>1496</v>
      </c>
      <c r="BK147" s="135" t="s">
        <v>1497</v>
      </c>
      <c r="BL147" s="135">
        <v>3649400</v>
      </c>
      <c r="BM147" s="148" t="s">
        <v>1498</v>
      </c>
      <c r="BN147" s="86" t="s">
        <v>1495</v>
      </c>
    </row>
    <row r="148" spans="1:66" s="34" customFormat="1" ht="114.75" customHeight="1">
      <c r="A148" s="135"/>
      <c r="B148" s="135" t="s">
        <v>456</v>
      </c>
      <c r="C148" s="135" t="s">
        <v>1474</v>
      </c>
      <c r="D148" s="135" t="s">
        <v>1475</v>
      </c>
      <c r="E148" s="135">
        <v>11</v>
      </c>
      <c r="F148" s="135" t="s">
        <v>245</v>
      </c>
      <c r="G148" s="135" t="s">
        <v>859</v>
      </c>
      <c r="H148" s="137" t="s">
        <v>1490</v>
      </c>
      <c r="I148" s="137">
        <v>45656</v>
      </c>
      <c r="J148" s="135" t="s">
        <v>1499</v>
      </c>
      <c r="K148" s="135" t="s">
        <v>1500</v>
      </c>
      <c r="L148" s="135" t="s">
        <v>1501</v>
      </c>
      <c r="M148" s="135" t="s">
        <v>156</v>
      </c>
      <c r="N148" s="135">
        <v>0</v>
      </c>
      <c r="O148" s="135">
        <v>0</v>
      </c>
      <c r="P148" s="135">
        <v>1</v>
      </c>
      <c r="Q148" s="57"/>
      <c r="R148" s="135">
        <v>1</v>
      </c>
      <c r="S148" s="57"/>
      <c r="T148" s="135">
        <v>1</v>
      </c>
      <c r="U148" s="57"/>
      <c r="V148" s="135">
        <v>1</v>
      </c>
      <c r="W148" s="57"/>
      <c r="X148" s="135">
        <v>4</v>
      </c>
      <c r="Y148" s="138">
        <f t="shared" si="51"/>
        <v>0</v>
      </c>
      <c r="Z148" s="685"/>
      <c r="AA148" s="742"/>
      <c r="AB148" s="742"/>
      <c r="AC148" s="742"/>
      <c r="AD148" s="742"/>
      <c r="AE148" s="742"/>
      <c r="AF148" s="742">
        <v>0</v>
      </c>
      <c r="AG148" s="743">
        <v>0</v>
      </c>
      <c r="AH148" s="742">
        <v>0</v>
      </c>
      <c r="AI148" s="743">
        <v>0</v>
      </c>
      <c r="AJ148" s="136" t="s">
        <v>1502</v>
      </c>
      <c r="AK148" s="135"/>
      <c r="AL148" s="323"/>
      <c r="AM148" s="142"/>
      <c r="AN148" s="323"/>
      <c r="AO148" s="142"/>
      <c r="AP148" s="323" t="s">
        <v>1503</v>
      </c>
      <c r="AQ148" s="448"/>
      <c r="AR148" s="135"/>
      <c r="AS148" s="139"/>
      <c r="AT148" s="135"/>
      <c r="AU148" s="139"/>
      <c r="AV148" s="135"/>
      <c r="AW148" s="135"/>
      <c r="AX148" s="135"/>
      <c r="AY148" s="139"/>
      <c r="AZ148" s="135"/>
      <c r="BA148" s="139"/>
      <c r="BB148" s="135"/>
      <c r="BC148" s="135"/>
      <c r="BD148" s="135"/>
      <c r="BE148" s="135" t="s">
        <v>1481</v>
      </c>
      <c r="BF148" s="135" t="s">
        <v>295</v>
      </c>
      <c r="BG148" s="135" t="s">
        <v>295</v>
      </c>
      <c r="BH148" s="135" t="s">
        <v>1455</v>
      </c>
      <c r="BI148" s="135" t="s">
        <v>1456</v>
      </c>
      <c r="BJ148" s="135" t="s">
        <v>1504</v>
      </c>
      <c r="BK148" s="135" t="s">
        <v>1497</v>
      </c>
      <c r="BL148" s="135">
        <v>3649400</v>
      </c>
      <c r="BM148" s="148" t="s">
        <v>1498</v>
      </c>
      <c r="BN148" s="70"/>
    </row>
    <row r="149" spans="1:66" s="34" customFormat="1" ht="114.75" customHeight="1">
      <c r="A149" s="135"/>
      <c r="B149" s="135" t="s">
        <v>477</v>
      </c>
      <c r="C149" s="135" t="s">
        <v>1487</v>
      </c>
      <c r="D149" s="135" t="s">
        <v>1505</v>
      </c>
      <c r="E149" s="135">
        <v>11</v>
      </c>
      <c r="F149" s="135" t="s">
        <v>245</v>
      </c>
      <c r="G149" s="135" t="s">
        <v>320</v>
      </c>
      <c r="H149" s="137">
        <v>44197</v>
      </c>
      <c r="I149" s="137">
        <v>45656</v>
      </c>
      <c r="J149" s="135" t="s">
        <v>1506</v>
      </c>
      <c r="K149" s="135" t="s">
        <v>1507</v>
      </c>
      <c r="L149" s="135" t="s">
        <v>1501</v>
      </c>
      <c r="M149" s="135" t="s">
        <v>156</v>
      </c>
      <c r="N149" s="135">
        <v>0</v>
      </c>
      <c r="O149" s="135">
        <v>0</v>
      </c>
      <c r="P149" s="135">
        <v>1</v>
      </c>
      <c r="Q149" s="57"/>
      <c r="R149" s="135">
        <v>1</v>
      </c>
      <c r="S149" s="57"/>
      <c r="T149" s="135">
        <v>1</v>
      </c>
      <c r="U149" s="57"/>
      <c r="V149" s="135">
        <v>1</v>
      </c>
      <c r="W149" s="57"/>
      <c r="X149" s="135">
        <v>4</v>
      </c>
      <c r="Y149" s="138">
        <f t="shared" si="51"/>
        <v>0</v>
      </c>
      <c r="Z149" s="685"/>
      <c r="AA149" s="742"/>
      <c r="AB149" s="742"/>
      <c r="AC149" s="742"/>
      <c r="AD149" s="742"/>
      <c r="AE149" s="742"/>
      <c r="AF149" s="742">
        <v>0</v>
      </c>
      <c r="AG149" s="743">
        <v>0</v>
      </c>
      <c r="AH149" s="742">
        <v>0</v>
      </c>
      <c r="AI149" s="743">
        <v>0</v>
      </c>
      <c r="AJ149" s="136" t="s">
        <v>1508</v>
      </c>
      <c r="AK149" s="135"/>
      <c r="AL149" s="323">
        <v>0</v>
      </c>
      <c r="AM149" s="142">
        <v>0</v>
      </c>
      <c r="AN149" s="323">
        <v>1</v>
      </c>
      <c r="AO149" s="142">
        <v>1</v>
      </c>
      <c r="AP149" s="323" t="s">
        <v>1509</v>
      </c>
      <c r="AQ149" s="448"/>
      <c r="AR149" s="135"/>
      <c r="AS149" s="139"/>
      <c r="AT149" s="135"/>
      <c r="AU149" s="139"/>
      <c r="AV149" s="135"/>
      <c r="AW149" s="135"/>
      <c r="AX149" s="135"/>
      <c r="AY149" s="139"/>
      <c r="AZ149" s="135"/>
      <c r="BA149" s="139"/>
      <c r="BB149" s="135"/>
      <c r="BC149" s="135"/>
      <c r="BD149" s="135"/>
      <c r="BE149" s="135" t="s">
        <v>1481</v>
      </c>
      <c r="BF149" s="135" t="s">
        <v>295</v>
      </c>
      <c r="BG149" s="135" t="s">
        <v>295</v>
      </c>
      <c r="BH149" s="135" t="s">
        <v>1455</v>
      </c>
      <c r="BI149" s="135" t="s">
        <v>1510</v>
      </c>
      <c r="BJ149" s="135" t="s">
        <v>1511</v>
      </c>
      <c r="BK149" s="135" t="s">
        <v>1512</v>
      </c>
      <c r="BL149" s="135">
        <v>3003139439</v>
      </c>
      <c r="BM149" s="148" t="s">
        <v>1513</v>
      </c>
      <c r="BN149" s="86"/>
    </row>
    <row r="150" spans="1:66" s="34" customFormat="1" ht="114.75" customHeight="1">
      <c r="A150" s="135"/>
      <c r="B150" s="135" t="s">
        <v>477</v>
      </c>
      <c r="C150" s="135" t="s">
        <v>1487</v>
      </c>
      <c r="D150" s="135" t="s">
        <v>1505</v>
      </c>
      <c r="E150" s="135">
        <v>11</v>
      </c>
      <c r="F150" s="135" t="s">
        <v>245</v>
      </c>
      <c r="G150" s="135" t="s">
        <v>859</v>
      </c>
      <c r="H150" s="137">
        <v>44197</v>
      </c>
      <c r="I150" s="137">
        <v>45656</v>
      </c>
      <c r="J150" s="135" t="s">
        <v>1506</v>
      </c>
      <c r="K150" s="135" t="s">
        <v>1507</v>
      </c>
      <c r="L150" s="135" t="s">
        <v>1501</v>
      </c>
      <c r="M150" s="135" t="s">
        <v>156</v>
      </c>
      <c r="N150" s="135">
        <v>0</v>
      </c>
      <c r="O150" s="135">
        <v>0</v>
      </c>
      <c r="P150" s="135">
        <v>1</v>
      </c>
      <c r="Q150" s="57"/>
      <c r="R150" s="135">
        <v>1</v>
      </c>
      <c r="S150" s="57"/>
      <c r="T150" s="135">
        <v>1</v>
      </c>
      <c r="U150" s="57"/>
      <c r="V150" s="135">
        <v>1</v>
      </c>
      <c r="W150" s="57"/>
      <c r="X150" s="135">
        <v>4</v>
      </c>
      <c r="Y150" s="138"/>
      <c r="Z150" s="685"/>
      <c r="AA150" s="742"/>
      <c r="AB150" s="742"/>
      <c r="AC150" s="742"/>
      <c r="AD150" s="742"/>
      <c r="AE150" s="742"/>
      <c r="AF150" s="742">
        <v>0</v>
      </c>
      <c r="AG150" s="743">
        <v>0</v>
      </c>
      <c r="AH150" s="742">
        <v>0</v>
      </c>
      <c r="AI150" s="743">
        <v>0</v>
      </c>
      <c r="AJ150" s="136" t="s">
        <v>1508</v>
      </c>
      <c r="AK150" s="135"/>
      <c r="AL150" s="323">
        <v>0</v>
      </c>
      <c r="AM150" s="142">
        <v>0</v>
      </c>
      <c r="AN150" s="323">
        <v>1</v>
      </c>
      <c r="AO150" s="142">
        <v>1</v>
      </c>
      <c r="AP150" s="323" t="s">
        <v>1509</v>
      </c>
      <c r="AQ150" s="448"/>
      <c r="AR150" s="135"/>
      <c r="AS150" s="139"/>
      <c r="AT150" s="135"/>
      <c r="AU150" s="139"/>
      <c r="AV150" s="135"/>
      <c r="AW150" s="135"/>
      <c r="AX150" s="135"/>
      <c r="AY150" s="139"/>
      <c r="AZ150" s="135"/>
      <c r="BA150" s="139"/>
      <c r="BB150" s="135"/>
      <c r="BC150" s="135"/>
      <c r="BD150" s="135"/>
      <c r="BE150" s="135" t="s">
        <v>1481</v>
      </c>
      <c r="BF150" s="135" t="s">
        <v>295</v>
      </c>
      <c r="BG150" s="135" t="s">
        <v>295</v>
      </c>
      <c r="BH150" s="135" t="s">
        <v>1455</v>
      </c>
      <c r="BI150" s="135" t="s">
        <v>1514</v>
      </c>
      <c r="BJ150" s="135" t="s">
        <v>1483</v>
      </c>
      <c r="BK150" s="135" t="s">
        <v>1515</v>
      </c>
      <c r="BL150" s="135">
        <v>3102340618</v>
      </c>
      <c r="BM150" s="148" t="s">
        <v>1486</v>
      </c>
      <c r="BN150" s="86"/>
    </row>
    <row r="151" spans="1:66" s="34" customFormat="1" ht="114.75" customHeight="1">
      <c r="A151" s="135"/>
      <c r="B151" s="135" t="s">
        <v>58</v>
      </c>
      <c r="C151" s="135"/>
      <c r="D151" s="135" t="s">
        <v>1516</v>
      </c>
      <c r="E151" s="135">
        <v>11</v>
      </c>
      <c r="F151" s="135" t="s">
        <v>141</v>
      </c>
      <c r="G151" s="135" t="s">
        <v>320</v>
      </c>
      <c r="H151" s="137">
        <v>44197</v>
      </c>
      <c r="I151" s="137">
        <v>45656</v>
      </c>
      <c r="J151" s="135" t="s">
        <v>1517</v>
      </c>
      <c r="K151" s="135" t="s">
        <v>1518</v>
      </c>
      <c r="L151" s="135" t="s">
        <v>1501</v>
      </c>
      <c r="M151" s="135" t="s">
        <v>156</v>
      </c>
      <c r="N151" s="135">
        <v>0</v>
      </c>
      <c r="O151" s="135">
        <v>0</v>
      </c>
      <c r="P151" s="135">
        <v>1</v>
      </c>
      <c r="Q151" s="57"/>
      <c r="R151" s="135"/>
      <c r="S151" s="57"/>
      <c r="T151" s="135"/>
      <c r="U151" s="57"/>
      <c r="V151" s="135"/>
      <c r="W151" s="57"/>
      <c r="X151" s="135">
        <v>1</v>
      </c>
      <c r="Y151" s="329"/>
      <c r="Z151" s="685"/>
      <c r="AA151" s="742"/>
      <c r="AB151" s="742"/>
      <c r="AC151" s="742"/>
      <c r="AD151" s="742"/>
      <c r="AE151" s="742"/>
      <c r="AF151" s="742">
        <v>0</v>
      </c>
      <c r="AG151" s="743">
        <v>0</v>
      </c>
      <c r="AH151" s="742">
        <v>0</v>
      </c>
      <c r="AI151" s="743">
        <v>0</v>
      </c>
      <c r="AJ151" s="136"/>
      <c r="AK151" s="135"/>
      <c r="AL151" s="330">
        <v>0</v>
      </c>
      <c r="AM151" s="331">
        <v>0</v>
      </c>
      <c r="AN151" s="330">
        <v>0</v>
      </c>
      <c r="AO151" s="331">
        <v>0</v>
      </c>
      <c r="AP151" s="323"/>
      <c r="AQ151" s="448"/>
      <c r="AR151" s="135"/>
      <c r="AS151" s="139"/>
      <c r="AT151" s="135"/>
      <c r="AU151" s="139"/>
      <c r="AV151" s="135"/>
      <c r="AW151" s="135"/>
      <c r="AX151" s="135"/>
      <c r="AY151" s="139"/>
      <c r="AZ151" s="135"/>
      <c r="BA151" s="139"/>
      <c r="BB151" s="135"/>
      <c r="BC151" s="135"/>
      <c r="BD151" s="135"/>
      <c r="BE151" s="135" t="s">
        <v>1481</v>
      </c>
      <c r="BF151" s="135" t="s">
        <v>295</v>
      </c>
      <c r="BG151" s="135" t="s">
        <v>295</v>
      </c>
      <c r="BH151" s="135" t="s">
        <v>1455</v>
      </c>
      <c r="BI151" s="135" t="s">
        <v>1510</v>
      </c>
      <c r="BJ151" s="135" t="s">
        <v>1510</v>
      </c>
      <c r="BK151" s="135" t="s">
        <v>1512</v>
      </c>
      <c r="BL151" s="135">
        <v>3003139439</v>
      </c>
      <c r="BM151" s="148" t="s">
        <v>1513</v>
      </c>
      <c r="BN151" s="86"/>
    </row>
    <row r="152" spans="1:66" s="34" customFormat="1" ht="114.75" customHeight="1">
      <c r="A152" s="172"/>
      <c r="B152" s="172" t="s">
        <v>58</v>
      </c>
      <c r="C152" s="172"/>
      <c r="D152" s="172" t="s">
        <v>1519</v>
      </c>
      <c r="E152" s="172">
        <v>11</v>
      </c>
      <c r="F152" s="172" t="s">
        <v>141</v>
      </c>
      <c r="G152" s="172" t="s">
        <v>320</v>
      </c>
      <c r="H152" s="175">
        <v>44197</v>
      </c>
      <c r="I152" s="175">
        <v>45656</v>
      </c>
      <c r="J152" s="172" t="s">
        <v>1520</v>
      </c>
      <c r="K152" s="172" t="s">
        <v>1521</v>
      </c>
      <c r="L152" s="172" t="s">
        <v>1501</v>
      </c>
      <c r="M152" s="172" t="s">
        <v>156</v>
      </c>
      <c r="N152" s="172">
        <v>0</v>
      </c>
      <c r="O152" s="172">
        <v>0</v>
      </c>
      <c r="P152" s="172">
        <v>1</v>
      </c>
      <c r="Q152" s="58"/>
      <c r="R152" s="172"/>
      <c r="S152" s="58"/>
      <c r="T152" s="172"/>
      <c r="U152" s="58"/>
      <c r="V152" s="172"/>
      <c r="W152" s="58"/>
      <c r="X152" s="181">
        <v>1</v>
      </c>
      <c r="Y152" s="184">
        <f t="shared" ref="Y152:Y155" si="53">O152+Q152+S152+U152+W152</f>
        <v>0</v>
      </c>
      <c r="Z152" s="744"/>
      <c r="AA152" s="745"/>
      <c r="AB152" s="745"/>
      <c r="AC152" s="745"/>
      <c r="AD152" s="745"/>
      <c r="AE152" s="745"/>
      <c r="AF152" s="745">
        <v>0</v>
      </c>
      <c r="AG152" s="746">
        <v>0</v>
      </c>
      <c r="AH152" s="745">
        <v>0</v>
      </c>
      <c r="AI152" s="746">
        <v>0</v>
      </c>
      <c r="AJ152" s="332"/>
      <c r="AK152" s="172"/>
      <c r="AL152" s="330">
        <v>0</v>
      </c>
      <c r="AM152" s="331">
        <v>0</v>
      </c>
      <c r="AN152" s="330">
        <v>0</v>
      </c>
      <c r="AO152" s="331">
        <v>0</v>
      </c>
      <c r="AP152" s="323"/>
      <c r="AQ152" s="448"/>
      <c r="AR152" s="172"/>
      <c r="AS152" s="176"/>
      <c r="AT152" s="172"/>
      <c r="AU152" s="176"/>
      <c r="AV152" s="172"/>
      <c r="AW152" s="172"/>
      <c r="AX152" s="172"/>
      <c r="AY152" s="176"/>
      <c r="AZ152" s="172"/>
      <c r="BA152" s="176"/>
      <c r="BB152" s="172"/>
      <c r="BC152" s="172"/>
      <c r="BD152" s="172"/>
      <c r="BE152" s="172" t="s">
        <v>1481</v>
      </c>
      <c r="BF152" s="172" t="s">
        <v>295</v>
      </c>
      <c r="BG152" s="172" t="s">
        <v>295</v>
      </c>
      <c r="BH152" s="172" t="s">
        <v>1455</v>
      </c>
      <c r="BI152" s="172" t="s">
        <v>1510</v>
      </c>
      <c r="BJ152" s="172" t="s">
        <v>1510</v>
      </c>
      <c r="BK152" s="172" t="s">
        <v>1512</v>
      </c>
      <c r="BL152" s="172">
        <v>3003139439</v>
      </c>
      <c r="BM152" s="181" t="s">
        <v>1513</v>
      </c>
      <c r="BN152" s="333"/>
    </row>
    <row r="153" spans="1:66" s="15" customFormat="1" ht="114.75" customHeight="1">
      <c r="A153" s="83"/>
      <c r="B153" s="83" t="s">
        <v>58</v>
      </c>
      <c r="C153" s="83"/>
      <c r="D153" s="334" t="s">
        <v>1522</v>
      </c>
      <c r="E153" s="83"/>
      <c r="F153" s="92" t="s">
        <v>1301</v>
      </c>
      <c r="G153" s="83" t="s">
        <v>1523</v>
      </c>
      <c r="H153" s="335">
        <v>44197</v>
      </c>
      <c r="I153" s="93">
        <v>45291</v>
      </c>
      <c r="J153" s="83" t="s">
        <v>1524</v>
      </c>
      <c r="K153" s="83" t="s">
        <v>1525</v>
      </c>
      <c r="L153" s="83" t="s">
        <v>144</v>
      </c>
      <c r="M153" s="237" t="s">
        <v>156</v>
      </c>
      <c r="N153" s="237"/>
      <c r="O153" s="237"/>
      <c r="P153" s="237">
        <v>50</v>
      </c>
      <c r="Q153" s="44">
        <v>35366120</v>
      </c>
      <c r="R153" s="237">
        <v>50</v>
      </c>
      <c r="S153" s="44">
        <v>35366120</v>
      </c>
      <c r="T153" s="237">
        <v>50</v>
      </c>
      <c r="U153" s="44">
        <v>35366120</v>
      </c>
      <c r="V153" s="237"/>
      <c r="W153" s="44"/>
      <c r="X153" s="336">
        <v>200</v>
      </c>
      <c r="Y153" s="51">
        <f>O153+Q153+S153+U153+W153</f>
        <v>106098360</v>
      </c>
      <c r="Z153" s="747"/>
      <c r="AA153" s="677"/>
      <c r="AB153" s="668"/>
      <c r="AC153" s="677"/>
      <c r="AD153" s="668"/>
      <c r="AE153" s="668"/>
      <c r="AF153" s="748">
        <f>(Q153/50)*AH153</f>
        <v>21219672</v>
      </c>
      <c r="AG153" s="677">
        <f>(AF153/Q153)</f>
        <v>0.6</v>
      </c>
      <c r="AH153" s="749">
        <v>30</v>
      </c>
      <c r="AI153" s="677"/>
      <c r="AJ153" s="83" t="s">
        <v>1526</v>
      </c>
      <c r="AK153" s="83" t="s">
        <v>1527</v>
      </c>
      <c r="AL153" s="801">
        <f>(Q153/50)*AN153</f>
        <v>53756502.399999999</v>
      </c>
      <c r="AM153" s="338">
        <f>(AL153/Q153)</f>
        <v>1.52</v>
      </c>
      <c r="AN153" s="339">
        <v>76</v>
      </c>
      <c r="AO153" s="187">
        <v>1.52</v>
      </c>
      <c r="AP153" s="339" t="s">
        <v>1528</v>
      </c>
      <c r="AQ153" s="451" t="s">
        <v>1529</v>
      </c>
      <c r="AR153" s="83"/>
      <c r="AS153" s="14"/>
      <c r="AT153" s="83"/>
      <c r="AU153" s="14"/>
      <c r="AV153" s="83"/>
      <c r="AW153" s="83"/>
      <c r="AX153" s="83"/>
      <c r="AY153" s="14"/>
      <c r="AZ153" s="83"/>
      <c r="BA153" s="14"/>
      <c r="BB153" s="83"/>
      <c r="BC153" s="83"/>
      <c r="BD153" s="83"/>
      <c r="BE153" s="334" t="s">
        <v>1530</v>
      </c>
      <c r="BF153" s="83" t="s">
        <v>1531</v>
      </c>
      <c r="BG153" s="334" t="s">
        <v>1532</v>
      </c>
      <c r="BH153" s="92" t="s">
        <v>1533</v>
      </c>
      <c r="BI153" s="92" t="s">
        <v>1534</v>
      </c>
      <c r="BJ153" s="83" t="s">
        <v>1535</v>
      </c>
      <c r="BK153" s="92" t="s">
        <v>1536</v>
      </c>
      <c r="BL153" s="92" t="s">
        <v>1537</v>
      </c>
      <c r="BM153" s="98" t="s">
        <v>1538</v>
      </c>
      <c r="BN153" s="83"/>
    </row>
    <row r="154" spans="1:66" s="15" customFormat="1" ht="114.75" customHeight="1">
      <c r="A154" s="83"/>
      <c r="B154" s="83" t="s">
        <v>58</v>
      </c>
      <c r="C154" s="83"/>
      <c r="D154" s="334" t="s">
        <v>1539</v>
      </c>
      <c r="E154" s="83"/>
      <c r="F154" s="92" t="s">
        <v>1301</v>
      </c>
      <c r="G154" s="83" t="s">
        <v>1523</v>
      </c>
      <c r="H154" s="335">
        <v>44197</v>
      </c>
      <c r="I154" s="93">
        <v>45657</v>
      </c>
      <c r="J154" s="83" t="s">
        <v>1540</v>
      </c>
      <c r="K154" s="83" t="s">
        <v>1541</v>
      </c>
      <c r="L154" s="83" t="s">
        <v>144</v>
      </c>
      <c r="M154" s="237" t="s">
        <v>156</v>
      </c>
      <c r="N154" s="237"/>
      <c r="O154" s="237"/>
      <c r="P154" s="237">
        <v>1</v>
      </c>
      <c r="Q154" s="44">
        <v>53774897</v>
      </c>
      <c r="R154" s="237">
        <v>1</v>
      </c>
      <c r="S154" s="44">
        <v>55388143</v>
      </c>
      <c r="T154" s="237">
        <v>1</v>
      </c>
      <c r="U154" s="44">
        <v>57049788</v>
      </c>
      <c r="V154" s="237">
        <v>1</v>
      </c>
      <c r="W154" s="44">
        <v>58761281</v>
      </c>
      <c r="X154" s="237">
        <v>1</v>
      </c>
      <c r="Y154" s="47">
        <f t="shared" si="53"/>
        <v>224974109</v>
      </c>
      <c r="Z154" s="668"/>
      <c r="AA154" s="677"/>
      <c r="AB154" s="668"/>
      <c r="AC154" s="677"/>
      <c r="AD154" s="668"/>
      <c r="AE154" s="668"/>
      <c r="AF154" s="750">
        <v>0</v>
      </c>
      <c r="AG154" s="677">
        <v>0</v>
      </c>
      <c r="AH154" s="668">
        <v>0</v>
      </c>
      <c r="AI154" s="677">
        <v>0</v>
      </c>
      <c r="AJ154" s="83" t="s">
        <v>1542</v>
      </c>
      <c r="AK154" s="83" t="s">
        <v>1543</v>
      </c>
      <c r="AL154" s="83">
        <v>0</v>
      </c>
      <c r="AM154" s="17">
        <v>0</v>
      </c>
      <c r="AN154" s="83">
        <v>0</v>
      </c>
      <c r="AO154" s="17">
        <v>0</v>
      </c>
      <c r="AP154" s="451" t="s">
        <v>1544</v>
      </c>
      <c r="AQ154" s="451" t="s">
        <v>1545</v>
      </c>
      <c r="AR154" s="83"/>
      <c r="AS154" s="14"/>
      <c r="AT154" s="83"/>
      <c r="AU154" s="14"/>
      <c r="AV154" s="83"/>
      <c r="AW154" s="83"/>
      <c r="AX154" s="83"/>
      <c r="AY154" s="14"/>
      <c r="AZ154" s="83"/>
      <c r="BA154" s="14"/>
      <c r="BB154" s="83"/>
      <c r="BC154" s="83"/>
      <c r="BD154" s="83"/>
      <c r="BE154" s="334" t="s">
        <v>1546</v>
      </c>
      <c r="BF154" s="83" t="s">
        <v>1531</v>
      </c>
      <c r="BG154" s="334" t="s">
        <v>1547</v>
      </c>
      <c r="BH154" s="92" t="s">
        <v>1533</v>
      </c>
      <c r="BI154" s="92" t="s">
        <v>1534</v>
      </c>
      <c r="BJ154" s="83" t="s">
        <v>1535</v>
      </c>
      <c r="BK154" s="92" t="s">
        <v>1536</v>
      </c>
      <c r="BL154" s="92" t="s">
        <v>1548</v>
      </c>
      <c r="BM154" s="98" t="s">
        <v>1538</v>
      </c>
      <c r="BN154" s="83"/>
    </row>
    <row r="155" spans="1:66" s="15" customFormat="1" ht="114.75" customHeight="1">
      <c r="A155" s="83"/>
      <c r="B155" s="83" t="s">
        <v>97</v>
      </c>
      <c r="C155" s="83"/>
      <c r="D155" s="334" t="s">
        <v>1549</v>
      </c>
      <c r="E155" s="83"/>
      <c r="F155" s="92" t="s">
        <v>1301</v>
      </c>
      <c r="G155" s="83" t="s">
        <v>1523</v>
      </c>
      <c r="H155" s="335">
        <v>44150</v>
      </c>
      <c r="I155" s="93">
        <v>44180</v>
      </c>
      <c r="J155" s="340" t="s">
        <v>1550</v>
      </c>
      <c r="K155" s="340" t="s">
        <v>1551</v>
      </c>
      <c r="L155" s="83" t="s">
        <v>144</v>
      </c>
      <c r="M155" s="237" t="s">
        <v>156</v>
      </c>
      <c r="N155" s="237">
        <v>1</v>
      </c>
      <c r="O155" s="44">
        <v>1500000</v>
      </c>
      <c r="P155" s="237"/>
      <c r="Q155" s="237"/>
      <c r="R155" s="237"/>
      <c r="S155" s="44"/>
      <c r="T155" s="237"/>
      <c r="U155" s="44"/>
      <c r="V155" s="237"/>
      <c r="W155" s="44"/>
      <c r="X155" s="237">
        <v>1</v>
      </c>
      <c r="Y155" s="47">
        <f t="shared" si="53"/>
        <v>1500000</v>
      </c>
      <c r="Z155" s="668"/>
      <c r="AA155" s="677"/>
      <c r="AB155" s="668"/>
      <c r="AC155" s="677"/>
      <c r="AD155" s="668"/>
      <c r="AE155" s="668"/>
      <c r="AF155" s="748" t="s">
        <v>1552</v>
      </c>
      <c r="AG155" s="677"/>
      <c r="AH155" s="668"/>
      <c r="AI155" s="677"/>
      <c r="AJ155" s="83"/>
      <c r="AK155" s="83"/>
      <c r="AL155" s="83">
        <v>0</v>
      </c>
      <c r="AM155" s="17">
        <v>1</v>
      </c>
      <c r="AN155" s="83" t="s">
        <v>1553</v>
      </c>
      <c r="AO155" s="17">
        <v>0.4</v>
      </c>
      <c r="AP155" s="451" t="s">
        <v>1554</v>
      </c>
      <c r="AQ155" s="451"/>
      <c r="AR155" s="83"/>
      <c r="AS155" s="14"/>
      <c r="AT155" s="83"/>
      <c r="AU155" s="14"/>
      <c r="AV155" s="83"/>
      <c r="AW155" s="83"/>
      <c r="AX155" s="83"/>
      <c r="AY155" s="14"/>
      <c r="AZ155" s="83"/>
      <c r="BA155" s="14"/>
      <c r="BB155" s="83"/>
      <c r="BC155" s="83"/>
      <c r="BD155" s="83"/>
      <c r="BE155" s="334" t="s">
        <v>1555</v>
      </c>
      <c r="BF155" s="83" t="s">
        <v>1555</v>
      </c>
      <c r="BG155" s="334" t="s">
        <v>1556</v>
      </c>
      <c r="BH155" s="92" t="s">
        <v>1533</v>
      </c>
      <c r="BI155" s="92" t="s">
        <v>1534</v>
      </c>
      <c r="BJ155" s="83" t="s">
        <v>1535</v>
      </c>
      <c r="BK155" s="92" t="s">
        <v>1536</v>
      </c>
      <c r="BL155" s="92" t="s">
        <v>1557</v>
      </c>
      <c r="BM155" s="98" t="s">
        <v>1538</v>
      </c>
      <c r="BN155" s="83"/>
    </row>
    <row r="156" spans="1:66" s="15" customFormat="1" ht="114.75" customHeight="1">
      <c r="A156" s="83"/>
      <c r="B156" s="83" t="s">
        <v>97</v>
      </c>
      <c r="C156" s="83"/>
      <c r="D156" s="340" t="s">
        <v>1558</v>
      </c>
      <c r="E156" s="83"/>
      <c r="F156" s="92" t="s">
        <v>1301</v>
      </c>
      <c r="G156" s="83" t="s">
        <v>1523</v>
      </c>
      <c r="H156" s="335">
        <v>44211</v>
      </c>
      <c r="I156" s="93">
        <v>45291</v>
      </c>
      <c r="J156" s="340" t="s">
        <v>1559</v>
      </c>
      <c r="K156" s="340" t="s">
        <v>1560</v>
      </c>
      <c r="L156" s="83" t="s">
        <v>144</v>
      </c>
      <c r="M156" s="237" t="s">
        <v>156</v>
      </c>
      <c r="N156" s="237"/>
      <c r="O156" s="237"/>
      <c r="P156" s="237">
        <v>1</v>
      </c>
      <c r="Q156" s="237">
        <v>0</v>
      </c>
      <c r="R156" s="237">
        <v>1</v>
      </c>
      <c r="S156" s="44">
        <v>0</v>
      </c>
      <c r="T156" s="237">
        <v>1</v>
      </c>
      <c r="U156" s="44">
        <v>0</v>
      </c>
      <c r="V156" s="237">
        <v>1</v>
      </c>
      <c r="W156" s="44">
        <v>0</v>
      </c>
      <c r="X156" s="237">
        <v>1</v>
      </c>
      <c r="Y156" s="44">
        <v>0</v>
      </c>
      <c r="Z156" s="668"/>
      <c r="AA156" s="677"/>
      <c r="AB156" s="668"/>
      <c r="AC156" s="677"/>
      <c r="AD156" s="668"/>
      <c r="AE156" s="668"/>
      <c r="AF156" s="750">
        <v>0</v>
      </c>
      <c r="AG156" s="677">
        <v>0</v>
      </c>
      <c r="AH156" s="668">
        <v>2</v>
      </c>
      <c r="AI156" s="677">
        <v>0</v>
      </c>
      <c r="AJ156" s="83" t="s">
        <v>1561</v>
      </c>
      <c r="AK156" s="83" t="s">
        <v>1562</v>
      </c>
      <c r="AL156" s="83">
        <v>0</v>
      </c>
      <c r="AM156" s="17">
        <v>0</v>
      </c>
      <c r="AN156" s="339">
        <v>1</v>
      </c>
      <c r="AO156" s="187">
        <v>0</v>
      </c>
      <c r="AP156" s="451" t="s">
        <v>1563</v>
      </c>
      <c r="AQ156" s="451" t="s">
        <v>1564</v>
      </c>
      <c r="AR156" s="83"/>
      <c r="AS156" s="14"/>
      <c r="AT156" s="83"/>
      <c r="AU156" s="14"/>
      <c r="AV156" s="83"/>
      <c r="AW156" s="83"/>
      <c r="AX156" s="83"/>
      <c r="AY156" s="14"/>
      <c r="AZ156" s="83"/>
      <c r="BA156" s="14"/>
      <c r="BB156" s="83"/>
      <c r="BC156" s="83"/>
      <c r="BD156" s="83"/>
      <c r="BE156" s="340" t="s">
        <v>1555</v>
      </c>
      <c r="BF156" s="83" t="s">
        <v>1565</v>
      </c>
      <c r="BG156" s="340" t="s">
        <v>1566</v>
      </c>
      <c r="BH156" s="92" t="s">
        <v>1533</v>
      </c>
      <c r="BI156" s="92" t="s">
        <v>1534</v>
      </c>
      <c r="BJ156" s="83" t="s">
        <v>1535</v>
      </c>
      <c r="BK156" s="92" t="s">
        <v>1536</v>
      </c>
      <c r="BL156" s="92" t="s">
        <v>1567</v>
      </c>
      <c r="BM156" s="98" t="s">
        <v>1538</v>
      </c>
      <c r="BN156" s="83" t="s">
        <v>1568</v>
      </c>
    </row>
    <row r="157" spans="1:66" s="15" customFormat="1" ht="114.75" customHeight="1">
      <c r="A157" s="83"/>
      <c r="B157" s="83" t="s">
        <v>88</v>
      </c>
      <c r="C157" s="83"/>
      <c r="D157" s="334" t="s">
        <v>1569</v>
      </c>
      <c r="E157" s="83"/>
      <c r="F157" s="92" t="s">
        <v>1301</v>
      </c>
      <c r="G157" s="83" t="s">
        <v>1523</v>
      </c>
      <c r="H157" s="335">
        <v>44211</v>
      </c>
      <c r="I157" s="93">
        <v>45473</v>
      </c>
      <c r="J157" s="340" t="s">
        <v>1570</v>
      </c>
      <c r="K157" s="340" t="s">
        <v>1571</v>
      </c>
      <c r="L157" s="83" t="s">
        <v>144</v>
      </c>
      <c r="M157" s="237" t="s">
        <v>65</v>
      </c>
      <c r="N157" s="237"/>
      <c r="O157" s="237"/>
      <c r="P157" s="237">
        <v>25</v>
      </c>
      <c r="Q157" s="44">
        <v>6800000</v>
      </c>
      <c r="R157" s="237">
        <v>25</v>
      </c>
      <c r="S157" s="44">
        <v>6800000</v>
      </c>
      <c r="T157" s="237">
        <v>25</v>
      </c>
      <c r="U157" s="44">
        <v>6800000</v>
      </c>
      <c r="V157" s="237">
        <v>25</v>
      </c>
      <c r="W157" s="44"/>
      <c r="X157" s="237">
        <v>100</v>
      </c>
      <c r="Y157" s="47">
        <f t="shared" ref="Y157" si="54">O157+Q157+S157+U157+W157</f>
        <v>20400000</v>
      </c>
      <c r="Z157" s="668"/>
      <c r="AA157" s="677"/>
      <c r="AB157" s="668"/>
      <c r="AC157" s="677"/>
      <c r="AD157" s="668"/>
      <c r="AE157" s="668"/>
      <c r="AF157" s="748">
        <v>0</v>
      </c>
      <c r="AG157" s="677">
        <v>0</v>
      </c>
      <c r="AH157" s="668">
        <v>0</v>
      </c>
      <c r="AI157" s="677">
        <v>0</v>
      </c>
      <c r="AJ157" s="83" t="s">
        <v>1572</v>
      </c>
      <c r="AK157" s="83" t="s">
        <v>1573</v>
      </c>
      <c r="AL157" s="83">
        <v>0</v>
      </c>
      <c r="AM157" s="17">
        <v>0</v>
      </c>
      <c r="AN157" s="83">
        <v>0</v>
      </c>
      <c r="AO157" s="17">
        <v>0</v>
      </c>
      <c r="AP157" s="451" t="s">
        <v>1574</v>
      </c>
      <c r="AQ157" s="451" t="s">
        <v>1564</v>
      </c>
      <c r="AR157" s="83"/>
      <c r="AS157" s="14"/>
      <c r="AT157" s="83"/>
      <c r="AU157" s="14"/>
      <c r="AV157" s="83"/>
      <c r="AW157" s="83"/>
      <c r="AX157" s="83"/>
      <c r="AY157" s="14"/>
      <c r="AZ157" s="83"/>
      <c r="BA157" s="14"/>
      <c r="BB157" s="83"/>
      <c r="BC157" s="83"/>
      <c r="BD157" s="83"/>
      <c r="BE157" s="334" t="s">
        <v>1575</v>
      </c>
      <c r="BF157" s="83" t="s">
        <v>1565</v>
      </c>
      <c r="BG157" s="334" t="s">
        <v>1576</v>
      </c>
      <c r="BH157" s="92" t="s">
        <v>1533</v>
      </c>
      <c r="BI157" s="92" t="s">
        <v>1534</v>
      </c>
      <c r="BJ157" s="83" t="s">
        <v>1535</v>
      </c>
      <c r="BK157" s="92" t="s">
        <v>1536</v>
      </c>
      <c r="BL157" s="92" t="s">
        <v>1577</v>
      </c>
      <c r="BM157" s="98" t="s">
        <v>1538</v>
      </c>
      <c r="BN157" s="83"/>
    </row>
    <row r="158" spans="1:66" s="15" customFormat="1" ht="114.75" customHeight="1">
      <c r="A158" s="83"/>
      <c r="B158" s="83" t="s">
        <v>58</v>
      </c>
      <c r="C158" s="83"/>
      <c r="D158" s="334" t="s">
        <v>1578</v>
      </c>
      <c r="E158" s="83"/>
      <c r="F158" s="92" t="s">
        <v>1301</v>
      </c>
      <c r="G158" s="83" t="s">
        <v>1523</v>
      </c>
      <c r="H158" s="335">
        <v>44378</v>
      </c>
      <c r="I158" s="93">
        <v>44561</v>
      </c>
      <c r="J158" s="340" t="s">
        <v>1579</v>
      </c>
      <c r="K158" s="340" t="s">
        <v>1580</v>
      </c>
      <c r="L158" s="83" t="s">
        <v>144</v>
      </c>
      <c r="M158" s="237" t="s">
        <v>65</v>
      </c>
      <c r="N158" s="237"/>
      <c r="O158" s="237"/>
      <c r="P158" s="237">
        <v>1</v>
      </c>
      <c r="Q158" s="44">
        <v>21000000</v>
      </c>
      <c r="R158" s="237"/>
      <c r="S158" s="44"/>
      <c r="T158" s="237"/>
      <c r="U158" s="44"/>
      <c r="V158" s="237"/>
      <c r="W158" s="44"/>
      <c r="X158" s="237"/>
      <c r="Y158" s="47" t="s">
        <v>1581</v>
      </c>
      <c r="Z158" s="668"/>
      <c r="AA158" s="677"/>
      <c r="AB158" s="668"/>
      <c r="AC158" s="677"/>
      <c r="AD158" s="668"/>
      <c r="AE158" s="668"/>
      <c r="AF158" s="748"/>
      <c r="AG158" s="677"/>
      <c r="AH158" s="668"/>
      <c r="AI158" s="677"/>
      <c r="AJ158" s="83" t="s">
        <v>1582</v>
      </c>
      <c r="AK158" s="83"/>
      <c r="AL158" s="86">
        <v>0</v>
      </c>
      <c r="AM158" s="338">
        <v>0</v>
      </c>
      <c r="AN158" s="339">
        <v>0</v>
      </c>
      <c r="AO158" s="187">
        <v>0</v>
      </c>
      <c r="AP158" s="451" t="s">
        <v>1583</v>
      </c>
      <c r="AQ158" s="451" t="s">
        <v>1584</v>
      </c>
      <c r="AR158" s="83"/>
      <c r="AS158" s="14"/>
      <c r="AT158" s="83"/>
      <c r="AU158" s="14"/>
      <c r="AV158" s="83"/>
      <c r="AW158" s="83"/>
      <c r="AX158" s="83"/>
      <c r="AY158" s="14"/>
      <c r="AZ158" s="83"/>
      <c r="BA158" s="14"/>
      <c r="BB158" s="83"/>
      <c r="BC158" s="83"/>
      <c r="BD158" s="83"/>
      <c r="BE158" s="334" t="s">
        <v>1575</v>
      </c>
      <c r="BF158" s="83" t="s">
        <v>1585</v>
      </c>
      <c r="BG158" s="334" t="s">
        <v>1586</v>
      </c>
      <c r="BH158" s="92" t="s">
        <v>1533</v>
      </c>
      <c r="BI158" s="92" t="s">
        <v>1534</v>
      </c>
      <c r="BJ158" s="83" t="s">
        <v>1535</v>
      </c>
      <c r="BK158" s="92" t="s">
        <v>1536</v>
      </c>
      <c r="BL158" s="92" t="s">
        <v>1587</v>
      </c>
      <c r="BM158" s="98" t="s">
        <v>1538</v>
      </c>
      <c r="BN158" s="83"/>
    </row>
    <row r="159" spans="1:66" s="15" customFormat="1" ht="114.75" customHeight="1">
      <c r="A159" s="83"/>
      <c r="B159" s="83" t="s">
        <v>97</v>
      </c>
      <c r="C159" s="83"/>
      <c r="D159" s="334" t="s">
        <v>1588</v>
      </c>
      <c r="E159" s="83"/>
      <c r="F159" s="92" t="s">
        <v>1301</v>
      </c>
      <c r="G159" s="83" t="s">
        <v>1523</v>
      </c>
      <c r="H159" s="335">
        <v>44124</v>
      </c>
      <c r="I159" s="93">
        <v>44196</v>
      </c>
      <c r="J159" s="340" t="s">
        <v>1589</v>
      </c>
      <c r="K159" s="340" t="s">
        <v>1590</v>
      </c>
      <c r="L159" s="83" t="s">
        <v>144</v>
      </c>
      <c r="M159" s="237" t="s">
        <v>156</v>
      </c>
      <c r="N159" s="237">
        <v>1</v>
      </c>
      <c r="O159" s="44">
        <v>4300800</v>
      </c>
      <c r="P159" s="237"/>
      <c r="Q159" s="237"/>
      <c r="R159" s="237"/>
      <c r="S159" s="44"/>
      <c r="T159" s="237"/>
      <c r="U159" s="44"/>
      <c r="V159" s="237"/>
      <c r="W159" s="44"/>
      <c r="X159" s="237"/>
      <c r="Y159" s="47">
        <v>4300800</v>
      </c>
      <c r="Z159" s="751">
        <v>2150400</v>
      </c>
      <c r="AA159" s="677">
        <v>0.5</v>
      </c>
      <c r="AB159" s="668">
        <v>0.5</v>
      </c>
      <c r="AC159" s="677">
        <v>0.5</v>
      </c>
      <c r="AD159" s="714" t="s">
        <v>1591</v>
      </c>
      <c r="AE159" s="714"/>
      <c r="AF159" s="748">
        <v>4300800</v>
      </c>
      <c r="AG159" s="677">
        <v>1</v>
      </c>
      <c r="AH159" s="668">
        <v>1</v>
      </c>
      <c r="AI159" s="677">
        <v>1</v>
      </c>
      <c r="AJ159" s="210" t="s">
        <v>1592</v>
      </c>
      <c r="AK159" s="83"/>
      <c r="AL159" s="341">
        <v>4300800</v>
      </c>
      <c r="AM159" s="342">
        <v>1</v>
      </c>
      <c r="AN159" s="83">
        <v>1</v>
      </c>
      <c r="AO159" s="17">
        <v>1</v>
      </c>
      <c r="AP159" s="452" t="s">
        <v>1593</v>
      </c>
      <c r="AQ159" s="464" t="s">
        <v>1594</v>
      </c>
      <c r="AR159" s="83"/>
      <c r="AS159" s="14"/>
      <c r="AT159" s="83"/>
      <c r="AU159" s="14"/>
      <c r="AV159" s="83"/>
      <c r="AW159" s="83"/>
      <c r="AX159" s="83"/>
      <c r="AY159" s="14"/>
      <c r="AZ159" s="83"/>
      <c r="BA159" s="14"/>
      <c r="BB159" s="83"/>
      <c r="BC159" s="83"/>
      <c r="BD159" s="83"/>
      <c r="BE159" s="334" t="s">
        <v>1595</v>
      </c>
      <c r="BF159" s="83" t="s">
        <v>1596</v>
      </c>
      <c r="BG159" s="334" t="s">
        <v>1597</v>
      </c>
      <c r="BH159" s="92" t="s">
        <v>1533</v>
      </c>
      <c r="BI159" s="92" t="s">
        <v>1534</v>
      </c>
      <c r="BJ159" s="83" t="s">
        <v>1535</v>
      </c>
      <c r="BK159" s="92" t="s">
        <v>1536</v>
      </c>
      <c r="BL159" s="92" t="s">
        <v>1598</v>
      </c>
      <c r="BM159" s="98" t="s">
        <v>1538</v>
      </c>
      <c r="BN159" s="83"/>
    </row>
    <row r="160" spans="1:66" s="15" customFormat="1" ht="114.75" customHeight="1">
      <c r="A160" s="83"/>
      <c r="B160" s="83" t="s">
        <v>58</v>
      </c>
      <c r="C160" s="83"/>
      <c r="D160" s="334" t="s">
        <v>1599</v>
      </c>
      <c r="E160" s="83"/>
      <c r="F160" s="92" t="s">
        <v>1301</v>
      </c>
      <c r="G160" s="83" t="s">
        <v>1523</v>
      </c>
      <c r="H160" s="335">
        <v>44348</v>
      </c>
      <c r="I160" s="93">
        <v>45473</v>
      </c>
      <c r="J160" s="340" t="s">
        <v>1600</v>
      </c>
      <c r="K160" s="340" t="s">
        <v>1601</v>
      </c>
      <c r="L160" s="83" t="s">
        <v>144</v>
      </c>
      <c r="M160" s="237" t="s">
        <v>65</v>
      </c>
      <c r="N160" s="237"/>
      <c r="O160" s="237"/>
      <c r="P160" s="237">
        <v>250</v>
      </c>
      <c r="Q160" s="44">
        <v>72376930</v>
      </c>
      <c r="R160" s="237">
        <v>250</v>
      </c>
      <c r="S160" s="44">
        <v>72376930</v>
      </c>
      <c r="T160" s="237">
        <v>250</v>
      </c>
      <c r="U160" s="44">
        <v>72376930</v>
      </c>
      <c r="V160" s="237">
        <v>250</v>
      </c>
      <c r="W160" s="44">
        <v>72376930</v>
      </c>
      <c r="X160" s="237">
        <v>1000</v>
      </c>
      <c r="Y160" s="47">
        <f>O160+Q160+S160+U160+W160</f>
        <v>289507720</v>
      </c>
      <c r="Z160" s="668"/>
      <c r="AA160" s="752"/>
      <c r="AB160" s="668"/>
      <c r="AC160" s="752"/>
      <c r="AD160" s="668"/>
      <c r="AE160" s="668"/>
      <c r="AF160" s="748"/>
      <c r="AG160" s="752"/>
      <c r="AH160" s="668"/>
      <c r="AI160" s="752"/>
      <c r="AJ160" s="83" t="s">
        <v>1602</v>
      </c>
      <c r="AK160" s="83"/>
      <c r="AL160" s="86">
        <v>0</v>
      </c>
      <c r="AM160" s="338">
        <v>0</v>
      </c>
      <c r="AN160" s="339">
        <v>0</v>
      </c>
      <c r="AO160" s="187">
        <v>0</v>
      </c>
      <c r="AP160" s="453" t="s">
        <v>1603</v>
      </c>
      <c r="AQ160" s="453" t="s">
        <v>1604</v>
      </c>
      <c r="AR160" s="83"/>
      <c r="AS160" s="23"/>
      <c r="AT160" s="83"/>
      <c r="AU160" s="23"/>
      <c r="AV160" s="83"/>
      <c r="AW160" s="83"/>
      <c r="AX160" s="83"/>
      <c r="AY160" s="23"/>
      <c r="AZ160" s="83"/>
      <c r="BA160" s="23"/>
      <c r="BB160" s="83"/>
      <c r="BC160" s="83"/>
      <c r="BD160" s="83"/>
      <c r="BE160" s="334" t="s">
        <v>1595</v>
      </c>
      <c r="BF160" s="83" t="s">
        <v>1596</v>
      </c>
      <c r="BG160" s="334" t="s">
        <v>1605</v>
      </c>
      <c r="BH160" s="92" t="s">
        <v>1533</v>
      </c>
      <c r="BI160" s="92" t="s">
        <v>1534</v>
      </c>
      <c r="BJ160" s="83" t="s">
        <v>1535</v>
      </c>
      <c r="BK160" s="92" t="s">
        <v>1536</v>
      </c>
      <c r="BL160" s="92" t="s">
        <v>1606</v>
      </c>
      <c r="BM160" s="98" t="s">
        <v>1538</v>
      </c>
      <c r="BN160" s="83"/>
    </row>
    <row r="161" spans="1:66" s="15" customFormat="1" ht="114.75" customHeight="1">
      <c r="A161" s="83"/>
      <c r="B161" s="83" t="s">
        <v>97</v>
      </c>
      <c r="C161" s="83"/>
      <c r="D161" s="334" t="s">
        <v>1607</v>
      </c>
      <c r="E161" s="83"/>
      <c r="F161" s="92" t="s">
        <v>1301</v>
      </c>
      <c r="G161" s="83" t="s">
        <v>1523</v>
      </c>
      <c r="H161" s="335">
        <v>44348</v>
      </c>
      <c r="I161" s="93">
        <v>45473</v>
      </c>
      <c r="J161" s="340" t="s">
        <v>1608</v>
      </c>
      <c r="K161" s="340" t="s">
        <v>1609</v>
      </c>
      <c r="L161" s="83" t="s">
        <v>144</v>
      </c>
      <c r="M161" s="237" t="s">
        <v>65</v>
      </c>
      <c r="N161" s="237"/>
      <c r="O161" s="237"/>
      <c r="P161" s="237">
        <v>40</v>
      </c>
      <c r="Q161" s="44">
        <v>62478109</v>
      </c>
      <c r="R161" s="237">
        <v>40</v>
      </c>
      <c r="S161" s="44">
        <v>62588503</v>
      </c>
      <c r="T161" s="237">
        <v>40</v>
      </c>
      <c r="U161" s="44">
        <v>62701119</v>
      </c>
      <c r="V161" s="237">
        <v>40</v>
      </c>
      <c r="W161" s="44">
        <v>22797741</v>
      </c>
      <c r="X161" s="237">
        <v>40</v>
      </c>
      <c r="Y161" s="47">
        <f>O161+Q161+S161+U161+W161</f>
        <v>210565472</v>
      </c>
      <c r="Z161" s="668"/>
      <c r="AA161" s="752"/>
      <c r="AB161" s="668"/>
      <c r="AC161" s="752"/>
      <c r="AD161" s="668"/>
      <c r="AE161" s="668"/>
      <c r="AF161" s="748"/>
      <c r="AG161" s="752"/>
      <c r="AH161" s="668"/>
      <c r="AI161" s="752"/>
      <c r="AJ161" s="83" t="s">
        <v>1602</v>
      </c>
      <c r="AK161" s="83"/>
      <c r="AL161" s="86">
        <v>0</v>
      </c>
      <c r="AM161" s="338">
        <v>0</v>
      </c>
      <c r="AN161" s="339">
        <v>0</v>
      </c>
      <c r="AO161" s="187">
        <v>0</v>
      </c>
      <c r="AP161" s="453" t="s">
        <v>1610</v>
      </c>
      <c r="AQ161" s="453" t="s">
        <v>1611</v>
      </c>
      <c r="AR161" s="83"/>
      <c r="AS161" s="23"/>
      <c r="AT161" s="83"/>
      <c r="AU161" s="23"/>
      <c r="AV161" s="83"/>
      <c r="AW161" s="83"/>
      <c r="AX161" s="83"/>
      <c r="AY161" s="23"/>
      <c r="AZ161" s="83"/>
      <c r="BA161" s="23"/>
      <c r="BB161" s="83"/>
      <c r="BC161" s="83"/>
      <c r="BD161" s="83"/>
      <c r="BE161" s="334" t="s">
        <v>1595</v>
      </c>
      <c r="BF161" s="83" t="s">
        <v>1596</v>
      </c>
      <c r="BG161" s="334" t="s">
        <v>1612</v>
      </c>
      <c r="BH161" s="92" t="s">
        <v>1533</v>
      </c>
      <c r="BI161" s="92" t="s">
        <v>1534</v>
      </c>
      <c r="BJ161" s="83" t="s">
        <v>1535</v>
      </c>
      <c r="BK161" s="92" t="s">
        <v>1536</v>
      </c>
      <c r="BL161" s="92" t="s">
        <v>1613</v>
      </c>
      <c r="BM161" s="98" t="s">
        <v>1538</v>
      </c>
      <c r="BN161" s="83"/>
    </row>
    <row r="162" spans="1:66" s="15" customFormat="1" ht="114.75" customHeight="1">
      <c r="A162" s="84" t="s">
        <v>808</v>
      </c>
      <c r="B162" s="344" t="s">
        <v>58</v>
      </c>
      <c r="C162" s="344" t="s">
        <v>808</v>
      </c>
      <c r="D162" s="135" t="s">
        <v>1614</v>
      </c>
      <c r="E162" s="84" t="s">
        <v>808</v>
      </c>
      <c r="F162" s="344" t="s">
        <v>1301</v>
      </c>
      <c r="G162" s="344" t="s">
        <v>1523</v>
      </c>
      <c r="H162" s="137">
        <v>44348</v>
      </c>
      <c r="I162" s="183">
        <v>45473</v>
      </c>
      <c r="J162" s="135" t="s">
        <v>1615</v>
      </c>
      <c r="K162" s="165" t="s">
        <v>1616</v>
      </c>
      <c r="L162" s="86" t="s">
        <v>144</v>
      </c>
      <c r="M162" s="345" t="s">
        <v>156</v>
      </c>
      <c r="N162" s="345" t="s">
        <v>808</v>
      </c>
      <c r="O162" s="345" t="s">
        <v>808</v>
      </c>
      <c r="P162" s="345">
        <v>40</v>
      </c>
      <c r="Q162" s="45">
        <v>1957400</v>
      </c>
      <c r="R162" s="345">
        <v>40</v>
      </c>
      <c r="S162" s="45">
        <v>2016120</v>
      </c>
      <c r="T162" s="345">
        <v>40</v>
      </c>
      <c r="U162" s="45">
        <v>2076600</v>
      </c>
      <c r="V162" s="345">
        <v>40</v>
      </c>
      <c r="W162" s="45">
        <v>2138880</v>
      </c>
      <c r="X162" s="345">
        <v>160</v>
      </c>
      <c r="Y162" s="47">
        <v>8189000</v>
      </c>
      <c r="Z162" s="753" t="s">
        <v>808</v>
      </c>
      <c r="AA162" s="754" t="s">
        <v>808</v>
      </c>
      <c r="AB162" s="754" t="s">
        <v>808</v>
      </c>
      <c r="AC162" s="754" t="s">
        <v>808</v>
      </c>
      <c r="AD162" s="754" t="s">
        <v>808</v>
      </c>
      <c r="AE162" s="754" t="s">
        <v>808</v>
      </c>
      <c r="AF162" s="755" t="s">
        <v>808</v>
      </c>
      <c r="AG162" s="754" t="s">
        <v>808</v>
      </c>
      <c r="AH162" s="754" t="s">
        <v>808</v>
      </c>
      <c r="AI162" s="754" t="s">
        <v>808</v>
      </c>
      <c r="AJ162" s="83" t="s">
        <v>1602</v>
      </c>
      <c r="AK162" s="344" t="s">
        <v>808</v>
      </c>
      <c r="AL162" s="344">
        <v>0</v>
      </c>
      <c r="AM162" s="346">
        <v>0</v>
      </c>
      <c r="AN162" s="344">
        <v>0</v>
      </c>
      <c r="AO162" s="346">
        <v>0</v>
      </c>
      <c r="AP162" s="454" t="s">
        <v>1617</v>
      </c>
      <c r="AQ162" s="451" t="s">
        <v>1564</v>
      </c>
      <c r="AR162" s="344" t="s">
        <v>808</v>
      </c>
      <c r="AS162" s="344" t="s">
        <v>808</v>
      </c>
      <c r="AT162" s="344" t="s">
        <v>808</v>
      </c>
      <c r="AU162" s="344" t="s">
        <v>808</v>
      </c>
      <c r="AV162" s="344" t="s">
        <v>808</v>
      </c>
      <c r="AW162" s="344" t="s">
        <v>808</v>
      </c>
      <c r="AX162" s="344" t="s">
        <v>808</v>
      </c>
      <c r="AY162" s="344" t="s">
        <v>808</v>
      </c>
      <c r="AZ162" s="344" t="s">
        <v>808</v>
      </c>
      <c r="BA162" s="344" t="s">
        <v>808</v>
      </c>
      <c r="BB162" s="344" t="s">
        <v>808</v>
      </c>
      <c r="BC162" s="344" t="s">
        <v>808</v>
      </c>
      <c r="BD162" s="344" t="s">
        <v>808</v>
      </c>
      <c r="BE162" s="135" t="s">
        <v>1618</v>
      </c>
      <c r="BF162" s="86" t="s">
        <v>1619</v>
      </c>
      <c r="BG162" s="135" t="s">
        <v>1620</v>
      </c>
      <c r="BH162" s="86" t="s">
        <v>1533</v>
      </c>
      <c r="BI162" s="344" t="s">
        <v>1534</v>
      </c>
      <c r="BJ162" s="344" t="s">
        <v>1535</v>
      </c>
      <c r="BK162" s="344" t="s">
        <v>1621</v>
      </c>
      <c r="BL162" s="344" t="s">
        <v>1622</v>
      </c>
      <c r="BM162" s="347" t="s">
        <v>1538</v>
      </c>
      <c r="BN162" s="84" t="s">
        <v>808</v>
      </c>
    </row>
    <row r="163" spans="1:66" s="15" customFormat="1" ht="114.75" customHeight="1">
      <c r="A163" s="214" t="s">
        <v>808</v>
      </c>
      <c r="B163" s="348" t="s">
        <v>97</v>
      </c>
      <c r="C163" s="348" t="s">
        <v>808</v>
      </c>
      <c r="D163" s="122" t="s">
        <v>1623</v>
      </c>
      <c r="E163" s="214" t="s">
        <v>808</v>
      </c>
      <c r="F163" s="348" t="s">
        <v>1301</v>
      </c>
      <c r="G163" s="348" t="s">
        <v>1523</v>
      </c>
      <c r="H163" s="349">
        <v>44348</v>
      </c>
      <c r="I163" s="350">
        <v>45473</v>
      </c>
      <c r="J163" s="122" t="s">
        <v>1624</v>
      </c>
      <c r="K163" s="351" t="s">
        <v>1625</v>
      </c>
      <c r="L163" s="352" t="s">
        <v>144</v>
      </c>
      <c r="M163" s="353" t="s">
        <v>65</v>
      </c>
      <c r="N163" s="353" t="s">
        <v>808</v>
      </c>
      <c r="O163" s="353" t="s">
        <v>808</v>
      </c>
      <c r="P163" s="237">
        <v>1</v>
      </c>
      <c r="Q163" s="46">
        <v>18000000</v>
      </c>
      <c r="R163" s="237">
        <v>1</v>
      </c>
      <c r="S163" s="46">
        <v>18540000</v>
      </c>
      <c r="T163" s="237">
        <v>1</v>
      </c>
      <c r="U163" s="46">
        <v>19096200</v>
      </c>
      <c r="V163" s="237">
        <v>1</v>
      </c>
      <c r="W163" s="46">
        <v>19669086</v>
      </c>
      <c r="X163" s="237">
        <v>4</v>
      </c>
      <c r="Y163" s="47" t="s">
        <v>1626</v>
      </c>
      <c r="Z163" s="756" t="s">
        <v>808</v>
      </c>
      <c r="AA163" s="757" t="s">
        <v>808</v>
      </c>
      <c r="AB163" s="757" t="s">
        <v>808</v>
      </c>
      <c r="AC163" s="757" t="s">
        <v>808</v>
      </c>
      <c r="AD163" s="757" t="s">
        <v>808</v>
      </c>
      <c r="AE163" s="757" t="s">
        <v>808</v>
      </c>
      <c r="AF163" s="758" t="s">
        <v>808</v>
      </c>
      <c r="AG163" s="757" t="s">
        <v>808</v>
      </c>
      <c r="AH163" s="757" t="s">
        <v>808</v>
      </c>
      <c r="AI163" s="757" t="s">
        <v>808</v>
      </c>
      <c r="AJ163" s="83" t="s">
        <v>1602</v>
      </c>
      <c r="AK163" s="348" t="s">
        <v>808</v>
      </c>
      <c r="AL163" s="348">
        <v>0</v>
      </c>
      <c r="AM163" s="354">
        <v>0</v>
      </c>
      <c r="AN163" s="355">
        <v>0</v>
      </c>
      <c r="AO163" s="356">
        <v>0</v>
      </c>
      <c r="AP163" s="451" t="s">
        <v>1627</v>
      </c>
      <c r="AQ163" s="451" t="s">
        <v>1564</v>
      </c>
      <c r="AR163" s="348" t="s">
        <v>808</v>
      </c>
      <c r="AS163" s="348" t="s">
        <v>808</v>
      </c>
      <c r="AT163" s="348" t="s">
        <v>808</v>
      </c>
      <c r="AU163" s="348" t="s">
        <v>808</v>
      </c>
      <c r="AV163" s="348" t="s">
        <v>808</v>
      </c>
      <c r="AW163" s="348" t="s">
        <v>808</v>
      </c>
      <c r="AX163" s="348" t="s">
        <v>808</v>
      </c>
      <c r="AY163" s="348" t="s">
        <v>808</v>
      </c>
      <c r="AZ163" s="348" t="s">
        <v>808</v>
      </c>
      <c r="BA163" s="348" t="s">
        <v>808</v>
      </c>
      <c r="BB163" s="348" t="s">
        <v>808</v>
      </c>
      <c r="BC163" s="348" t="s">
        <v>808</v>
      </c>
      <c r="BD163" s="348" t="s">
        <v>808</v>
      </c>
      <c r="BE163" s="122" t="s">
        <v>1618</v>
      </c>
      <c r="BF163" s="352" t="s">
        <v>1619</v>
      </c>
      <c r="BG163" s="122" t="s">
        <v>1628</v>
      </c>
      <c r="BH163" s="352" t="s">
        <v>1533</v>
      </c>
      <c r="BI163" s="348" t="s">
        <v>1534</v>
      </c>
      <c r="BJ163" s="348" t="s">
        <v>1535</v>
      </c>
      <c r="BK163" s="348" t="s">
        <v>1621</v>
      </c>
      <c r="BL163" s="348" t="s">
        <v>1629</v>
      </c>
      <c r="BM163" s="357" t="s">
        <v>1538</v>
      </c>
      <c r="BN163" s="214" t="s">
        <v>808</v>
      </c>
    </row>
    <row r="164" spans="1:66" s="15" customFormat="1" ht="114.75" customHeight="1">
      <c r="A164" s="83"/>
      <c r="B164" s="83" t="s">
        <v>1630</v>
      </c>
      <c r="C164" s="83"/>
      <c r="D164" s="334" t="s">
        <v>1631</v>
      </c>
      <c r="E164" s="83"/>
      <c r="F164" s="92" t="s">
        <v>1301</v>
      </c>
      <c r="G164" s="83" t="s">
        <v>1523</v>
      </c>
      <c r="H164" s="335">
        <v>44197</v>
      </c>
      <c r="I164" s="93">
        <v>45473</v>
      </c>
      <c r="J164" s="340" t="s">
        <v>1632</v>
      </c>
      <c r="K164" s="340" t="s">
        <v>1633</v>
      </c>
      <c r="L164" s="83" t="s">
        <v>144</v>
      </c>
      <c r="M164" s="237" t="s">
        <v>156</v>
      </c>
      <c r="N164" s="237"/>
      <c r="O164" s="237"/>
      <c r="P164" s="237">
        <v>1</v>
      </c>
      <c r="Q164" s="44">
        <v>9800000</v>
      </c>
      <c r="R164" s="237">
        <v>1</v>
      </c>
      <c r="S164" s="44">
        <v>10094000</v>
      </c>
      <c r="T164" s="237">
        <v>1</v>
      </c>
      <c r="U164" s="44">
        <v>10397000</v>
      </c>
      <c r="V164" s="237">
        <v>1</v>
      </c>
      <c r="W164" s="44">
        <v>10709000</v>
      </c>
      <c r="X164" s="237">
        <v>4</v>
      </c>
      <c r="Y164" s="47">
        <f>O164+Q164+S164+U164+W164</f>
        <v>41000000</v>
      </c>
      <c r="Z164" s="668"/>
      <c r="AA164" s="677"/>
      <c r="AB164" s="668"/>
      <c r="AC164" s="677"/>
      <c r="AD164" s="668"/>
      <c r="AE164" s="668"/>
      <c r="AF164" s="748"/>
      <c r="AG164" s="677"/>
      <c r="AH164" s="668"/>
      <c r="AI164" s="677"/>
      <c r="AJ164" s="14" t="s">
        <v>1634</v>
      </c>
      <c r="AK164" s="83" t="s">
        <v>1635</v>
      </c>
      <c r="AL164" s="83">
        <v>0</v>
      </c>
      <c r="AM164" s="17">
        <v>0</v>
      </c>
      <c r="AN164" s="83">
        <v>0</v>
      </c>
      <c r="AO164" s="17">
        <v>0</v>
      </c>
      <c r="AP164" s="451" t="s">
        <v>1636</v>
      </c>
      <c r="AQ164" s="451"/>
      <c r="AR164" s="83"/>
      <c r="AS164" s="14"/>
      <c r="AT164" s="83"/>
      <c r="AU164" s="14"/>
      <c r="AV164" s="83"/>
      <c r="AW164" s="83"/>
      <c r="AX164" s="83"/>
      <c r="AY164" s="14"/>
      <c r="AZ164" s="83"/>
      <c r="BA164" s="14"/>
      <c r="BB164" s="83"/>
      <c r="BC164" s="83"/>
      <c r="BD164" s="83"/>
      <c r="BE164" s="334" t="s">
        <v>1637</v>
      </c>
      <c r="BF164" s="83" t="s">
        <v>1638</v>
      </c>
      <c r="BG164" s="334" t="s">
        <v>1639</v>
      </c>
      <c r="BH164" s="92" t="s">
        <v>1533</v>
      </c>
      <c r="BI164" s="92" t="s">
        <v>1534</v>
      </c>
      <c r="BJ164" s="83" t="s">
        <v>1535</v>
      </c>
      <c r="BK164" s="92" t="s">
        <v>1536</v>
      </c>
      <c r="BL164" s="92" t="s">
        <v>1640</v>
      </c>
      <c r="BM164" s="98" t="s">
        <v>1538</v>
      </c>
      <c r="BN164" s="83"/>
    </row>
    <row r="165" spans="1:66" s="15" customFormat="1" ht="114.75" customHeight="1">
      <c r="A165" s="83"/>
      <c r="B165" s="83" t="s">
        <v>97</v>
      </c>
      <c r="C165" s="83"/>
      <c r="D165" s="334" t="s">
        <v>1641</v>
      </c>
      <c r="E165" s="83"/>
      <c r="F165" s="92" t="s">
        <v>1301</v>
      </c>
      <c r="G165" s="83" t="s">
        <v>1523</v>
      </c>
      <c r="H165" s="335">
        <v>44362</v>
      </c>
      <c r="I165" s="93">
        <v>45656</v>
      </c>
      <c r="J165" s="83" t="s">
        <v>1642</v>
      </c>
      <c r="K165" s="83" t="s">
        <v>1643</v>
      </c>
      <c r="L165" s="83" t="s">
        <v>144</v>
      </c>
      <c r="M165" s="237" t="s">
        <v>65</v>
      </c>
      <c r="N165" s="237"/>
      <c r="O165" s="237"/>
      <c r="P165" s="237">
        <v>1</v>
      </c>
      <c r="Q165" s="44">
        <v>16000000</v>
      </c>
      <c r="R165" s="237">
        <v>1</v>
      </c>
      <c r="S165" s="44">
        <v>16000000</v>
      </c>
      <c r="T165" s="237">
        <v>1</v>
      </c>
      <c r="U165" s="44">
        <v>16000000</v>
      </c>
      <c r="V165" s="237">
        <v>1</v>
      </c>
      <c r="W165" s="44">
        <v>16000000</v>
      </c>
      <c r="X165" s="237">
        <v>4</v>
      </c>
      <c r="Y165" s="47">
        <f t="shared" ref="Y165:Y168" si="55">O165+Q165+S165+U165+W165</f>
        <v>64000000</v>
      </c>
      <c r="Z165" s="668"/>
      <c r="AA165" s="677"/>
      <c r="AB165" s="668"/>
      <c r="AC165" s="677"/>
      <c r="AD165" s="668"/>
      <c r="AE165" s="668"/>
      <c r="AF165" s="748"/>
      <c r="AG165" s="677"/>
      <c r="AH165" s="668"/>
      <c r="AI165" s="677"/>
      <c r="AJ165" s="83" t="s">
        <v>1602</v>
      </c>
      <c r="AK165" s="83"/>
      <c r="AL165" s="83">
        <v>0</v>
      </c>
      <c r="AM165" s="17">
        <v>0</v>
      </c>
      <c r="AN165" s="83">
        <v>0</v>
      </c>
      <c r="AO165" s="17">
        <v>0</v>
      </c>
      <c r="AP165" s="451" t="s">
        <v>1644</v>
      </c>
      <c r="AQ165" s="451" t="s">
        <v>1645</v>
      </c>
      <c r="AR165" s="83"/>
      <c r="AS165" s="14"/>
      <c r="AT165" s="83"/>
      <c r="AU165" s="14"/>
      <c r="AV165" s="83"/>
      <c r="AW165" s="83"/>
      <c r="AX165" s="83"/>
      <c r="AY165" s="14"/>
      <c r="AZ165" s="83"/>
      <c r="BA165" s="14"/>
      <c r="BB165" s="83"/>
      <c r="BC165" s="83"/>
      <c r="BD165" s="83"/>
      <c r="BE165" s="334" t="s">
        <v>1646</v>
      </c>
      <c r="BF165" s="169" t="s">
        <v>1647</v>
      </c>
      <c r="BG165" s="334" t="s">
        <v>1648</v>
      </c>
      <c r="BH165" s="92" t="s">
        <v>1533</v>
      </c>
      <c r="BI165" s="92" t="s">
        <v>1534</v>
      </c>
      <c r="BJ165" s="83" t="s">
        <v>1535</v>
      </c>
      <c r="BK165" s="92" t="s">
        <v>1536</v>
      </c>
      <c r="BL165" s="92" t="s">
        <v>1649</v>
      </c>
      <c r="BM165" s="98" t="s">
        <v>1538</v>
      </c>
      <c r="BN165" s="83"/>
    </row>
    <row r="166" spans="1:66" s="15" customFormat="1" ht="114.75" customHeight="1">
      <c r="B166" s="109" t="s">
        <v>456</v>
      </c>
      <c r="C166" s="83"/>
      <c r="D166" s="334" t="s">
        <v>1650</v>
      </c>
      <c r="E166" s="83"/>
      <c r="F166" s="92" t="s">
        <v>1301</v>
      </c>
      <c r="G166" s="83" t="s">
        <v>1523</v>
      </c>
      <c r="H166" s="335">
        <v>44348</v>
      </c>
      <c r="I166" s="93">
        <v>45473</v>
      </c>
      <c r="J166" s="83" t="s">
        <v>1651</v>
      </c>
      <c r="K166" s="83" t="s">
        <v>1652</v>
      </c>
      <c r="L166" s="83" t="s">
        <v>144</v>
      </c>
      <c r="M166" s="237" t="s">
        <v>65</v>
      </c>
      <c r="N166" s="237"/>
      <c r="O166" s="237"/>
      <c r="P166" s="237" t="s">
        <v>1653</v>
      </c>
      <c r="Q166" s="44">
        <v>5943600</v>
      </c>
      <c r="R166" s="237" t="s">
        <v>1653</v>
      </c>
      <c r="S166" s="44">
        <v>6121908</v>
      </c>
      <c r="T166" s="237" t="s">
        <v>1653</v>
      </c>
      <c r="U166" s="44">
        <v>6305565</v>
      </c>
      <c r="V166" s="237" t="s">
        <v>1653</v>
      </c>
      <c r="W166" s="44">
        <v>6494732</v>
      </c>
      <c r="X166" s="237" t="s">
        <v>1653</v>
      </c>
      <c r="Y166" s="47">
        <f t="shared" si="55"/>
        <v>24865805</v>
      </c>
      <c r="Z166" s="668"/>
      <c r="AA166" s="677" t="str">
        <f t="shared" ref="AA166:AA182" si="56">IF(O166=0," ",Z166/O166)</f>
        <v xml:space="preserve"> </v>
      </c>
      <c r="AB166" s="668"/>
      <c r="AC166" s="677" t="str">
        <f t="shared" ref="AC166:AC182" si="57">IF(N166=0," ",AB166/N166)</f>
        <v xml:space="preserve"> </v>
      </c>
      <c r="AD166" s="668"/>
      <c r="AE166" s="668"/>
      <c r="AF166" s="748"/>
      <c r="AG166" s="677">
        <f t="shared" ref="AG166:AG182" si="58">IF(Q166=0," ",AF166/Q166)</f>
        <v>0</v>
      </c>
      <c r="AH166" s="668"/>
      <c r="AI166" s="677"/>
      <c r="AJ166" s="83" t="s">
        <v>1602</v>
      </c>
      <c r="AK166" s="83"/>
      <c r="AL166" s="83"/>
      <c r="AM166" s="17">
        <f t="shared" ref="AM166:AM182" si="59">IF(Q166=0," ",AL166/Q166)</f>
        <v>0</v>
      </c>
      <c r="AN166" s="83"/>
      <c r="AO166" s="17"/>
      <c r="AP166" s="451" t="s">
        <v>1654</v>
      </c>
      <c r="AQ166" s="451"/>
      <c r="AR166" s="83"/>
      <c r="AS166" s="14">
        <f t="shared" ref="AS166:AS182" si="60">IF(Q166=0," ",AR166/Q166)</f>
        <v>0</v>
      </c>
      <c r="AT166" s="83"/>
      <c r="AU166" s="14"/>
      <c r="AV166" s="83"/>
      <c r="AW166" s="83"/>
      <c r="AX166" s="83"/>
      <c r="AY166" s="14">
        <f t="shared" ref="AY166:AY182" si="61">IF(Q166=0," ",AX166/Q166)</f>
        <v>0</v>
      </c>
      <c r="AZ166" s="83"/>
      <c r="BA166" s="14"/>
      <c r="BB166" s="83"/>
      <c r="BC166" s="83"/>
      <c r="BD166" s="83"/>
      <c r="BE166" s="334" t="s">
        <v>1546</v>
      </c>
      <c r="BF166" s="169" t="s">
        <v>1655</v>
      </c>
      <c r="BG166" s="334" t="s">
        <v>1656</v>
      </c>
      <c r="BH166" s="92" t="s">
        <v>1533</v>
      </c>
      <c r="BI166" s="92" t="s">
        <v>1534</v>
      </c>
      <c r="BJ166" s="83" t="s">
        <v>1535</v>
      </c>
      <c r="BK166" s="92" t="s">
        <v>1536</v>
      </c>
      <c r="BL166" s="92" t="s">
        <v>1657</v>
      </c>
      <c r="BM166" s="98" t="s">
        <v>1538</v>
      </c>
      <c r="BN166" s="83"/>
    </row>
    <row r="167" spans="1:66" s="15" customFormat="1" ht="114.75" customHeight="1">
      <c r="A167" s="83"/>
      <c r="B167" s="83" t="s">
        <v>456</v>
      </c>
      <c r="C167" s="83"/>
      <c r="D167" s="334" t="s">
        <v>1658</v>
      </c>
      <c r="E167" s="83"/>
      <c r="F167" s="92" t="s">
        <v>1301</v>
      </c>
      <c r="G167" s="83" t="s">
        <v>1523</v>
      </c>
      <c r="H167" s="335">
        <v>44211</v>
      </c>
      <c r="I167" s="93">
        <v>45473</v>
      </c>
      <c r="J167" s="83" t="s">
        <v>1659</v>
      </c>
      <c r="K167" s="83" t="s">
        <v>1660</v>
      </c>
      <c r="L167" s="83" t="s">
        <v>144</v>
      </c>
      <c r="M167" s="237" t="s">
        <v>65</v>
      </c>
      <c r="N167" s="237"/>
      <c r="O167" s="237"/>
      <c r="P167" s="237">
        <v>1</v>
      </c>
      <c r="Q167" s="44">
        <v>20000000</v>
      </c>
      <c r="R167" s="237">
        <v>1</v>
      </c>
      <c r="S167" s="44">
        <v>20600000</v>
      </c>
      <c r="T167" s="237">
        <v>1</v>
      </c>
      <c r="U167" s="44">
        <v>21218000</v>
      </c>
      <c r="V167" s="237">
        <v>1</v>
      </c>
      <c r="W167" s="44">
        <v>21854540</v>
      </c>
      <c r="X167" s="237">
        <v>4</v>
      </c>
      <c r="Y167" s="44">
        <f t="shared" si="55"/>
        <v>83672540</v>
      </c>
      <c r="Z167" s="668"/>
      <c r="AA167" s="677" t="str">
        <f t="shared" si="56"/>
        <v xml:space="preserve"> </v>
      </c>
      <c r="AB167" s="668"/>
      <c r="AC167" s="677" t="str">
        <f t="shared" si="57"/>
        <v xml:space="preserve"> </v>
      </c>
      <c r="AD167" s="668"/>
      <c r="AE167" s="668"/>
      <c r="AF167" s="750">
        <v>0</v>
      </c>
      <c r="AG167" s="677">
        <f t="shared" si="58"/>
        <v>0</v>
      </c>
      <c r="AH167" s="668">
        <v>0</v>
      </c>
      <c r="AI167" s="677">
        <f t="shared" ref="AI167:AI182" si="62">IF(P167=0," ",AH167/P167)</f>
        <v>0</v>
      </c>
      <c r="AJ167" s="83" t="s">
        <v>1661</v>
      </c>
      <c r="AK167" s="83" t="s">
        <v>1662</v>
      </c>
      <c r="AL167" s="83"/>
      <c r="AM167" s="17">
        <f t="shared" si="59"/>
        <v>0</v>
      </c>
      <c r="AN167" s="83"/>
      <c r="AO167" s="17">
        <f t="shared" ref="AO167:AO182" si="63">IF(P167=0," ",AN167/P167)</f>
        <v>0</v>
      </c>
      <c r="AP167" s="451" t="s">
        <v>1663</v>
      </c>
      <c r="AQ167" s="451" t="s">
        <v>1664</v>
      </c>
      <c r="AR167" s="83"/>
      <c r="AS167" s="14">
        <f t="shared" si="60"/>
        <v>0</v>
      </c>
      <c r="AT167" s="83"/>
      <c r="AU167" s="14">
        <f t="shared" ref="AU167:AU182" si="64">IF(P167=0," ",AT167/P167)</f>
        <v>0</v>
      </c>
      <c r="AV167" s="83"/>
      <c r="AW167" s="83"/>
      <c r="AX167" s="83"/>
      <c r="AY167" s="14">
        <f t="shared" si="61"/>
        <v>0</v>
      </c>
      <c r="AZ167" s="83"/>
      <c r="BA167" s="14">
        <f t="shared" ref="BA167:BA182" si="65">IF(P167=0," ",AZ167/P167)</f>
        <v>0</v>
      </c>
      <c r="BB167" s="83"/>
      <c r="BC167" s="83"/>
      <c r="BD167" s="83"/>
      <c r="BE167" s="334" t="s">
        <v>1546</v>
      </c>
      <c r="BF167" s="169" t="s">
        <v>1655</v>
      </c>
      <c r="BG167" s="334" t="s">
        <v>1656</v>
      </c>
      <c r="BH167" s="92" t="s">
        <v>1533</v>
      </c>
      <c r="BI167" s="92" t="s">
        <v>1534</v>
      </c>
      <c r="BJ167" s="83" t="s">
        <v>1535</v>
      </c>
      <c r="BK167" s="92" t="s">
        <v>1536</v>
      </c>
      <c r="BL167" s="92" t="s">
        <v>1665</v>
      </c>
      <c r="BM167" s="98" t="s">
        <v>1538</v>
      </c>
      <c r="BN167" s="83"/>
    </row>
    <row r="168" spans="1:66" s="15" customFormat="1" ht="114.75" customHeight="1">
      <c r="A168" s="83"/>
      <c r="B168" s="83" t="s">
        <v>88</v>
      </c>
      <c r="C168" s="83"/>
      <c r="D168" s="334" t="s">
        <v>1666</v>
      </c>
      <c r="E168" s="83"/>
      <c r="F168" s="92" t="s">
        <v>1301</v>
      </c>
      <c r="G168" s="83" t="s">
        <v>1523</v>
      </c>
      <c r="H168" s="335">
        <v>44348</v>
      </c>
      <c r="I168" s="93">
        <v>45473</v>
      </c>
      <c r="J168" s="83" t="s">
        <v>1667</v>
      </c>
      <c r="K168" s="83" t="s">
        <v>1668</v>
      </c>
      <c r="L168" s="83" t="s">
        <v>144</v>
      </c>
      <c r="M168" s="237" t="s">
        <v>156</v>
      </c>
      <c r="N168" s="237" t="s">
        <v>80</v>
      </c>
      <c r="O168" s="237"/>
      <c r="P168" s="237" t="s">
        <v>1653</v>
      </c>
      <c r="Q168" s="44">
        <v>1654894</v>
      </c>
      <c r="R168" s="237" t="s">
        <v>1653</v>
      </c>
      <c r="S168" s="44">
        <v>1704540</v>
      </c>
      <c r="T168" s="237" t="s">
        <v>1653</v>
      </c>
      <c r="U168" s="44">
        <v>1755677</v>
      </c>
      <c r="V168" s="237" t="s">
        <v>1653</v>
      </c>
      <c r="W168" s="44">
        <v>1808347</v>
      </c>
      <c r="X168" s="237" t="s">
        <v>1653</v>
      </c>
      <c r="Y168" s="47">
        <f t="shared" si="55"/>
        <v>6923458</v>
      </c>
      <c r="Z168" s="668"/>
      <c r="AA168" s="677" t="str">
        <f t="shared" si="56"/>
        <v xml:space="preserve"> </v>
      </c>
      <c r="AB168" s="668"/>
      <c r="AC168" s="677"/>
      <c r="AD168" s="668"/>
      <c r="AE168" s="668"/>
      <c r="AF168" s="750">
        <v>0</v>
      </c>
      <c r="AG168" s="677">
        <f t="shared" si="58"/>
        <v>0</v>
      </c>
      <c r="AH168" s="668">
        <v>0</v>
      </c>
      <c r="AI168" s="677">
        <v>0</v>
      </c>
      <c r="AJ168" s="83" t="s">
        <v>1602</v>
      </c>
      <c r="AK168" s="83"/>
      <c r="AL168" s="83"/>
      <c r="AM168" s="17">
        <f t="shared" si="59"/>
        <v>0</v>
      </c>
      <c r="AN168" s="83"/>
      <c r="AO168" s="17"/>
      <c r="AP168" s="451" t="s">
        <v>1669</v>
      </c>
      <c r="AQ168" s="451"/>
      <c r="AR168" s="83"/>
      <c r="AS168" s="14">
        <f t="shared" si="60"/>
        <v>0</v>
      </c>
      <c r="AT168" s="83"/>
      <c r="AU168" s="14"/>
      <c r="AV168" s="83"/>
      <c r="AW168" s="83"/>
      <c r="AX168" s="83"/>
      <c r="AY168" s="14">
        <f t="shared" si="61"/>
        <v>0</v>
      </c>
      <c r="AZ168" s="83"/>
      <c r="BA168" s="14"/>
      <c r="BB168" s="83"/>
      <c r="BC168" s="83"/>
      <c r="BD168" s="83"/>
      <c r="BE168" s="334" t="s">
        <v>1546</v>
      </c>
      <c r="BF168" s="169" t="s">
        <v>1655</v>
      </c>
      <c r="BG168" s="334" t="s">
        <v>1670</v>
      </c>
      <c r="BH168" s="92" t="s">
        <v>1533</v>
      </c>
      <c r="BI168" s="92" t="s">
        <v>1534</v>
      </c>
      <c r="BJ168" s="83" t="s">
        <v>1535</v>
      </c>
      <c r="BK168" s="92" t="s">
        <v>1536</v>
      </c>
      <c r="BL168" s="92" t="s">
        <v>1671</v>
      </c>
      <c r="BM168" s="98" t="s">
        <v>1538</v>
      </c>
      <c r="BN168" s="83"/>
    </row>
    <row r="169" spans="1:66" s="15" customFormat="1" ht="114.75" customHeight="1">
      <c r="A169" s="83"/>
      <c r="B169" s="83" t="s">
        <v>88</v>
      </c>
      <c r="C169" s="83"/>
      <c r="D169" s="334" t="s">
        <v>1672</v>
      </c>
      <c r="E169" s="83"/>
      <c r="F169" s="92" t="s">
        <v>1301</v>
      </c>
      <c r="G169" s="83" t="s">
        <v>1523</v>
      </c>
      <c r="H169" s="335">
        <v>43845</v>
      </c>
      <c r="I169" s="93">
        <v>45473</v>
      </c>
      <c r="J169" s="83" t="s">
        <v>1673</v>
      </c>
      <c r="K169" s="83" t="s">
        <v>1674</v>
      </c>
      <c r="L169" s="83" t="s">
        <v>144</v>
      </c>
      <c r="M169" s="237" t="s">
        <v>156</v>
      </c>
      <c r="N169" s="237">
        <v>0</v>
      </c>
      <c r="O169" s="237">
        <v>0</v>
      </c>
      <c r="P169" s="237">
        <v>1</v>
      </c>
      <c r="Q169" s="237">
        <v>0</v>
      </c>
      <c r="R169" s="237">
        <v>1</v>
      </c>
      <c r="S169" s="44">
        <v>0</v>
      </c>
      <c r="T169" s="237">
        <v>1</v>
      </c>
      <c r="U169" s="44">
        <v>0</v>
      </c>
      <c r="V169" s="237">
        <v>1</v>
      </c>
      <c r="W169" s="44">
        <v>0</v>
      </c>
      <c r="X169" s="237">
        <v>4</v>
      </c>
      <c r="Y169" s="47">
        <v>0</v>
      </c>
      <c r="Z169" s="668"/>
      <c r="AA169" s="677" t="str">
        <f t="shared" si="56"/>
        <v xml:space="preserve"> </v>
      </c>
      <c r="AB169" s="668"/>
      <c r="AC169" s="677" t="str">
        <f t="shared" si="57"/>
        <v xml:space="preserve"> </v>
      </c>
      <c r="AD169" s="668"/>
      <c r="AE169" s="668"/>
      <c r="AF169" s="748"/>
      <c r="AG169" s="677" t="str">
        <f t="shared" si="58"/>
        <v xml:space="preserve"> </v>
      </c>
      <c r="AH169" s="668"/>
      <c r="AI169" s="677"/>
      <c r="AJ169" s="83" t="s">
        <v>1675</v>
      </c>
      <c r="AK169" s="83" t="s">
        <v>1573</v>
      </c>
      <c r="AL169" s="83"/>
      <c r="AM169" s="17" t="str">
        <f t="shared" si="59"/>
        <v xml:space="preserve"> </v>
      </c>
      <c r="AN169" s="339">
        <v>1</v>
      </c>
      <c r="AO169" s="187">
        <v>1</v>
      </c>
      <c r="AP169" s="451" t="s">
        <v>1676</v>
      </c>
      <c r="AQ169" s="451" t="s">
        <v>1594</v>
      </c>
      <c r="AR169" s="83"/>
      <c r="AS169" s="14" t="str">
        <f t="shared" si="60"/>
        <v xml:space="preserve"> </v>
      </c>
      <c r="AT169" s="83"/>
      <c r="AU169" s="14">
        <f t="shared" si="64"/>
        <v>0</v>
      </c>
      <c r="AV169" s="83"/>
      <c r="AW169" s="83"/>
      <c r="AX169" s="83"/>
      <c r="AY169" s="14" t="str">
        <f t="shared" si="61"/>
        <v xml:space="preserve"> </v>
      </c>
      <c r="AZ169" s="83"/>
      <c r="BA169" s="14">
        <f t="shared" si="65"/>
        <v>0</v>
      </c>
      <c r="BB169" s="83"/>
      <c r="BC169" s="83"/>
      <c r="BD169" s="83"/>
      <c r="BE169" s="334" t="s">
        <v>1546</v>
      </c>
      <c r="BF169" s="169" t="s">
        <v>1655</v>
      </c>
      <c r="BG169" s="334" t="s">
        <v>1656</v>
      </c>
      <c r="BH169" s="92" t="s">
        <v>1533</v>
      </c>
      <c r="BI169" s="92" t="s">
        <v>1534</v>
      </c>
      <c r="BJ169" s="83" t="s">
        <v>1535</v>
      </c>
      <c r="BK169" s="92" t="s">
        <v>1536</v>
      </c>
      <c r="BL169" s="92" t="s">
        <v>1677</v>
      </c>
      <c r="BM169" s="98" t="s">
        <v>1538</v>
      </c>
      <c r="BN169" s="83"/>
    </row>
    <row r="170" spans="1:66" s="15" customFormat="1" ht="114.75" customHeight="1">
      <c r="A170" s="83"/>
      <c r="B170" s="83" t="s">
        <v>456</v>
      </c>
      <c r="C170" s="83"/>
      <c r="D170" s="334" t="s">
        <v>1678</v>
      </c>
      <c r="E170" s="83"/>
      <c r="F170" s="92" t="s">
        <v>1301</v>
      </c>
      <c r="G170" s="83" t="s">
        <v>1523</v>
      </c>
      <c r="H170" s="335">
        <v>44211</v>
      </c>
      <c r="I170" s="93">
        <v>45657</v>
      </c>
      <c r="J170" s="83" t="s">
        <v>1679</v>
      </c>
      <c r="K170" s="83" t="s">
        <v>1680</v>
      </c>
      <c r="L170" s="83" t="s">
        <v>144</v>
      </c>
      <c r="M170" s="237" t="s">
        <v>65</v>
      </c>
      <c r="N170" s="237"/>
      <c r="O170" s="237"/>
      <c r="P170" s="237">
        <v>1</v>
      </c>
      <c r="Q170" s="44">
        <v>11929600</v>
      </c>
      <c r="R170" s="237">
        <v>1</v>
      </c>
      <c r="S170" s="44">
        <v>12287600</v>
      </c>
      <c r="T170" s="237">
        <v>1</v>
      </c>
      <c r="U170" s="44">
        <v>12656200</v>
      </c>
      <c r="V170" s="237">
        <v>1</v>
      </c>
      <c r="W170" s="44">
        <v>13035400</v>
      </c>
      <c r="X170" s="237">
        <v>4</v>
      </c>
      <c r="Y170" s="44">
        <f t="shared" ref="Y170:Y182" si="66">O170+Q170+S170+U170+W170</f>
        <v>49908800</v>
      </c>
      <c r="Z170" s="668"/>
      <c r="AA170" s="677" t="str">
        <f t="shared" si="56"/>
        <v xml:space="preserve"> </v>
      </c>
      <c r="AB170" s="668"/>
      <c r="AC170" s="677" t="str">
        <f t="shared" si="57"/>
        <v xml:space="preserve"> </v>
      </c>
      <c r="AD170" s="668"/>
      <c r="AE170" s="668"/>
      <c r="AF170" s="748"/>
      <c r="AG170" s="677">
        <f t="shared" si="58"/>
        <v>0</v>
      </c>
      <c r="AH170" s="668"/>
      <c r="AI170" s="677"/>
      <c r="AJ170" s="83" t="s">
        <v>1681</v>
      </c>
      <c r="AK170" s="83" t="s">
        <v>1682</v>
      </c>
      <c r="AL170" s="83"/>
      <c r="AM170" s="17">
        <f t="shared" si="59"/>
        <v>0</v>
      </c>
      <c r="AN170" s="83"/>
      <c r="AO170" s="17">
        <f t="shared" si="63"/>
        <v>0</v>
      </c>
      <c r="AP170" s="451" t="s">
        <v>1681</v>
      </c>
      <c r="AQ170" s="451" t="s">
        <v>1682</v>
      </c>
      <c r="AR170" s="83"/>
      <c r="AS170" s="14">
        <f t="shared" si="60"/>
        <v>0</v>
      </c>
      <c r="AT170" s="83"/>
      <c r="AU170" s="14">
        <f t="shared" si="64"/>
        <v>0</v>
      </c>
      <c r="AV170" s="83"/>
      <c r="AW170" s="83"/>
      <c r="AX170" s="83"/>
      <c r="AY170" s="14">
        <f t="shared" si="61"/>
        <v>0</v>
      </c>
      <c r="AZ170" s="83"/>
      <c r="BA170" s="14">
        <f t="shared" si="65"/>
        <v>0</v>
      </c>
      <c r="BB170" s="83"/>
      <c r="BC170" s="83"/>
      <c r="BD170" s="83"/>
      <c r="BE170" s="334" t="s">
        <v>1683</v>
      </c>
      <c r="BF170" s="83" t="s">
        <v>1684</v>
      </c>
      <c r="BG170" s="334" t="s">
        <v>1685</v>
      </c>
      <c r="BH170" s="92" t="s">
        <v>1533</v>
      </c>
      <c r="BI170" s="92" t="s">
        <v>1534</v>
      </c>
      <c r="BJ170" s="83" t="s">
        <v>1535</v>
      </c>
      <c r="BK170" s="92" t="s">
        <v>1536</v>
      </c>
      <c r="BL170" s="92" t="s">
        <v>1686</v>
      </c>
      <c r="BM170" s="98" t="s">
        <v>1538</v>
      </c>
      <c r="BN170" s="83"/>
    </row>
    <row r="171" spans="1:66" s="15" customFormat="1" ht="114.75" customHeight="1">
      <c r="A171" s="83"/>
      <c r="B171" s="83" t="s">
        <v>1687</v>
      </c>
      <c r="C171" s="83"/>
      <c r="D171" s="334" t="s">
        <v>1688</v>
      </c>
      <c r="E171" s="83"/>
      <c r="F171" s="92" t="s">
        <v>1301</v>
      </c>
      <c r="G171" s="83" t="s">
        <v>1523</v>
      </c>
      <c r="H171" s="335">
        <v>44211</v>
      </c>
      <c r="I171" s="93">
        <v>44561</v>
      </c>
      <c r="J171" s="83" t="s">
        <v>1689</v>
      </c>
      <c r="K171" s="83" t="s">
        <v>1690</v>
      </c>
      <c r="L171" s="83" t="s">
        <v>144</v>
      </c>
      <c r="M171" s="237" t="s">
        <v>156</v>
      </c>
      <c r="N171" s="237" t="s">
        <v>80</v>
      </c>
      <c r="O171" s="237"/>
      <c r="P171" s="237" t="s">
        <v>1653</v>
      </c>
      <c r="Q171" s="47">
        <v>6365400</v>
      </c>
      <c r="R171" s="237"/>
      <c r="S171" s="44"/>
      <c r="T171" s="237"/>
      <c r="U171" s="44"/>
      <c r="V171" s="237"/>
      <c r="W171" s="44"/>
      <c r="X171" s="237">
        <v>1</v>
      </c>
      <c r="Y171" s="47">
        <f t="shared" si="66"/>
        <v>6365400</v>
      </c>
      <c r="Z171" s="668"/>
      <c r="AA171" s="677" t="str">
        <f t="shared" si="56"/>
        <v xml:space="preserve"> </v>
      </c>
      <c r="AB171" s="668"/>
      <c r="AC171" s="677"/>
      <c r="AD171" s="668"/>
      <c r="AE171" s="668"/>
      <c r="AF171" s="748">
        <v>0</v>
      </c>
      <c r="AG171" s="677">
        <f t="shared" si="58"/>
        <v>0</v>
      </c>
      <c r="AH171" s="668" t="s">
        <v>1653</v>
      </c>
      <c r="AI171" s="677" t="s">
        <v>1653</v>
      </c>
      <c r="AJ171" s="83" t="s">
        <v>1691</v>
      </c>
      <c r="AK171" s="83" t="s">
        <v>1692</v>
      </c>
      <c r="AL171" s="83"/>
      <c r="AM171" s="17">
        <f t="shared" si="59"/>
        <v>0</v>
      </c>
      <c r="AN171" s="83"/>
      <c r="AO171" s="17"/>
      <c r="AP171" s="454" t="s">
        <v>1693</v>
      </c>
      <c r="AQ171" s="454" t="s">
        <v>1529</v>
      </c>
      <c r="AR171" s="83"/>
      <c r="AS171" s="14">
        <f t="shared" si="60"/>
        <v>0</v>
      </c>
      <c r="AT171" s="83"/>
      <c r="AU171" s="14"/>
      <c r="AV171" s="83"/>
      <c r="AW171" s="83"/>
      <c r="AX171" s="83"/>
      <c r="AY171" s="14">
        <f t="shared" si="61"/>
        <v>0</v>
      </c>
      <c r="AZ171" s="83"/>
      <c r="BA171" s="14"/>
      <c r="BB171" s="83"/>
      <c r="BC171" s="83"/>
      <c r="BD171" s="83"/>
      <c r="BE171" s="334" t="s">
        <v>1637</v>
      </c>
      <c r="BF171" s="83" t="s">
        <v>1694</v>
      </c>
      <c r="BG171" s="334" t="s">
        <v>1695</v>
      </c>
      <c r="BH171" s="92" t="s">
        <v>1533</v>
      </c>
      <c r="BI171" s="92" t="s">
        <v>1534</v>
      </c>
      <c r="BJ171" s="83" t="s">
        <v>1535</v>
      </c>
      <c r="BK171" s="92" t="s">
        <v>1696</v>
      </c>
      <c r="BL171" s="92" t="s">
        <v>1697</v>
      </c>
      <c r="BM171" s="98" t="s">
        <v>1538</v>
      </c>
      <c r="BN171" s="83" t="s">
        <v>1568</v>
      </c>
    </row>
    <row r="172" spans="1:66" s="15" customFormat="1" ht="114.75" customHeight="1">
      <c r="A172" s="83"/>
      <c r="B172" s="83" t="s">
        <v>1687</v>
      </c>
      <c r="C172" s="83"/>
      <c r="D172" s="334" t="s">
        <v>1698</v>
      </c>
      <c r="E172" s="83"/>
      <c r="F172" s="92" t="s">
        <v>1301</v>
      </c>
      <c r="G172" s="83" t="s">
        <v>1523</v>
      </c>
      <c r="H172" s="335">
        <v>44228</v>
      </c>
      <c r="I172" s="93">
        <v>45444</v>
      </c>
      <c r="J172" s="83" t="s">
        <v>1699</v>
      </c>
      <c r="K172" s="83" t="s">
        <v>1700</v>
      </c>
      <c r="L172" s="83" t="s">
        <v>144</v>
      </c>
      <c r="M172" s="237" t="s">
        <v>65</v>
      </c>
      <c r="N172" s="237"/>
      <c r="O172" s="237"/>
      <c r="P172" s="237">
        <v>1</v>
      </c>
      <c r="Q172" s="44">
        <v>55000000</v>
      </c>
      <c r="R172" s="237">
        <v>1</v>
      </c>
      <c r="S172" s="44">
        <v>56650000</v>
      </c>
      <c r="T172" s="237">
        <v>1</v>
      </c>
      <c r="U172" s="44">
        <v>58349500</v>
      </c>
      <c r="V172" s="237">
        <v>1</v>
      </c>
      <c r="W172" s="44">
        <v>32781810</v>
      </c>
      <c r="X172" s="237">
        <v>1</v>
      </c>
      <c r="Y172" s="44">
        <f t="shared" si="66"/>
        <v>202781310</v>
      </c>
      <c r="Z172" s="668"/>
      <c r="AA172" s="677" t="str">
        <f t="shared" si="56"/>
        <v xml:space="preserve"> </v>
      </c>
      <c r="AB172" s="668"/>
      <c r="AC172" s="677" t="str">
        <f t="shared" si="57"/>
        <v xml:space="preserve"> </v>
      </c>
      <c r="AD172" s="668"/>
      <c r="AE172" s="668"/>
      <c r="AF172" s="748"/>
      <c r="AG172" s="677">
        <f t="shared" si="58"/>
        <v>0</v>
      </c>
      <c r="AH172" s="668"/>
      <c r="AI172" s="677">
        <f>IF(P172=0," ",AH172/P172)</f>
        <v>0</v>
      </c>
      <c r="AJ172" s="210" t="s">
        <v>1701</v>
      </c>
      <c r="AK172" s="210" t="s">
        <v>1702</v>
      </c>
      <c r="AL172" s="341">
        <v>7096000</v>
      </c>
      <c r="AM172" s="187">
        <v>0.13</v>
      </c>
      <c r="AN172" s="86">
        <v>1</v>
      </c>
      <c r="AO172" s="187">
        <v>1</v>
      </c>
      <c r="AP172" s="453" t="s">
        <v>1703</v>
      </c>
      <c r="AQ172" s="453" t="s">
        <v>1704</v>
      </c>
      <c r="AR172" s="83"/>
      <c r="AS172" s="14">
        <f t="shared" si="60"/>
        <v>0</v>
      </c>
      <c r="AT172" s="83"/>
      <c r="AU172" s="14">
        <f t="shared" si="64"/>
        <v>0</v>
      </c>
      <c r="AV172" s="83"/>
      <c r="AW172" s="83"/>
      <c r="AX172" s="83"/>
      <c r="AY172" s="14">
        <f t="shared" si="61"/>
        <v>0</v>
      </c>
      <c r="AZ172" s="83"/>
      <c r="BA172" s="14">
        <f t="shared" si="65"/>
        <v>0</v>
      </c>
      <c r="BB172" s="83"/>
      <c r="BC172" s="83"/>
      <c r="BD172" s="83"/>
      <c r="BE172" s="334" t="s">
        <v>1595</v>
      </c>
      <c r="BF172" s="83" t="s">
        <v>1595</v>
      </c>
      <c r="BG172" s="334" t="s">
        <v>1705</v>
      </c>
      <c r="BH172" s="92" t="s">
        <v>1533</v>
      </c>
      <c r="BI172" s="92" t="s">
        <v>1534</v>
      </c>
      <c r="BJ172" s="83" t="s">
        <v>1535</v>
      </c>
      <c r="BK172" s="92" t="s">
        <v>1696</v>
      </c>
      <c r="BL172" s="92" t="s">
        <v>1706</v>
      </c>
      <c r="BM172" s="98" t="s">
        <v>1538</v>
      </c>
      <c r="BN172" s="83"/>
    </row>
    <row r="173" spans="1:66" s="15" customFormat="1" ht="114.75" customHeight="1">
      <c r="A173" s="83"/>
      <c r="B173" s="83" t="s">
        <v>1687</v>
      </c>
      <c r="C173" s="83"/>
      <c r="D173" s="334" t="s">
        <v>1707</v>
      </c>
      <c r="E173" s="83"/>
      <c r="F173" s="92" t="s">
        <v>1301</v>
      </c>
      <c r="G173" s="83" t="s">
        <v>1523</v>
      </c>
      <c r="H173" s="335">
        <v>44211</v>
      </c>
      <c r="I173" s="93">
        <v>45473</v>
      </c>
      <c r="J173" s="83" t="s">
        <v>1708</v>
      </c>
      <c r="K173" s="83" t="s">
        <v>1709</v>
      </c>
      <c r="L173" s="83" t="s">
        <v>144</v>
      </c>
      <c r="M173" s="237" t="s">
        <v>65</v>
      </c>
      <c r="N173" s="237" t="s">
        <v>80</v>
      </c>
      <c r="O173" s="237"/>
      <c r="P173" s="237">
        <v>1</v>
      </c>
      <c r="Q173" s="44">
        <v>55000000</v>
      </c>
      <c r="R173" s="237">
        <v>1</v>
      </c>
      <c r="S173" s="44">
        <v>56650000</v>
      </c>
      <c r="T173" s="237">
        <v>1</v>
      </c>
      <c r="U173" s="44">
        <v>58349500</v>
      </c>
      <c r="V173" s="237">
        <v>1</v>
      </c>
      <c r="W173" s="44">
        <v>32781810</v>
      </c>
      <c r="X173" s="237">
        <v>4</v>
      </c>
      <c r="Y173" s="44">
        <f t="shared" si="66"/>
        <v>202781310</v>
      </c>
      <c r="Z173" s="668"/>
      <c r="AA173" s="677" t="str">
        <f t="shared" si="56"/>
        <v xml:space="preserve"> </v>
      </c>
      <c r="AB173" s="668"/>
      <c r="AC173" s="677"/>
      <c r="AD173" s="668"/>
      <c r="AE173" s="668"/>
      <c r="AF173" s="759"/>
      <c r="AG173" s="677">
        <f>IF(P173=0," ",AE173/P173)</f>
        <v>0</v>
      </c>
      <c r="AH173" s="668"/>
      <c r="AI173" s="677" t="str">
        <f>IF(O173=0," ",AH173/O173)</f>
        <v xml:space="preserve"> </v>
      </c>
      <c r="AJ173" s="210" t="s">
        <v>1710</v>
      </c>
      <c r="AK173" s="210" t="s">
        <v>1711</v>
      </c>
      <c r="AL173" s="341">
        <v>8333333</v>
      </c>
      <c r="AM173" s="187">
        <v>0.15</v>
      </c>
      <c r="AN173" s="86">
        <v>1</v>
      </c>
      <c r="AO173" s="187">
        <v>1</v>
      </c>
      <c r="AP173" s="434" t="s">
        <v>1712</v>
      </c>
      <c r="AQ173" s="453" t="s">
        <v>1704</v>
      </c>
      <c r="AR173" s="83"/>
      <c r="AS173" s="14">
        <f t="shared" si="60"/>
        <v>0</v>
      </c>
      <c r="AT173" s="83"/>
      <c r="AU173" s="14">
        <f t="shared" si="64"/>
        <v>0</v>
      </c>
      <c r="AV173" s="83"/>
      <c r="AW173" s="83"/>
      <c r="AX173" s="83"/>
      <c r="AY173" s="14">
        <f t="shared" si="61"/>
        <v>0</v>
      </c>
      <c r="AZ173" s="83"/>
      <c r="BA173" s="14">
        <f t="shared" si="65"/>
        <v>0</v>
      </c>
      <c r="BB173" s="83"/>
      <c r="BC173" s="83"/>
      <c r="BD173" s="83"/>
      <c r="BE173" s="334" t="s">
        <v>1713</v>
      </c>
      <c r="BF173" s="83" t="s">
        <v>1714</v>
      </c>
      <c r="BG173" s="334" t="s">
        <v>1715</v>
      </c>
      <c r="BH173" s="92" t="s">
        <v>1533</v>
      </c>
      <c r="BI173" s="92" t="s">
        <v>1534</v>
      </c>
      <c r="BJ173" s="83" t="s">
        <v>1535</v>
      </c>
      <c r="BK173" s="92" t="s">
        <v>1696</v>
      </c>
      <c r="BL173" s="92" t="s">
        <v>1716</v>
      </c>
      <c r="BM173" s="98" t="s">
        <v>1538</v>
      </c>
      <c r="BN173" s="83"/>
    </row>
    <row r="174" spans="1:66" s="15" customFormat="1" ht="114.75" customHeight="1">
      <c r="A174" s="83"/>
      <c r="B174" s="83" t="s">
        <v>1687</v>
      </c>
      <c r="C174" s="83"/>
      <c r="D174" s="334" t="s">
        <v>1717</v>
      </c>
      <c r="E174" s="83"/>
      <c r="F174" s="92" t="s">
        <v>1301</v>
      </c>
      <c r="G174" s="83" t="s">
        <v>1523</v>
      </c>
      <c r="H174" s="335">
        <v>44211</v>
      </c>
      <c r="I174" s="93">
        <v>45473</v>
      </c>
      <c r="J174" s="83" t="s">
        <v>1718</v>
      </c>
      <c r="K174" s="83" t="s">
        <v>1719</v>
      </c>
      <c r="L174" s="83" t="s">
        <v>144</v>
      </c>
      <c r="M174" s="237" t="s">
        <v>65</v>
      </c>
      <c r="N174" s="237"/>
      <c r="O174" s="237"/>
      <c r="P174" s="237">
        <v>50</v>
      </c>
      <c r="Q174" s="44">
        <v>5908894</v>
      </c>
      <c r="R174" s="237">
        <v>50</v>
      </c>
      <c r="S174" s="44">
        <v>6086170</v>
      </c>
      <c r="T174" s="237">
        <v>50</v>
      </c>
      <c r="U174" s="44">
        <v>6268745</v>
      </c>
      <c r="V174" s="237">
        <v>50</v>
      </c>
      <c r="W174" s="44">
        <v>6456808</v>
      </c>
      <c r="X174" s="237">
        <v>200</v>
      </c>
      <c r="Y174" s="44">
        <f t="shared" si="66"/>
        <v>24720617</v>
      </c>
      <c r="Z174" s="668"/>
      <c r="AA174" s="677" t="str">
        <f t="shared" si="56"/>
        <v xml:space="preserve"> </v>
      </c>
      <c r="AB174" s="668"/>
      <c r="AC174" s="677" t="str">
        <f t="shared" si="57"/>
        <v xml:space="preserve"> </v>
      </c>
      <c r="AD174" s="668"/>
      <c r="AE174" s="668"/>
      <c r="AF174" s="748"/>
      <c r="AG174" s="677">
        <f t="shared" si="58"/>
        <v>0</v>
      </c>
      <c r="AH174" s="668"/>
      <c r="AI174" s="677">
        <f t="shared" si="62"/>
        <v>0</v>
      </c>
      <c r="AJ174" s="83" t="s">
        <v>1720</v>
      </c>
      <c r="AK174" s="83" t="s">
        <v>1721</v>
      </c>
      <c r="AL174" s="83"/>
      <c r="AM174" s="17">
        <f>IF(Q174=0," ",AL174/Q174)</f>
        <v>0</v>
      </c>
      <c r="AN174" s="83"/>
      <c r="AO174" s="17">
        <v>0.3</v>
      </c>
      <c r="AP174" s="451" t="s">
        <v>1722</v>
      </c>
      <c r="AQ174" s="434"/>
      <c r="AR174" s="83"/>
      <c r="AS174" s="14">
        <f t="shared" si="60"/>
        <v>0</v>
      </c>
      <c r="AT174" s="83"/>
      <c r="AU174" s="14">
        <f t="shared" si="64"/>
        <v>0</v>
      </c>
      <c r="AV174" s="83"/>
      <c r="AW174" s="83"/>
      <c r="AX174" s="83"/>
      <c r="AY174" s="14">
        <f t="shared" si="61"/>
        <v>0</v>
      </c>
      <c r="AZ174" s="83"/>
      <c r="BA174" s="14">
        <f t="shared" si="65"/>
        <v>0</v>
      </c>
      <c r="BB174" s="83"/>
      <c r="BC174" s="83"/>
      <c r="BD174" s="83"/>
      <c r="BE174" s="334" t="s">
        <v>1546</v>
      </c>
      <c r="BF174" s="169" t="s">
        <v>1655</v>
      </c>
      <c r="BG174" s="334" t="s">
        <v>1723</v>
      </c>
      <c r="BH174" s="92" t="s">
        <v>1533</v>
      </c>
      <c r="BI174" s="92" t="s">
        <v>1534</v>
      </c>
      <c r="BJ174" s="83" t="s">
        <v>1535</v>
      </c>
      <c r="BK174" s="92" t="s">
        <v>1696</v>
      </c>
      <c r="BL174" s="92" t="s">
        <v>1724</v>
      </c>
      <c r="BM174" s="98" t="s">
        <v>1538</v>
      </c>
      <c r="BN174" s="83"/>
    </row>
    <row r="175" spans="1:66" s="15" customFormat="1" ht="114.75" customHeight="1">
      <c r="A175" s="83"/>
      <c r="B175" s="83" t="s">
        <v>1725</v>
      </c>
      <c r="C175" s="83"/>
      <c r="D175" s="334" t="s">
        <v>1726</v>
      </c>
      <c r="E175" s="83"/>
      <c r="F175" s="92" t="s">
        <v>1301</v>
      </c>
      <c r="G175" s="83" t="s">
        <v>1523</v>
      </c>
      <c r="H175" s="93">
        <v>44228</v>
      </c>
      <c r="I175" s="93">
        <v>44561</v>
      </c>
      <c r="J175" s="83" t="s">
        <v>1727</v>
      </c>
      <c r="K175" s="83" t="s">
        <v>1728</v>
      </c>
      <c r="L175" s="83" t="s">
        <v>144</v>
      </c>
      <c r="M175" s="237" t="s">
        <v>156</v>
      </c>
      <c r="N175" s="237" t="s">
        <v>80</v>
      </c>
      <c r="O175" s="237"/>
      <c r="P175" s="237">
        <v>1</v>
      </c>
      <c r="Q175" s="47">
        <v>18753056</v>
      </c>
      <c r="R175" s="237"/>
      <c r="S175" s="44"/>
      <c r="T175" s="237"/>
      <c r="U175" s="44"/>
      <c r="V175" s="237"/>
      <c r="W175" s="44"/>
      <c r="X175" s="237">
        <v>1</v>
      </c>
      <c r="Y175" s="47">
        <f t="shared" si="66"/>
        <v>18753056</v>
      </c>
      <c r="Z175" s="668"/>
      <c r="AA175" s="677" t="str">
        <f t="shared" si="56"/>
        <v xml:space="preserve"> </v>
      </c>
      <c r="AB175" s="668"/>
      <c r="AC175" s="677"/>
      <c r="AD175" s="668"/>
      <c r="AE175" s="668"/>
      <c r="AF175" s="748"/>
      <c r="AG175" s="677">
        <f t="shared" si="58"/>
        <v>0</v>
      </c>
      <c r="AH175" s="668"/>
      <c r="AI175" s="677">
        <f t="shared" si="62"/>
        <v>0</v>
      </c>
      <c r="AJ175" s="83" t="s">
        <v>1729</v>
      </c>
      <c r="AK175" s="83"/>
      <c r="AL175" s="83"/>
      <c r="AM175" s="17">
        <f t="shared" si="59"/>
        <v>0</v>
      </c>
      <c r="AN175" s="83"/>
      <c r="AO175" s="17">
        <f t="shared" si="63"/>
        <v>0</v>
      </c>
      <c r="AP175" s="434" t="s">
        <v>1730</v>
      </c>
      <c r="AQ175" s="434" t="s">
        <v>1731</v>
      </c>
      <c r="AR175" s="83"/>
      <c r="AS175" s="14">
        <f t="shared" si="60"/>
        <v>0</v>
      </c>
      <c r="AT175" s="83"/>
      <c r="AU175" s="14">
        <f t="shared" si="64"/>
        <v>0</v>
      </c>
      <c r="AV175" s="83"/>
      <c r="AW175" s="83"/>
      <c r="AX175" s="83"/>
      <c r="AY175" s="14">
        <f t="shared" si="61"/>
        <v>0</v>
      </c>
      <c r="AZ175" s="83"/>
      <c r="BA175" s="14">
        <f t="shared" si="65"/>
        <v>0</v>
      </c>
      <c r="BB175" s="83"/>
      <c r="BC175" s="83"/>
      <c r="BD175" s="83"/>
      <c r="BE175" s="334" t="s">
        <v>1732</v>
      </c>
      <c r="BF175" s="83" t="s">
        <v>1733</v>
      </c>
      <c r="BG175" s="334" t="s">
        <v>1734</v>
      </c>
      <c r="BH175" s="92" t="s">
        <v>1533</v>
      </c>
      <c r="BI175" s="92" t="s">
        <v>1534</v>
      </c>
      <c r="BJ175" s="83" t="s">
        <v>1535</v>
      </c>
      <c r="BK175" s="92" t="s">
        <v>1696</v>
      </c>
      <c r="BL175" s="92" t="s">
        <v>1735</v>
      </c>
      <c r="BM175" s="98" t="s">
        <v>1538</v>
      </c>
      <c r="BN175" s="83"/>
    </row>
    <row r="176" spans="1:66" s="15" customFormat="1" ht="114.75" customHeight="1">
      <c r="A176" s="334"/>
      <c r="B176" s="334" t="s">
        <v>1725</v>
      </c>
      <c r="C176" s="83"/>
      <c r="D176" s="334" t="s">
        <v>1736</v>
      </c>
      <c r="E176" s="83"/>
      <c r="F176" s="92" t="s">
        <v>1301</v>
      </c>
      <c r="G176" s="83" t="s">
        <v>1523</v>
      </c>
      <c r="H176" s="93">
        <v>44197</v>
      </c>
      <c r="I176" s="93">
        <v>45473</v>
      </c>
      <c r="J176" s="83" t="s">
        <v>1737</v>
      </c>
      <c r="K176" s="83" t="s">
        <v>1737</v>
      </c>
      <c r="L176" s="83" t="s">
        <v>144</v>
      </c>
      <c r="M176" s="237" t="s">
        <v>156</v>
      </c>
      <c r="N176" s="237"/>
      <c r="O176" s="237">
        <v>0</v>
      </c>
      <c r="P176" s="237">
        <v>1</v>
      </c>
      <c r="Q176" s="237">
        <v>0</v>
      </c>
      <c r="R176" s="237">
        <v>1</v>
      </c>
      <c r="S176" s="44">
        <v>0</v>
      </c>
      <c r="T176" s="237">
        <v>1</v>
      </c>
      <c r="U176" s="44">
        <v>0</v>
      </c>
      <c r="V176" s="237">
        <v>1</v>
      </c>
      <c r="W176" s="44">
        <v>0</v>
      </c>
      <c r="X176" s="237">
        <v>1</v>
      </c>
      <c r="Y176" s="47">
        <f t="shared" si="66"/>
        <v>0</v>
      </c>
      <c r="Z176" s="668"/>
      <c r="AA176" s="677" t="str">
        <f t="shared" si="56"/>
        <v xml:space="preserve"> </v>
      </c>
      <c r="AB176" s="668"/>
      <c r="AC176" s="677" t="str">
        <f t="shared" si="57"/>
        <v xml:space="preserve"> </v>
      </c>
      <c r="AD176" s="668"/>
      <c r="AE176" s="668"/>
      <c r="AF176" s="748"/>
      <c r="AG176" s="677" t="str">
        <f t="shared" si="58"/>
        <v xml:space="preserve"> </v>
      </c>
      <c r="AH176" s="668"/>
      <c r="AI176" s="677">
        <f t="shared" si="62"/>
        <v>0</v>
      </c>
      <c r="AJ176" s="83" t="s">
        <v>1729</v>
      </c>
      <c r="AK176" s="83"/>
      <c r="AL176" s="83">
        <v>0</v>
      </c>
      <c r="AM176" s="17">
        <v>0</v>
      </c>
      <c r="AN176" s="83">
        <v>0</v>
      </c>
      <c r="AO176" s="17">
        <v>0</v>
      </c>
      <c r="AP176" s="451" t="s">
        <v>1738</v>
      </c>
      <c r="AQ176" s="451" t="s">
        <v>1682</v>
      </c>
      <c r="AR176" s="83"/>
      <c r="AS176" s="14" t="str">
        <f t="shared" si="60"/>
        <v xml:space="preserve"> </v>
      </c>
      <c r="AT176" s="83"/>
      <c r="AU176" s="14">
        <f t="shared" si="64"/>
        <v>0</v>
      </c>
      <c r="AV176" s="83"/>
      <c r="AW176" s="83"/>
      <c r="AX176" s="83"/>
      <c r="AY176" s="14" t="str">
        <f t="shared" si="61"/>
        <v xml:space="preserve"> </v>
      </c>
      <c r="AZ176" s="83"/>
      <c r="BA176" s="14">
        <f t="shared" si="65"/>
        <v>0</v>
      </c>
      <c r="BB176" s="83"/>
      <c r="BC176" s="83"/>
      <c r="BD176" s="83"/>
      <c r="BE176" s="334"/>
      <c r="BF176" s="83" t="s">
        <v>1655</v>
      </c>
      <c r="BG176" s="334" t="s">
        <v>1656</v>
      </c>
      <c r="BH176" s="92" t="s">
        <v>1533</v>
      </c>
      <c r="BI176" s="92" t="s">
        <v>1534</v>
      </c>
      <c r="BJ176" s="83" t="s">
        <v>1535</v>
      </c>
      <c r="BK176" s="92" t="s">
        <v>1696</v>
      </c>
      <c r="BL176" s="92" t="s">
        <v>1739</v>
      </c>
      <c r="BM176" s="98" t="s">
        <v>1538</v>
      </c>
      <c r="BN176" s="83"/>
    </row>
    <row r="177" spans="1:66" s="15" customFormat="1" ht="114.75" customHeight="1">
      <c r="A177" s="83"/>
      <c r="B177" s="83" t="s">
        <v>1725</v>
      </c>
      <c r="C177" s="83"/>
      <c r="D177" s="334" t="s">
        <v>1740</v>
      </c>
      <c r="E177" s="83"/>
      <c r="F177" s="92" t="s">
        <v>1301</v>
      </c>
      <c r="G177" s="83" t="s">
        <v>1523</v>
      </c>
      <c r="H177" s="93">
        <v>44211</v>
      </c>
      <c r="I177" s="93">
        <v>45657</v>
      </c>
      <c r="J177" s="83" t="s">
        <v>1741</v>
      </c>
      <c r="K177" s="83" t="s">
        <v>1742</v>
      </c>
      <c r="L177" s="83" t="s">
        <v>144</v>
      </c>
      <c r="M177" s="237" t="s">
        <v>65</v>
      </c>
      <c r="N177" s="237"/>
      <c r="O177" s="237"/>
      <c r="P177" s="237">
        <v>1</v>
      </c>
      <c r="Q177" s="44">
        <v>69800000</v>
      </c>
      <c r="R177" s="237">
        <v>1</v>
      </c>
      <c r="S177" s="47">
        <v>70019400</v>
      </c>
      <c r="T177" s="237">
        <v>1</v>
      </c>
      <c r="U177" s="47">
        <v>72119892</v>
      </c>
      <c r="V177" s="237">
        <v>1</v>
      </c>
      <c r="W177" s="47">
        <v>74283581</v>
      </c>
      <c r="X177" s="237">
        <v>1</v>
      </c>
      <c r="Y177" s="47">
        <f t="shared" si="66"/>
        <v>286222873</v>
      </c>
      <c r="Z177" s="668"/>
      <c r="AA177" s="677" t="str">
        <f t="shared" si="56"/>
        <v xml:space="preserve"> </v>
      </c>
      <c r="AB177" s="668"/>
      <c r="AC177" s="677" t="str">
        <f t="shared" si="57"/>
        <v xml:space="preserve"> </v>
      </c>
      <c r="AD177" s="668"/>
      <c r="AE177" s="668"/>
      <c r="AF177" s="748">
        <v>14336000</v>
      </c>
      <c r="AG177" s="677">
        <f t="shared" si="58"/>
        <v>0.2053868194842407</v>
      </c>
      <c r="AH177" s="668">
        <v>1</v>
      </c>
      <c r="AI177" s="677">
        <f t="shared" si="62"/>
        <v>1</v>
      </c>
      <c r="AJ177" s="83" t="s">
        <v>1743</v>
      </c>
      <c r="AK177" s="83" t="s">
        <v>1744</v>
      </c>
      <c r="AL177" s="86">
        <v>18432000</v>
      </c>
      <c r="AM177" s="338">
        <v>0.26</v>
      </c>
      <c r="AN177" s="339">
        <v>1</v>
      </c>
      <c r="AO177" s="187">
        <v>1</v>
      </c>
      <c r="AP177" s="451" t="s">
        <v>1745</v>
      </c>
      <c r="AQ177" s="451" t="s">
        <v>1682</v>
      </c>
      <c r="AR177" s="83"/>
      <c r="AS177" s="14">
        <f t="shared" si="60"/>
        <v>0</v>
      </c>
      <c r="AT177" s="83"/>
      <c r="AU177" s="14">
        <f t="shared" si="64"/>
        <v>0</v>
      </c>
      <c r="AV177" s="83"/>
      <c r="AW177" s="83"/>
      <c r="AX177" s="83"/>
      <c r="AY177" s="14">
        <f t="shared" si="61"/>
        <v>0</v>
      </c>
      <c r="AZ177" s="83"/>
      <c r="BA177" s="14">
        <f t="shared" si="65"/>
        <v>0</v>
      </c>
      <c r="BB177" s="83"/>
      <c r="BC177" s="83"/>
      <c r="BD177" s="83"/>
      <c r="BE177" s="334" t="s">
        <v>1546</v>
      </c>
      <c r="BF177" s="83" t="s">
        <v>1655</v>
      </c>
      <c r="BG177" s="334" t="s">
        <v>1746</v>
      </c>
      <c r="BH177" s="92" t="s">
        <v>1533</v>
      </c>
      <c r="BI177" s="92" t="s">
        <v>1534</v>
      </c>
      <c r="BJ177" s="83" t="s">
        <v>1535</v>
      </c>
      <c r="BK177" s="92" t="s">
        <v>1696</v>
      </c>
      <c r="BL177" s="92" t="s">
        <v>1747</v>
      </c>
      <c r="BM177" s="98" t="s">
        <v>1538</v>
      </c>
      <c r="BN177" s="83"/>
    </row>
    <row r="178" spans="1:66" s="15" customFormat="1" ht="114.75" customHeight="1">
      <c r="A178" s="83"/>
      <c r="B178" s="83" t="s">
        <v>1725</v>
      </c>
      <c r="C178" s="83"/>
      <c r="D178" s="334" t="s">
        <v>1748</v>
      </c>
      <c r="E178" s="83"/>
      <c r="F178" s="92" t="s">
        <v>1301</v>
      </c>
      <c r="G178" s="83" t="s">
        <v>1523</v>
      </c>
      <c r="H178" s="93">
        <v>44211</v>
      </c>
      <c r="I178" s="93">
        <v>44561</v>
      </c>
      <c r="J178" s="83" t="s">
        <v>1749</v>
      </c>
      <c r="K178" s="83" t="s">
        <v>1750</v>
      </c>
      <c r="L178" s="83" t="s">
        <v>144</v>
      </c>
      <c r="M178" s="237" t="s">
        <v>65</v>
      </c>
      <c r="N178" s="237"/>
      <c r="O178" s="237"/>
      <c r="P178" s="237">
        <v>1</v>
      </c>
      <c r="Q178" s="44">
        <v>11556900</v>
      </c>
      <c r="R178" s="237"/>
      <c r="S178" s="44"/>
      <c r="T178" s="237"/>
      <c r="U178" s="44"/>
      <c r="V178" s="237"/>
      <c r="W178" s="44"/>
      <c r="X178" s="237">
        <v>1</v>
      </c>
      <c r="Y178" s="47">
        <f t="shared" si="66"/>
        <v>11556900</v>
      </c>
      <c r="Z178" s="668"/>
      <c r="AA178" s="677" t="str">
        <f t="shared" si="56"/>
        <v xml:space="preserve"> </v>
      </c>
      <c r="AB178" s="668"/>
      <c r="AC178" s="677" t="str">
        <f t="shared" si="57"/>
        <v xml:space="preserve"> </v>
      </c>
      <c r="AD178" s="668"/>
      <c r="AE178" s="668"/>
      <c r="AF178" s="748"/>
      <c r="AG178" s="677">
        <f t="shared" si="58"/>
        <v>0</v>
      </c>
      <c r="AH178" s="668"/>
      <c r="AI178" s="677">
        <f t="shared" si="62"/>
        <v>0</v>
      </c>
      <c r="AJ178" s="83" t="s">
        <v>1729</v>
      </c>
      <c r="AK178" s="83"/>
      <c r="AL178" s="83">
        <v>0</v>
      </c>
      <c r="AM178" s="17">
        <f t="shared" si="59"/>
        <v>0</v>
      </c>
      <c r="AN178" s="83">
        <v>0</v>
      </c>
      <c r="AO178" s="17">
        <f t="shared" si="63"/>
        <v>0</v>
      </c>
      <c r="AP178" s="451" t="s">
        <v>1751</v>
      </c>
      <c r="AQ178" s="451" t="s">
        <v>1564</v>
      </c>
      <c r="AR178" s="83"/>
      <c r="AS178" s="14">
        <f t="shared" si="60"/>
        <v>0</v>
      </c>
      <c r="AT178" s="83"/>
      <c r="AU178" s="14">
        <f t="shared" si="64"/>
        <v>0</v>
      </c>
      <c r="AV178" s="83"/>
      <c r="AW178" s="83"/>
      <c r="AX178" s="83"/>
      <c r="AY178" s="14">
        <f t="shared" si="61"/>
        <v>0</v>
      </c>
      <c r="AZ178" s="83"/>
      <c r="BA178" s="14">
        <f t="shared" si="65"/>
        <v>0</v>
      </c>
      <c r="BB178" s="83"/>
      <c r="BC178" s="83"/>
      <c r="BD178" s="83"/>
      <c r="BE178" s="334" t="s">
        <v>1546</v>
      </c>
      <c r="BF178" s="169" t="s">
        <v>1655</v>
      </c>
      <c r="BG178" s="334" t="s">
        <v>1752</v>
      </c>
      <c r="BH178" s="92" t="s">
        <v>1533</v>
      </c>
      <c r="BI178" s="92" t="s">
        <v>1534</v>
      </c>
      <c r="BJ178" s="83" t="s">
        <v>1535</v>
      </c>
      <c r="BK178" s="92" t="s">
        <v>1696</v>
      </c>
      <c r="BL178" s="92" t="s">
        <v>1753</v>
      </c>
      <c r="BM178" s="98" t="s">
        <v>1538</v>
      </c>
      <c r="BN178" s="83"/>
    </row>
    <row r="179" spans="1:66" s="15" customFormat="1" ht="114.75" customHeight="1">
      <c r="A179" s="83"/>
      <c r="B179" s="83" t="s">
        <v>1725</v>
      </c>
      <c r="C179" s="83"/>
      <c r="D179" s="334" t="s">
        <v>1754</v>
      </c>
      <c r="E179" s="83"/>
      <c r="F179" s="92" t="s">
        <v>1301</v>
      </c>
      <c r="G179" s="83" t="s">
        <v>1523</v>
      </c>
      <c r="H179" s="93">
        <v>44197</v>
      </c>
      <c r="I179" s="93">
        <v>45657</v>
      </c>
      <c r="J179" s="83" t="s">
        <v>1755</v>
      </c>
      <c r="K179" s="83" t="s">
        <v>1756</v>
      </c>
      <c r="L179" s="83" t="s">
        <v>144</v>
      </c>
      <c r="M179" s="237" t="s">
        <v>65</v>
      </c>
      <c r="N179" s="237"/>
      <c r="O179" s="237"/>
      <c r="P179" s="237">
        <v>2</v>
      </c>
      <c r="Q179" s="44">
        <v>112423200</v>
      </c>
      <c r="R179" s="237">
        <v>2</v>
      </c>
      <c r="S179" s="44">
        <v>115800000</v>
      </c>
      <c r="T179" s="237">
        <v>2</v>
      </c>
      <c r="U179" s="44">
        <v>119280000</v>
      </c>
      <c r="V179" s="237">
        <v>2</v>
      </c>
      <c r="W179" s="44">
        <v>122856000</v>
      </c>
      <c r="X179" s="237">
        <v>2</v>
      </c>
      <c r="Y179" s="47">
        <f t="shared" si="66"/>
        <v>470359200</v>
      </c>
      <c r="Z179" s="668"/>
      <c r="AA179" s="677" t="str">
        <f t="shared" si="56"/>
        <v xml:space="preserve"> </v>
      </c>
      <c r="AB179" s="668"/>
      <c r="AC179" s="677" t="str">
        <f t="shared" si="57"/>
        <v xml:space="preserve"> </v>
      </c>
      <c r="AD179" s="668"/>
      <c r="AE179" s="668"/>
      <c r="AF179" s="748">
        <v>119128500</v>
      </c>
      <c r="AG179" s="677">
        <f t="shared" si="58"/>
        <v>1.0596433832162757</v>
      </c>
      <c r="AH179" s="668">
        <v>2</v>
      </c>
      <c r="AI179" s="677">
        <f>IF(P179=0," ",AH179/P179)</f>
        <v>1</v>
      </c>
      <c r="AJ179" s="83" t="s">
        <v>1757</v>
      </c>
      <c r="AK179" s="83" t="s">
        <v>1758</v>
      </c>
      <c r="AL179" s="83">
        <v>31077000</v>
      </c>
      <c r="AM179" s="17">
        <f t="shared" si="59"/>
        <v>0.27642870866511537</v>
      </c>
      <c r="AN179" s="339">
        <v>2</v>
      </c>
      <c r="AO179" s="187">
        <v>1</v>
      </c>
      <c r="AP179" s="454" t="s">
        <v>1759</v>
      </c>
      <c r="AQ179" s="451" t="s">
        <v>1760</v>
      </c>
      <c r="AR179" s="83"/>
      <c r="AS179" s="14">
        <f t="shared" si="60"/>
        <v>0</v>
      </c>
      <c r="AT179" s="83"/>
      <c r="AU179" s="14">
        <f t="shared" si="64"/>
        <v>0</v>
      </c>
      <c r="AV179" s="83"/>
      <c r="AW179" s="83"/>
      <c r="AX179" s="83"/>
      <c r="AY179" s="14">
        <f t="shared" si="61"/>
        <v>0</v>
      </c>
      <c r="AZ179" s="83"/>
      <c r="BA179" s="14">
        <f t="shared" si="65"/>
        <v>0</v>
      </c>
      <c r="BB179" s="83"/>
      <c r="BC179" s="83"/>
      <c r="BD179" s="83"/>
      <c r="BE179" s="334" t="s">
        <v>1761</v>
      </c>
      <c r="BF179" s="83" t="s">
        <v>1762</v>
      </c>
      <c r="BG179" s="334" t="s">
        <v>1763</v>
      </c>
      <c r="BH179" s="92" t="s">
        <v>1533</v>
      </c>
      <c r="BI179" s="92" t="s">
        <v>1534</v>
      </c>
      <c r="BJ179" s="83" t="s">
        <v>1535</v>
      </c>
      <c r="BK179" s="92" t="s">
        <v>1696</v>
      </c>
      <c r="BL179" s="92" t="s">
        <v>1764</v>
      </c>
      <c r="BM179" s="98" t="s">
        <v>1538</v>
      </c>
      <c r="BN179" s="83" t="s">
        <v>1765</v>
      </c>
    </row>
    <row r="180" spans="1:66" s="15" customFormat="1" ht="114.75" customHeight="1">
      <c r="A180" s="83"/>
      <c r="B180" s="83" t="s">
        <v>1725</v>
      </c>
      <c r="C180" s="83"/>
      <c r="D180" s="359" t="s">
        <v>1766</v>
      </c>
      <c r="E180" s="83"/>
      <c r="F180" s="92" t="s">
        <v>1301</v>
      </c>
      <c r="G180" s="83" t="s">
        <v>1523</v>
      </c>
      <c r="H180" s="93">
        <v>44197</v>
      </c>
      <c r="I180" s="93">
        <v>45657</v>
      </c>
      <c r="J180" s="109" t="s">
        <v>1767</v>
      </c>
      <c r="K180" s="109" t="s">
        <v>1768</v>
      </c>
      <c r="L180" s="83" t="s">
        <v>144</v>
      </c>
      <c r="M180" s="360" t="s">
        <v>65</v>
      </c>
      <c r="N180" s="237"/>
      <c r="O180" s="360"/>
      <c r="P180" s="237">
        <v>1</v>
      </c>
      <c r="Q180" s="48">
        <v>14956800</v>
      </c>
      <c r="R180" s="237">
        <v>1</v>
      </c>
      <c r="S180" s="48">
        <v>15405500</v>
      </c>
      <c r="T180" s="237">
        <v>1</v>
      </c>
      <c r="U180" s="48">
        <v>15867700</v>
      </c>
      <c r="V180" s="237">
        <v>1</v>
      </c>
      <c r="W180" s="48">
        <v>16345380</v>
      </c>
      <c r="X180" s="237">
        <v>1</v>
      </c>
      <c r="Y180" s="48">
        <f t="shared" si="66"/>
        <v>62575380</v>
      </c>
      <c r="Z180" s="668"/>
      <c r="AA180" s="677" t="str">
        <f t="shared" si="56"/>
        <v xml:space="preserve"> </v>
      </c>
      <c r="AB180" s="668"/>
      <c r="AC180" s="677" t="str">
        <f t="shared" si="57"/>
        <v xml:space="preserve"> </v>
      </c>
      <c r="AD180" s="668"/>
      <c r="AE180" s="668"/>
      <c r="AF180" s="748"/>
      <c r="AG180" s="760">
        <f t="shared" si="58"/>
        <v>0</v>
      </c>
      <c r="AH180" s="668"/>
      <c r="AI180" s="677"/>
      <c r="AJ180" s="83" t="s">
        <v>1769</v>
      </c>
      <c r="AK180" s="83" t="s">
        <v>295</v>
      </c>
      <c r="AL180" s="83">
        <v>2038000</v>
      </c>
      <c r="AM180" s="17">
        <f t="shared" si="59"/>
        <v>0.13625909285408644</v>
      </c>
      <c r="AN180" s="83">
        <v>1</v>
      </c>
      <c r="AO180" s="17">
        <f t="shared" si="63"/>
        <v>1</v>
      </c>
      <c r="AP180" s="455" t="s">
        <v>1770</v>
      </c>
      <c r="AQ180" s="451" t="s">
        <v>1682</v>
      </c>
      <c r="AR180" s="83"/>
      <c r="AS180" s="14">
        <f t="shared" si="60"/>
        <v>0</v>
      </c>
      <c r="AT180" s="83"/>
      <c r="AU180" s="14">
        <f t="shared" si="64"/>
        <v>0</v>
      </c>
      <c r="AV180" s="83"/>
      <c r="AW180" s="83"/>
      <c r="AX180" s="83"/>
      <c r="AY180" s="14">
        <f t="shared" si="61"/>
        <v>0</v>
      </c>
      <c r="AZ180" s="83"/>
      <c r="BA180" s="14">
        <f t="shared" si="65"/>
        <v>0</v>
      </c>
      <c r="BB180" s="83"/>
      <c r="BC180" s="83"/>
      <c r="BD180" s="83"/>
      <c r="BE180" s="334" t="s">
        <v>1761</v>
      </c>
      <c r="BF180" s="83" t="s">
        <v>1762</v>
      </c>
      <c r="BG180" s="334" t="s">
        <v>1763</v>
      </c>
      <c r="BH180" s="92" t="s">
        <v>1533</v>
      </c>
      <c r="BI180" s="92" t="s">
        <v>1534</v>
      </c>
      <c r="BJ180" s="83" t="s">
        <v>1535</v>
      </c>
      <c r="BK180" s="92" t="s">
        <v>1696</v>
      </c>
      <c r="BL180" s="92" t="s">
        <v>1771</v>
      </c>
      <c r="BM180" s="98" t="s">
        <v>1538</v>
      </c>
      <c r="BN180" s="83" t="s">
        <v>1772</v>
      </c>
    </row>
    <row r="181" spans="1:66" s="15" customFormat="1" ht="114.75" customHeight="1">
      <c r="A181" s="83"/>
      <c r="B181" s="83" t="s">
        <v>456</v>
      </c>
      <c r="C181" s="83"/>
      <c r="D181" s="83" t="s">
        <v>1773</v>
      </c>
      <c r="E181" s="83"/>
      <c r="F181" s="92" t="s">
        <v>1301</v>
      </c>
      <c r="G181" s="83" t="s">
        <v>1523</v>
      </c>
      <c r="H181" s="93">
        <v>44927</v>
      </c>
      <c r="I181" s="93">
        <v>45107</v>
      </c>
      <c r="J181" s="83" t="s">
        <v>1774</v>
      </c>
      <c r="K181" s="83" t="s">
        <v>1775</v>
      </c>
      <c r="L181" s="83" t="s">
        <v>144</v>
      </c>
      <c r="M181" s="237" t="s">
        <v>156</v>
      </c>
      <c r="N181" s="237"/>
      <c r="O181" s="237"/>
      <c r="P181" s="237"/>
      <c r="Q181" s="237"/>
      <c r="R181" s="237"/>
      <c r="S181" s="44"/>
      <c r="T181" s="237">
        <v>5</v>
      </c>
      <c r="U181" s="44">
        <v>6192600</v>
      </c>
      <c r="V181" s="237"/>
      <c r="W181" s="44"/>
      <c r="X181" s="237">
        <v>5</v>
      </c>
      <c r="Y181" s="47">
        <f t="shared" si="66"/>
        <v>6192600</v>
      </c>
      <c r="Z181" s="668"/>
      <c r="AA181" s="677" t="str">
        <f t="shared" si="56"/>
        <v xml:space="preserve"> </v>
      </c>
      <c r="AB181" s="668"/>
      <c r="AC181" s="677" t="str">
        <f t="shared" si="57"/>
        <v xml:space="preserve"> </v>
      </c>
      <c r="AD181" s="668"/>
      <c r="AE181" s="668"/>
      <c r="AF181" s="748"/>
      <c r="AG181" s="760" t="str">
        <f t="shared" si="58"/>
        <v xml:space="preserve"> </v>
      </c>
      <c r="AH181" s="668"/>
      <c r="AI181" s="677" t="str">
        <f t="shared" si="62"/>
        <v xml:space="preserve"> </v>
      </c>
      <c r="AJ181" s="83" t="s">
        <v>1776</v>
      </c>
      <c r="AK181" s="83"/>
      <c r="AL181" s="83"/>
      <c r="AM181" s="17" t="str">
        <f t="shared" si="59"/>
        <v xml:space="preserve"> </v>
      </c>
      <c r="AN181" s="83"/>
      <c r="AO181" s="17" t="str">
        <f t="shared" si="63"/>
        <v xml:space="preserve"> </v>
      </c>
      <c r="AP181" s="443"/>
      <c r="AQ181" s="434"/>
      <c r="AR181" s="83"/>
      <c r="AS181" s="14" t="str">
        <f t="shared" si="60"/>
        <v xml:space="preserve"> </v>
      </c>
      <c r="AT181" s="83"/>
      <c r="AU181" s="14" t="str">
        <f t="shared" si="64"/>
        <v xml:space="preserve"> </v>
      </c>
      <c r="AV181" s="83"/>
      <c r="AW181" s="83"/>
      <c r="AX181" s="83"/>
      <c r="AY181" s="14" t="str">
        <f t="shared" si="61"/>
        <v xml:space="preserve"> </v>
      </c>
      <c r="AZ181" s="83"/>
      <c r="BA181" s="14" t="str">
        <f t="shared" si="65"/>
        <v xml:space="preserve"> </v>
      </c>
      <c r="BB181" s="83"/>
      <c r="BC181" s="83"/>
      <c r="BD181" s="83"/>
      <c r="BE181" s="334" t="s">
        <v>1761</v>
      </c>
      <c r="BF181" s="83" t="s">
        <v>1762</v>
      </c>
      <c r="BG181" s="334" t="s">
        <v>1763</v>
      </c>
      <c r="BH181" s="92" t="s">
        <v>1533</v>
      </c>
      <c r="BI181" s="92" t="s">
        <v>1534</v>
      </c>
      <c r="BJ181" s="83" t="s">
        <v>1535</v>
      </c>
      <c r="BK181" s="92" t="s">
        <v>1696</v>
      </c>
      <c r="BL181" s="92" t="s">
        <v>1777</v>
      </c>
      <c r="BM181" s="98" t="s">
        <v>1538</v>
      </c>
      <c r="BN181" s="83"/>
    </row>
    <row r="182" spans="1:66" s="15" customFormat="1" ht="114.75" customHeight="1">
      <c r="A182" s="83"/>
      <c r="B182" s="83" t="s">
        <v>456</v>
      </c>
      <c r="C182" s="83"/>
      <c r="D182" s="83" t="s">
        <v>1778</v>
      </c>
      <c r="E182" s="83"/>
      <c r="F182" s="92" t="s">
        <v>1301</v>
      </c>
      <c r="G182" s="83" t="s">
        <v>1523</v>
      </c>
      <c r="H182" s="93">
        <v>44576</v>
      </c>
      <c r="I182" s="93">
        <v>44926</v>
      </c>
      <c r="J182" s="83" t="s">
        <v>1779</v>
      </c>
      <c r="K182" s="83" t="s">
        <v>1780</v>
      </c>
      <c r="L182" s="83" t="s">
        <v>144</v>
      </c>
      <c r="M182" s="237" t="s">
        <v>65</v>
      </c>
      <c r="N182" s="237"/>
      <c r="O182" s="237"/>
      <c r="P182" s="237"/>
      <c r="Q182" s="237"/>
      <c r="R182" s="237">
        <v>5</v>
      </c>
      <c r="S182" s="44">
        <v>0</v>
      </c>
      <c r="T182" s="237"/>
      <c r="U182" s="44"/>
      <c r="V182" s="237"/>
      <c r="W182" s="44"/>
      <c r="X182" s="237">
        <v>5</v>
      </c>
      <c r="Y182" s="47">
        <f t="shared" si="66"/>
        <v>0</v>
      </c>
      <c r="Z182" s="668"/>
      <c r="AA182" s="677" t="str">
        <f t="shared" si="56"/>
        <v xml:space="preserve"> </v>
      </c>
      <c r="AB182" s="668"/>
      <c r="AC182" s="677" t="str">
        <f t="shared" si="57"/>
        <v xml:space="preserve"> </v>
      </c>
      <c r="AD182" s="668"/>
      <c r="AE182" s="668"/>
      <c r="AF182" s="748"/>
      <c r="AG182" s="760" t="str">
        <f t="shared" si="58"/>
        <v xml:space="preserve"> </v>
      </c>
      <c r="AH182" s="668"/>
      <c r="AI182" s="677" t="str">
        <f t="shared" si="62"/>
        <v xml:space="preserve"> </v>
      </c>
      <c r="AJ182" s="83" t="s">
        <v>1781</v>
      </c>
      <c r="AK182" s="83"/>
      <c r="AL182" s="83"/>
      <c r="AM182" s="17" t="str">
        <f t="shared" si="59"/>
        <v xml:space="preserve"> </v>
      </c>
      <c r="AN182" s="83"/>
      <c r="AO182" s="17" t="str">
        <f t="shared" si="63"/>
        <v xml:space="preserve"> </v>
      </c>
      <c r="AP182" s="434"/>
      <c r="AQ182" s="434"/>
      <c r="AR182" s="83"/>
      <c r="AS182" s="14" t="str">
        <f t="shared" si="60"/>
        <v xml:space="preserve"> </v>
      </c>
      <c r="AT182" s="83"/>
      <c r="AU182" s="14" t="str">
        <f t="shared" si="64"/>
        <v xml:space="preserve"> </v>
      </c>
      <c r="AV182" s="83"/>
      <c r="AW182" s="83"/>
      <c r="AX182" s="83"/>
      <c r="AY182" s="14" t="str">
        <f t="shared" si="61"/>
        <v xml:space="preserve"> </v>
      </c>
      <c r="AZ182" s="83"/>
      <c r="BA182" s="14" t="str">
        <f t="shared" si="65"/>
        <v xml:space="preserve"> </v>
      </c>
      <c r="BB182" s="83"/>
      <c r="BC182" s="83"/>
      <c r="BD182" s="83"/>
      <c r="BE182" s="334" t="s">
        <v>1761</v>
      </c>
      <c r="BF182" s="83" t="s">
        <v>1762</v>
      </c>
      <c r="BG182" s="334" t="s">
        <v>1763</v>
      </c>
      <c r="BH182" s="92" t="s">
        <v>1533</v>
      </c>
      <c r="BI182" s="92" t="s">
        <v>1534</v>
      </c>
      <c r="BJ182" s="83" t="s">
        <v>1535</v>
      </c>
      <c r="BK182" s="92" t="s">
        <v>1696</v>
      </c>
      <c r="BL182" s="92" t="s">
        <v>1782</v>
      </c>
      <c r="BM182" s="98" t="s">
        <v>1538</v>
      </c>
      <c r="BN182" s="83"/>
    </row>
    <row r="183" spans="1:66" s="15" customFormat="1" ht="114.75" customHeight="1">
      <c r="A183" s="361"/>
      <c r="B183" s="362" t="s">
        <v>477</v>
      </c>
      <c r="C183" s="361"/>
      <c r="D183" s="363" t="s">
        <v>1783</v>
      </c>
      <c r="E183" s="361"/>
      <c r="F183" s="92" t="s">
        <v>245</v>
      </c>
      <c r="G183" s="364" t="s">
        <v>1784</v>
      </c>
      <c r="H183" s="365">
        <v>44136</v>
      </c>
      <c r="I183" s="365">
        <v>45443</v>
      </c>
      <c r="J183" s="366" t="s">
        <v>1785</v>
      </c>
      <c r="K183" s="366" t="s">
        <v>1786</v>
      </c>
      <c r="L183" s="367"/>
      <c r="M183" s="364" t="s">
        <v>156</v>
      </c>
      <c r="N183" s="368">
        <v>1</v>
      </c>
      <c r="O183" s="369">
        <v>223585</v>
      </c>
      <c r="P183" s="368">
        <v>1</v>
      </c>
      <c r="Q183" s="243">
        <v>1381754.0813454362</v>
      </c>
      <c r="R183" s="368">
        <v>1</v>
      </c>
      <c r="S183" s="243">
        <v>1875103.2088929927</v>
      </c>
      <c r="T183" s="368">
        <v>1</v>
      </c>
      <c r="U183" s="243">
        <v>1945320.0382457678</v>
      </c>
      <c r="V183" s="368">
        <v>1</v>
      </c>
      <c r="W183" s="243">
        <v>1001839.9134159432</v>
      </c>
      <c r="X183" s="368">
        <v>1</v>
      </c>
      <c r="Y183" s="370">
        <v>6427602.2419001395</v>
      </c>
      <c r="Z183" s="761">
        <v>0</v>
      </c>
      <c r="AA183" s="762">
        <v>0</v>
      </c>
      <c r="AB183" s="763">
        <v>0</v>
      </c>
      <c r="AC183" s="762">
        <v>0.2</v>
      </c>
      <c r="AD183" s="764" t="s">
        <v>1787</v>
      </c>
      <c r="AE183" s="765" t="s">
        <v>1788</v>
      </c>
      <c r="AF183" s="761">
        <v>0</v>
      </c>
      <c r="AG183" s="762">
        <v>0</v>
      </c>
      <c r="AH183" s="763">
        <v>0</v>
      </c>
      <c r="AI183" s="762">
        <v>0</v>
      </c>
      <c r="AJ183" s="373" t="s">
        <v>1789</v>
      </c>
      <c r="AK183" s="361"/>
      <c r="AL183" s="374">
        <v>690877</v>
      </c>
      <c r="AM183" s="375">
        <f>+AL183/Q183</f>
        <v>0.49999997056443063</v>
      </c>
      <c r="AN183" s="376">
        <f>1/1*100</f>
        <v>100</v>
      </c>
      <c r="AO183" s="42">
        <v>1</v>
      </c>
      <c r="AP183" s="456" t="s">
        <v>1790</v>
      </c>
      <c r="AQ183" s="469"/>
      <c r="AR183" s="371"/>
      <c r="AS183" s="377">
        <v>0</v>
      </c>
      <c r="AT183" s="364"/>
      <c r="AU183" s="14">
        <v>0</v>
      </c>
      <c r="AV183" s="364"/>
      <c r="AW183" s="367"/>
      <c r="AX183" s="371"/>
      <c r="AY183" s="377">
        <v>0</v>
      </c>
      <c r="AZ183" s="364"/>
      <c r="BA183" s="14">
        <v>0</v>
      </c>
      <c r="BB183" s="364"/>
      <c r="BC183" s="367"/>
      <c r="BD183" s="367"/>
      <c r="BE183" s="364" t="s">
        <v>1791</v>
      </c>
      <c r="BF183" s="378"/>
      <c r="BG183" s="367"/>
      <c r="BH183" s="92" t="s">
        <v>299</v>
      </c>
      <c r="BI183" s="92" t="s">
        <v>1792</v>
      </c>
      <c r="BJ183" s="366" t="s">
        <v>1793</v>
      </c>
      <c r="BK183" s="362" t="s">
        <v>1794</v>
      </c>
      <c r="BL183" s="92">
        <v>3358000</v>
      </c>
      <c r="BM183" s="37" t="s">
        <v>1795</v>
      </c>
      <c r="BN183" s="379"/>
    </row>
    <row r="184" spans="1:66" s="15" customFormat="1" ht="114.75" customHeight="1">
      <c r="A184" s="361"/>
      <c r="B184" s="362" t="s">
        <v>477</v>
      </c>
      <c r="C184" s="361"/>
      <c r="D184" s="363" t="s">
        <v>1796</v>
      </c>
      <c r="E184" s="361"/>
      <c r="F184" s="92" t="s">
        <v>245</v>
      </c>
      <c r="G184" s="364" t="s">
        <v>1784</v>
      </c>
      <c r="H184" s="365">
        <v>44138</v>
      </c>
      <c r="I184" s="365">
        <v>44196</v>
      </c>
      <c r="J184" s="366" t="s">
        <v>1797</v>
      </c>
      <c r="K184" s="366" t="s">
        <v>1798</v>
      </c>
      <c r="L184" s="367"/>
      <c r="M184" s="364" t="s">
        <v>65</v>
      </c>
      <c r="N184" s="367">
        <v>1</v>
      </c>
      <c r="O184" s="369">
        <v>223584.79417163919</v>
      </c>
      <c r="P184" s="367">
        <v>1</v>
      </c>
      <c r="Q184" s="243">
        <v>894339.17668655678</v>
      </c>
      <c r="R184" s="367">
        <v>0</v>
      </c>
      <c r="S184" s="243">
        <v>0</v>
      </c>
      <c r="T184" s="367">
        <v>0</v>
      </c>
      <c r="U184" s="243">
        <v>0</v>
      </c>
      <c r="V184" s="367">
        <v>0</v>
      </c>
      <c r="W184" s="243">
        <v>0</v>
      </c>
      <c r="X184" s="367">
        <v>2</v>
      </c>
      <c r="Y184" s="370">
        <v>1117923.970858196</v>
      </c>
      <c r="Z184" s="761">
        <v>0</v>
      </c>
      <c r="AA184" s="762">
        <v>0</v>
      </c>
      <c r="AB184" s="763">
        <v>0</v>
      </c>
      <c r="AC184" s="762">
        <v>0</v>
      </c>
      <c r="AD184" s="766"/>
      <c r="AE184" s="765" t="s">
        <v>1799</v>
      </c>
      <c r="AF184" s="761">
        <v>0</v>
      </c>
      <c r="AG184" s="762">
        <v>0</v>
      </c>
      <c r="AH184" s="763">
        <v>0</v>
      </c>
      <c r="AI184" s="762">
        <v>0</v>
      </c>
      <c r="AJ184" s="373" t="s">
        <v>1800</v>
      </c>
      <c r="AK184" s="361"/>
      <c r="AL184" s="380">
        <v>0</v>
      </c>
      <c r="AM184" s="274">
        <v>0</v>
      </c>
      <c r="AN184" s="364">
        <v>0</v>
      </c>
      <c r="AO184" s="17">
        <v>0</v>
      </c>
      <c r="AP184" s="457" t="s">
        <v>1801</v>
      </c>
      <c r="AQ184" s="457" t="s">
        <v>1802</v>
      </c>
      <c r="AR184" s="371"/>
      <c r="AS184" s="377">
        <v>0</v>
      </c>
      <c r="AT184" s="364"/>
      <c r="AU184" s="14">
        <v>0</v>
      </c>
      <c r="AV184" s="364"/>
      <c r="AW184" s="367"/>
      <c r="AX184" s="371"/>
      <c r="AY184" s="377">
        <v>0</v>
      </c>
      <c r="AZ184" s="364"/>
      <c r="BA184" s="14">
        <v>0</v>
      </c>
      <c r="BB184" s="364"/>
      <c r="BC184" s="367"/>
      <c r="BD184" s="367"/>
      <c r="BE184" s="364" t="s">
        <v>1791</v>
      </c>
      <c r="BF184" s="381" t="s">
        <v>1803</v>
      </c>
      <c r="BG184" s="364" t="s">
        <v>1804</v>
      </c>
      <c r="BH184" s="92" t="s">
        <v>299</v>
      </c>
      <c r="BI184" s="92" t="s">
        <v>1792</v>
      </c>
      <c r="BJ184" s="366" t="s">
        <v>1793</v>
      </c>
      <c r="BK184" s="362" t="s">
        <v>1794</v>
      </c>
      <c r="BL184" s="92">
        <v>3358000</v>
      </c>
      <c r="BM184" s="37" t="s">
        <v>1795</v>
      </c>
      <c r="BN184" s="379"/>
    </row>
    <row r="185" spans="1:66" s="15" customFormat="1" ht="114.75" customHeight="1">
      <c r="A185" s="361"/>
      <c r="B185" s="362" t="s">
        <v>477</v>
      </c>
      <c r="C185" s="361"/>
      <c r="D185" s="363" t="s">
        <v>1805</v>
      </c>
      <c r="E185" s="361"/>
      <c r="F185" s="92" t="s">
        <v>245</v>
      </c>
      <c r="G185" s="364" t="s">
        <v>1784</v>
      </c>
      <c r="H185" s="365">
        <v>44138</v>
      </c>
      <c r="I185" s="365">
        <v>44285</v>
      </c>
      <c r="J185" s="366" t="s">
        <v>1806</v>
      </c>
      <c r="K185" s="366" t="s">
        <v>1807</v>
      </c>
      <c r="L185" s="367"/>
      <c r="M185" s="364" t="s">
        <v>156</v>
      </c>
      <c r="N185" s="368">
        <v>0.2</v>
      </c>
      <c r="O185" s="369">
        <v>1096710.1286019764</v>
      </c>
      <c r="P185" s="368">
        <v>0.8</v>
      </c>
      <c r="Q185" s="382">
        <v>4770588.4587726016</v>
      </c>
      <c r="R185" s="367" t="s">
        <v>182</v>
      </c>
      <c r="S185" s="243" t="s">
        <v>182</v>
      </c>
      <c r="T185" s="367" t="s">
        <v>182</v>
      </c>
      <c r="U185" s="243" t="s">
        <v>182</v>
      </c>
      <c r="V185" s="367" t="s">
        <v>182</v>
      </c>
      <c r="W185" s="243" t="s">
        <v>182</v>
      </c>
      <c r="X185" s="368">
        <v>1</v>
      </c>
      <c r="Y185" s="370">
        <v>5867298.5873745782</v>
      </c>
      <c r="Z185" s="761">
        <v>0</v>
      </c>
      <c r="AA185" s="762">
        <v>0</v>
      </c>
      <c r="AB185" s="763">
        <v>0</v>
      </c>
      <c r="AC185" s="762">
        <v>0</v>
      </c>
      <c r="AD185" s="766"/>
      <c r="AE185" s="765" t="s">
        <v>1808</v>
      </c>
      <c r="AF185" s="767"/>
      <c r="AG185" s="768">
        <v>0</v>
      </c>
      <c r="AH185" s="766"/>
      <c r="AI185" s="677">
        <v>0</v>
      </c>
      <c r="AJ185" s="373" t="s">
        <v>1809</v>
      </c>
      <c r="AK185" s="361"/>
      <c r="AL185" s="380">
        <v>1466824</v>
      </c>
      <c r="AM185" s="274">
        <f>+AL185/Q185</f>
        <v>0.30747234071357959</v>
      </c>
      <c r="AN185" s="383">
        <v>25</v>
      </c>
      <c r="AO185" s="121">
        <f>+AN185%/P185</f>
        <v>0.3125</v>
      </c>
      <c r="AP185" s="457" t="s">
        <v>1810</v>
      </c>
      <c r="AQ185" s="470"/>
      <c r="AR185" s="371"/>
      <c r="AS185" s="377">
        <v>0</v>
      </c>
      <c r="AT185" s="364"/>
      <c r="AU185" s="14">
        <v>0</v>
      </c>
      <c r="AV185" s="364"/>
      <c r="AW185" s="367"/>
      <c r="AX185" s="371"/>
      <c r="AY185" s="377">
        <v>0</v>
      </c>
      <c r="AZ185" s="364"/>
      <c r="BA185" s="14">
        <v>0</v>
      </c>
      <c r="BB185" s="364"/>
      <c r="BC185" s="367"/>
      <c r="BD185" s="367"/>
      <c r="BE185" s="364"/>
      <c r="BF185" s="378"/>
      <c r="BG185" s="367"/>
      <c r="BH185" s="92" t="s">
        <v>299</v>
      </c>
      <c r="BI185" s="92" t="s">
        <v>1792</v>
      </c>
      <c r="BJ185" s="366" t="s">
        <v>1793</v>
      </c>
      <c r="BK185" s="362" t="s">
        <v>1794</v>
      </c>
      <c r="BL185" s="92">
        <v>3358000</v>
      </c>
      <c r="BM185" s="38" t="s">
        <v>1795</v>
      </c>
      <c r="BN185" s="379"/>
    </row>
    <row r="186" spans="1:66" s="39" customFormat="1" ht="114.75" customHeight="1">
      <c r="A186" s="946"/>
      <c r="B186" s="946" t="s">
        <v>477</v>
      </c>
      <c r="C186" s="950"/>
      <c r="D186" s="948" t="s">
        <v>1811</v>
      </c>
      <c r="E186" s="950"/>
      <c r="F186" s="942" t="s">
        <v>245</v>
      </c>
      <c r="G186" s="946" t="s">
        <v>246</v>
      </c>
      <c r="H186" s="952">
        <v>44136</v>
      </c>
      <c r="I186" s="952">
        <v>44926</v>
      </c>
      <c r="J186" s="948" t="s">
        <v>1812</v>
      </c>
      <c r="K186" s="948" t="s">
        <v>1813</v>
      </c>
      <c r="L186" s="946" t="s">
        <v>1814</v>
      </c>
      <c r="M186" s="384" t="s">
        <v>1815</v>
      </c>
      <c r="N186" s="385">
        <v>0</v>
      </c>
      <c r="O186" s="369"/>
      <c r="P186" s="944">
        <v>0.7</v>
      </c>
      <c r="Q186" s="243">
        <v>19768200.534991801</v>
      </c>
      <c r="R186" s="944">
        <v>0.3</v>
      </c>
      <c r="S186" s="243">
        <v>8726248.5218749531</v>
      </c>
      <c r="T186" s="385"/>
      <c r="U186" s="243"/>
      <c r="V186" s="385"/>
      <c r="W186" s="243"/>
      <c r="X186" s="944">
        <v>1</v>
      </c>
      <c r="Y186" s="386">
        <v>28494449.056866754</v>
      </c>
      <c r="Z186" s="769"/>
      <c r="AA186" s="768" t="s">
        <v>1816</v>
      </c>
      <c r="AB186" s="770"/>
      <c r="AC186" s="677" t="s">
        <v>1816</v>
      </c>
      <c r="AD186" s="770"/>
      <c r="AE186" s="771"/>
      <c r="AF186" s="772">
        <v>5000000</v>
      </c>
      <c r="AG186" s="768">
        <f>IF(Q186=0," ",AF186/Q186)</f>
        <v>0.25293146895942664</v>
      </c>
      <c r="AH186" s="773">
        <v>10</v>
      </c>
      <c r="AI186" s="774">
        <v>0.14000000000000001</v>
      </c>
      <c r="AJ186" s="160" t="s">
        <v>1817</v>
      </c>
      <c r="AK186" s="89" t="s">
        <v>693</v>
      </c>
      <c r="AL186" s="387">
        <f>Q186*AM186</f>
        <v>5930460.1604975397</v>
      </c>
      <c r="AM186" s="274">
        <v>0.3</v>
      </c>
      <c r="AN186" s="384">
        <v>20</v>
      </c>
      <c r="AO186" s="17">
        <v>0.28499999999999998</v>
      </c>
      <c r="AP186" s="458" t="s">
        <v>1818</v>
      </c>
      <c r="AQ186" s="471"/>
      <c r="AR186" s="388"/>
      <c r="AS186" s="377">
        <v>0</v>
      </c>
      <c r="AT186" s="384"/>
      <c r="AU186" s="14">
        <v>0</v>
      </c>
      <c r="AV186" s="384"/>
      <c r="AW186" s="389"/>
      <c r="AX186" s="388"/>
      <c r="AY186" s="377">
        <v>0</v>
      </c>
      <c r="AZ186" s="384"/>
      <c r="BA186" s="14">
        <v>0</v>
      </c>
      <c r="BB186" s="384"/>
      <c r="BC186" s="389"/>
      <c r="BD186" s="389"/>
      <c r="BE186" s="384"/>
      <c r="BF186" s="390"/>
      <c r="BG186" s="389"/>
      <c r="BH186" s="942" t="s">
        <v>299</v>
      </c>
      <c r="BI186" s="942" t="s">
        <v>1792</v>
      </c>
      <c r="BJ186" s="948" t="s">
        <v>1819</v>
      </c>
      <c r="BK186" s="946" t="s">
        <v>1820</v>
      </c>
      <c r="BL186" s="946" t="s">
        <v>1821</v>
      </c>
      <c r="BM186" s="946" t="s">
        <v>1822</v>
      </c>
      <c r="BN186" s="391"/>
    </row>
    <row r="187" spans="1:66" s="39" customFormat="1" ht="114.75" customHeight="1">
      <c r="A187" s="947"/>
      <c r="B187" s="947"/>
      <c r="C187" s="951"/>
      <c r="D187" s="949"/>
      <c r="E187" s="951"/>
      <c r="F187" s="943"/>
      <c r="G187" s="947"/>
      <c r="H187" s="953"/>
      <c r="I187" s="953"/>
      <c r="J187" s="949"/>
      <c r="K187" s="949"/>
      <c r="L187" s="947"/>
      <c r="M187" s="384" t="s">
        <v>65</v>
      </c>
      <c r="N187" s="385"/>
      <c r="O187" s="369"/>
      <c r="P187" s="945"/>
      <c r="Q187" s="387"/>
      <c r="R187" s="945"/>
      <c r="S187" s="387">
        <v>3027665.43</v>
      </c>
      <c r="T187" s="385"/>
      <c r="U187" s="385"/>
      <c r="V187" s="385"/>
      <c r="W187" s="385"/>
      <c r="X187" s="945"/>
      <c r="Y187" s="386">
        <v>3027665.43</v>
      </c>
      <c r="Z187" s="769"/>
      <c r="AA187" s="768"/>
      <c r="AB187" s="770"/>
      <c r="AC187" s="677"/>
      <c r="AD187" s="770"/>
      <c r="AE187" s="771"/>
      <c r="AF187" s="769"/>
      <c r="AG187" s="768"/>
      <c r="AH187" s="770"/>
      <c r="AI187" s="677"/>
      <c r="AJ187" s="384"/>
      <c r="AK187" s="385"/>
      <c r="AL187" s="392">
        <f>Q187*0.3</f>
        <v>0</v>
      </c>
      <c r="AM187" s="393" t="e">
        <f>AL187/Q187</f>
        <v>#DIV/0!</v>
      </c>
      <c r="AN187" s="389">
        <v>0.3</v>
      </c>
      <c r="AO187" s="372">
        <v>0.3</v>
      </c>
      <c r="AP187" s="458" t="s">
        <v>1823</v>
      </c>
      <c r="AQ187" s="458"/>
      <c r="AR187" s="388"/>
      <c r="AS187" s="377"/>
      <c r="AT187" s="384"/>
      <c r="AU187" s="14"/>
      <c r="AV187" s="384"/>
      <c r="AW187" s="389"/>
      <c r="AX187" s="388"/>
      <c r="AY187" s="377"/>
      <c r="AZ187" s="384"/>
      <c r="BA187" s="14"/>
      <c r="BB187" s="384"/>
      <c r="BC187" s="389"/>
      <c r="BD187" s="389"/>
      <c r="BE187" s="384" t="s">
        <v>161</v>
      </c>
      <c r="BF187" s="384" t="s">
        <v>1824</v>
      </c>
      <c r="BG187" s="395" t="s">
        <v>1825</v>
      </c>
      <c r="BH187" s="943"/>
      <c r="BI187" s="943"/>
      <c r="BJ187" s="949"/>
      <c r="BK187" s="947"/>
      <c r="BL187" s="947"/>
      <c r="BM187" s="947"/>
      <c r="BN187" s="396"/>
    </row>
    <row r="188" spans="1:66" s="39" customFormat="1" ht="114.75" customHeight="1">
      <c r="A188" s="385"/>
      <c r="B188" s="384" t="s">
        <v>477</v>
      </c>
      <c r="C188" s="385"/>
      <c r="D188" s="397" t="s">
        <v>1826</v>
      </c>
      <c r="E188" s="385"/>
      <c r="F188" s="92" t="s">
        <v>245</v>
      </c>
      <c r="G188" s="384" t="s">
        <v>1827</v>
      </c>
      <c r="H188" s="398">
        <v>44136</v>
      </c>
      <c r="I188" s="398">
        <v>45291</v>
      </c>
      <c r="J188" s="397" t="s">
        <v>1828</v>
      </c>
      <c r="K188" s="399" t="s">
        <v>1829</v>
      </c>
      <c r="L188" s="389" t="s">
        <v>295</v>
      </c>
      <c r="M188" s="384" t="s">
        <v>65</v>
      </c>
      <c r="N188" s="389">
        <v>1</v>
      </c>
      <c r="O188" s="369">
        <v>467000</v>
      </c>
      <c r="P188" s="389">
        <v>1</v>
      </c>
      <c r="Q188" s="243">
        <v>285670.5</v>
      </c>
      <c r="R188" s="389"/>
      <c r="S188" s="243"/>
      <c r="T188" s="389">
        <v>1</v>
      </c>
      <c r="U188" s="243">
        <v>293991</v>
      </c>
      <c r="V188" s="385"/>
      <c r="W188" s="243"/>
      <c r="X188" s="389">
        <v>3</v>
      </c>
      <c r="Y188" s="386">
        <v>1046661.5</v>
      </c>
      <c r="Z188" s="775">
        <v>467000</v>
      </c>
      <c r="AA188" s="776">
        <v>1</v>
      </c>
      <c r="AB188" s="777">
        <v>1</v>
      </c>
      <c r="AC188" s="778">
        <v>1</v>
      </c>
      <c r="AD188" s="779" t="s">
        <v>1830</v>
      </c>
      <c r="AE188" s="771"/>
      <c r="AF188" s="771">
        <v>0</v>
      </c>
      <c r="AG188" s="776">
        <v>0</v>
      </c>
      <c r="AH188" s="777">
        <v>0.1</v>
      </c>
      <c r="AI188" s="778">
        <v>0.1</v>
      </c>
      <c r="AJ188" s="394" t="s">
        <v>1831</v>
      </c>
      <c r="AK188" s="385"/>
      <c r="AL188" s="401">
        <v>85701</v>
      </c>
      <c r="AM188" s="393">
        <v>0.3</v>
      </c>
      <c r="AN188" s="389">
        <v>0.3</v>
      </c>
      <c r="AO188" s="372">
        <f>AN188/P188</f>
        <v>0.3</v>
      </c>
      <c r="AP188" s="458" t="s">
        <v>1823</v>
      </c>
      <c r="AQ188" s="471"/>
      <c r="AR188" s="389"/>
      <c r="AS188" s="400"/>
      <c r="AT188" s="389"/>
      <c r="AU188" s="400"/>
      <c r="AV188" s="389"/>
      <c r="AW188" s="389"/>
      <c r="AX188" s="389"/>
      <c r="AY188" s="400"/>
      <c r="AZ188" s="389"/>
      <c r="BA188" s="400"/>
      <c r="BB188" s="389"/>
      <c r="BC188" s="389"/>
      <c r="BD188" s="389"/>
      <c r="BE188" s="384" t="s">
        <v>161</v>
      </c>
      <c r="BF188" s="384" t="s">
        <v>1832</v>
      </c>
      <c r="BG188" s="395" t="s">
        <v>1833</v>
      </c>
      <c r="BH188" s="92" t="s">
        <v>299</v>
      </c>
      <c r="BI188" s="92" t="s">
        <v>1792</v>
      </c>
      <c r="BJ188" s="385" t="s">
        <v>1834</v>
      </c>
      <c r="BK188" s="394" t="s">
        <v>1835</v>
      </c>
      <c r="BL188" s="385"/>
      <c r="BM188" s="40" t="s">
        <v>1836</v>
      </c>
      <c r="BN188" s="40"/>
    </row>
    <row r="189" spans="1:66" s="39" customFormat="1" ht="114.75" customHeight="1">
      <c r="A189" s="385"/>
      <c r="B189" s="384" t="s">
        <v>477</v>
      </c>
      <c r="C189" s="385"/>
      <c r="D189" s="397" t="s">
        <v>1837</v>
      </c>
      <c r="E189" s="385"/>
      <c r="F189" s="92" t="s">
        <v>245</v>
      </c>
      <c r="G189" s="384" t="s">
        <v>1838</v>
      </c>
      <c r="H189" s="402">
        <v>44119</v>
      </c>
      <c r="I189" s="402">
        <v>44561</v>
      </c>
      <c r="J189" s="403" t="s">
        <v>1839</v>
      </c>
      <c r="K189" s="403" t="s">
        <v>1840</v>
      </c>
      <c r="L189" s="384" t="s">
        <v>1841</v>
      </c>
      <c r="M189" s="384" t="s">
        <v>65</v>
      </c>
      <c r="N189" s="389">
        <v>30</v>
      </c>
      <c r="O189" s="369">
        <v>2900000</v>
      </c>
      <c r="P189" s="389">
        <v>70</v>
      </c>
      <c r="Q189" s="243">
        <v>3700000</v>
      </c>
      <c r="R189" s="389"/>
      <c r="S189" s="243"/>
      <c r="T189" s="389"/>
      <c r="U189" s="243"/>
      <c r="V189" s="385"/>
      <c r="W189" s="243"/>
      <c r="X189" s="389">
        <v>100</v>
      </c>
      <c r="Y189" s="386">
        <v>6600000</v>
      </c>
      <c r="Z189" s="772">
        <v>2900000</v>
      </c>
      <c r="AA189" s="780">
        <v>1</v>
      </c>
      <c r="AB189" s="781">
        <v>30</v>
      </c>
      <c r="AC189" s="780">
        <v>1</v>
      </c>
      <c r="AD189" s="782" t="s">
        <v>1842</v>
      </c>
      <c r="AE189" s="782"/>
      <c r="AF189" s="783">
        <v>200000</v>
      </c>
      <c r="AG189" s="780">
        <v>5.4054054054054057E-2</v>
      </c>
      <c r="AH189" s="781">
        <v>10</v>
      </c>
      <c r="AI189" s="780">
        <v>0.14000000000000001</v>
      </c>
      <c r="AJ189" s="160" t="s">
        <v>1843</v>
      </c>
      <c r="AK189" s="89"/>
      <c r="AL189" s="387">
        <v>2220000</v>
      </c>
      <c r="AM189" s="274">
        <v>0.6</v>
      </c>
      <c r="AN189" s="384">
        <v>42</v>
      </c>
      <c r="AO189" s="17">
        <v>0.6</v>
      </c>
      <c r="AP189" s="458" t="s">
        <v>1844</v>
      </c>
      <c r="AQ189" s="458"/>
      <c r="AR189" s="389"/>
      <c r="AS189" s="400"/>
      <c r="AT189" s="389"/>
      <c r="AU189" s="400"/>
      <c r="AV189" s="389"/>
      <c r="AW189" s="389"/>
      <c r="AX189" s="389"/>
      <c r="AY189" s="400"/>
      <c r="AZ189" s="389"/>
      <c r="BA189" s="400"/>
      <c r="BB189" s="389"/>
      <c r="BC189" s="389"/>
      <c r="BD189" s="389"/>
      <c r="BE189" s="384" t="s">
        <v>1845</v>
      </c>
      <c r="BF189" s="384" t="s">
        <v>1846</v>
      </c>
      <c r="BG189" s="395" t="s">
        <v>1847</v>
      </c>
      <c r="BH189" s="92" t="s">
        <v>299</v>
      </c>
      <c r="BI189" s="92" t="s">
        <v>1792</v>
      </c>
      <c r="BJ189" s="403" t="s">
        <v>1848</v>
      </c>
      <c r="BK189" s="394" t="s">
        <v>1849</v>
      </c>
      <c r="BL189" s="385" t="s">
        <v>1850</v>
      </c>
      <c r="BM189" s="40" t="s">
        <v>1851</v>
      </c>
      <c r="BN189" s="40"/>
    </row>
    <row r="190" spans="1:66" s="39" customFormat="1" ht="114.75" customHeight="1">
      <c r="A190" s="385"/>
      <c r="B190" s="394" t="s">
        <v>58</v>
      </c>
      <c r="C190" s="385"/>
      <c r="D190" s="404" t="s">
        <v>1852</v>
      </c>
      <c r="E190" s="385"/>
      <c r="F190" s="92" t="s">
        <v>245</v>
      </c>
      <c r="G190" s="384" t="s">
        <v>517</v>
      </c>
      <c r="H190" s="405">
        <v>44136</v>
      </c>
      <c r="I190" s="405">
        <v>45473</v>
      </c>
      <c r="J190" s="403" t="s">
        <v>1853</v>
      </c>
      <c r="K190" s="403" t="s">
        <v>1854</v>
      </c>
      <c r="L190" s="384" t="s">
        <v>1058</v>
      </c>
      <c r="M190" s="384" t="s">
        <v>65</v>
      </c>
      <c r="N190" s="389">
        <v>2</v>
      </c>
      <c r="O190" s="369">
        <v>0</v>
      </c>
      <c r="P190" s="389">
        <v>2</v>
      </c>
      <c r="Q190" s="243">
        <v>5420640</v>
      </c>
      <c r="R190" s="389">
        <v>2</v>
      </c>
      <c r="S190" s="243">
        <v>5583259</v>
      </c>
      <c r="T190" s="389">
        <v>2</v>
      </c>
      <c r="U190" s="243">
        <v>5750756</v>
      </c>
      <c r="V190" s="389">
        <v>2</v>
      </c>
      <c r="W190" s="243">
        <v>5923279</v>
      </c>
      <c r="X190" s="389">
        <v>10</v>
      </c>
      <c r="Y190" s="386">
        <v>22677934</v>
      </c>
      <c r="Z190" s="784">
        <v>0</v>
      </c>
      <c r="AA190" s="768">
        <v>0</v>
      </c>
      <c r="AB190" s="785">
        <v>1</v>
      </c>
      <c r="AC190" s="677">
        <v>0.5</v>
      </c>
      <c r="AD190" s="785" t="s">
        <v>1855</v>
      </c>
      <c r="AE190" s="786" t="s">
        <v>1856</v>
      </c>
      <c r="AF190" s="769">
        <v>0</v>
      </c>
      <c r="AG190" s="768">
        <v>0</v>
      </c>
      <c r="AH190" s="770">
        <v>0</v>
      </c>
      <c r="AI190" s="677">
        <v>0</v>
      </c>
      <c r="AJ190" s="394" t="s">
        <v>1857</v>
      </c>
      <c r="AK190" s="394"/>
      <c r="AL190" s="387">
        <v>0</v>
      </c>
      <c r="AM190" s="274">
        <v>0</v>
      </c>
      <c r="AN190" s="384">
        <v>2</v>
      </c>
      <c r="AO190" s="17">
        <v>1</v>
      </c>
      <c r="AP190" s="459" t="s">
        <v>1858</v>
      </c>
      <c r="AQ190" s="471"/>
      <c r="AR190" s="388"/>
      <c r="AS190" s="377">
        <v>0</v>
      </c>
      <c r="AT190" s="384"/>
      <c r="AU190" s="14">
        <v>0</v>
      </c>
      <c r="AV190" s="384"/>
      <c r="AW190" s="389"/>
      <c r="AX190" s="388"/>
      <c r="AY190" s="377">
        <v>0</v>
      </c>
      <c r="AZ190" s="384"/>
      <c r="BA190" s="14">
        <v>0</v>
      </c>
      <c r="BB190" s="384"/>
      <c r="BC190" s="389"/>
      <c r="BD190" s="389"/>
      <c r="BE190" s="384" t="s">
        <v>1859</v>
      </c>
      <c r="BF190" s="384" t="s">
        <v>1860</v>
      </c>
      <c r="BG190" s="395" t="s">
        <v>1861</v>
      </c>
      <c r="BH190" s="92" t="s">
        <v>299</v>
      </c>
      <c r="BI190" s="92" t="s">
        <v>1792</v>
      </c>
      <c r="BJ190" s="92" t="s">
        <v>1862</v>
      </c>
      <c r="BK190" s="92" t="s">
        <v>1863</v>
      </c>
      <c r="BL190" s="92">
        <v>3358000</v>
      </c>
      <c r="BM190" s="41" t="s">
        <v>1864</v>
      </c>
      <c r="BN190" s="40"/>
    </row>
    <row r="191" spans="1:66" s="39" customFormat="1" ht="114.75" customHeight="1">
      <c r="A191" s="385"/>
      <c r="B191" s="394" t="s">
        <v>477</v>
      </c>
      <c r="C191" s="385"/>
      <c r="D191" s="404" t="s">
        <v>1865</v>
      </c>
      <c r="E191" s="385"/>
      <c r="F191" s="92" t="s">
        <v>245</v>
      </c>
      <c r="G191" s="384" t="s">
        <v>517</v>
      </c>
      <c r="H191" s="405">
        <v>44136</v>
      </c>
      <c r="I191" s="405">
        <v>45473</v>
      </c>
      <c r="J191" s="403" t="s">
        <v>1866</v>
      </c>
      <c r="K191" s="403" t="s">
        <v>1867</v>
      </c>
      <c r="L191" s="384" t="s">
        <v>1058</v>
      </c>
      <c r="M191" s="384" t="s">
        <v>65</v>
      </c>
      <c r="N191" s="389">
        <v>1</v>
      </c>
      <c r="O191" s="369">
        <v>0</v>
      </c>
      <c r="P191" s="389">
        <v>1</v>
      </c>
      <c r="Q191" s="243">
        <v>2710320</v>
      </c>
      <c r="R191" s="389">
        <v>1</v>
      </c>
      <c r="S191" s="243">
        <v>2791629</v>
      </c>
      <c r="T191" s="389">
        <v>1</v>
      </c>
      <c r="U191" s="243">
        <v>2875378</v>
      </c>
      <c r="V191" s="389">
        <v>1</v>
      </c>
      <c r="W191" s="243">
        <v>2961639</v>
      </c>
      <c r="X191" s="389">
        <v>5</v>
      </c>
      <c r="Y191" s="386">
        <v>11338966</v>
      </c>
      <c r="Z191" s="769">
        <v>0</v>
      </c>
      <c r="AA191" s="768">
        <v>0</v>
      </c>
      <c r="AB191" s="770">
        <v>1</v>
      </c>
      <c r="AC191" s="677">
        <v>1</v>
      </c>
      <c r="AD191" s="786" t="s">
        <v>1868</v>
      </c>
      <c r="AE191" s="786" t="s">
        <v>1869</v>
      </c>
      <c r="AF191" s="769">
        <v>0</v>
      </c>
      <c r="AG191" s="768">
        <v>0</v>
      </c>
      <c r="AH191" s="770">
        <v>0</v>
      </c>
      <c r="AI191" s="677">
        <v>0</v>
      </c>
      <c r="AJ191" s="406" t="s">
        <v>1870</v>
      </c>
      <c r="AK191" s="406"/>
      <c r="AL191" s="387">
        <v>0</v>
      </c>
      <c r="AM191" s="274">
        <v>0</v>
      </c>
      <c r="AN191" s="384">
        <v>0</v>
      </c>
      <c r="AO191" s="17">
        <v>0</v>
      </c>
      <c r="AP191" s="459" t="s">
        <v>1871</v>
      </c>
      <c r="AQ191" s="471"/>
      <c r="AR191" s="388"/>
      <c r="AS191" s="377">
        <v>0</v>
      </c>
      <c r="AT191" s="384"/>
      <c r="AU191" s="14">
        <v>0</v>
      </c>
      <c r="AV191" s="384"/>
      <c r="AW191" s="389"/>
      <c r="AX191" s="388"/>
      <c r="AY191" s="377">
        <v>0</v>
      </c>
      <c r="AZ191" s="384"/>
      <c r="BA191" s="14">
        <v>0</v>
      </c>
      <c r="BB191" s="384"/>
      <c r="BC191" s="389"/>
      <c r="BD191" s="389"/>
      <c r="BE191" s="384" t="s">
        <v>1859</v>
      </c>
      <c r="BF191" s="384" t="s">
        <v>1860</v>
      </c>
      <c r="BG191" s="395" t="s">
        <v>1861</v>
      </c>
      <c r="BH191" s="92" t="s">
        <v>299</v>
      </c>
      <c r="BI191" s="92" t="s">
        <v>1792</v>
      </c>
      <c r="BJ191" s="92" t="s">
        <v>1862</v>
      </c>
      <c r="BK191" s="92" t="s">
        <v>1863</v>
      </c>
      <c r="BL191" s="92">
        <v>3358000</v>
      </c>
      <c r="BM191" s="41" t="s">
        <v>1864</v>
      </c>
      <c r="BN191" s="40"/>
    </row>
    <row r="192" spans="1:66" s="35" customFormat="1" ht="114.75" customHeight="1">
      <c r="A192" s="407"/>
      <c r="B192" s="199" t="s">
        <v>58</v>
      </c>
      <c r="C192" s="199"/>
      <c r="D192" s="188" t="s">
        <v>1872</v>
      </c>
      <c r="E192" s="188"/>
      <c r="F192" s="408" t="s">
        <v>365</v>
      </c>
      <c r="G192" s="409" t="s">
        <v>1873</v>
      </c>
      <c r="H192" s="189">
        <v>44197</v>
      </c>
      <c r="I192" s="189">
        <v>45473</v>
      </c>
      <c r="J192" s="188" t="s">
        <v>1874</v>
      </c>
      <c r="K192" s="188" t="s">
        <v>1875</v>
      </c>
      <c r="L192" s="188" t="s">
        <v>1227</v>
      </c>
      <c r="M192" s="188" t="s">
        <v>65</v>
      </c>
      <c r="N192" s="188">
        <v>0</v>
      </c>
      <c r="O192" s="205">
        <v>0</v>
      </c>
      <c r="P192" s="188">
        <v>1</v>
      </c>
      <c r="Q192" s="205">
        <v>0</v>
      </c>
      <c r="R192" s="188">
        <v>1</v>
      </c>
      <c r="S192" s="205">
        <v>0</v>
      </c>
      <c r="T192" s="188">
        <v>1</v>
      </c>
      <c r="U192" s="205">
        <v>0</v>
      </c>
      <c r="V192" s="198">
        <v>1</v>
      </c>
      <c r="W192" s="52">
        <v>0</v>
      </c>
      <c r="X192" s="198">
        <v>1</v>
      </c>
      <c r="Y192" s="410">
        <v>0</v>
      </c>
      <c r="Z192" s="787"/>
      <c r="AA192" s="788" t="s">
        <v>1816</v>
      </c>
      <c r="AB192" s="789"/>
      <c r="AC192" s="790"/>
      <c r="AD192" s="789"/>
      <c r="AE192" s="791"/>
      <c r="AF192" s="787">
        <v>0</v>
      </c>
      <c r="AG192" s="788">
        <v>0</v>
      </c>
      <c r="AH192" s="789">
        <v>0</v>
      </c>
      <c r="AI192" s="790">
        <v>0</v>
      </c>
      <c r="AJ192" s="188" t="s">
        <v>1876</v>
      </c>
      <c r="AK192" s="199" t="s">
        <v>1877</v>
      </c>
      <c r="AL192" s="411">
        <v>0</v>
      </c>
      <c r="AM192" s="121">
        <v>0</v>
      </c>
      <c r="AN192" s="191">
        <v>2.3E-2</v>
      </c>
      <c r="AO192" s="412">
        <f>IFERROR(AN192/$P192,"")</f>
        <v>2.3E-2</v>
      </c>
      <c r="AP192" s="449" t="s">
        <v>1878</v>
      </c>
      <c r="AQ192" s="449" t="s">
        <v>1879</v>
      </c>
      <c r="AR192" s="205"/>
      <c r="AS192" s="78"/>
      <c r="AT192" s="188"/>
      <c r="AU192" s="79"/>
      <c r="AV192" s="188"/>
      <c r="AW192" s="198"/>
      <c r="AX192" s="205">
        <v>0</v>
      </c>
      <c r="AY192" s="78"/>
      <c r="AZ192" s="188"/>
      <c r="BA192" s="79"/>
      <c r="BB192" s="188"/>
      <c r="BC192" s="198"/>
      <c r="BD192" s="199"/>
      <c r="BE192" s="188" t="s">
        <v>1880</v>
      </c>
      <c r="BF192" s="188" t="s">
        <v>1881</v>
      </c>
      <c r="BG192" s="407">
        <v>7822</v>
      </c>
      <c r="BH192" s="188" t="s">
        <v>1882</v>
      </c>
      <c r="BI192" s="188" t="s">
        <v>1883</v>
      </c>
      <c r="BJ192" s="188" t="s">
        <v>1884</v>
      </c>
      <c r="BK192" s="413" t="s">
        <v>1885</v>
      </c>
      <c r="BL192" s="413" t="s">
        <v>1886</v>
      </c>
      <c r="BM192" s="414" t="s">
        <v>1887</v>
      </c>
      <c r="BN192" s="415" t="s">
        <v>1888</v>
      </c>
    </row>
    <row r="193" spans="1:66" s="35" customFormat="1" ht="114.75" customHeight="1">
      <c r="A193" s="239"/>
      <c r="B193" s="88" t="s">
        <v>58</v>
      </c>
      <c r="C193" s="88"/>
      <c r="D193" s="83" t="s">
        <v>1889</v>
      </c>
      <c r="E193" s="83"/>
      <c r="F193" s="416" t="s">
        <v>245</v>
      </c>
      <c r="G193" s="417" t="s">
        <v>1890</v>
      </c>
      <c r="H193" s="93">
        <v>44211</v>
      </c>
      <c r="I193" s="93">
        <v>45473</v>
      </c>
      <c r="J193" s="160" t="s">
        <v>1891</v>
      </c>
      <c r="K193" s="160" t="s">
        <v>1892</v>
      </c>
      <c r="L193" s="83" t="s">
        <v>1227</v>
      </c>
      <c r="M193" s="83" t="s">
        <v>65</v>
      </c>
      <c r="N193" s="83">
        <v>0</v>
      </c>
      <c r="O193" s="213">
        <v>0</v>
      </c>
      <c r="P193" s="83">
        <v>1</v>
      </c>
      <c r="Q193" s="213" t="s">
        <v>1893</v>
      </c>
      <c r="R193" s="83">
        <v>1</v>
      </c>
      <c r="S193" s="213" t="s">
        <v>1893</v>
      </c>
      <c r="T193" s="83">
        <v>1</v>
      </c>
      <c r="U193" s="213" t="s">
        <v>1893</v>
      </c>
      <c r="V193" s="89">
        <v>1</v>
      </c>
      <c r="W193" s="53" t="s">
        <v>1893</v>
      </c>
      <c r="X193" s="89">
        <v>4</v>
      </c>
      <c r="Y193" s="204" t="s">
        <v>1894</v>
      </c>
      <c r="Z193" s="772"/>
      <c r="AA193" s="792" t="s">
        <v>1816</v>
      </c>
      <c r="AB193" s="668"/>
      <c r="AC193" s="793"/>
      <c r="AD193" s="668"/>
      <c r="AE193" s="794"/>
      <c r="AF193" s="772">
        <v>0</v>
      </c>
      <c r="AG193" s="792">
        <v>0</v>
      </c>
      <c r="AH193" s="668">
        <v>0</v>
      </c>
      <c r="AI193" s="793">
        <v>0</v>
      </c>
      <c r="AJ193" s="358" t="s">
        <v>1895</v>
      </c>
      <c r="AK193" s="89"/>
      <c r="AL193" s="418">
        <v>0</v>
      </c>
      <c r="AM193" s="121">
        <f t="shared" ref="AM193:AM202" si="67">IFERROR(+AL193/$Q193,"")</f>
        <v>0</v>
      </c>
      <c r="AN193" s="83">
        <v>0</v>
      </c>
      <c r="AO193" s="412">
        <f t="shared" ref="AO193:AO202" si="68">IFERROR(AN193/$P193,"")</f>
        <v>0</v>
      </c>
      <c r="AP193" s="460" t="s">
        <v>1896</v>
      </c>
      <c r="AQ193" s="460" t="s">
        <v>1897</v>
      </c>
      <c r="AR193" s="213"/>
      <c r="AS193" s="80"/>
      <c r="AT193" s="83"/>
      <c r="AU193" s="81"/>
      <c r="AV193" s="83"/>
      <c r="AW193" s="89"/>
      <c r="AX193" s="213"/>
      <c r="AY193" s="80"/>
      <c r="AZ193" s="83"/>
      <c r="BA193" s="81"/>
      <c r="BB193" s="83"/>
      <c r="BC193" s="89"/>
      <c r="BD193" s="89"/>
      <c r="BE193" s="83" t="s">
        <v>1898</v>
      </c>
      <c r="BF193" s="83" t="s">
        <v>1899</v>
      </c>
      <c r="BG193" s="239">
        <v>7750</v>
      </c>
      <c r="BH193" s="83" t="s">
        <v>1882</v>
      </c>
      <c r="BI193" s="83" t="s">
        <v>1900</v>
      </c>
      <c r="BJ193" s="83" t="s">
        <v>1901</v>
      </c>
      <c r="BK193" s="419" t="s">
        <v>1902</v>
      </c>
      <c r="BL193" s="419" t="s">
        <v>1903</v>
      </c>
      <c r="BM193" s="420" t="s">
        <v>1904</v>
      </c>
      <c r="BN193" s="343" t="s">
        <v>1905</v>
      </c>
    </row>
    <row r="194" spans="1:66" s="35" customFormat="1" ht="114.75" customHeight="1">
      <c r="A194" s="239"/>
      <c r="B194" s="88" t="s">
        <v>58</v>
      </c>
      <c r="C194" s="88"/>
      <c r="D194" s="83" t="s">
        <v>1906</v>
      </c>
      <c r="E194" s="83"/>
      <c r="F194" s="416" t="s">
        <v>245</v>
      </c>
      <c r="G194" s="417" t="s">
        <v>1907</v>
      </c>
      <c r="H194" s="93">
        <v>44197</v>
      </c>
      <c r="I194" s="93">
        <v>2023</v>
      </c>
      <c r="J194" s="160" t="s">
        <v>1908</v>
      </c>
      <c r="K194" s="160" t="s">
        <v>1909</v>
      </c>
      <c r="L194" s="83" t="s">
        <v>144</v>
      </c>
      <c r="M194" s="83" t="s">
        <v>65</v>
      </c>
      <c r="N194" s="83">
        <v>0</v>
      </c>
      <c r="O194" s="213">
        <v>0</v>
      </c>
      <c r="P194" s="83">
        <v>1</v>
      </c>
      <c r="Q194" s="213" t="s">
        <v>1910</v>
      </c>
      <c r="R194" s="83">
        <v>1</v>
      </c>
      <c r="S194" s="213" t="s">
        <v>1910</v>
      </c>
      <c r="T194" s="83">
        <v>1</v>
      </c>
      <c r="U194" s="213" t="s">
        <v>1911</v>
      </c>
      <c r="V194" s="89">
        <v>1</v>
      </c>
      <c r="W194" s="53" t="s">
        <v>1910</v>
      </c>
      <c r="X194" s="89">
        <v>4</v>
      </c>
      <c r="Y194" s="204" t="s">
        <v>1912</v>
      </c>
      <c r="Z194" s="772"/>
      <c r="AA194" s="792" t="s">
        <v>1816</v>
      </c>
      <c r="AB194" s="668"/>
      <c r="AC194" s="793"/>
      <c r="AD194" s="668"/>
      <c r="AE194" s="794"/>
      <c r="AF194" s="772">
        <v>0</v>
      </c>
      <c r="AG194" s="792">
        <v>0</v>
      </c>
      <c r="AH194" s="668">
        <v>0</v>
      </c>
      <c r="AI194" s="793">
        <v>0</v>
      </c>
      <c r="AJ194" s="358" t="s">
        <v>1913</v>
      </c>
      <c r="AK194" s="89"/>
      <c r="AL194" s="418">
        <v>0</v>
      </c>
      <c r="AM194" s="121">
        <f t="shared" si="67"/>
        <v>0</v>
      </c>
      <c r="AN194" s="83">
        <v>0</v>
      </c>
      <c r="AO194" s="412">
        <f t="shared" si="68"/>
        <v>0</v>
      </c>
      <c r="AP194" s="460" t="s">
        <v>1914</v>
      </c>
      <c r="AQ194" s="460" t="s">
        <v>1915</v>
      </c>
      <c r="AR194" s="213"/>
      <c r="AS194" s="80"/>
      <c r="AT194" s="83"/>
      <c r="AU194" s="81"/>
      <c r="AV194" s="83"/>
      <c r="AW194" s="89"/>
      <c r="AX194" s="213"/>
      <c r="AY194" s="80"/>
      <c r="AZ194" s="83"/>
      <c r="BA194" s="81">
        <v>0</v>
      </c>
      <c r="BB194" s="83"/>
      <c r="BC194" s="89"/>
      <c r="BD194" s="89"/>
      <c r="BE194" s="83" t="s">
        <v>1898</v>
      </c>
      <c r="BF194" s="83" t="s">
        <v>1899</v>
      </c>
      <c r="BG194" s="239">
        <v>7750</v>
      </c>
      <c r="BH194" s="83" t="s">
        <v>1882</v>
      </c>
      <c r="BI194" s="83" t="s">
        <v>1883</v>
      </c>
      <c r="BJ194" s="83" t="s">
        <v>1901</v>
      </c>
      <c r="BK194" s="419" t="s">
        <v>1902</v>
      </c>
      <c r="BL194" s="419" t="s">
        <v>1903</v>
      </c>
      <c r="BM194" s="420" t="s">
        <v>1904</v>
      </c>
      <c r="BN194" s="421" t="s">
        <v>1916</v>
      </c>
    </row>
    <row r="195" spans="1:66" s="35" customFormat="1" ht="114.75" customHeight="1">
      <c r="A195" s="239"/>
      <c r="B195" s="88" t="s">
        <v>58</v>
      </c>
      <c r="C195" s="88"/>
      <c r="D195" s="83" t="s">
        <v>1917</v>
      </c>
      <c r="E195" s="83"/>
      <c r="F195" s="416" t="s">
        <v>245</v>
      </c>
      <c r="G195" s="417" t="s">
        <v>1907</v>
      </c>
      <c r="H195" s="120">
        <v>44211</v>
      </c>
      <c r="I195" s="93">
        <v>44393</v>
      </c>
      <c r="J195" s="160" t="s">
        <v>1918</v>
      </c>
      <c r="K195" s="160" t="s">
        <v>1919</v>
      </c>
      <c r="L195" s="83" t="s">
        <v>1227</v>
      </c>
      <c r="M195" s="83" t="s">
        <v>65</v>
      </c>
      <c r="N195" s="83">
        <v>0</v>
      </c>
      <c r="O195" s="213">
        <v>0</v>
      </c>
      <c r="P195" s="83">
        <v>1</v>
      </c>
      <c r="Q195" s="213" t="s">
        <v>1920</v>
      </c>
      <c r="R195" s="83">
        <v>1</v>
      </c>
      <c r="S195" s="213">
        <v>0</v>
      </c>
      <c r="T195" s="83">
        <v>1</v>
      </c>
      <c r="U195" s="213">
        <v>0</v>
      </c>
      <c r="V195" s="89">
        <v>1</v>
      </c>
      <c r="W195" s="53">
        <v>0</v>
      </c>
      <c r="X195" s="89">
        <v>1</v>
      </c>
      <c r="Y195" s="213" t="s">
        <v>1920</v>
      </c>
      <c r="Z195" s="772"/>
      <c r="AA195" s="792" t="s">
        <v>1816</v>
      </c>
      <c r="AB195" s="668"/>
      <c r="AC195" s="793"/>
      <c r="AD195" s="668"/>
      <c r="AE195" s="794"/>
      <c r="AF195" s="772">
        <v>0</v>
      </c>
      <c r="AG195" s="792">
        <v>0</v>
      </c>
      <c r="AH195" s="668">
        <v>0</v>
      </c>
      <c r="AI195" s="793">
        <v>0</v>
      </c>
      <c r="AJ195" s="422" t="s">
        <v>1913</v>
      </c>
      <c r="AK195" s="89"/>
      <c r="AL195" s="418">
        <v>0</v>
      </c>
      <c r="AM195" s="121">
        <f t="shared" si="67"/>
        <v>0</v>
      </c>
      <c r="AN195" s="83">
        <v>0</v>
      </c>
      <c r="AO195" s="412">
        <f t="shared" si="68"/>
        <v>0</v>
      </c>
      <c r="AP195" s="460" t="s">
        <v>1921</v>
      </c>
      <c r="AQ195" s="460" t="s">
        <v>1922</v>
      </c>
      <c r="AR195" s="213"/>
      <c r="AS195" s="80"/>
      <c r="AT195" s="83"/>
      <c r="AU195" s="81"/>
      <c r="AV195" s="83"/>
      <c r="AW195" s="89"/>
      <c r="AX195" s="213"/>
      <c r="AY195" s="80"/>
      <c r="AZ195" s="83"/>
      <c r="BA195" s="81">
        <v>0</v>
      </c>
      <c r="BB195" s="83"/>
      <c r="BC195" s="89"/>
      <c r="BD195" s="89"/>
      <c r="BE195" s="83" t="s">
        <v>1898</v>
      </c>
      <c r="BF195" s="83" t="s">
        <v>1899</v>
      </c>
      <c r="BG195" s="239">
        <v>7750</v>
      </c>
      <c r="BH195" s="83" t="s">
        <v>1882</v>
      </c>
      <c r="BI195" s="83" t="s">
        <v>1883</v>
      </c>
      <c r="BJ195" s="83" t="s">
        <v>1901</v>
      </c>
      <c r="BK195" s="421" t="s">
        <v>1902</v>
      </c>
      <c r="BL195" s="421" t="s">
        <v>1903</v>
      </c>
      <c r="BM195" s="421" t="s">
        <v>1904</v>
      </c>
      <c r="BN195" s="421" t="s">
        <v>1923</v>
      </c>
    </row>
    <row r="196" spans="1:66" s="35" customFormat="1" ht="114.75" customHeight="1">
      <c r="A196" s="239"/>
      <c r="B196" s="88" t="s">
        <v>58</v>
      </c>
      <c r="C196" s="88"/>
      <c r="D196" s="83" t="s">
        <v>1924</v>
      </c>
      <c r="E196" s="83"/>
      <c r="F196" s="416" t="s">
        <v>365</v>
      </c>
      <c r="G196" s="417" t="s">
        <v>1873</v>
      </c>
      <c r="H196" s="120">
        <v>44228</v>
      </c>
      <c r="I196" s="120">
        <v>45290</v>
      </c>
      <c r="J196" s="83" t="s">
        <v>1925</v>
      </c>
      <c r="K196" s="83" t="s">
        <v>1926</v>
      </c>
      <c r="L196" s="83" t="s">
        <v>1927</v>
      </c>
      <c r="M196" s="83" t="s">
        <v>65</v>
      </c>
      <c r="N196" s="83">
        <v>0</v>
      </c>
      <c r="O196" s="213">
        <v>0</v>
      </c>
      <c r="P196" s="107">
        <v>0.3</v>
      </c>
      <c r="Q196" s="213">
        <v>44000000</v>
      </c>
      <c r="R196" s="107">
        <v>0.35</v>
      </c>
      <c r="S196" s="213">
        <v>48000000</v>
      </c>
      <c r="T196" s="107">
        <v>0.35</v>
      </c>
      <c r="U196" s="213">
        <v>52000000</v>
      </c>
      <c r="V196" s="89">
        <v>0</v>
      </c>
      <c r="W196" s="53">
        <v>0</v>
      </c>
      <c r="X196" s="89">
        <v>1</v>
      </c>
      <c r="Y196" s="204">
        <v>144000000</v>
      </c>
      <c r="Z196" s="772"/>
      <c r="AA196" s="792" t="s">
        <v>1816</v>
      </c>
      <c r="AB196" s="668"/>
      <c r="AC196" s="793"/>
      <c r="AD196" s="668"/>
      <c r="AE196" s="794"/>
      <c r="AF196" s="772">
        <v>0</v>
      </c>
      <c r="AG196" s="792">
        <v>0</v>
      </c>
      <c r="AH196" s="668">
        <v>7.5</v>
      </c>
      <c r="AI196" s="795" t="s">
        <v>1928</v>
      </c>
      <c r="AJ196" s="83" t="s">
        <v>1929</v>
      </c>
      <c r="AK196" s="89" t="s">
        <v>685</v>
      </c>
      <c r="AL196" s="423" t="s">
        <v>1930</v>
      </c>
      <c r="AM196" s="121" t="str">
        <f t="shared" si="67"/>
        <v/>
      </c>
      <c r="AN196" s="424">
        <v>0.15</v>
      </c>
      <c r="AO196" s="412">
        <f t="shared" si="68"/>
        <v>0.5</v>
      </c>
      <c r="AP196" s="477" t="s">
        <v>1931</v>
      </c>
      <c r="AQ196" s="445" t="s">
        <v>1932</v>
      </c>
      <c r="AR196" s="213"/>
      <c r="AS196" s="80">
        <v>0</v>
      </c>
      <c r="AT196" s="83"/>
      <c r="AU196" s="81">
        <v>0</v>
      </c>
      <c r="AV196" s="83"/>
      <c r="AW196" s="89"/>
      <c r="AX196" s="213"/>
      <c r="AY196" s="80">
        <v>0</v>
      </c>
      <c r="AZ196" s="83"/>
      <c r="BA196" s="81">
        <v>0</v>
      </c>
      <c r="BB196" s="83"/>
      <c r="BC196" s="89"/>
      <c r="BD196" s="89"/>
      <c r="BE196" s="83" t="s">
        <v>1933</v>
      </c>
      <c r="BF196" s="83" t="s">
        <v>1934</v>
      </c>
      <c r="BG196" s="239">
        <v>7904</v>
      </c>
      <c r="BH196" s="83" t="s">
        <v>1882</v>
      </c>
      <c r="BI196" s="83" t="s">
        <v>1935</v>
      </c>
      <c r="BJ196" s="83" t="s">
        <v>1936</v>
      </c>
      <c r="BK196" s="238" t="s">
        <v>1937</v>
      </c>
      <c r="BL196" s="238" t="s">
        <v>1938</v>
      </c>
      <c r="BM196" s="251" t="s">
        <v>1939</v>
      </c>
      <c r="BN196" s="231" t="s">
        <v>1940</v>
      </c>
    </row>
    <row r="197" spans="1:66" s="35" customFormat="1" ht="114.75" customHeight="1">
      <c r="A197" s="239"/>
      <c r="B197" s="88" t="s">
        <v>58</v>
      </c>
      <c r="C197" s="88"/>
      <c r="D197" s="83" t="s">
        <v>1941</v>
      </c>
      <c r="E197" s="83"/>
      <c r="F197" s="416" t="s">
        <v>365</v>
      </c>
      <c r="G197" s="417" t="s">
        <v>1873</v>
      </c>
      <c r="H197" s="120">
        <v>44256</v>
      </c>
      <c r="I197" s="120">
        <v>45473</v>
      </c>
      <c r="J197" s="83" t="s">
        <v>1942</v>
      </c>
      <c r="K197" s="83" t="s">
        <v>1943</v>
      </c>
      <c r="L197" s="83" t="s">
        <v>144</v>
      </c>
      <c r="M197" s="83" t="s">
        <v>65</v>
      </c>
      <c r="N197" s="83">
        <v>0</v>
      </c>
      <c r="O197" s="213">
        <v>0</v>
      </c>
      <c r="P197" s="83">
        <v>1</v>
      </c>
      <c r="Q197" s="213">
        <v>1589760000</v>
      </c>
      <c r="R197" s="83">
        <v>1</v>
      </c>
      <c r="S197" s="213">
        <v>1637453000</v>
      </c>
      <c r="T197" s="83">
        <v>1</v>
      </c>
      <c r="U197" s="213">
        <v>1686577000</v>
      </c>
      <c r="V197" s="89">
        <v>1</v>
      </c>
      <c r="W197" s="53">
        <v>1737174000</v>
      </c>
      <c r="X197" s="89">
        <v>1</v>
      </c>
      <c r="Y197" s="204">
        <v>6650964000</v>
      </c>
      <c r="Z197" s="772"/>
      <c r="AA197" s="792" t="s">
        <v>1816</v>
      </c>
      <c r="AB197" s="668"/>
      <c r="AC197" s="793"/>
      <c r="AD197" s="668"/>
      <c r="AE197" s="794"/>
      <c r="AF197" s="772">
        <v>0</v>
      </c>
      <c r="AG197" s="792">
        <v>0</v>
      </c>
      <c r="AH197" s="668">
        <v>1</v>
      </c>
      <c r="AI197" s="793">
        <v>1</v>
      </c>
      <c r="AJ197" s="83" t="s">
        <v>1944</v>
      </c>
      <c r="AK197" s="88" t="s">
        <v>1945</v>
      </c>
      <c r="AL197" s="425">
        <v>271236915.63981044</v>
      </c>
      <c r="AM197" s="121">
        <f t="shared" si="67"/>
        <v>0.17061500832818188</v>
      </c>
      <c r="AN197" s="426">
        <v>0.252</v>
      </c>
      <c r="AO197" s="412">
        <f t="shared" si="68"/>
        <v>0.252</v>
      </c>
      <c r="AP197" s="447" t="s">
        <v>1946</v>
      </c>
      <c r="AQ197" s="479" t="s">
        <v>1947</v>
      </c>
      <c r="AR197" s="213"/>
      <c r="AS197" s="80">
        <v>0</v>
      </c>
      <c r="AT197" s="83"/>
      <c r="AU197" s="81">
        <v>0</v>
      </c>
      <c r="AV197" s="83"/>
      <c r="AW197" s="89"/>
      <c r="AX197" s="213"/>
      <c r="AY197" s="80">
        <v>0</v>
      </c>
      <c r="AZ197" s="83"/>
      <c r="BA197" s="81">
        <v>0</v>
      </c>
      <c r="BB197" s="83"/>
      <c r="BC197" s="89"/>
      <c r="BD197" s="89"/>
      <c r="BE197" s="83" t="s">
        <v>1948</v>
      </c>
      <c r="BF197" s="83" t="s">
        <v>1949</v>
      </c>
      <c r="BG197" s="239">
        <v>7829</v>
      </c>
      <c r="BH197" s="83" t="s">
        <v>1882</v>
      </c>
      <c r="BI197" s="83" t="s">
        <v>1883</v>
      </c>
      <c r="BJ197" s="83" t="s">
        <v>1950</v>
      </c>
      <c r="BK197" s="419" t="s">
        <v>1951</v>
      </c>
      <c r="BL197" s="238" t="s">
        <v>1952</v>
      </c>
      <c r="BM197" s="420" t="s">
        <v>1953</v>
      </c>
      <c r="BN197" s="480" t="s">
        <v>1954</v>
      </c>
    </row>
    <row r="198" spans="1:66" s="35" customFormat="1" ht="114.75" customHeight="1">
      <c r="A198" s="239"/>
      <c r="B198" s="88" t="s">
        <v>58</v>
      </c>
      <c r="C198" s="88"/>
      <c r="D198" s="83" t="s">
        <v>1955</v>
      </c>
      <c r="E198" s="83"/>
      <c r="F198" s="416" t="s">
        <v>365</v>
      </c>
      <c r="G198" s="417" t="s">
        <v>1873</v>
      </c>
      <c r="H198" s="120">
        <v>44256</v>
      </c>
      <c r="I198" s="120">
        <v>45473</v>
      </c>
      <c r="J198" s="83" t="s">
        <v>1956</v>
      </c>
      <c r="K198" s="83" t="s">
        <v>1957</v>
      </c>
      <c r="L198" s="83" t="s">
        <v>1958</v>
      </c>
      <c r="M198" s="83" t="s">
        <v>65</v>
      </c>
      <c r="N198" s="83">
        <v>0</v>
      </c>
      <c r="O198" s="213">
        <v>0</v>
      </c>
      <c r="P198" s="83">
        <v>2</v>
      </c>
      <c r="Q198" s="55">
        <v>114816000</v>
      </c>
      <c r="R198" s="83">
        <v>2</v>
      </c>
      <c r="S198" s="55">
        <v>118260480</v>
      </c>
      <c r="T198" s="83">
        <v>2</v>
      </c>
      <c r="U198" s="213">
        <v>121808000</v>
      </c>
      <c r="V198" s="89">
        <v>2</v>
      </c>
      <c r="W198" s="53">
        <v>125462000</v>
      </c>
      <c r="X198" s="89">
        <v>2</v>
      </c>
      <c r="Y198" s="204">
        <v>480346480</v>
      </c>
      <c r="Z198" s="772"/>
      <c r="AA198" s="792" t="s">
        <v>1816</v>
      </c>
      <c r="AB198" s="668"/>
      <c r="AC198" s="793"/>
      <c r="AD198" s="668"/>
      <c r="AE198" s="794"/>
      <c r="AF198" s="792">
        <v>0</v>
      </c>
      <c r="AG198" s="792">
        <v>0</v>
      </c>
      <c r="AH198" s="668">
        <v>2</v>
      </c>
      <c r="AI198" s="793">
        <v>1</v>
      </c>
      <c r="AJ198" s="83" t="s">
        <v>1959</v>
      </c>
      <c r="AK198" s="88" t="s">
        <v>1960</v>
      </c>
      <c r="AL198" s="411">
        <v>38272000</v>
      </c>
      <c r="AM198" s="121">
        <f t="shared" si="67"/>
        <v>0.33333333333333331</v>
      </c>
      <c r="AN198" s="83">
        <v>2</v>
      </c>
      <c r="AO198" s="412">
        <f t="shared" si="68"/>
        <v>1</v>
      </c>
      <c r="AP198" s="449" t="s">
        <v>1961</v>
      </c>
      <c r="AQ198" s="449" t="s">
        <v>295</v>
      </c>
      <c r="AR198" s="213"/>
      <c r="AS198" s="80"/>
      <c r="AT198" s="83"/>
      <c r="AU198" s="81">
        <v>0</v>
      </c>
      <c r="AV198" s="83"/>
      <c r="AW198" s="89"/>
      <c r="AX198" s="213"/>
      <c r="AY198" s="80"/>
      <c r="AZ198" s="83"/>
      <c r="BA198" s="81">
        <v>0</v>
      </c>
      <c r="BB198" s="83"/>
      <c r="BC198" s="89"/>
      <c r="BD198" s="89"/>
      <c r="BE198" s="83" t="s">
        <v>1948</v>
      </c>
      <c r="BF198" s="83" t="s">
        <v>1949</v>
      </c>
      <c r="BG198" s="239">
        <v>7829</v>
      </c>
      <c r="BH198" s="83" t="s">
        <v>1882</v>
      </c>
      <c r="BI198" s="83" t="s">
        <v>1883</v>
      </c>
      <c r="BJ198" s="83" t="s">
        <v>1950</v>
      </c>
      <c r="BK198" s="419" t="s">
        <v>1951</v>
      </c>
      <c r="BL198" s="238" t="s">
        <v>1952</v>
      </c>
      <c r="BM198" s="420" t="s">
        <v>1953</v>
      </c>
      <c r="BN198" s="421"/>
    </row>
    <row r="199" spans="1:66" s="35" customFormat="1" ht="114.75" customHeight="1">
      <c r="A199" s="239"/>
      <c r="B199" s="88" t="s">
        <v>58</v>
      </c>
      <c r="C199" s="88"/>
      <c r="D199" s="83" t="s">
        <v>1962</v>
      </c>
      <c r="E199" s="83"/>
      <c r="F199" s="416" t="s">
        <v>245</v>
      </c>
      <c r="G199" s="417" t="s">
        <v>1873</v>
      </c>
      <c r="H199" s="120">
        <v>44136</v>
      </c>
      <c r="I199" s="120">
        <v>45473</v>
      </c>
      <c r="J199" s="160" t="s">
        <v>1963</v>
      </c>
      <c r="K199" s="160" t="s">
        <v>1964</v>
      </c>
      <c r="L199" s="83" t="s">
        <v>1965</v>
      </c>
      <c r="M199" s="83" t="s">
        <v>65</v>
      </c>
      <c r="N199" s="83">
        <v>1</v>
      </c>
      <c r="O199" s="213">
        <v>7629778</v>
      </c>
      <c r="P199" s="83">
        <v>1</v>
      </c>
      <c r="Q199" s="213">
        <v>171179625.5</v>
      </c>
      <c r="R199" s="83">
        <v>1</v>
      </c>
      <c r="S199" s="213">
        <v>47628126.18</v>
      </c>
      <c r="T199" s="83">
        <v>1</v>
      </c>
      <c r="U199" s="213">
        <v>48580688</v>
      </c>
      <c r="V199" s="89">
        <v>1</v>
      </c>
      <c r="W199" s="53">
        <v>20646792</v>
      </c>
      <c r="X199" s="89">
        <v>1</v>
      </c>
      <c r="Y199" s="204">
        <v>295665009.68000001</v>
      </c>
      <c r="Z199" s="772"/>
      <c r="AA199" s="792">
        <v>0</v>
      </c>
      <c r="AB199" s="668"/>
      <c r="AC199" s="793">
        <v>0</v>
      </c>
      <c r="AD199" s="668"/>
      <c r="AE199" s="796"/>
      <c r="AF199" s="772">
        <v>11673560.34</v>
      </c>
      <c r="AG199" s="792">
        <v>0.24</v>
      </c>
      <c r="AH199" s="668">
        <v>1</v>
      </c>
      <c r="AI199" s="793">
        <v>1</v>
      </c>
      <c r="AJ199" s="83" t="s">
        <v>1966</v>
      </c>
      <c r="AK199" s="89"/>
      <c r="AL199" s="423">
        <v>11673560</v>
      </c>
      <c r="AM199" s="121">
        <f t="shared" si="67"/>
        <v>6.8194798101132659E-2</v>
      </c>
      <c r="AN199" s="83">
        <v>1</v>
      </c>
      <c r="AO199" s="412">
        <f t="shared" si="68"/>
        <v>1</v>
      </c>
      <c r="AP199" s="445" t="s">
        <v>1967</v>
      </c>
      <c r="AQ199" s="445" t="s">
        <v>1968</v>
      </c>
      <c r="AR199" s="213"/>
      <c r="AS199" s="80">
        <v>0</v>
      </c>
      <c r="AT199" s="83"/>
      <c r="AU199" s="81">
        <v>0</v>
      </c>
      <c r="AV199" s="83"/>
      <c r="AW199" s="89"/>
      <c r="AX199" s="213"/>
      <c r="AY199" s="80">
        <v>0</v>
      </c>
      <c r="AZ199" s="83"/>
      <c r="BA199" s="81">
        <v>0</v>
      </c>
      <c r="BB199" s="83"/>
      <c r="BC199" s="89"/>
      <c r="BD199" s="89"/>
      <c r="BE199" s="83" t="s">
        <v>1898</v>
      </c>
      <c r="BF199" s="83" t="s">
        <v>1899</v>
      </c>
      <c r="BG199" s="239">
        <v>7750</v>
      </c>
      <c r="BH199" s="83" t="s">
        <v>1882</v>
      </c>
      <c r="BI199" s="83" t="s">
        <v>1900</v>
      </c>
      <c r="BJ199" s="358" t="s">
        <v>1901</v>
      </c>
      <c r="BK199" s="419" t="s">
        <v>1902</v>
      </c>
      <c r="BL199" s="419" t="s">
        <v>1903</v>
      </c>
      <c r="BM199" s="420" t="s">
        <v>1904</v>
      </c>
      <c r="BN199" s="481"/>
    </row>
    <row r="200" spans="1:66" s="35" customFormat="1" ht="114.75" customHeight="1">
      <c r="A200" s="239"/>
      <c r="B200" s="88" t="s">
        <v>58</v>
      </c>
      <c r="C200" s="88"/>
      <c r="D200" s="83" t="s">
        <v>1969</v>
      </c>
      <c r="E200" s="83"/>
      <c r="F200" s="416" t="s">
        <v>365</v>
      </c>
      <c r="G200" s="417" t="s">
        <v>1873</v>
      </c>
      <c r="H200" s="120">
        <v>44256</v>
      </c>
      <c r="I200" s="120">
        <v>45291</v>
      </c>
      <c r="J200" s="83" t="s">
        <v>1970</v>
      </c>
      <c r="K200" s="83" t="s">
        <v>1971</v>
      </c>
      <c r="L200" s="83" t="s">
        <v>1972</v>
      </c>
      <c r="M200" s="83" t="s">
        <v>65</v>
      </c>
      <c r="N200" s="83">
        <v>0</v>
      </c>
      <c r="O200" s="213">
        <v>0</v>
      </c>
      <c r="P200" s="83" t="s">
        <v>1973</v>
      </c>
      <c r="Q200" s="213">
        <v>0</v>
      </c>
      <c r="R200" s="83" t="s">
        <v>1973</v>
      </c>
      <c r="S200" s="213">
        <v>0</v>
      </c>
      <c r="T200" s="83">
        <v>1</v>
      </c>
      <c r="U200" s="213">
        <v>140548000</v>
      </c>
      <c r="V200" s="89" t="s">
        <v>1973</v>
      </c>
      <c r="W200" s="53">
        <v>0</v>
      </c>
      <c r="X200" s="89">
        <v>1</v>
      </c>
      <c r="Y200" s="204">
        <v>140548000</v>
      </c>
      <c r="Z200" s="772"/>
      <c r="AA200" s="792" t="s">
        <v>1816</v>
      </c>
      <c r="AB200" s="668"/>
      <c r="AC200" s="793"/>
      <c r="AD200" s="668"/>
      <c r="AE200" s="796"/>
      <c r="AF200" s="772">
        <v>0</v>
      </c>
      <c r="AG200" s="792">
        <v>0</v>
      </c>
      <c r="AH200" s="668">
        <v>0</v>
      </c>
      <c r="AI200" s="793">
        <v>0</v>
      </c>
      <c r="AJ200" s="83" t="s">
        <v>1974</v>
      </c>
      <c r="AK200" s="88" t="s">
        <v>1975</v>
      </c>
      <c r="AL200" s="411">
        <v>0</v>
      </c>
      <c r="AM200" s="427">
        <v>0</v>
      </c>
      <c r="AN200" s="83">
        <v>0</v>
      </c>
      <c r="AO200" s="428">
        <v>0</v>
      </c>
      <c r="AP200" s="434" t="s">
        <v>1976</v>
      </c>
      <c r="AQ200" s="449" t="s">
        <v>295</v>
      </c>
      <c r="AR200" s="213"/>
      <c r="AS200" s="80" t="s">
        <v>1816</v>
      </c>
      <c r="AT200" s="83"/>
      <c r="AU200" s="81"/>
      <c r="AV200" s="83"/>
      <c r="AW200" s="89"/>
      <c r="AX200" s="213"/>
      <c r="AY200" s="80" t="s">
        <v>1816</v>
      </c>
      <c r="AZ200" s="83"/>
      <c r="BA200" s="81"/>
      <c r="BB200" s="83"/>
      <c r="BC200" s="89"/>
      <c r="BD200" s="89"/>
      <c r="BE200" s="83" t="s">
        <v>1948</v>
      </c>
      <c r="BF200" s="83" t="s">
        <v>1977</v>
      </c>
      <c r="BG200" s="239">
        <v>7829</v>
      </c>
      <c r="BH200" s="83" t="s">
        <v>1882</v>
      </c>
      <c r="BI200" s="83" t="s">
        <v>1883</v>
      </c>
      <c r="BJ200" s="83" t="s">
        <v>1950</v>
      </c>
      <c r="BK200" s="419" t="s">
        <v>1951</v>
      </c>
      <c r="BL200" s="238" t="s">
        <v>1952</v>
      </c>
      <c r="BM200" s="420" t="s">
        <v>1953</v>
      </c>
      <c r="BN200" s="480" t="s">
        <v>1978</v>
      </c>
    </row>
    <row r="201" spans="1:66" s="35" customFormat="1" ht="114.75" customHeight="1">
      <c r="A201" s="239"/>
      <c r="B201" s="88" t="s">
        <v>58</v>
      </c>
      <c r="C201" s="88"/>
      <c r="D201" s="83" t="s">
        <v>1979</v>
      </c>
      <c r="E201" s="83"/>
      <c r="F201" s="416" t="s">
        <v>245</v>
      </c>
      <c r="G201" s="417" t="s">
        <v>1907</v>
      </c>
      <c r="H201" s="120">
        <v>44211</v>
      </c>
      <c r="I201" s="120">
        <v>45442</v>
      </c>
      <c r="J201" s="160" t="s">
        <v>1980</v>
      </c>
      <c r="K201" s="160" t="s">
        <v>1981</v>
      </c>
      <c r="L201" s="83" t="s">
        <v>1982</v>
      </c>
      <c r="M201" s="83" t="s">
        <v>65</v>
      </c>
      <c r="N201" s="83">
        <v>0</v>
      </c>
      <c r="O201" s="213">
        <v>0</v>
      </c>
      <c r="P201" s="83">
        <v>1</v>
      </c>
      <c r="Q201" s="429" t="s">
        <v>1893</v>
      </c>
      <c r="R201" s="83">
        <v>1</v>
      </c>
      <c r="S201" s="429" t="s">
        <v>1893</v>
      </c>
      <c r="T201" s="83">
        <v>1</v>
      </c>
      <c r="U201" s="429" t="s">
        <v>1893</v>
      </c>
      <c r="V201" s="89">
        <v>1</v>
      </c>
      <c r="W201" s="54" t="s">
        <v>1893</v>
      </c>
      <c r="X201" s="89">
        <v>4</v>
      </c>
      <c r="Y201" s="430" t="s">
        <v>1894</v>
      </c>
      <c r="Z201" s="772"/>
      <c r="AA201" s="792" t="s">
        <v>1816</v>
      </c>
      <c r="AB201" s="668"/>
      <c r="AC201" s="793"/>
      <c r="AD201" s="668"/>
      <c r="AE201" s="796"/>
      <c r="AF201" s="772">
        <v>0</v>
      </c>
      <c r="AG201" s="792">
        <v>0</v>
      </c>
      <c r="AH201" s="668">
        <v>0</v>
      </c>
      <c r="AI201" s="793">
        <v>0</v>
      </c>
      <c r="AJ201" s="422" t="s">
        <v>1913</v>
      </c>
      <c r="AK201" s="89"/>
      <c r="AL201" s="423">
        <v>0</v>
      </c>
      <c r="AM201" s="121">
        <f t="shared" si="67"/>
        <v>0</v>
      </c>
      <c r="AN201" s="83">
        <v>0</v>
      </c>
      <c r="AO201" s="412">
        <f t="shared" si="68"/>
        <v>0</v>
      </c>
      <c r="AP201" s="461" t="s">
        <v>1983</v>
      </c>
      <c r="AQ201" s="461" t="s">
        <v>1984</v>
      </c>
      <c r="AR201" s="213"/>
      <c r="AS201" s="80">
        <v>0</v>
      </c>
      <c r="AT201" s="83"/>
      <c r="AU201" s="81">
        <v>0</v>
      </c>
      <c r="AV201" s="83"/>
      <c r="AW201" s="89"/>
      <c r="AX201" s="213"/>
      <c r="AY201" s="80">
        <v>0</v>
      </c>
      <c r="AZ201" s="83"/>
      <c r="BA201" s="81">
        <v>0</v>
      </c>
      <c r="BB201" s="83"/>
      <c r="BC201" s="89"/>
      <c r="BD201" s="89"/>
      <c r="BE201" s="83" t="s">
        <v>1898</v>
      </c>
      <c r="BF201" s="83" t="s">
        <v>1899</v>
      </c>
      <c r="BG201" s="239">
        <v>7750</v>
      </c>
      <c r="BH201" s="83" t="s">
        <v>1882</v>
      </c>
      <c r="BI201" s="83" t="s">
        <v>1900</v>
      </c>
      <c r="BJ201" s="83" t="s">
        <v>1901</v>
      </c>
      <c r="BK201" s="431" t="s">
        <v>1902</v>
      </c>
      <c r="BL201" s="431" t="s">
        <v>1903</v>
      </c>
      <c r="BM201" s="432" t="s">
        <v>1904</v>
      </c>
      <c r="BN201" s="433" t="s">
        <v>1985</v>
      </c>
    </row>
    <row r="202" spans="1:66" s="35" customFormat="1" ht="51.75" customHeight="1">
      <c r="A202" s="239"/>
      <c r="B202" s="88" t="s">
        <v>58</v>
      </c>
      <c r="C202" s="88"/>
      <c r="D202" s="83" t="s">
        <v>1986</v>
      </c>
      <c r="E202" s="83"/>
      <c r="F202" s="416" t="s">
        <v>365</v>
      </c>
      <c r="G202" s="417" t="s">
        <v>1873</v>
      </c>
      <c r="H202" s="120">
        <v>44256</v>
      </c>
      <c r="I202" s="120">
        <v>45473</v>
      </c>
      <c r="J202" s="83" t="s">
        <v>1987</v>
      </c>
      <c r="K202" s="83" t="s">
        <v>1987</v>
      </c>
      <c r="L202" s="83" t="s">
        <v>144</v>
      </c>
      <c r="M202" s="83" t="s">
        <v>65</v>
      </c>
      <c r="N202" s="83">
        <v>0</v>
      </c>
      <c r="O202" s="213">
        <v>0</v>
      </c>
      <c r="P202" s="83">
        <v>1</v>
      </c>
      <c r="Q202" s="213">
        <v>1000000</v>
      </c>
      <c r="R202" s="83">
        <v>1</v>
      </c>
      <c r="S202" s="213">
        <v>1000000</v>
      </c>
      <c r="T202" s="83">
        <v>1</v>
      </c>
      <c r="U202" s="213">
        <v>1000000</v>
      </c>
      <c r="V202" s="89">
        <v>1</v>
      </c>
      <c r="W202" s="53">
        <v>1000000</v>
      </c>
      <c r="X202" s="89">
        <v>4</v>
      </c>
      <c r="Y202" s="204">
        <v>4000000</v>
      </c>
      <c r="Z202" s="772"/>
      <c r="AA202" s="792" t="s">
        <v>1816</v>
      </c>
      <c r="AB202" s="668"/>
      <c r="AC202" s="793"/>
      <c r="AD202" s="668"/>
      <c r="AE202" s="796"/>
      <c r="AF202" s="772">
        <v>0</v>
      </c>
      <c r="AG202" s="797">
        <v>0</v>
      </c>
      <c r="AH202" s="668">
        <v>0</v>
      </c>
      <c r="AI202" s="793">
        <v>0</v>
      </c>
      <c r="AJ202" s="83" t="s">
        <v>1988</v>
      </c>
      <c r="AK202" s="89" t="s">
        <v>685</v>
      </c>
      <c r="AL202" s="411">
        <v>0</v>
      </c>
      <c r="AM202" s="121">
        <f t="shared" si="67"/>
        <v>0</v>
      </c>
      <c r="AN202" s="83">
        <v>0</v>
      </c>
      <c r="AO202" s="412">
        <f t="shared" si="68"/>
        <v>0</v>
      </c>
      <c r="AP202" s="449" t="s">
        <v>1988</v>
      </c>
      <c r="AQ202" s="449" t="s">
        <v>295</v>
      </c>
      <c r="AR202" s="213"/>
      <c r="AS202" s="80">
        <v>0</v>
      </c>
      <c r="AT202" s="83"/>
      <c r="AU202" s="81">
        <v>0</v>
      </c>
      <c r="AV202" s="83"/>
      <c r="AW202" s="89"/>
      <c r="AX202" s="213"/>
      <c r="AY202" s="80">
        <v>0</v>
      </c>
      <c r="AZ202" s="83"/>
      <c r="BA202" s="81">
        <v>0</v>
      </c>
      <c r="BB202" s="83"/>
      <c r="BC202" s="89"/>
      <c r="BD202" s="89"/>
      <c r="BE202" s="83" t="s">
        <v>1989</v>
      </c>
      <c r="BF202" s="83" t="s">
        <v>1990</v>
      </c>
      <c r="BG202" s="239">
        <v>7828</v>
      </c>
      <c r="BH202" s="83" t="s">
        <v>1882</v>
      </c>
      <c r="BI202" s="83" t="s">
        <v>1883</v>
      </c>
      <c r="BJ202" s="83" t="s">
        <v>1991</v>
      </c>
      <c r="BK202" s="238" t="s">
        <v>1992</v>
      </c>
      <c r="BL202" s="238" t="s">
        <v>1993</v>
      </c>
      <c r="BM202" s="251" t="s">
        <v>1994</v>
      </c>
      <c r="BN202" s="433" t="s">
        <v>1995</v>
      </c>
    </row>
    <row r="203" spans="1:66" ht="61.9" customHeight="1">
      <c r="Z203" s="798"/>
      <c r="AA203" s="798"/>
      <c r="AB203" s="798"/>
      <c r="AC203" s="798"/>
      <c r="AD203" s="798"/>
      <c r="AE203" s="798"/>
      <c r="AF203" s="799"/>
      <c r="AG203" s="798"/>
      <c r="AH203" s="798"/>
      <c r="AI203" s="798"/>
      <c r="AL203" s="74"/>
      <c r="AM203" s="75"/>
      <c r="AN203" s="74"/>
      <c r="AO203" s="75"/>
      <c r="AP203" s="462"/>
      <c r="AQ203" s="462"/>
    </row>
    <row r="204" spans="1:66" ht="61.9" customHeight="1">
      <c r="Z204" s="798"/>
      <c r="AA204" s="798"/>
      <c r="AB204" s="798"/>
      <c r="AC204" s="798"/>
      <c r="AD204" s="798"/>
      <c r="AE204" s="798"/>
      <c r="AF204" s="799"/>
      <c r="AG204" s="798"/>
      <c r="AH204" s="798"/>
      <c r="AI204" s="798"/>
      <c r="AL204" s="74"/>
      <c r="AM204" s="75"/>
      <c r="AN204" s="74"/>
      <c r="AO204" s="75"/>
      <c r="AP204" s="462"/>
      <c r="AQ204" s="462"/>
    </row>
    <row r="205" spans="1:66" ht="61.9" customHeight="1">
      <c r="Z205" s="798"/>
      <c r="AA205" s="798"/>
      <c r="AB205" s="798"/>
      <c r="AC205" s="798"/>
      <c r="AD205" s="798"/>
      <c r="AE205" s="798"/>
      <c r="AF205" s="799"/>
      <c r="AG205" s="798"/>
      <c r="AH205" s="798"/>
      <c r="AI205" s="798"/>
      <c r="AL205" s="74"/>
      <c r="AM205" s="75"/>
      <c r="AN205" s="74"/>
      <c r="AO205" s="75"/>
      <c r="AP205" s="462"/>
      <c r="AQ205" s="462"/>
    </row>
    <row r="206" spans="1:66" ht="61.9" customHeight="1">
      <c r="Z206" s="798"/>
      <c r="AA206" s="798"/>
      <c r="AB206" s="798"/>
      <c r="AC206" s="798"/>
      <c r="AD206" s="798"/>
      <c r="AE206" s="798"/>
      <c r="AF206" s="799"/>
      <c r="AG206" s="798"/>
      <c r="AH206" s="798"/>
      <c r="AI206" s="798"/>
      <c r="AL206" s="74"/>
      <c r="AM206" s="75"/>
      <c r="AN206" s="74"/>
      <c r="AO206" s="75"/>
      <c r="AP206" s="462"/>
      <c r="AQ206" s="462"/>
    </row>
    <row r="207" spans="1:66" ht="61.9" customHeight="1">
      <c r="Z207" s="798"/>
      <c r="AA207" s="798"/>
      <c r="AB207" s="798"/>
      <c r="AC207" s="798"/>
      <c r="AD207" s="798"/>
      <c r="AE207" s="798"/>
      <c r="AF207" s="799"/>
      <c r="AG207" s="798"/>
      <c r="AH207" s="798"/>
      <c r="AI207" s="798"/>
      <c r="AL207" s="74"/>
      <c r="AM207" s="75"/>
      <c r="AN207" s="74"/>
      <c r="AO207" s="75"/>
      <c r="AP207" s="462"/>
      <c r="AQ207" s="462"/>
    </row>
    <row r="208" spans="1:66" ht="61.9" customHeight="1">
      <c r="Z208" s="798"/>
      <c r="AA208" s="798"/>
      <c r="AB208" s="798"/>
      <c r="AC208" s="798"/>
      <c r="AD208" s="798"/>
      <c r="AE208" s="798"/>
      <c r="AF208" s="799"/>
      <c r="AG208" s="798"/>
      <c r="AH208" s="798"/>
      <c r="AI208" s="798"/>
      <c r="AL208" s="74"/>
      <c r="AM208" s="75"/>
      <c r="AN208" s="74"/>
      <c r="AO208" s="75"/>
      <c r="AP208" s="462"/>
      <c r="AQ208" s="462"/>
    </row>
    <row r="209" spans="26:43" ht="61.9" customHeight="1">
      <c r="Z209" s="798"/>
      <c r="AA209" s="798"/>
      <c r="AB209" s="798"/>
      <c r="AC209" s="798"/>
      <c r="AD209" s="798"/>
      <c r="AE209" s="798"/>
      <c r="AF209" s="799"/>
      <c r="AG209" s="798"/>
      <c r="AH209" s="798"/>
      <c r="AI209" s="798"/>
      <c r="AL209" s="74"/>
      <c r="AM209" s="75"/>
      <c r="AN209" s="74"/>
      <c r="AO209" s="75"/>
      <c r="AP209" s="462"/>
      <c r="AQ209" s="462"/>
    </row>
    <row r="210" spans="26:43" ht="61.9" customHeight="1">
      <c r="Z210" s="798"/>
      <c r="AA210" s="798"/>
      <c r="AB210" s="798"/>
      <c r="AC210" s="798"/>
      <c r="AD210" s="798"/>
      <c r="AE210" s="798"/>
      <c r="AF210" s="799"/>
      <c r="AG210" s="798"/>
      <c r="AH210" s="798"/>
      <c r="AI210" s="798"/>
      <c r="AL210" s="74"/>
      <c r="AM210" s="75"/>
      <c r="AN210" s="74"/>
      <c r="AO210" s="75"/>
      <c r="AP210" s="462"/>
      <c r="AQ210" s="462"/>
    </row>
    <row r="211" spans="26:43" ht="61.9" customHeight="1">
      <c r="Z211" s="798"/>
      <c r="AA211" s="798"/>
      <c r="AB211" s="798"/>
      <c r="AC211" s="798"/>
      <c r="AD211" s="798"/>
      <c r="AE211" s="798"/>
      <c r="AF211" s="799"/>
      <c r="AG211" s="798"/>
      <c r="AH211" s="798"/>
      <c r="AI211" s="798"/>
      <c r="AL211" s="74"/>
      <c r="AM211" s="75"/>
      <c r="AN211" s="74"/>
      <c r="AO211" s="75"/>
      <c r="AP211" s="462"/>
      <c r="AQ211" s="462"/>
    </row>
    <row r="212" spans="26:43" ht="61.9" customHeight="1">
      <c r="Z212" s="798"/>
      <c r="AA212" s="798"/>
      <c r="AB212" s="798"/>
      <c r="AC212" s="798"/>
      <c r="AD212" s="798"/>
      <c r="AE212" s="798"/>
      <c r="AF212" s="799"/>
      <c r="AG212" s="798"/>
      <c r="AH212" s="798"/>
      <c r="AI212" s="798"/>
      <c r="AL212" s="74"/>
      <c r="AM212" s="75"/>
      <c r="AN212" s="74"/>
      <c r="AO212" s="75"/>
      <c r="AP212" s="462"/>
      <c r="AQ212" s="462"/>
    </row>
    <row r="213" spans="26:43" ht="61.9" customHeight="1">
      <c r="Z213" s="798"/>
      <c r="AA213" s="798"/>
      <c r="AB213" s="798"/>
      <c r="AC213" s="798"/>
      <c r="AD213" s="798"/>
      <c r="AE213" s="798"/>
      <c r="AF213" s="799"/>
      <c r="AG213" s="798"/>
      <c r="AH213" s="798"/>
      <c r="AI213" s="798"/>
      <c r="AL213" s="74"/>
      <c r="AM213" s="75"/>
      <c r="AN213" s="74"/>
      <c r="AO213" s="75"/>
      <c r="AP213" s="462"/>
      <c r="AQ213" s="462"/>
    </row>
    <row r="214" spans="26:43" ht="61.9" customHeight="1">
      <c r="Z214" s="798"/>
      <c r="AA214" s="798"/>
      <c r="AB214" s="798"/>
      <c r="AC214" s="798"/>
      <c r="AD214" s="798"/>
      <c r="AE214" s="798"/>
      <c r="AF214" s="799"/>
      <c r="AG214" s="798"/>
      <c r="AH214" s="798"/>
      <c r="AI214" s="798"/>
      <c r="AL214" s="74"/>
      <c r="AM214" s="75"/>
      <c r="AN214" s="74"/>
      <c r="AO214" s="75"/>
      <c r="AP214" s="462"/>
      <c r="AQ214" s="462"/>
    </row>
    <row r="215" spans="26:43" ht="61.9" customHeight="1">
      <c r="Z215" s="798"/>
      <c r="AA215" s="798"/>
      <c r="AB215" s="798"/>
      <c r="AC215" s="798"/>
      <c r="AD215" s="798"/>
      <c r="AE215" s="798"/>
      <c r="AF215" s="799"/>
      <c r="AG215" s="798"/>
      <c r="AH215" s="798"/>
      <c r="AI215" s="798"/>
      <c r="AL215" s="74"/>
      <c r="AM215" s="75"/>
      <c r="AN215" s="74"/>
      <c r="AO215" s="75"/>
      <c r="AP215" s="462"/>
      <c r="AQ215" s="462"/>
    </row>
    <row r="216" spans="26:43" ht="61.9" customHeight="1">
      <c r="Z216" s="798"/>
      <c r="AA216" s="798"/>
      <c r="AB216" s="798"/>
      <c r="AC216" s="798"/>
      <c r="AD216" s="798"/>
      <c r="AE216" s="798"/>
      <c r="AF216" s="799"/>
      <c r="AG216" s="798"/>
      <c r="AH216" s="798"/>
      <c r="AI216" s="798"/>
      <c r="AL216" s="74"/>
      <c r="AM216" s="75"/>
      <c r="AN216" s="74"/>
      <c r="AO216" s="75"/>
      <c r="AP216" s="462"/>
      <c r="AQ216" s="462"/>
    </row>
    <row r="217" spans="26:43" ht="61.9" customHeight="1">
      <c r="Z217" s="798"/>
      <c r="AA217" s="798"/>
      <c r="AB217" s="798"/>
      <c r="AC217" s="798"/>
      <c r="AD217" s="798"/>
      <c r="AE217" s="798"/>
      <c r="AF217" s="799"/>
      <c r="AG217" s="798"/>
      <c r="AH217" s="798"/>
      <c r="AI217" s="798"/>
      <c r="AL217" s="74"/>
      <c r="AM217" s="75"/>
      <c r="AN217" s="74"/>
      <c r="AO217" s="75"/>
      <c r="AP217" s="462"/>
      <c r="AQ217" s="462"/>
    </row>
    <row r="218" spans="26:43" ht="61.9" customHeight="1">
      <c r="Z218" s="798"/>
      <c r="AA218" s="798"/>
      <c r="AB218" s="798"/>
      <c r="AC218" s="798"/>
      <c r="AD218" s="798"/>
      <c r="AE218" s="798"/>
      <c r="AF218" s="799"/>
      <c r="AG218" s="798"/>
      <c r="AH218" s="798"/>
      <c r="AI218" s="798"/>
      <c r="AL218" s="74"/>
      <c r="AM218" s="75"/>
      <c r="AN218" s="74"/>
      <c r="AO218" s="75"/>
      <c r="AP218" s="462"/>
      <c r="AQ218" s="462"/>
    </row>
    <row r="219" spans="26:43" ht="61.9" customHeight="1">
      <c r="Z219" s="798"/>
      <c r="AA219" s="798"/>
      <c r="AB219" s="798"/>
      <c r="AC219" s="798"/>
      <c r="AD219" s="798"/>
      <c r="AE219" s="798"/>
      <c r="AF219" s="799"/>
      <c r="AG219" s="798"/>
      <c r="AH219" s="798"/>
      <c r="AI219" s="798"/>
      <c r="AL219" s="74"/>
      <c r="AM219" s="75"/>
      <c r="AN219" s="74"/>
      <c r="AO219" s="75"/>
      <c r="AP219" s="462"/>
      <c r="AQ219" s="462"/>
    </row>
    <row r="220" spans="26:43" ht="61.9" customHeight="1">
      <c r="Z220" s="798"/>
      <c r="AA220" s="798"/>
      <c r="AB220" s="798"/>
      <c r="AC220" s="798"/>
      <c r="AD220" s="798"/>
      <c r="AE220" s="798"/>
      <c r="AF220" s="799"/>
      <c r="AG220" s="798"/>
      <c r="AH220" s="798"/>
      <c r="AI220" s="798"/>
      <c r="AL220" s="74"/>
      <c r="AM220" s="75"/>
      <c r="AN220" s="74"/>
      <c r="AO220" s="75"/>
      <c r="AP220" s="462"/>
      <c r="AQ220" s="462"/>
    </row>
    <row r="221" spans="26:43" ht="61.9" customHeight="1">
      <c r="Z221" s="798"/>
      <c r="AA221" s="798"/>
      <c r="AB221" s="798"/>
      <c r="AC221" s="798"/>
      <c r="AD221" s="798"/>
      <c r="AE221" s="798"/>
      <c r="AF221" s="799"/>
      <c r="AG221" s="798"/>
      <c r="AH221" s="798"/>
      <c r="AI221" s="798"/>
      <c r="AL221" s="74"/>
      <c r="AM221" s="75"/>
      <c r="AN221" s="74"/>
      <c r="AO221" s="75"/>
      <c r="AP221" s="462"/>
      <c r="AQ221" s="462"/>
    </row>
    <row r="222" spans="26:43" ht="61.9" customHeight="1">
      <c r="Z222" s="798"/>
      <c r="AA222" s="798"/>
      <c r="AB222" s="798"/>
      <c r="AC222" s="798"/>
      <c r="AD222" s="798"/>
      <c r="AE222" s="798"/>
      <c r="AF222" s="799"/>
      <c r="AG222" s="798"/>
      <c r="AH222" s="798"/>
      <c r="AI222" s="798"/>
      <c r="AL222" s="74"/>
      <c r="AM222" s="75"/>
      <c r="AN222" s="74"/>
      <c r="AO222" s="75"/>
      <c r="AP222" s="462"/>
      <c r="AQ222" s="462"/>
    </row>
  </sheetData>
  <autoFilter ref="A9:XEV202" xr:uid="{00000000-0009-0000-0000-000000000000}">
    <filterColumn colId="13" showButton="0"/>
    <filterColumn colId="15" showButton="0"/>
    <filterColumn colId="17" showButton="0"/>
    <filterColumn colId="19" showButton="0"/>
    <filterColumn colId="21" showButton="0"/>
    <filterColumn colId="23" showButton="0"/>
  </autoFilter>
  <mergeCells count="100">
    <mergeCell ref="A1:A6"/>
    <mergeCell ref="B1:L1"/>
    <mergeCell ref="C2:L2"/>
    <mergeCell ref="C3:L3"/>
    <mergeCell ref="C4:L4"/>
    <mergeCell ref="C5:L5"/>
    <mergeCell ref="C6:L6"/>
    <mergeCell ref="BH8:BN8"/>
    <mergeCell ref="A8:C8"/>
    <mergeCell ref="D8:G8"/>
    <mergeCell ref="H8:I8"/>
    <mergeCell ref="J8:L8"/>
    <mergeCell ref="M8:Y8"/>
    <mergeCell ref="Z8:AE8"/>
    <mergeCell ref="AF8:AK8"/>
    <mergeCell ref="AL8:AQ8"/>
    <mergeCell ref="AR8:AW8"/>
    <mergeCell ref="AX8:BD8"/>
    <mergeCell ref="BE8:BG8"/>
    <mergeCell ref="L9:L10"/>
    <mergeCell ref="A9:A10"/>
    <mergeCell ref="B9:B10"/>
    <mergeCell ref="C9:C10"/>
    <mergeCell ref="D9:D10"/>
    <mergeCell ref="E9:E10"/>
    <mergeCell ref="F9:F10"/>
    <mergeCell ref="G9:G10"/>
    <mergeCell ref="H9:H10"/>
    <mergeCell ref="I9:I10"/>
    <mergeCell ref="J9:J10"/>
    <mergeCell ref="K9:K10"/>
    <mergeCell ref="AD9:AD10"/>
    <mergeCell ref="M9:M10"/>
    <mergeCell ref="N9:O9"/>
    <mergeCell ref="P9:Q9"/>
    <mergeCell ref="R9:S9"/>
    <mergeCell ref="T9:U9"/>
    <mergeCell ref="V9:W9"/>
    <mergeCell ref="X9:Y9"/>
    <mergeCell ref="Z9:Z10"/>
    <mergeCell ref="AA9:AA10"/>
    <mergeCell ref="AB9:AB10"/>
    <mergeCell ref="AC9:AC10"/>
    <mergeCell ref="AP9:AP10"/>
    <mergeCell ref="AE9:AE10"/>
    <mergeCell ref="AF9:AF10"/>
    <mergeCell ref="AG9:AG10"/>
    <mergeCell ref="AH9:AH10"/>
    <mergeCell ref="AI9:AI10"/>
    <mergeCell ref="AJ9:AJ10"/>
    <mergeCell ref="AK9:AK10"/>
    <mergeCell ref="AL9:AL10"/>
    <mergeCell ref="AM9:AM10"/>
    <mergeCell ref="AN9:AN10"/>
    <mergeCell ref="AO9:AO10"/>
    <mergeCell ref="BB9:BB10"/>
    <mergeCell ref="AQ9:AQ10"/>
    <mergeCell ref="AR9:AR10"/>
    <mergeCell ref="AS9:AS10"/>
    <mergeCell ref="AT9:AT10"/>
    <mergeCell ref="AU9:AU10"/>
    <mergeCell ref="AV9:AV10"/>
    <mergeCell ref="AW9:AW10"/>
    <mergeCell ref="AX9:AX10"/>
    <mergeCell ref="AY9:AY10"/>
    <mergeCell ref="AZ9:AZ10"/>
    <mergeCell ref="BA9:BA10"/>
    <mergeCell ref="BN9:BN10"/>
    <mergeCell ref="BC9:BC10"/>
    <mergeCell ref="BD9:BD10"/>
    <mergeCell ref="BE9:BE10"/>
    <mergeCell ref="BF9:BF10"/>
    <mergeCell ref="BG9:BG10"/>
    <mergeCell ref="BH9:BH10"/>
    <mergeCell ref="BI9:BI10"/>
    <mergeCell ref="BJ9:BJ10"/>
    <mergeCell ref="BK9:BK10"/>
    <mergeCell ref="BL9:BL10"/>
    <mergeCell ref="BM9:BM10"/>
    <mergeCell ref="A186:A187"/>
    <mergeCell ref="BM186:BM187"/>
    <mergeCell ref="BL186:BL187"/>
    <mergeCell ref="BK186:BK187"/>
    <mergeCell ref="BJ186:BJ187"/>
    <mergeCell ref="BI186:BI187"/>
    <mergeCell ref="F186:F187"/>
    <mergeCell ref="E186:E187"/>
    <mergeCell ref="D186:D187"/>
    <mergeCell ref="C186:C187"/>
    <mergeCell ref="B186:B187"/>
    <mergeCell ref="K186:K187"/>
    <mergeCell ref="J186:J187"/>
    <mergeCell ref="I186:I187"/>
    <mergeCell ref="H186:H187"/>
    <mergeCell ref="G186:G187"/>
    <mergeCell ref="BH186:BH187"/>
    <mergeCell ref="X186:X187"/>
    <mergeCell ref="R186:R187"/>
    <mergeCell ref="P186:P187"/>
    <mergeCell ref="L186:L187"/>
  </mergeCells>
  <conditionalFormatting sqref="AI128:AI129">
    <cfRule type="notContainsBlanks" dxfId="2" priority="1">
      <formula>LEN(TRIM(AI128))&gt;0</formula>
    </cfRule>
  </conditionalFormatting>
  <dataValidations count="60">
    <dataValidation allowBlank="1" showInputMessage="1" showErrorMessage="1" prompt="Registre el total de las metas." sqref="X10:X24" xr:uid="{00000000-0002-0000-0000-000000000000}"/>
    <dataValidation allowBlank="1" showInputMessage="1" showErrorMessage="1" prompt="Escriba las acciones afirmativaa concertadas entre la ciudadanía y cada entidad. Este campo es diligenciado por la SAE." sqref="D9:D24" xr:uid="{00000000-0002-0000-0000-000001000000}"/>
    <dataValidation allowBlank="1" showInputMessage="1" showErrorMessage="1" prompt="Este campo será diligenciado por la SAE en articulación con cada sector. _x000a__x000a_La ponderación de cada acción estará definida de acuerdo con su nivel de importancia en el cumplimiento de los propósitos de la política." sqref="E9:E24" xr:uid="{00000000-0002-0000-0000-000002000000}"/>
    <dataValidation allowBlank="1" showInputMessage="1" showErrorMessage="1" prompt="Este campo será diligenciado por la SDP." sqref="A9:A24" xr:uid="{00000000-0002-0000-0000-000003000000}"/>
    <dataValidation allowBlank="1" showInputMessage="1" showErrorMessage="1" prompt="Escoja de la lista desplegable el nombre el subcomponente de acuerdo con el componente registrado en el campo anterior; esto para las políticas que aplique subcomponente. Este campo es diligenciado por la SAE." sqref="C9:C24" xr:uid="{00000000-0002-0000-0000-000004000000}"/>
    <dataValidation allowBlank="1" showInputMessage="1" showErrorMessage="1" prompt="Escoja de la lista desplegable el nombre del componente en el cual se estructura la política y dentro del cual se enmarca la acción afirmativa a registrar en la siguiente sección. Este campo es diligenciado por la SAE." sqref="B9:B24" xr:uid="{00000000-0002-0000-0000-000005000000}"/>
    <dataValidation allowBlank="1" showInputMessage="1" showErrorMessage="1" prompt="Escoja de la lista desplegable el grupo étnico con el cual se concertaron las acciones que registrará en la presente matriz. " sqref="B2" xr:uid="{00000000-0002-0000-0000-000006000000}"/>
    <dataValidation allowBlank="1" showInputMessage="1" showErrorMessage="1" prompt="Identifique la fuente de financiación: Inversión o Funcionamiento._x000a_" sqref="M9:M24" xr:uid="{00000000-0002-0000-0000-000007000000}"/>
    <dataValidation type="list" allowBlank="1" showInputMessage="1" showErrorMessage="1" sqref="C2:M2" xr:uid="{00000000-0002-0000-0000-000008000000}">
      <formula1>Politica</formula1>
    </dataValidation>
    <dataValidation allowBlank="1" showInputMessage="1" showErrorMessage="1" prompt="Señalar cómo han implementado los enfoques que se establecieron, quienes conforman la población beneficiada, qué acciones diferenciales se han desarrollado. revisar instructivo. Máximo 300 palabras por indicador." sqref="BD9:BD24" xr:uid="{00000000-0002-0000-0000-000009000000}"/>
    <dataValidation allowBlank="1" showInputMessage="1" showErrorMessage="1" prompt="Resultado de dividir el avance cuantitativo del indicador sobre la meta anual programada." sqref="AC22:AC24 AO9:AO24 AU9:AU24 BA9:BA24 AI20 AI22:AI24 AI9:AI18 AC9:AC18" xr:uid="{00000000-0002-0000-0000-00000A000000}"/>
    <dataValidation allowBlank="1" showInputMessage="1" showErrorMessage="1" prompt="Escriba la meta que tiene programada para el año." sqref="N10:N24 R10:R24 T10:T24 P10:P24 V10:V24" xr:uid="{00000000-0002-0000-0000-00000B000000}"/>
    <dataValidation allowBlank="1" showInputMessage="1" showErrorMessage="1" prompt="Indique el valor de la asignación presupuestal para la implementación de la accción para cada año. Las cifras debe expresarse en pesos sin aproximaciones." sqref="O10:O24 Q10:Q23 U10:U23 Z11 S10:S23 Z19:AK19 W10:W23" xr:uid="{00000000-0002-0000-0000-00000C000000}"/>
    <dataValidation allowBlank="1" showInputMessage="1" showErrorMessage="1" prompt="Si se han presentado dificultades frente al avance del indicador  se deben describir aquí y  las soluciones para superarlas." sqref="AE22:AE24 AQ19:AQ24 AW9:AW24 BC9:BC24 AQ9:AQ17 AK20 AK22:AK24 AK9:AK18 AE9:AE18" xr:uid="{00000000-0002-0000-0000-00000D000000}"/>
    <dataValidation allowBlank="1" showInputMessage="1" showErrorMessage="1" prompt="Corresponde al avance cualitativo que la entidad identifica en el cumplimiento de la acción." sqref="AD22:AD24 AV9:AV24 AP23:AP24 BB9:BB24 AP9:AP21 AJ9:AJ18 AJ22:AJ24 AD9:AD18" xr:uid="{00000000-0002-0000-0000-00000E000000}"/>
    <dataValidation allowBlank="1" showInputMessage="1" showErrorMessage="1" prompt="Teniendo en cuenta la fórmula de cálculo de cada indicador, registre el resultado de cada uno, para el período del reporte" sqref="AB22:AB24 AT9:AT24 AN9:AN24 AZ9:AZ24 AH20 AH22:AH24 AH9:AH18 AB9:AB18" xr:uid="{00000000-0002-0000-0000-00000F000000}"/>
    <dataValidation allowBlank="1" showInputMessage="1" showErrorMessage="1" prompt="Resultado de dividir el valor de la ejecución presupuestal sobre la asignación presupuestal. " sqref="AA22:AA24 AA9:AA18 AS9:AS24 AY9:AY24 AG20 AG22:AG24 AG9:AG18 AM9:AM24" xr:uid="{00000000-0002-0000-0000-000010000000}"/>
    <dataValidation allowBlank="1" showInputMessage="1" showErrorMessage="1" prompt="Incorpore el valor de la ejecución presupuestal (compromisos adquiridos para el cumplimiento de la acción). Las cifras deben expresarse en pesos sin aproximaciones" sqref="Z12:Z18 AR9:AR24 AX9:AX24 AF20:AF24 AG21:AK21 AA20:AE21 AF9:AF18 Z20:Z24 Z9:Z10 AL9:AL24" xr:uid="{00000000-0002-0000-0000-000011000000}"/>
    <dataValidation allowBlank="1" showInputMessage="1" showErrorMessage="1" prompt="Corresponde al presupuesto total asignado." sqref="Y10:Y23" xr:uid="{00000000-0002-0000-0000-000012000000}"/>
    <dataValidation allowBlank="1" showInputMessage="1" showErrorMessage="1" prompt="Escribir el número y nombre de la Meta Sectorial en el cual se enmarca la acción afirmativa." sqref="BE9:BF9" xr:uid="{00000000-0002-0000-0000-000013000000}"/>
    <dataValidation allowBlank="1" showInputMessage="1" showErrorMessage="1" prompt="Escriba el nombre completo de las personas responsables de la ejecución del producto. Primero registre el nombre del directivo(a), presione Alt y enter (al mismo tiempor), y luego escriba el nombre de profesional." sqref="BK9" xr:uid="{00000000-0002-0000-0000-000014000000}"/>
    <dataValidation allowBlank="1" showInputMessage="1" showErrorMessage="1" prompt="Escriba la Dirección, Subdirección, Grupo o Unidad responsable de la ejecución de la acción. Utilice nombres completos." sqref="BJ9" xr:uid="{00000000-0002-0000-0000-000015000000}"/>
    <dataValidation allowBlank="1" showInputMessage="1" showErrorMessage="1" prompt="Información correspondiente a la estructura que presenta la política de acuerdo con el decreto que la adoptó." sqref="A8" xr:uid="{00000000-0002-0000-0000-000016000000}"/>
    <dataValidation allowBlank="1" showInputMessage="1" showErrorMessage="1" prompt="Escoja de la lista desplegable el nombre completo de la Política Pública sobre la cual se registrarán las acciones concertadas." sqref="B3" xr:uid="{00000000-0002-0000-0000-000017000000}"/>
    <dataValidation allowBlank="1" showInputMessage="1" showErrorMessage="1" prompt="Escriba los nombres de los sectores que son corresponsables en la formulación e implementación de las acciones. " sqref="B6" xr:uid="{00000000-0002-0000-0000-000018000000}"/>
    <dataValidation allowBlank="1" showInputMessage="1" showErrorMessage="1" prompt="Relacione el sector y la entidad que lidera la Política Pública." sqref="B5" xr:uid="{00000000-0002-0000-0000-000019000000}"/>
    <dataValidation allowBlank="1" showInputMessage="1" showErrorMessage="1" prompt="Indique la fecha de corte del informe de seguimiento a presentar. Debe ser ajsutada cada vez que se realice el reporte. " sqref="B4" xr:uid="{00000000-0002-0000-0000-00001A000000}"/>
    <dataValidation allowBlank="1" showInputMessage="1" showErrorMessage="1" prompt="Escriba el correo electrónico de las personas responsables de la ejecución de la acción. Primero registre el correo del directivo(a), presione Alt y enter (al mismo tiempor), y luego escriba el correo de profesional." sqref="BM9" xr:uid="{00000000-0002-0000-0000-00001B000000}"/>
    <dataValidation allowBlank="1" showInputMessage="1" showErrorMessage="1" prompt="Escriba el teléfono de contacto de las personas responsables de la ejecución de la acción. Primero registre el teléfono del directivo(a), presione Alt y enter (al mismo tiempor), y luego escriba el teléfono de profesional." sqref="BL9" xr:uid="{00000000-0002-0000-0000-00001C000000}"/>
    <dataValidation allowBlank="1" showInputMessage="1" showErrorMessage="1" prompt="Escriba el nombre completo de la entidad responsable de la ejecución de la acción." sqref="BI9" xr:uid="{00000000-0002-0000-0000-00001D000000}"/>
    <dataValidation allowBlank="1" showInputMessage="1" showErrorMessage="1" prompt="Escriba el nombre completo del sector responsable de la ejecución de la acción." sqref="BH9" xr:uid="{00000000-0002-0000-0000-00001E000000}"/>
    <dataValidation allowBlank="1" showInputMessage="1" showErrorMessage="1" prompt="Aplica para las acciones cuya fuente de financiación es inversión. _x000a__x000a_Corresponde a la información sobre el programa, metas y proyectos de inversión del Plan de Desarrollo Distrittal, en el marco de los cuales se ejecuta la acción afirmativa." sqref="BE8" xr:uid="{00000000-0002-0000-0000-00001F000000}"/>
    <dataValidation allowBlank="1" showInputMessage="1" showErrorMessage="1" prompt="Identifique el ODS al cual le apunta la acción afirmativa._x000a__x000a_Seleccione de la lista desplegable." sqref="F9" xr:uid="{00000000-0002-0000-0000-000020000000}"/>
    <dataValidation allowBlank="1" showInputMessage="1" showErrorMessage="1" prompt="Este campo será diligenciado por cada sector con quien se concertó la acción._x000a__x000a_Registre la línea base que se tiene respecto del indicador registrado, indicando el año de corte del dato._x000a__x000a_Si no se cuenta con línea base escriba &quot;Sin Línea Base&quot;." sqref="L9" xr:uid="{00000000-0002-0000-0000-000021000000}"/>
    <dataValidation allowBlank="1" showInputMessage="1" showErrorMessage="1" prompt="Indique el logro esperado para cada vigencia, con relación a una situación inicial (línea base), de forma cuantitativa y acorde con el indicador definido. " sqref="AF8 AL8 AR8 AX8 Z8" xr:uid="{00000000-0002-0000-0000-000022000000}"/>
    <dataValidation allowBlank="1" showInputMessage="1" showErrorMessage="1" prompt="Fecha en la cual finaliza la acción _x000a_dd/mm/aaaa" sqref="I9" xr:uid="{00000000-0002-0000-0000-000023000000}"/>
    <dataValidation allowBlank="1" showInputMessage="1" showErrorMessage="1" prompt="Información correspondiente a las acciones afirmativas concertadas en el marco del Artículo 66 del PDD." sqref="D8" xr:uid="{00000000-0002-0000-0000-000024000000}"/>
    <dataValidation allowBlank="1" showInputMessage="1" showErrorMessage="1" prompt="Escribir el número y nombre del proyecto del PDD dento de la cual se ejecuta la acción. _x000a__x000a_Nº: Nombre del proyecto PDD" sqref="BG9" xr:uid="{00000000-0002-0000-0000-000025000000}"/>
    <dataValidation allowBlank="1" showInputMessage="1" showErrorMessage="1" prompt="Escribir el número y el nombre de la Meta Sectorial en la cual se enmarca la acción afirmativa, separados por dos puntos (:). " sqref="BF9" xr:uid="{00000000-0002-0000-0000-000026000000}"/>
    <dataValidation allowBlank="1" showInputMessage="1" showErrorMessage="1" prompt="Escribir el número y el nombre del Programa General en el cual se enmarca la acción afirmativa, separados por dos puntos (:)." sqref="BE9" xr:uid="{00000000-0002-0000-0000-000027000000}"/>
    <dataValidation allowBlank="1" showInputMessage="1" showErrorMessage="1" prompt="Determine si la acción concertada responde a un enfoque (Derechos Humanos, Género, Poblacional - Diferencial, Ambiental y Territorial). Si responde a más de un enfoque mencionelos y separelos con punto y coma." sqref="G9:G24" xr:uid="{00000000-0002-0000-0000-000028000000}"/>
    <dataValidation allowBlank="1" showInputMessage="1" showErrorMessage="1" prompt="Fecha en la cual inicia la acción _x000a_dd/mn/aaaa" sqref="H9" xr:uid="{00000000-0002-0000-0000-000029000000}"/>
    <dataValidation allowBlank="1" showInputMessage="1" showErrorMessage="1" prompt="Periodo que se requiere para ejecutar la acción concertada" sqref="H8:I8" xr:uid="{00000000-0002-0000-0000-00002A000000}"/>
    <dataValidation allowBlank="1" showInputMessage="1" showErrorMessage="1" prompt="Escriba la expresión matemática con la cual se calcula el indicador. _x000a_ _x000a_Debe ser coherente con el nombre del indicador y ser explicita la unidad de medida." sqref="K9" xr:uid="{00000000-0002-0000-0000-00002B000000}"/>
    <dataValidation allowBlank="1" showInputMessage="1" showErrorMessage="1" prompt="Escriba el nombre del indicador para cada acción afirmativa concertada de política. _x000a__x000a_Debe evidenciar con precisión la propiedad a medir, ser auto explicativo y conciso. _x000a_" sqref="J9" xr:uid="{00000000-0002-0000-0000-00002C000000}"/>
    <dataValidation allowBlank="1" showInputMessage="1" showErrorMessage="1" prompt="Escribir el número y el nombre del Proyecto de Inversión en el cual se enmarca la acción afirmativa y del cual salen los recursos para su implementación, separados por dos puntos (:). " sqref="BG9" xr:uid="{00000000-0002-0000-0000-00002D000000}"/>
    <dataValidation type="date" operator="greaterThan" allowBlank="1" showErrorMessage="1" sqref="H35:I35 H37:I37 H48:I48 H51:I102 H121:I144 H146:I161 H164:I182 H192:I202" xr:uid="{00000000-0002-0000-0000-00002E000000}">
      <formula1>42736</formula1>
    </dataValidation>
    <dataValidation type="list" allowBlank="1" showErrorMessage="1" sqref="M25:M28 M42:M50 M144:M152 M30:M40" xr:uid="{00000000-0002-0000-0000-00002F000000}">
      <formula1>#REF!</formula1>
    </dataValidation>
    <dataValidation type="list" showInputMessage="1" showErrorMessage="1" sqref="B103:B111 B121:B127 B143 B135:B140 B130:B133 B153 B64:B89" xr:uid="{00000000-0002-0000-0000-000030000000}">
      <formula1>INDIRECT(Política_Pública)</formula1>
    </dataValidation>
    <dataValidation allowBlank="1" showInputMessage="1" showErrorMessage="1" prompt="Seleccione de la lista desplegable, la entidad responsable de la ejecución del producto o acción." sqref="BH103:BH110 BH111:BI111 BI121:BI122 BH135:BI143 AC139:AD139 BH123:BI127 BH130:BI132 AC137:AD137 BG102:BH102 BH183:BH186 BH51:BH63 BH153:BI161 BH164:BI182 BH188:BH191 BH64:BI101" xr:uid="{00000000-0002-0000-0000-000031000000}"/>
    <dataValidation allowBlank="1" showInputMessage="1" showErrorMessage="1" prompt="Escriba la Dirección, Subdirección, Grupo o Unidad responsable de la ejecución del producto o acción._x000a_Utilice nombres completos." sqref="BJ111 BI102 BJ121:BJ127 BJ135:BJ143 AE137 BJ130:BJ132 BJ153 BJ64:BJ101" xr:uid="{00000000-0002-0000-0000-000032000000}"/>
    <dataValidation allowBlank="1" showInputMessage="1" showErrorMessage="1" prompt="Registre la fecha estimada de finalización de cada una de las tareas." sqref="I103:I111" xr:uid="{00000000-0002-0000-0000-000033000000}"/>
    <dataValidation allowBlank="1" showInputMessage="1" showErrorMessage="1" prompt="Registre la fecha estimada de inicio de cada una de las tareas." sqref="H103:H111" xr:uid="{00000000-0002-0000-0000-000034000000}"/>
    <dataValidation allowBlank="1" showInputMessage="1" showErrorMessage="1" prompt="Escriba el numero telefónico, número de extensión, correo electrónico de la persona de contacto relacionada en la columna anterior." sqref="BL111 BL183:BL185 BL102" xr:uid="{00000000-0002-0000-0000-000035000000}"/>
    <dataValidation allowBlank="1" showInputMessage="1" showErrorMessage="1" prompt="Escriba el nombre completo de la persona responsable de la ejecución del producto." sqref="BK111 BJ102:BK102" xr:uid="{00000000-0002-0000-0000-000036000000}"/>
    <dataValidation type="list" allowBlank="1" showInputMessage="1" showErrorMessage="1" sqref="M121:M124 M133:M134 M140:M142 M51:M63 F153:F157 F164 F167 F169:F182 F143 F133:F134 F121:F124 F103:F111" xr:uid="{00000000-0002-0000-0000-000037000000}">
      <formula1>#REF!</formula1>
    </dataValidation>
    <dataValidation type="list" allowBlank="1" showInputMessage="1" showErrorMessage="1" sqref="B90:B102 B141:B142 B134 B154:B157 B51:B63" xr:uid="{00000000-0002-0000-0000-000038000000}">
      <formula1>INDIRECT(Política_Pública)</formula1>
    </dataValidation>
    <dataValidation type="list" allowBlank="1" showErrorMessage="1" sqref="B128:B129 B144:B152" xr:uid="{00000000-0002-0000-0000-000039000000}">
      <formula1>INDIRECT(Política_Pública)</formula1>
    </dataValidation>
    <dataValidation type="list" allowBlank="1" showErrorMessage="1" sqref="C128:C129 F128:F129 M128:M129" xr:uid="{00000000-0002-0000-0000-00003A000000}">
      <formula1>#N/A</formula1>
    </dataValidation>
    <dataValidation type="list" allowBlank="1" showErrorMessage="1" sqref="B25:B50" xr:uid="{00000000-0002-0000-0000-00003B000000}">
      <formula1>INDIRECT('https://sdisgovco-my.sharepoint.com/Users/Administrador/Downloads/Cultura/[Matrices Art 66 -Sectores mayo-21-2021 CULTURA copy.xlsx]Seguimiento MATRIZ AFRO'!Política_Pública)</formula1>
    </dataValidation>
  </dataValidations>
  <hyperlinks>
    <hyperlink ref="BM26" r:id="rId1" xr:uid="{00000000-0004-0000-0000-000000000000}"/>
    <hyperlink ref="BM27" r:id="rId2" xr:uid="{00000000-0004-0000-0000-000001000000}"/>
    <hyperlink ref="BM30" r:id="rId3" xr:uid="{00000000-0004-0000-0000-000002000000}"/>
    <hyperlink ref="BM37" r:id="rId4" xr:uid="{00000000-0004-0000-0000-000003000000}"/>
    <hyperlink ref="BM48" r:id="rId5" xr:uid="{00000000-0004-0000-0000-000004000000}"/>
    <hyperlink ref="BM109" r:id="rId6" xr:uid="{00000000-0004-0000-0000-000005000000}"/>
    <hyperlink ref="BM103" r:id="rId7" xr:uid="{00000000-0004-0000-0000-000006000000}"/>
    <hyperlink ref="BM104" r:id="rId8" xr:uid="{00000000-0004-0000-0000-000007000000}"/>
    <hyperlink ref="BM105" r:id="rId9" xr:uid="{00000000-0004-0000-0000-000008000000}"/>
    <hyperlink ref="BM107" r:id="rId10" xr:uid="{00000000-0004-0000-0000-000009000000}"/>
    <hyperlink ref="BM106" r:id="rId11" xr:uid="{00000000-0004-0000-0000-00000A000000}"/>
    <hyperlink ref="BM108" r:id="rId12" xr:uid="{00000000-0004-0000-0000-00000B000000}"/>
    <hyperlink ref="BM110" r:id="rId13" xr:uid="{00000000-0004-0000-0000-00000C000000}"/>
    <hyperlink ref="BM118" r:id="rId14" display="cnagyp@cajaviviendapopular.gov.co" xr:uid="{00000000-0004-0000-0000-00000D000000}"/>
    <hyperlink ref="BM116" r:id="rId15" xr:uid="{00000000-0004-0000-0000-00000E000000}"/>
    <hyperlink ref="BM117" r:id="rId16" xr:uid="{00000000-0004-0000-0000-00000F000000}"/>
    <hyperlink ref="BM122" r:id="rId17" xr:uid="{00000000-0004-0000-0000-000010000000}"/>
    <hyperlink ref="BM120" r:id="rId18" xr:uid="{00000000-0004-0000-0000-000011000000}"/>
    <hyperlink ref="BM121" r:id="rId19" xr:uid="{00000000-0004-0000-0000-000012000000}"/>
    <hyperlink ref="BM123" r:id="rId20" xr:uid="{00000000-0004-0000-0000-000013000000}"/>
    <hyperlink ref="BM124" r:id="rId21" xr:uid="{00000000-0004-0000-0000-000014000000}"/>
    <hyperlink ref="BM135" r:id="rId22" xr:uid="{00000000-0004-0000-0000-000015000000}"/>
    <hyperlink ref="BM136" r:id="rId23" xr:uid="{00000000-0004-0000-0000-000016000000}"/>
    <hyperlink ref="AJ136" r:id="rId24" display="jmorenol@sdis.gov.co" xr:uid="{00000000-0004-0000-0000-000017000000}"/>
    <hyperlink ref="BM61" r:id="rId25" xr:uid="{00000000-0004-0000-0000-000018000000}"/>
    <hyperlink ref="BM62" r:id="rId26" xr:uid="{00000000-0004-0000-0000-000019000000}"/>
    <hyperlink ref="BM189" r:id="rId27" xr:uid="{00000000-0004-0000-0000-00001A000000}"/>
    <hyperlink ref="BM190" r:id="rId28" display="ngarzon@sdp.gov.co" xr:uid="{00000000-0004-0000-0000-00001B000000}"/>
    <hyperlink ref="BM191" r:id="rId29" display="ngarzon@sdp.gov.co" xr:uid="{00000000-0004-0000-0000-00001C000000}"/>
    <hyperlink ref="BM188" r:id="rId30" xr:uid="{00000000-0004-0000-0000-00001D000000}"/>
    <hyperlink ref="BM184" r:id="rId31" xr:uid="{00000000-0004-0000-0000-00001E000000}"/>
    <hyperlink ref="BM185" r:id="rId32" xr:uid="{00000000-0004-0000-0000-00001F000000}"/>
    <hyperlink ref="BM183" r:id="rId33" xr:uid="{00000000-0004-0000-0000-000020000000}"/>
    <hyperlink ref="BM90" r:id="rId34" xr:uid="{00000000-0004-0000-0000-000021000000}"/>
    <hyperlink ref="BM92" r:id="rId35" xr:uid="{00000000-0004-0000-0000-000022000000}"/>
    <hyperlink ref="BM93" r:id="rId36" display="andres.idarraga@gobiernobogota.gov.co_x000a_" xr:uid="{00000000-0004-0000-0000-000023000000}"/>
    <hyperlink ref="BM91" r:id="rId37" xr:uid="{00000000-0004-0000-0000-000024000000}"/>
    <hyperlink ref="BM94" r:id="rId38" xr:uid="{00000000-0004-0000-0000-000025000000}"/>
    <hyperlink ref="BM95" r:id="rId39" xr:uid="{00000000-0004-0000-0000-000026000000}"/>
    <hyperlink ref="BM96" r:id="rId40" xr:uid="{00000000-0004-0000-0000-000027000000}"/>
    <hyperlink ref="BM97" r:id="rId41" display="andres.idarraga@gobiernobogota.gov.co_x000a_" xr:uid="{00000000-0004-0000-0000-000028000000}"/>
    <hyperlink ref="BM98" r:id="rId42" xr:uid="{00000000-0004-0000-0000-000029000000}"/>
  </hyperlinks>
  <pageMargins left="0.7" right="0.7" top="0.75" bottom="0.75" header="0.3" footer="0.3"/>
  <pageSetup orientation="portrait" r:id="rId43"/>
  <legacyDrawing r:id="rId44"/>
  <extLst>
    <ext xmlns:x14="http://schemas.microsoft.com/office/spreadsheetml/2009/9/main" uri="{CCE6A557-97BC-4b89-ADB6-D9C93CAAB3DF}">
      <x14:dataValidations xmlns:xm="http://schemas.microsoft.com/office/excel/2006/main" count="3">
        <x14:dataValidation type="list" allowBlank="1" showErrorMessage="1" xr:uid="{00000000-0002-0000-0000-00003C000000}">
          <x14:formula1>
            <xm:f>'https://sdisgovco-my.sharepoint.com/Users/yanet/Downloads/[Afro- SDMOVILIDAD  (2) AFRO.xlsx]ODS'!#REF!</xm:f>
          </x14:formula1>
          <xm:sqref>F144:F152</xm:sqref>
        </x14:dataValidation>
        <x14:dataValidation type="list" allowBlank="1" showInputMessage="1" showErrorMessage="1" xr:uid="{00000000-0002-0000-0000-00003D000000}">
          <x14:formula1>
            <xm:f>INDIRECT(HLOOKUP($B130,'D:\Descargas\[Matriz Plan de acción y Seguimiento Artículo_ 66_ Primer Trimestre.xlsx]Hoja2'!#REF!,2,FALSE))</xm:f>
          </x14:formula1>
          <xm:sqref>C140:C143 C130:C134</xm:sqref>
        </x14:dataValidation>
        <x14:dataValidation type="list" allowBlank="1" showInputMessage="1" showErrorMessage="1" xr:uid="{00000000-0002-0000-0000-00003E000000}">
          <x14:formula1>
            <xm:f>'https://sdisgovco-my.sharepoint.com/Users/Administrador/Downloads/INFORME_1_TRIMESTRE_2021 (2)/INFORME_1_TRIMESTRE_2021/[Matriz_1_Trimestre_2021_Afrodescendiente_SDDE.xlsx]ODS'!#REF!</xm:f>
          </x14:formula1>
          <xm:sqref>F51:F63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W31"/>
  <sheetViews>
    <sheetView tabSelected="1" zoomScaleNormal="100" workbookViewId="0">
      <pane ySplit="10" topLeftCell="E23" activePane="bottomLeft" state="frozen"/>
      <selection pane="bottomLeft" activeCell="B1" sqref="B1:L1"/>
    </sheetView>
  </sheetViews>
  <sheetFormatPr defaultColWidth="11.42578125" defaultRowHeight="15"/>
  <cols>
    <col min="1" max="1" width="10.7109375" customWidth="1"/>
    <col min="2" max="2" width="24.28515625" customWidth="1"/>
    <col min="3" max="3" width="34.7109375" customWidth="1"/>
    <col min="4" max="4" width="67.28515625" customWidth="1"/>
    <col min="5" max="5" width="33.140625" customWidth="1"/>
    <col min="6" max="6" width="31.28515625" customWidth="1"/>
    <col min="7" max="7" width="33" customWidth="1"/>
    <col min="8" max="8" width="16.42578125" customWidth="1"/>
    <col min="9" max="9" width="20" customWidth="1"/>
    <col min="10" max="10" width="67" customWidth="1"/>
    <col min="11" max="11" width="53.28515625" customWidth="1"/>
    <col min="12" max="12" width="21.7109375" customWidth="1"/>
    <col min="13" max="13" width="11.5703125" customWidth="1"/>
    <col min="14" max="14" width="10.140625" customWidth="1"/>
    <col min="15" max="15" width="17" customWidth="1"/>
    <col min="16" max="16" width="11.7109375" customWidth="1"/>
    <col min="17" max="17" width="32.85546875" customWidth="1"/>
    <col min="18" max="18" width="11.7109375" customWidth="1"/>
    <col min="19" max="19" width="35.28515625" customWidth="1"/>
    <col min="20" max="20" width="11.7109375" customWidth="1"/>
    <col min="21" max="21" width="35" customWidth="1"/>
    <col min="22" max="22" width="11.7109375" customWidth="1"/>
    <col min="23" max="23" width="35.28515625" customWidth="1"/>
    <col min="24" max="24" width="26.7109375" customWidth="1"/>
    <col min="25" max="25" width="36" customWidth="1"/>
    <col min="26" max="26" width="19.140625" customWidth="1"/>
    <col min="27" max="27" width="22.7109375" customWidth="1"/>
    <col min="28" max="28" width="27" customWidth="1"/>
    <col min="29" max="29" width="26.140625" customWidth="1"/>
    <col min="30" max="30" width="11.7109375" customWidth="1"/>
    <col min="31" max="31" width="27.7109375" customWidth="1"/>
    <col min="32" max="32" width="21.7109375" customWidth="1"/>
    <col min="33" max="33" width="33.140625" customWidth="1"/>
    <col min="34" max="34" width="24.28515625" customWidth="1"/>
    <col min="35" max="35" width="23.85546875" customWidth="1"/>
    <col min="36" max="36" width="114.7109375" customWidth="1"/>
    <col min="37" max="37" width="33.7109375" customWidth="1"/>
    <col min="38" max="38" width="26.140625" customWidth="1"/>
    <col min="39" max="39" width="24.7109375" customWidth="1"/>
    <col min="40" max="40" width="20.85546875" customWidth="1"/>
    <col min="41" max="41" width="11.7109375" customWidth="1"/>
    <col min="42" max="43" width="11.5703125" customWidth="1"/>
    <col min="44" max="44" width="15.140625" customWidth="1"/>
    <col min="45" max="45" width="11.7109375" customWidth="1"/>
    <col min="46" max="46" width="11.5703125" customWidth="1"/>
    <col min="47" max="47" width="11.7109375" customWidth="1"/>
    <col min="48" max="48" width="18.140625" customWidth="1"/>
    <col min="49" max="49" width="18.7109375" customWidth="1"/>
    <col min="50" max="50" width="23.28515625" customWidth="1"/>
    <col min="51" max="51" width="11.7109375" customWidth="1"/>
    <col min="52" max="52" width="11.5703125" customWidth="1"/>
    <col min="53" max="53" width="11.7109375" customWidth="1"/>
    <col min="54" max="54" width="161.7109375" customWidth="1"/>
    <col min="55" max="55" width="44.28515625" customWidth="1"/>
    <col min="56" max="56" width="85.28515625" customWidth="1"/>
    <col min="57" max="57" width="43" customWidth="1"/>
    <col min="58" max="58" width="39.7109375" customWidth="1"/>
    <col min="59" max="59" width="43" customWidth="1"/>
    <col min="60" max="60" width="20.85546875" customWidth="1"/>
    <col min="61" max="61" width="25.28515625" customWidth="1"/>
    <col min="62" max="62" width="33.140625" customWidth="1"/>
    <col min="63" max="63" width="28.5703125" customWidth="1"/>
    <col min="64" max="64" width="26" customWidth="1"/>
    <col min="65" max="65" width="26.7109375" customWidth="1"/>
    <col min="66" max="66" width="66" style="921" customWidth="1"/>
    <col min="67" max="67" width="49.7109375" customWidth="1"/>
  </cols>
  <sheetData>
    <row r="1" spans="1:101" s="834" customFormat="1" ht="29.25" customHeight="1">
      <c r="A1" s="1016" t="s">
        <v>0</v>
      </c>
      <c r="B1" s="1019" t="s">
        <v>1</v>
      </c>
      <c r="C1" s="1020"/>
      <c r="D1" s="1020"/>
      <c r="E1" s="1020"/>
      <c r="F1" s="1020"/>
      <c r="G1" s="1020"/>
      <c r="H1" s="1020"/>
      <c r="I1" s="1020"/>
      <c r="J1" s="1020"/>
      <c r="K1" s="1020"/>
      <c r="L1" s="1021"/>
      <c r="M1" s="837"/>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838"/>
      <c r="AM1" s="838"/>
      <c r="AN1" s="838"/>
      <c r="AO1" s="838"/>
      <c r="AP1" s="838"/>
      <c r="AQ1" s="838"/>
      <c r="AR1" s="838"/>
      <c r="AS1" s="838"/>
      <c r="AT1" s="838"/>
      <c r="AU1" s="838"/>
      <c r="AV1" s="838"/>
      <c r="AW1" s="838"/>
      <c r="AX1" s="838"/>
      <c r="AY1" s="838"/>
      <c r="AZ1" s="838"/>
      <c r="BA1" s="838"/>
      <c r="BB1" s="838"/>
      <c r="BC1" s="838"/>
      <c r="BD1" s="839"/>
      <c r="BE1" s="838"/>
      <c r="BF1" s="838"/>
      <c r="BG1" s="838"/>
      <c r="BH1" s="838"/>
      <c r="BI1" s="838"/>
      <c r="BJ1" s="838"/>
      <c r="BK1" s="838"/>
      <c r="BL1" s="838"/>
      <c r="BM1" s="838"/>
      <c r="BN1" s="838"/>
      <c r="BO1" s="840"/>
      <c r="BP1" s="840"/>
      <c r="BQ1" s="840"/>
    </row>
    <row r="2" spans="1:101" s="835" customFormat="1" ht="35.25" customHeight="1">
      <c r="A2" s="1017"/>
      <c r="B2" s="841" t="s">
        <v>2</v>
      </c>
      <c r="C2" s="1014" t="s">
        <v>3</v>
      </c>
      <c r="D2" s="1015"/>
      <c r="E2" s="1015"/>
      <c r="F2" s="1015"/>
      <c r="G2" s="1015"/>
      <c r="H2" s="1015"/>
      <c r="I2" s="1015"/>
      <c r="J2" s="1015"/>
      <c r="K2" s="1015"/>
      <c r="L2" s="1015"/>
      <c r="M2" s="842"/>
      <c r="N2" s="843"/>
      <c r="O2" s="843"/>
      <c r="P2" s="843"/>
      <c r="Q2" s="843"/>
      <c r="R2" s="843"/>
      <c r="S2" s="843"/>
      <c r="T2" s="843"/>
      <c r="U2" s="843"/>
      <c r="V2" s="843"/>
      <c r="W2" s="843"/>
      <c r="X2" s="843"/>
      <c r="Y2" s="843"/>
      <c r="Z2" s="843"/>
      <c r="AA2" s="843"/>
      <c r="AB2" s="843"/>
      <c r="AC2" s="843"/>
      <c r="AD2" s="843"/>
      <c r="AE2" s="843"/>
      <c r="AF2" s="843"/>
      <c r="AG2" s="843"/>
      <c r="AH2" s="843"/>
      <c r="AI2" s="843"/>
      <c r="AJ2" s="843"/>
      <c r="AK2" s="843"/>
      <c r="AL2" s="843"/>
      <c r="AM2" s="843"/>
      <c r="AN2" s="843"/>
      <c r="AO2" s="843"/>
      <c r="AP2" s="843"/>
      <c r="AQ2" s="843"/>
      <c r="AR2" s="843"/>
      <c r="AS2" s="843"/>
      <c r="AT2" s="843"/>
      <c r="AU2" s="843"/>
      <c r="AV2" s="843"/>
      <c r="AW2" s="843"/>
      <c r="AX2" s="843"/>
      <c r="AY2" s="843"/>
      <c r="AZ2" s="843"/>
      <c r="BA2" s="843"/>
      <c r="BB2" s="843"/>
      <c r="BC2" s="843"/>
      <c r="BD2" s="844"/>
      <c r="BE2" s="843"/>
      <c r="BF2" s="843"/>
      <c r="BG2" s="843"/>
      <c r="BH2" s="843"/>
      <c r="BI2" s="843"/>
      <c r="BJ2" s="843"/>
      <c r="BK2" s="843"/>
      <c r="BL2" s="843"/>
      <c r="BM2" s="843"/>
      <c r="BN2" s="843"/>
      <c r="BO2" s="840"/>
      <c r="BP2" s="840"/>
      <c r="BQ2" s="840"/>
    </row>
    <row r="3" spans="1:101" s="835" customFormat="1" ht="31.5" customHeight="1">
      <c r="A3" s="1017"/>
      <c r="B3" s="845" t="s">
        <v>4</v>
      </c>
      <c r="C3" s="1012" t="s">
        <v>5</v>
      </c>
      <c r="D3" s="1013"/>
      <c r="E3" s="1013"/>
      <c r="F3" s="1013"/>
      <c r="G3" s="1013"/>
      <c r="H3" s="1013"/>
      <c r="I3" s="1013"/>
      <c r="J3" s="1013"/>
      <c r="K3" s="1013"/>
      <c r="L3" s="1013"/>
      <c r="M3" s="846"/>
      <c r="N3" s="843"/>
      <c r="O3" s="843"/>
      <c r="P3" s="843"/>
      <c r="Q3" s="843"/>
      <c r="R3" s="843"/>
      <c r="S3" s="843"/>
      <c r="T3" s="843"/>
      <c r="U3" s="843"/>
      <c r="V3" s="843"/>
      <c r="W3" s="843"/>
      <c r="X3" s="843"/>
      <c r="Y3" s="843"/>
      <c r="Z3" s="843"/>
      <c r="AA3" s="843"/>
      <c r="AB3" s="843"/>
      <c r="AC3" s="843"/>
      <c r="AD3" s="843"/>
      <c r="AE3" s="843"/>
      <c r="AF3" s="843"/>
      <c r="AG3" s="843"/>
      <c r="AH3" s="843"/>
      <c r="AI3" s="843"/>
      <c r="AJ3" s="843"/>
      <c r="AK3" s="843"/>
      <c r="AL3" s="843"/>
      <c r="AM3" s="843"/>
      <c r="AN3" s="843"/>
      <c r="AO3" s="843"/>
      <c r="AP3" s="843"/>
      <c r="AQ3" s="843"/>
      <c r="AR3" s="843"/>
      <c r="AS3" s="843"/>
      <c r="AT3" s="843"/>
      <c r="AU3" s="843"/>
      <c r="AV3" s="843"/>
      <c r="AW3" s="843"/>
      <c r="AX3" s="843"/>
      <c r="AY3" s="843"/>
      <c r="AZ3" s="843"/>
      <c r="BA3" s="843"/>
      <c r="BB3" s="843"/>
      <c r="BC3" s="843"/>
      <c r="BD3" s="844"/>
      <c r="BE3" s="843"/>
      <c r="BF3" s="843"/>
      <c r="BG3" s="843"/>
      <c r="BH3" s="843"/>
      <c r="BI3" s="843"/>
      <c r="BJ3" s="843"/>
      <c r="BK3" s="843"/>
      <c r="BL3" s="843"/>
      <c r="BM3" s="843"/>
      <c r="BN3" s="843"/>
      <c r="BO3" s="840"/>
      <c r="BP3" s="840"/>
      <c r="BQ3" s="840"/>
    </row>
    <row r="4" spans="1:101" s="835" customFormat="1" ht="42" customHeight="1">
      <c r="A4" s="1017"/>
      <c r="B4" s="841" t="s">
        <v>6</v>
      </c>
      <c r="C4" s="1014"/>
      <c r="D4" s="1015"/>
      <c r="E4" s="1015"/>
      <c r="F4" s="1015"/>
      <c r="G4" s="1015"/>
      <c r="H4" s="1015"/>
      <c r="I4" s="1015"/>
      <c r="J4" s="1015"/>
      <c r="K4" s="1015"/>
      <c r="L4" s="1015"/>
      <c r="M4" s="842"/>
      <c r="N4" s="843"/>
      <c r="O4" s="843"/>
      <c r="P4" s="843"/>
      <c r="Q4" s="843"/>
      <c r="R4" s="843"/>
      <c r="S4" s="843"/>
      <c r="T4" s="843"/>
      <c r="U4" s="843"/>
      <c r="V4" s="843"/>
      <c r="W4" s="843"/>
      <c r="X4" s="843"/>
      <c r="Y4" s="843"/>
      <c r="Z4" s="843"/>
      <c r="AA4" s="843"/>
      <c r="AB4" s="843"/>
      <c r="AC4" s="843"/>
      <c r="AD4" s="843"/>
      <c r="AE4" s="843"/>
      <c r="AF4" s="843"/>
      <c r="AG4" s="843"/>
      <c r="AH4" s="843"/>
      <c r="AI4" s="843"/>
      <c r="AJ4" s="843"/>
      <c r="AK4" s="843"/>
      <c r="AL4" s="843"/>
      <c r="AM4" s="843"/>
      <c r="AN4" s="843"/>
      <c r="AO4" s="843"/>
      <c r="AP4" s="843"/>
      <c r="AQ4" s="843"/>
      <c r="AR4" s="843"/>
      <c r="AS4" s="843"/>
      <c r="AT4" s="843"/>
      <c r="AU4" s="843"/>
      <c r="AV4" s="843"/>
      <c r="AW4" s="843"/>
      <c r="AX4" s="843"/>
      <c r="AY4" s="843"/>
      <c r="AZ4" s="843"/>
      <c r="BA4" s="843"/>
      <c r="BB4" s="843"/>
      <c r="BC4" s="843"/>
      <c r="BD4" s="843"/>
      <c r="BE4" s="843"/>
      <c r="BF4" s="843"/>
      <c r="BG4" s="843"/>
      <c r="BH4" s="843"/>
      <c r="BI4" s="843"/>
      <c r="BJ4" s="843"/>
      <c r="BK4" s="843"/>
      <c r="BL4" s="843"/>
      <c r="BM4" s="843"/>
      <c r="BN4" s="843"/>
      <c r="BO4" s="840"/>
      <c r="BP4" s="840"/>
      <c r="BQ4" s="840"/>
    </row>
    <row r="5" spans="1:101" s="836" customFormat="1" ht="40.5" customHeight="1">
      <c r="A5" s="1017"/>
      <c r="B5" s="845" t="s">
        <v>7</v>
      </c>
      <c r="C5" s="1012" t="s">
        <v>8</v>
      </c>
      <c r="D5" s="1013"/>
      <c r="E5" s="1013"/>
      <c r="F5" s="1013"/>
      <c r="G5" s="1013"/>
      <c r="H5" s="1013"/>
      <c r="I5" s="1013"/>
      <c r="J5" s="1013"/>
      <c r="K5" s="1013"/>
      <c r="L5" s="1013"/>
      <c r="M5" s="846"/>
      <c r="N5" s="843"/>
      <c r="O5" s="843"/>
      <c r="P5" s="843"/>
      <c r="Q5" s="843"/>
      <c r="R5" s="843"/>
      <c r="S5" s="843"/>
      <c r="T5" s="843"/>
      <c r="U5" s="843"/>
      <c r="V5" s="843"/>
      <c r="W5" s="843"/>
      <c r="X5" s="843"/>
      <c r="Y5" s="843"/>
      <c r="Z5" s="843"/>
      <c r="AA5" s="843"/>
      <c r="AB5" s="843"/>
      <c r="AC5" s="843"/>
      <c r="AD5" s="843"/>
      <c r="AE5" s="843"/>
      <c r="AF5" s="843"/>
      <c r="AG5" s="843"/>
      <c r="AH5" s="843"/>
      <c r="AI5" s="843"/>
      <c r="AJ5" s="843"/>
      <c r="AK5" s="843"/>
      <c r="AL5" s="843"/>
      <c r="AM5" s="843"/>
      <c r="AN5" s="843"/>
      <c r="AO5" s="843"/>
      <c r="AP5" s="843"/>
      <c r="AQ5" s="843"/>
      <c r="AR5" s="843"/>
      <c r="AS5" s="843"/>
      <c r="AT5" s="843"/>
      <c r="AU5" s="843"/>
      <c r="AV5" s="843"/>
      <c r="AW5" s="843"/>
      <c r="AX5" s="843"/>
      <c r="AY5" s="843"/>
      <c r="AZ5" s="843"/>
      <c r="BA5" s="843"/>
      <c r="BB5" s="843"/>
      <c r="BC5" s="843"/>
      <c r="BD5" s="843"/>
      <c r="BE5" s="843"/>
      <c r="BF5" s="843"/>
      <c r="BG5" s="843"/>
      <c r="BH5" s="843"/>
      <c r="BI5" s="843"/>
      <c r="BJ5" s="843"/>
      <c r="BK5" s="843"/>
      <c r="BL5" s="843"/>
      <c r="BM5" s="843"/>
      <c r="BN5" s="843"/>
      <c r="BO5" s="840"/>
      <c r="BP5" s="840"/>
      <c r="BQ5" s="840"/>
    </row>
    <row r="6" spans="1:101" s="836" customFormat="1" ht="24.75" customHeight="1">
      <c r="A6" s="1018"/>
      <c r="B6" s="841" t="s">
        <v>9</v>
      </c>
      <c r="C6" s="1014" t="s">
        <v>10</v>
      </c>
      <c r="D6" s="1015"/>
      <c r="E6" s="1015"/>
      <c r="F6" s="1015"/>
      <c r="G6" s="1015"/>
      <c r="H6" s="1015"/>
      <c r="I6" s="1015"/>
      <c r="J6" s="1015"/>
      <c r="K6" s="1015"/>
      <c r="L6" s="1015"/>
      <c r="M6" s="842"/>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3"/>
      <c r="AY6" s="843"/>
      <c r="AZ6" s="843"/>
      <c r="BA6" s="843"/>
      <c r="BB6" s="843"/>
      <c r="BC6" s="843"/>
      <c r="BD6" s="843"/>
      <c r="BE6" s="843"/>
      <c r="BF6" s="843"/>
      <c r="BG6" s="843"/>
      <c r="BH6" s="843"/>
      <c r="BI6" s="843"/>
      <c r="BJ6" s="843"/>
      <c r="BK6" s="843"/>
      <c r="BL6" s="843"/>
      <c r="BM6" s="843"/>
      <c r="BN6" s="843"/>
      <c r="BO6" s="840"/>
      <c r="BP6" s="840"/>
      <c r="BQ6" s="840"/>
    </row>
    <row r="7" spans="1:101" s="840" customFormat="1">
      <c r="A7" s="847"/>
      <c r="B7" s="847"/>
      <c r="C7" s="848"/>
      <c r="D7" s="848"/>
      <c r="E7" s="848"/>
      <c r="F7" s="848"/>
      <c r="G7" s="848"/>
      <c r="H7" s="848"/>
      <c r="I7" s="848"/>
      <c r="J7" s="848"/>
      <c r="K7" s="848"/>
      <c r="L7" s="843"/>
      <c r="M7" s="843"/>
      <c r="N7" s="843"/>
      <c r="O7" s="843"/>
      <c r="P7" s="843"/>
      <c r="Q7" s="843"/>
      <c r="R7" s="843"/>
      <c r="S7" s="843"/>
      <c r="T7" s="843"/>
      <c r="U7" s="843"/>
      <c r="V7" s="843"/>
      <c r="W7" s="843"/>
      <c r="X7" s="843"/>
      <c r="Y7" s="843"/>
      <c r="Z7" s="843"/>
      <c r="AA7" s="843"/>
      <c r="AB7" s="843"/>
      <c r="AC7" s="843"/>
      <c r="AD7" s="843"/>
      <c r="AE7" s="843"/>
      <c r="AF7" s="843"/>
      <c r="AG7" s="843"/>
      <c r="AH7" s="843"/>
      <c r="AI7" s="843"/>
      <c r="AJ7" s="843"/>
      <c r="AK7" s="843"/>
      <c r="AL7" s="843"/>
      <c r="AM7" s="843"/>
      <c r="AN7" s="843"/>
      <c r="AO7" s="843"/>
      <c r="AP7" s="843"/>
      <c r="AQ7" s="843"/>
      <c r="AR7" s="843"/>
      <c r="AS7" s="843"/>
      <c r="AT7" s="843"/>
      <c r="AU7" s="843"/>
      <c r="AV7" s="843"/>
      <c r="AW7" s="843"/>
      <c r="AX7" s="843"/>
      <c r="AY7" s="843"/>
      <c r="AZ7" s="843"/>
      <c r="BA7" s="843"/>
      <c r="BB7" s="843"/>
      <c r="BC7" s="843"/>
      <c r="BD7" s="843"/>
      <c r="BE7" s="843"/>
      <c r="BF7" s="843"/>
      <c r="BG7" s="843"/>
      <c r="BH7" s="843"/>
      <c r="BI7" s="843"/>
      <c r="BJ7" s="843"/>
      <c r="BK7" s="843"/>
      <c r="BL7" s="843"/>
      <c r="BM7" s="843"/>
      <c r="BN7" s="843"/>
    </row>
    <row r="8" spans="1:101" s="840" customFormat="1">
      <c r="A8" s="1022" t="s">
        <v>11</v>
      </c>
      <c r="B8" s="1023"/>
      <c r="C8" s="1023"/>
      <c r="D8" s="1024" t="s">
        <v>12</v>
      </c>
      <c r="E8" s="1023"/>
      <c r="F8" s="1023"/>
      <c r="G8" s="1023"/>
      <c r="H8" s="1025" t="s">
        <v>13</v>
      </c>
      <c r="I8" s="1026"/>
      <c r="J8" s="1027" t="s">
        <v>14</v>
      </c>
      <c r="K8" s="1028"/>
      <c r="L8" s="1028"/>
      <c r="M8" s="1010" t="s">
        <v>15</v>
      </c>
      <c r="N8" s="1011"/>
      <c r="O8" s="1011"/>
      <c r="P8" s="1011"/>
      <c r="Q8" s="1011"/>
      <c r="R8" s="1011"/>
      <c r="S8" s="1011"/>
      <c r="T8" s="1011"/>
      <c r="U8" s="1011"/>
      <c r="V8" s="1011"/>
      <c r="W8" s="1011"/>
      <c r="X8" s="1011"/>
      <c r="Y8" s="1011"/>
      <c r="Z8" s="1039" t="s">
        <v>16</v>
      </c>
      <c r="AA8" s="1040"/>
      <c r="AB8" s="1040"/>
      <c r="AC8" s="1040"/>
      <c r="AD8" s="1040"/>
      <c r="AE8" s="1041"/>
      <c r="AF8" s="1039" t="s">
        <v>17</v>
      </c>
      <c r="AG8" s="1040"/>
      <c r="AH8" s="1040"/>
      <c r="AI8" s="1040"/>
      <c r="AJ8" s="1040"/>
      <c r="AK8" s="1041"/>
      <c r="AL8" s="1039" t="s">
        <v>18</v>
      </c>
      <c r="AM8" s="1040"/>
      <c r="AN8" s="1040"/>
      <c r="AO8" s="1040"/>
      <c r="AP8" s="1040"/>
      <c r="AQ8" s="1041"/>
      <c r="AR8" s="1039" t="s">
        <v>19</v>
      </c>
      <c r="AS8" s="1040"/>
      <c r="AT8" s="1040"/>
      <c r="AU8" s="1040"/>
      <c r="AV8" s="1040"/>
      <c r="AW8" s="1041"/>
      <c r="AX8" s="1039" t="s">
        <v>20</v>
      </c>
      <c r="AY8" s="1040"/>
      <c r="AZ8" s="1040"/>
      <c r="BA8" s="1040"/>
      <c r="BB8" s="1040"/>
      <c r="BC8" s="1040"/>
      <c r="BD8" s="1041"/>
      <c r="BE8" s="1042" t="s">
        <v>21</v>
      </c>
      <c r="BF8" s="1043"/>
      <c r="BG8" s="1044"/>
      <c r="BH8" s="1029" t="s">
        <v>22</v>
      </c>
      <c r="BI8" s="1030"/>
      <c r="BJ8" s="1030"/>
      <c r="BK8" s="1030"/>
      <c r="BL8" s="1030"/>
      <c r="BM8" s="1030"/>
      <c r="BN8" s="1031"/>
    </row>
    <row r="9" spans="1:101" s="840" customFormat="1" ht="49.5" customHeight="1">
      <c r="A9" s="1032" t="s">
        <v>23</v>
      </c>
      <c r="B9" s="1034" t="s">
        <v>24</v>
      </c>
      <c r="C9" s="1034" t="s">
        <v>25</v>
      </c>
      <c r="D9" s="1034" t="s">
        <v>26</v>
      </c>
      <c r="E9" s="1032" t="s">
        <v>27</v>
      </c>
      <c r="F9" s="1036" t="s">
        <v>28</v>
      </c>
      <c r="G9" s="1036" t="s">
        <v>29</v>
      </c>
      <c r="H9" s="1034" t="s">
        <v>30</v>
      </c>
      <c r="I9" s="1034" t="s">
        <v>31</v>
      </c>
      <c r="J9" s="1034" t="s">
        <v>32</v>
      </c>
      <c r="K9" s="1034" t="s">
        <v>33</v>
      </c>
      <c r="L9" s="1036" t="s">
        <v>34</v>
      </c>
      <c r="M9" s="1047" t="s">
        <v>35</v>
      </c>
      <c r="N9" s="1010">
        <v>2020</v>
      </c>
      <c r="O9" s="1049"/>
      <c r="P9" s="1010">
        <v>2021</v>
      </c>
      <c r="Q9" s="1049"/>
      <c r="R9" s="1010">
        <v>2022</v>
      </c>
      <c r="S9" s="1049"/>
      <c r="T9" s="1010">
        <v>2023</v>
      </c>
      <c r="U9" s="1049"/>
      <c r="V9" s="1010">
        <v>2024</v>
      </c>
      <c r="W9" s="1049"/>
      <c r="X9" s="1010" t="s">
        <v>36</v>
      </c>
      <c r="Y9" s="1011"/>
      <c r="Z9" s="1050" t="s">
        <v>37</v>
      </c>
      <c r="AA9" s="1045" t="s">
        <v>38</v>
      </c>
      <c r="AB9" s="1050" t="s">
        <v>39</v>
      </c>
      <c r="AC9" s="1045" t="s">
        <v>40</v>
      </c>
      <c r="AD9" s="1050" t="s">
        <v>41</v>
      </c>
      <c r="AE9" s="1050" t="s">
        <v>42</v>
      </c>
      <c r="AF9" s="1050" t="s">
        <v>37</v>
      </c>
      <c r="AG9" s="1045" t="s">
        <v>38</v>
      </c>
      <c r="AH9" s="1050" t="s">
        <v>39</v>
      </c>
      <c r="AI9" s="1045" t="s">
        <v>40</v>
      </c>
      <c r="AJ9" s="1050" t="s">
        <v>41</v>
      </c>
      <c r="AK9" s="1050" t="s">
        <v>42</v>
      </c>
      <c r="AL9" s="1050" t="s">
        <v>37</v>
      </c>
      <c r="AM9" s="1045" t="s">
        <v>38</v>
      </c>
      <c r="AN9" s="1050" t="s">
        <v>39</v>
      </c>
      <c r="AO9" s="1045" t="s">
        <v>40</v>
      </c>
      <c r="AP9" s="1050" t="s">
        <v>41</v>
      </c>
      <c r="AQ9" s="1050" t="s">
        <v>42</v>
      </c>
      <c r="AR9" s="1050" t="s">
        <v>37</v>
      </c>
      <c r="AS9" s="1045" t="s">
        <v>38</v>
      </c>
      <c r="AT9" s="1050" t="s">
        <v>39</v>
      </c>
      <c r="AU9" s="1045" t="s">
        <v>40</v>
      </c>
      <c r="AV9" s="1050" t="s">
        <v>41</v>
      </c>
      <c r="AW9" s="1050" t="s">
        <v>42</v>
      </c>
      <c r="AX9" s="1050" t="s">
        <v>37</v>
      </c>
      <c r="AY9" s="1045" t="s">
        <v>38</v>
      </c>
      <c r="AZ9" s="1050" t="s">
        <v>39</v>
      </c>
      <c r="BA9" s="1045" t="s">
        <v>40</v>
      </c>
      <c r="BB9" s="1050" t="s">
        <v>41</v>
      </c>
      <c r="BC9" s="1050" t="s">
        <v>42</v>
      </c>
      <c r="BD9" s="1050" t="s">
        <v>43</v>
      </c>
      <c r="BE9" s="1057" t="s">
        <v>44</v>
      </c>
      <c r="BF9" s="1057" t="s">
        <v>45</v>
      </c>
      <c r="BG9" s="1057" t="s">
        <v>46</v>
      </c>
      <c r="BH9" s="1036" t="s">
        <v>47</v>
      </c>
      <c r="BI9" s="1036" t="s">
        <v>48</v>
      </c>
      <c r="BJ9" s="1036" t="s">
        <v>49</v>
      </c>
      <c r="BK9" s="1036" t="s">
        <v>50</v>
      </c>
      <c r="BL9" s="1036" t="s">
        <v>51</v>
      </c>
      <c r="BM9" s="1054" t="s">
        <v>52</v>
      </c>
      <c r="BN9" s="1056" t="s">
        <v>53</v>
      </c>
      <c r="BO9" s="1053"/>
    </row>
    <row r="10" spans="1:101" s="840" customFormat="1" ht="30">
      <c r="A10" s="1033"/>
      <c r="B10" s="1035"/>
      <c r="C10" s="1035"/>
      <c r="D10" s="1035"/>
      <c r="E10" s="1033"/>
      <c r="F10" s="1037"/>
      <c r="G10" s="1037"/>
      <c r="H10" s="1038"/>
      <c r="I10" s="1038"/>
      <c r="J10" s="1038"/>
      <c r="K10" s="1038"/>
      <c r="L10" s="1037"/>
      <c r="M10" s="1048"/>
      <c r="N10" s="849" t="s">
        <v>54</v>
      </c>
      <c r="O10" s="849" t="s">
        <v>55</v>
      </c>
      <c r="P10" s="849" t="s">
        <v>54</v>
      </c>
      <c r="Q10" s="849" t="s">
        <v>55</v>
      </c>
      <c r="R10" s="849" t="s">
        <v>54</v>
      </c>
      <c r="S10" s="849" t="s">
        <v>55</v>
      </c>
      <c r="T10" s="849" t="s">
        <v>54</v>
      </c>
      <c r="U10" s="849" t="s">
        <v>55</v>
      </c>
      <c r="V10" s="849" t="s">
        <v>54</v>
      </c>
      <c r="W10" s="849" t="s">
        <v>55</v>
      </c>
      <c r="X10" s="850" t="s">
        <v>57</v>
      </c>
      <c r="Y10" s="850" t="s">
        <v>55</v>
      </c>
      <c r="Z10" s="1051"/>
      <c r="AA10" s="1046"/>
      <c r="AB10" s="1051"/>
      <c r="AC10" s="1046"/>
      <c r="AD10" s="1051"/>
      <c r="AE10" s="1051"/>
      <c r="AF10" s="1051"/>
      <c r="AG10" s="1046"/>
      <c r="AH10" s="1051"/>
      <c r="AI10" s="1046"/>
      <c r="AJ10" s="1051"/>
      <c r="AK10" s="1051"/>
      <c r="AL10" s="1051"/>
      <c r="AM10" s="1046"/>
      <c r="AN10" s="1051"/>
      <c r="AO10" s="1046"/>
      <c r="AP10" s="1051"/>
      <c r="AQ10" s="1051"/>
      <c r="AR10" s="1051"/>
      <c r="AS10" s="1046"/>
      <c r="AT10" s="1051"/>
      <c r="AU10" s="1046"/>
      <c r="AV10" s="1051"/>
      <c r="AW10" s="1051"/>
      <c r="AX10" s="1051"/>
      <c r="AY10" s="1046"/>
      <c r="AZ10" s="1051"/>
      <c r="BA10" s="1046"/>
      <c r="BB10" s="1051"/>
      <c r="BC10" s="1051"/>
      <c r="BD10" s="1052"/>
      <c r="BE10" s="1058"/>
      <c r="BF10" s="1058"/>
      <c r="BG10" s="1058"/>
      <c r="BH10" s="1037"/>
      <c r="BI10" s="1037"/>
      <c r="BJ10" s="1037"/>
      <c r="BK10" s="1037"/>
      <c r="BL10" s="1037"/>
      <c r="BM10" s="1055"/>
      <c r="BN10" s="1056"/>
      <c r="BO10" s="1053"/>
    </row>
    <row r="11" spans="1:101" s="857" customFormat="1" ht="180.6" customHeight="1">
      <c r="A11" s="860" t="s">
        <v>1996</v>
      </c>
      <c r="B11" s="861" t="s">
        <v>58</v>
      </c>
      <c r="C11" s="860"/>
      <c r="D11" s="861" t="s">
        <v>1187</v>
      </c>
      <c r="E11" s="861"/>
      <c r="F11" s="861" t="s">
        <v>245</v>
      </c>
      <c r="G11" s="861" t="s">
        <v>859</v>
      </c>
      <c r="H11" s="862">
        <v>44197</v>
      </c>
      <c r="I11" s="862">
        <v>45656</v>
      </c>
      <c r="J11" s="861" t="s">
        <v>1188</v>
      </c>
      <c r="K11" s="861" t="s">
        <v>1189</v>
      </c>
      <c r="L11" s="861">
        <v>1</v>
      </c>
      <c r="M11" s="861"/>
      <c r="N11" s="861"/>
      <c r="O11" s="860"/>
      <c r="P11" s="861">
        <v>1</v>
      </c>
      <c r="Q11" s="861" t="s">
        <v>1997</v>
      </c>
      <c r="R11" s="861">
        <v>1</v>
      </c>
      <c r="S11" s="861" t="s">
        <v>1998</v>
      </c>
      <c r="T11" s="861">
        <v>1</v>
      </c>
      <c r="U11" s="861" t="s">
        <v>1999</v>
      </c>
      <c r="V11" s="861">
        <v>1</v>
      </c>
      <c r="W11" s="861" t="s">
        <v>2000</v>
      </c>
      <c r="X11" s="861">
        <v>1</v>
      </c>
      <c r="Y11" s="863" t="s">
        <v>2001</v>
      </c>
      <c r="Z11" s="860" t="s">
        <v>182</v>
      </c>
      <c r="AA11" s="860" t="s">
        <v>182</v>
      </c>
      <c r="AB11" s="860" t="s">
        <v>182</v>
      </c>
      <c r="AC11" s="860" t="s">
        <v>182</v>
      </c>
      <c r="AD11" s="860" t="s">
        <v>182</v>
      </c>
      <c r="AE11" s="860" t="s">
        <v>182</v>
      </c>
      <c r="AF11" s="860" t="s">
        <v>2002</v>
      </c>
      <c r="AG11" s="864">
        <v>0.08</v>
      </c>
      <c r="AH11" s="861">
        <v>1</v>
      </c>
      <c r="AI11" s="865">
        <v>1</v>
      </c>
      <c r="AJ11" s="861" t="s">
        <v>2003</v>
      </c>
      <c r="AK11" s="860" t="s">
        <v>67</v>
      </c>
      <c r="AL11" s="860"/>
      <c r="AM11" s="864">
        <v>0</v>
      </c>
      <c r="AN11" s="861"/>
      <c r="AO11" s="866">
        <v>0</v>
      </c>
      <c r="AP11" s="861"/>
      <c r="AQ11" s="860"/>
      <c r="AR11" s="860"/>
      <c r="AS11" s="864">
        <v>0</v>
      </c>
      <c r="AT11" s="861"/>
      <c r="AU11" s="866">
        <v>0</v>
      </c>
      <c r="AV11" s="861"/>
      <c r="AW11" s="860"/>
      <c r="AX11" s="833">
        <v>203509440</v>
      </c>
      <c r="AY11" s="377">
        <f>IF(Q11=0," ",AX11/Q11)</f>
        <v>0.93302690513880959</v>
      </c>
      <c r="AZ11" s="83">
        <v>1</v>
      </c>
      <c r="BA11" s="14">
        <f>IF(P11=0," ",AZ11/P11)</f>
        <v>1</v>
      </c>
      <c r="BB11" s="83" t="s">
        <v>2004</v>
      </c>
      <c r="BC11" s="83" t="s">
        <v>2005</v>
      </c>
      <c r="BD11" s="83" t="s">
        <v>2006</v>
      </c>
      <c r="BE11" s="861" t="s">
        <v>1195</v>
      </c>
      <c r="BF11" s="861">
        <v>42</v>
      </c>
      <c r="BG11" s="861" t="s">
        <v>1196</v>
      </c>
      <c r="BH11" s="861" t="s">
        <v>1197</v>
      </c>
      <c r="BI11" s="861" t="s">
        <v>1198</v>
      </c>
      <c r="BJ11" s="861" t="s">
        <v>1199</v>
      </c>
      <c r="BK11" s="861" t="s">
        <v>1200</v>
      </c>
      <c r="BL11" s="861" t="s">
        <v>1201</v>
      </c>
      <c r="BM11" s="867" t="s">
        <v>1202</v>
      </c>
      <c r="BN11" s="861"/>
      <c r="BO11" s="840"/>
      <c r="BP11" s="840"/>
      <c r="BQ11" s="840"/>
      <c r="BR11" s="840"/>
      <c r="BS11" s="840"/>
      <c r="BT11" s="840"/>
      <c r="BU11" s="840"/>
      <c r="BV11" s="840"/>
      <c r="BW11" s="840"/>
      <c r="BX11" s="840"/>
      <c r="BY11" s="840"/>
      <c r="BZ11" s="840"/>
      <c r="CA11" s="840"/>
      <c r="CB11" s="840"/>
      <c r="CC11" s="840"/>
      <c r="CD11" s="840"/>
      <c r="CE11" s="840"/>
      <c r="CF11" s="840"/>
      <c r="CG11" s="840"/>
      <c r="CH11" s="840"/>
      <c r="CI11" s="840"/>
      <c r="CJ11" s="840"/>
      <c r="CK11" s="840"/>
      <c r="CL11" s="840"/>
      <c r="CM11" s="840"/>
      <c r="CN11" s="840"/>
      <c r="CO11" s="840"/>
      <c r="CP11" s="840"/>
      <c r="CQ11" s="840"/>
      <c r="CR11" s="840"/>
      <c r="CS11" s="840"/>
      <c r="CT11" s="840"/>
      <c r="CU11" s="840"/>
      <c r="CV11" s="840"/>
      <c r="CW11" s="840"/>
    </row>
    <row r="12" spans="1:101" s="857" customFormat="1" ht="85.5">
      <c r="A12" s="860" t="s">
        <v>2007</v>
      </c>
      <c r="B12" s="861" t="s">
        <v>58</v>
      </c>
      <c r="C12" s="860"/>
      <c r="D12" s="861" t="s">
        <v>1203</v>
      </c>
      <c r="E12" s="861"/>
      <c r="F12" s="861" t="s">
        <v>245</v>
      </c>
      <c r="G12" s="861" t="s">
        <v>859</v>
      </c>
      <c r="H12" s="862">
        <v>44562</v>
      </c>
      <c r="I12" s="862">
        <v>45641</v>
      </c>
      <c r="J12" s="861" t="s">
        <v>1204</v>
      </c>
      <c r="K12" s="861" t="s">
        <v>1205</v>
      </c>
      <c r="L12" s="861" t="s">
        <v>144</v>
      </c>
      <c r="M12" s="861"/>
      <c r="N12" s="861"/>
      <c r="O12" s="860"/>
      <c r="P12" s="861"/>
      <c r="Q12" s="861" t="s">
        <v>2008</v>
      </c>
      <c r="R12" s="861">
        <v>1</v>
      </c>
      <c r="S12" s="861" t="s">
        <v>2009</v>
      </c>
      <c r="T12" s="861">
        <v>2</v>
      </c>
      <c r="U12" s="861" t="s">
        <v>2010</v>
      </c>
      <c r="V12" s="861">
        <v>2</v>
      </c>
      <c r="W12" s="861" t="s">
        <v>2011</v>
      </c>
      <c r="X12" s="861">
        <v>2</v>
      </c>
      <c r="Y12" s="863" t="s">
        <v>2012</v>
      </c>
      <c r="Z12" s="860" t="s">
        <v>182</v>
      </c>
      <c r="AA12" s="860" t="s">
        <v>182</v>
      </c>
      <c r="AB12" s="860" t="s">
        <v>182</v>
      </c>
      <c r="AC12" s="860" t="s">
        <v>182</v>
      </c>
      <c r="AD12" s="860" t="s">
        <v>182</v>
      </c>
      <c r="AE12" s="860" t="s">
        <v>182</v>
      </c>
      <c r="AF12" s="860"/>
      <c r="AG12" s="860" t="s">
        <v>1816</v>
      </c>
      <c r="AH12" s="861"/>
      <c r="AI12" s="861" t="s">
        <v>1816</v>
      </c>
      <c r="AJ12" s="861" t="s">
        <v>1206</v>
      </c>
      <c r="AK12" s="860" t="s">
        <v>1207</v>
      </c>
      <c r="AL12" s="860"/>
      <c r="AM12" s="860" t="s">
        <v>1816</v>
      </c>
      <c r="AN12" s="861"/>
      <c r="AO12" s="861" t="s">
        <v>1816</v>
      </c>
      <c r="AP12" s="861"/>
      <c r="AQ12" s="860"/>
      <c r="AR12" s="860"/>
      <c r="AS12" s="860" t="s">
        <v>1816</v>
      </c>
      <c r="AT12" s="861"/>
      <c r="AU12" s="861" t="s">
        <v>1816</v>
      </c>
      <c r="AV12" s="861"/>
      <c r="AW12" s="860"/>
      <c r="AX12" s="833">
        <v>0</v>
      </c>
      <c r="AY12" s="377">
        <v>0</v>
      </c>
      <c r="AZ12" s="83">
        <v>0</v>
      </c>
      <c r="BA12" s="14">
        <v>0</v>
      </c>
      <c r="BB12" s="83" t="s">
        <v>1206</v>
      </c>
      <c r="BC12" s="239" t="s">
        <v>67</v>
      </c>
      <c r="BD12" s="239" t="s">
        <v>67</v>
      </c>
      <c r="BE12" s="861" t="s">
        <v>1195</v>
      </c>
      <c r="BF12" s="861">
        <v>42</v>
      </c>
      <c r="BG12" s="861" t="s">
        <v>1196</v>
      </c>
      <c r="BH12" s="861" t="s">
        <v>1197</v>
      </c>
      <c r="BI12" s="861" t="s">
        <v>1198</v>
      </c>
      <c r="BJ12" s="861" t="s">
        <v>1199</v>
      </c>
      <c r="BK12" s="861" t="s">
        <v>1200</v>
      </c>
      <c r="BL12" s="861" t="s">
        <v>1201</v>
      </c>
      <c r="BM12" s="867" t="s">
        <v>1202</v>
      </c>
      <c r="BN12" s="861"/>
      <c r="BO12" s="840"/>
      <c r="BP12" s="840"/>
      <c r="BQ12" s="840"/>
      <c r="BR12" s="840"/>
      <c r="BS12" s="840"/>
      <c r="BT12" s="840"/>
      <c r="BU12" s="840"/>
      <c r="BV12" s="840"/>
      <c r="BW12" s="840"/>
      <c r="BX12" s="840"/>
      <c r="BY12" s="840"/>
      <c r="BZ12" s="840"/>
      <c r="CA12" s="840"/>
      <c r="CB12" s="840"/>
      <c r="CC12" s="840"/>
      <c r="CD12" s="840"/>
      <c r="CE12" s="840"/>
      <c r="CF12" s="840"/>
      <c r="CG12" s="840"/>
      <c r="CH12" s="840"/>
      <c r="CI12" s="840"/>
      <c r="CJ12" s="840"/>
      <c r="CK12" s="840"/>
      <c r="CL12" s="840"/>
      <c r="CM12" s="840"/>
      <c r="CN12" s="840"/>
      <c r="CO12" s="840"/>
      <c r="CP12" s="840"/>
      <c r="CQ12" s="840"/>
      <c r="CR12" s="840"/>
      <c r="CS12" s="840"/>
      <c r="CT12" s="840"/>
      <c r="CU12" s="840"/>
      <c r="CV12" s="840"/>
      <c r="CW12" s="840"/>
    </row>
    <row r="13" spans="1:101" s="859" customFormat="1" ht="157.15" customHeight="1">
      <c r="A13" s="868"/>
      <c r="B13" s="869" t="s">
        <v>58</v>
      </c>
      <c r="C13" s="868"/>
      <c r="D13" s="869" t="s">
        <v>1209</v>
      </c>
      <c r="E13" s="868"/>
      <c r="F13" s="870" t="s">
        <v>245</v>
      </c>
      <c r="G13" s="868" t="s">
        <v>1210</v>
      </c>
      <c r="H13" s="871">
        <v>44287</v>
      </c>
      <c r="I13" s="871">
        <v>45291</v>
      </c>
      <c r="J13" s="868" t="s">
        <v>1211</v>
      </c>
      <c r="K13" s="868" t="s">
        <v>1212</v>
      </c>
      <c r="L13" s="868" t="s">
        <v>144</v>
      </c>
      <c r="M13" s="868" t="s">
        <v>65</v>
      </c>
      <c r="N13" s="868"/>
      <c r="O13" s="872"/>
      <c r="P13" s="868">
        <v>1</v>
      </c>
      <c r="Q13" s="872">
        <v>35370000</v>
      </c>
      <c r="R13" s="868">
        <v>1</v>
      </c>
      <c r="S13" s="872">
        <v>44526900</v>
      </c>
      <c r="T13" s="868">
        <v>1</v>
      </c>
      <c r="U13" s="872">
        <v>45862707</v>
      </c>
      <c r="V13" s="868"/>
      <c r="W13" s="872"/>
      <c r="X13" s="868">
        <v>1</v>
      </c>
      <c r="Y13" s="873">
        <v>125759607</v>
      </c>
      <c r="Z13" s="874" t="s">
        <v>295</v>
      </c>
      <c r="AA13" s="874" t="s">
        <v>295</v>
      </c>
      <c r="AB13" s="874" t="s">
        <v>295</v>
      </c>
      <c r="AC13" s="874" t="s">
        <v>295</v>
      </c>
      <c r="AD13" s="874" t="s">
        <v>295</v>
      </c>
      <c r="AE13" s="874" t="s">
        <v>295</v>
      </c>
      <c r="AF13" s="875">
        <v>3816000</v>
      </c>
      <c r="AG13" s="876">
        <f t="shared" ref="AG13:AG15" si="0">IF(Q13=0," ",AF13/Q13)</f>
        <v>0.1078880407124682</v>
      </c>
      <c r="AH13" s="877">
        <v>1</v>
      </c>
      <c r="AI13" s="878">
        <v>1</v>
      </c>
      <c r="AJ13" s="868" t="s">
        <v>1213</v>
      </c>
      <c r="AK13" s="874" t="s">
        <v>295</v>
      </c>
      <c r="AL13" s="875">
        <v>23580000</v>
      </c>
      <c r="AM13" s="879">
        <f>IF(Q13=0," ",AL13/Q13)</f>
        <v>0.66666666666666663</v>
      </c>
      <c r="AN13" s="868">
        <v>1</v>
      </c>
      <c r="AO13" s="878">
        <v>1</v>
      </c>
      <c r="AP13" s="868" t="s">
        <v>1214</v>
      </c>
      <c r="AQ13" s="880" t="s">
        <v>2013</v>
      </c>
      <c r="AR13" s="881">
        <v>23580000</v>
      </c>
      <c r="AS13" s="876">
        <f t="shared" ref="AS13:AS20" si="1">IF(Q13=0," ",AR13/Q13)</f>
        <v>0.66666666666666663</v>
      </c>
      <c r="AT13" s="877">
        <v>1</v>
      </c>
      <c r="AU13" s="882">
        <f>IF(P13=0," ",AT13/P13)</f>
        <v>1</v>
      </c>
      <c r="AV13" s="877" t="s">
        <v>2014</v>
      </c>
      <c r="AW13" s="883" t="s">
        <v>1217</v>
      </c>
      <c r="AX13" s="881">
        <v>35370000</v>
      </c>
      <c r="AY13" s="884">
        <f t="shared" ref="AY13:AY15" si="2">IF(Q13=0," ",AX13/Q13)</f>
        <v>1</v>
      </c>
      <c r="AZ13" s="877">
        <v>1</v>
      </c>
      <c r="BA13" s="885">
        <f t="shared" ref="BA13:BA14" si="3">IF(P13=0," ",AZ13/P13)</f>
        <v>1</v>
      </c>
      <c r="BB13" s="877" t="s">
        <v>2015</v>
      </c>
      <c r="BC13" s="877" t="s">
        <v>2016</v>
      </c>
      <c r="BD13" s="877" t="s">
        <v>2017</v>
      </c>
      <c r="BE13" s="869" t="s">
        <v>1218</v>
      </c>
      <c r="BF13" s="869">
        <v>114</v>
      </c>
      <c r="BG13" s="869" t="s">
        <v>1219</v>
      </c>
      <c r="BH13" s="870" t="s">
        <v>1197</v>
      </c>
      <c r="BI13" s="886" t="s">
        <v>2018</v>
      </c>
      <c r="BJ13" s="886" t="s">
        <v>1220</v>
      </c>
      <c r="BK13" s="886" t="s">
        <v>1221</v>
      </c>
      <c r="BL13" s="886">
        <v>3143046792</v>
      </c>
      <c r="BM13" s="887" t="s">
        <v>1222</v>
      </c>
      <c r="BN13" s="888"/>
      <c r="BO13" s="938"/>
      <c r="BP13"/>
      <c r="BQ13"/>
      <c r="BR13"/>
      <c r="BS13"/>
      <c r="BT13"/>
      <c r="BU13"/>
      <c r="BV13"/>
      <c r="BW13"/>
      <c r="BX13"/>
      <c r="BY13"/>
      <c r="BZ13"/>
      <c r="CA13"/>
      <c r="CB13"/>
      <c r="CC13"/>
      <c r="CD13"/>
      <c r="CE13"/>
      <c r="CF13"/>
      <c r="CG13"/>
      <c r="CH13"/>
      <c r="CI13"/>
      <c r="CJ13"/>
      <c r="CK13"/>
      <c r="CL13"/>
      <c r="CM13"/>
      <c r="CN13"/>
      <c r="CO13"/>
      <c r="CP13"/>
      <c r="CQ13"/>
      <c r="CR13"/>
      <c r="CS13"/>
      <c r="CT13"/>
      <c r="CU13"/>
      <c r="CV13"/>
      <c r="CW13"/>
    </row>
    <row r="14" spans="1:101" s="859" customFormat="1" ht="133.15" customHeight="1">
      <c r="A14" s="868"/>
      <c r="B14" s="869" t="s">
        <v>58</v>
      </c>
      <c r="C14" s="868"/>
      <c r="D14" s="869" t="s">
        <v>2019</v>
      </c>
      <c r="E14" s="868"/>
      <c r="F14" s="870" t="s">
        <v>245</v>
      </c>
      <c r="G14" s="868" t="s">
        <v>1210</v>
      </c>
      <c r="H14" s="871">
        <v>44197</v>
      </c>
      <c r="I14" s="871">
        <v>45291</v>
      </c>
      <c r="J14" s="868" t="s">
        <v>2020</v>
      </c>
      <c r="K14" s="868" t="s">
        <v>1226</v>
      </c>
      <c r="L14" s="868" t="s">
        <v>1227</v>
      </c>
      <c r="M14" s="868" t="s">
        <v>65</v>
      </c>
      <c r="N14" s="868"/>
      <c r="O14" s="872">
        <v>0</v>
      </c>
      <c r="P14" s="889">
        <v>0.3</v>
      </c>
      <c r="Q14" s="872">
        <v>54660452</v>
      </c>
      <c r="R14" s="889">
        <v>0.35</v>
      </c>
      <c r="S14" s="872">
        <v>56300265.559999987</v>
      </c>
      <c r="T14" s="889">
        <v>0.35</v>
      </c>
      <c r="U14" s="872">
        <v>57989273.526799999</v>
      </c>
      <c r="V14" s="868"/>
      <c r="W14" s="872"/>
      <c r="X14" s="889">
        <v>1</v>
      </c>
      <c r="Y14" s="873">
        <v>168949991.08679998</v>
      </c>
      <c r="Z14" s="874" t="s">
        <v>295</v>
      </c>
      <c r="AA14" s="874" t="s">
        <v>295</v>
      </c>
      <c r="AB14" s="874" t="s">
        <v>295</v>
      </c>
      <c r="AC14" s="874" t="s">
        <v>295</v>
      </c>
      <c r="AD14" s="874" t="s">
        <v>295</v>
      </c>
      <c r="AE14" s="874" t="s">
        <v>295</v>
      </c>
      <c r="AF14" s="875">
        <v>5120000</v>
      </c>
      <c r="AG14" s="879">
        <f t="shared" si="0"/>
        <v>9.3669185172489969E-2</v>
      </c>
      <c r="AH14" s="890">
        <v>0.05</v>
      </c>
      <c r="AI14" s="882">
        <v>0.05</v>
      </c>
      <c r="AJ14" s="877" t="s">
        <v>2021</v>
      </c>
      <c r="AK14" s="877" t="s">
        <v>1229</v>
      </c>
      <c r="AL14" s="875">
        <v>4372836</v>
      </c>
      <c r="AM14" s="879">
        <f t="shared" ref="AM14:AM15" si="4">IF(Q14=0," ",AL14/Q14)</f>
        <v>7.9999997072837961E-2</v>
      </c>
      <c r="AN14" s="890">
        <v>0.08</v>
      </c>
      <c r="AO14" s="882">
        <f>IF(P14=0," ",AN14/P14)</f>
        <v>0.26666666666666666</v>
      </c>
      <c r="AP14" s="868" t="s">
        <v>2022</v>
      </c>
      <c r="AQ14" s="877" t="s">
        <v>2023</v>
      </c>
      <c r="AR14" s="881">
        <f>13665113+AL14+AF14</f>
        <v>23157949</v>
      </c>
      <c r="AS14" s="876">
        <f t="shared" si="1"/>
        <v>0.42366918224532796</v>
      </c>
      <c r="AT14" s="891">
        <v>0.25</v>
      </c>
      <c r="AU14" s="882">
        <f>IF(P14=AV1166," ",AT14/P14)</f>
        <v>0.83333333333333337</v>
      </c>
      <c r="AV14" s="877" t="s">
        <v>1232</v>
      </c>
      <c r="AW14" s="877" t="s">
        <v>2024</v>
      </c>
      <c r="AX14" s="881">
        <f>14889000+AR14</f>
        <v>38046949</v>
      </c>
      <c r="AY14" s="876">
        <f t="shared" si="2"/>
        <v>0.69605990451743793</v>
      </c>
      <c r="AZ14" s="891">
        <v>0.28000000000000003</v>
      </c>
      <c r="BA14" s="882">
        <f t="shared" si="3"/>
        <v>0.93333333333333346</v>
      </c>
      <c r="BB14" s="877" t="s">
        <v>2025</v>
      </c>
      <c r="BC14" s="877" t="s">
        <v>2026</v>
      </c>
      <c r="BD14" s="877" t="s">
        <v>2027</v>
      </c>
      <c r="BE14" s="869" t="s">
        <v>1218</v>
      </c>
      <c r="BF14" s="869">
        <v>114</v>
      </c>
      <c r="BG14" s="869" t="s">
        <v>1219</v>
      </c>
      <c r="BH14" s="870" t="s">
        <v>1197</v>
      </c>
      <c r="BI14" s="886" t="s">
        <v>2018</v>
      </c>
      <c r="BJ14" s="886" t="s">
        <v>1220</v>
      </c>
      <c r="BK14" s="886" t="s">
        <v>1221</v>
      </c>
      <c r="BL14" s="886">
        <v>3143046792</v>
      </c>
      <c r="BM14" s="887" t="s">
        <v>1222</v>
      </c>
      <c r="BN14" s="888"/>
      <c r="BO14" s="938"/>
      <c r="BP14"/>
      <c r="BQ14"/>
      <c r="BR14"/>
      <c r="BS14"/>
      <c r="BT14"/>
      <c r="BU14"/>
      <c r="BV14"/>
      <c r="BW14"/>
      <c r="BX14"/>
      <c r="BY14"/>
      <c r="BZ14"/>
      <c r="CA14"/>
      <c r="CB14"/>
      <c r="CC14"/>
      <c r="CD14"/>
      <c r="CE14"/>
      <c r="CF14"/>
      <c r="CG14"/>
      <c r="CH14"/>
      <c r="CI14"/>
      <c r="CJ14"/>
      <c r="CK14"/>
      <c r="CL14"/>
      <c r="CM14"/>
      <c r="CN14"/>
      <c r="CO14"/>
      <c r="CP14"/>
      <c r="CQ14"/>
      <c r="CR14"/>
      <c r="CS14"/>
      <c r="CT14"/>
      <c r="CU14"/>
      <c r="CV14"/>
      <c r="CW14"/>
    </row>
    <row r="15" spans="1:101" s="859" customFormat="1" ht="197.45" customHeight="1">
      <c r="A15" s="868"/>
      <c r="B15" s="869" t="s">
        <v>58</v>
      </c>
      <c r="C15" s="868"/>
      <c r="D15" s="869" t="s">
        <v>2028</v>
      </c>
      <c r="E15" s="868"/>
      <c r="F15" s="870" t="s">
        <v>245</v>
      </c>
      <c r="G15" s="868" t="s">
        <v>1210</v>
      </c>
      <c r="H15" s="871">
        <v>44197</v>
      </c>
      <c r="I15" s="871">
        <v>45291</v>
      </c>
      <c r="J15" s="868" t="s">
        <v>1236</v>
      </c>
      <c r="K15" s="868" t="s">
        <v>1237</v>
      </c>
      <c r="L15" s="868" t="s">
        <v>1227</v>
      </c>
      <c r="M15" s="868" t="s">
        <v>65</v>
      </c>
      <c r="N15" s="889">
        <v>1</v>
      </c>
      <c r="O15" s="872">
        <v>160032</v>
      </c>
      <c r="P15" s="889">
        <v>1</v>
      </c>
      <c r="Q15" s="872">
        <v>164833</v>
      </c>
      <c r="R15" s="889">
        <v>1</v>
      </c>
      <c r="S15" s="872">
        <v>169778</v>
      </c>
      <c r="T15" s="889">
        <v>1</v>
      </c>
      <c r="U15" s="872">
        <v>174871</v>
      </c>
      <c r="V15" s="868"/>
      <c r="W15" s="872"/>
      <c r="X15" s="868"/>
      <c r="Y15" s="873">
        <v>669514</v>
      </c>
      <c r="Z15" s="874" t="s">
        <v>295</v>
      </c>
      <c r="AA15" s="874" t="s">
        <v>295</v>
      </c>
      <c r="AB15" s="874" t="s">
        <v>295</v>
      </c>
      <c r="AC15" s="874" t="s">
        <v>295</v>
      </c>
      <c r="AD15" s="874" t="s">
        <v>295</v>
      </c>
      <c r="AE15" s="874" t="s">
        <v>295</v>
      </c>
      <c r="AF15" s="875">
        <v>41208.25</v>
      </c>
      <c r="AG15" s="879">
        <f t="shared" si="0"/>
        <v>0.25</v>
      </c>
      <c r="AH15" s="889">
        <v>1</v>
      </c>
      <c r="AI15" s="878">
        <f>IF(P15=0," ",AH15/P15)</f>
        <v>1</v>
      </c>
      <c r="AJ15" s="868" t="s">
        <v>2029</v>
      </c>
      <c r="AK15" s="874"/>
      <c r="AL15" s="875">
        <v>20336</v>
      </c>
      <c r="AM15" s="879">
        <f t="shared" si="4"/>
        <v>0.12337335363671109</v>
      </c>
      <c r="AN15" s="889">
        <v>1</v>
      </c>
      <c r="AO15" s="878">
        <v>1</v>
      </c>
      <c r="AP15" s="877" t="s">
        <v>2030</v>
      </c>
      <c r="AQ15" s="877" t="s">
        <v>2031</v>
      </c>
      <c r="AR15" s="881">
        <v>210857.79870129871</v>
      </c>
      <c r="AS15" s="876">
        <f t="shared" si="1"/>
        <v>1.2792207792207793</v>
      </c>
      <c r="AT15" s="891">
        <v>1</v>
      </c>
      <c r="AU15" s="882">
        <f t="shared" ref="AU15:AU20" si="5">IF(P15=0," ",AT15/P15)</f>
        <v>1</v>
      </c>
      <c r="AV15" s="877" t="s">
        <v>1241</v>
      </c>
      <c r="AW15" s="877" t="s">
        <v>2032</v>
      </c>
      <c r="AX15" s="881">
        <v>277130</v>
      </c>
      <c r="AY15" s="876">
        <f t="shared" si="2"/>
        <v>1.6812774141100386</v>
      </c>
      <c r="AZ15" s="891">
        <v>1</v>
      </c>
      <c r="BA15" s="882">
        <f>IF(P15=0," ",AZ15/P15)</f>
        <v>1</v>
      </c>
      <c r="BB15" s="877" t="s">
        <v>2033</v>
      </c>
      <c r="BC15" s="877" t="s">
        <v>2034</v>
      </c>
      <c r="BD15" s="877" t="s">
        <v>2035</v>
      </c>
      <c r="BE15" s="869" t="s">
        <v>1218</v>
      </c>
      <c r="BF15" s="869">
        <v>114</v>
      </c>
      <c r="BG15" s="869" t="s">
        <v>1219</v>
      </c>
      <c r="BH15" s="870" t="s">
        <v>1197</v>
      </c>
      <c r="BI15" s="886" t="s">
        <v>2018</v>
      </c>
      <c r="BJ15" s="886" t="s">
        <v>1220</v>
      </c>
      <c r="BK15" s="886" t="s">
        <v>1221</v>
      </c>
      <c r="BL15" s="886">
        <v>3143046792</v>
      </c>
      <c r="BM15" s="887" t="s">
        <v>1222</v>
      </c>
      <c r="BN15" s="892"/>
      <c r="BO15" s="938"/>
      <c r="BP15"/>
      <c r="BQ15"/>
      <c r="BR15"/>
      <c r="BS15"/>
      <c r="BT15"/>
      <c r="BU15"/>
      <c r="BV15"/>
      <c r="BW15"/>
      <c r="BX15"/>
      <c r="BY15"/>
      <c r="BZ15"/>
      <c r="CA15"/>
      <c r="CB15"/>
      <c r="CC15"/>
      <c r="CD15"/>
      <c r="CE15"/>
      <c r="CF15"/>
      <c r="CG15"/>
      <c r="CH15"/>
      <c r="CI15"/>
      <c r="CJ15"/>
      <c r="CK15"/>
      <c r="CL15"/>
      <c r="CM15"/>
      <c r="CN15"/>
      <c r="CO15"/>
      <c r="CP15"/>
      <c r="CQ15"/>
      <c r="CR15"/>
      <c r="CS15"/>
      <c r="CT15"/>
      <c r="CU15"/>
      <c r="CV15"/>
      <c r="CW15"/>
    </row>
    <row r="16" spans="1:101" ht="112.5" customHeight="1">
      <c r="A16" s="147"/>
      <c r="B16" s="146" t="s">
        <v>477</v>
      </c>
      <c r="C16" s="146"/>
      <c r="D16" s="146" t="s">
        <v>1243</v>
      </c>
      <c r="E16" s="283">
        <v>0.5</v>
      </c>
      <c r="F16" s="146" t="s">
        <v>245</v>
      </c>
      <c r="G16" s="146" t="s">
        <v>1244</v>
      </c>
      <c r="H16" s="284">
        <v>44197</v>
      </c>
      <c r="I16" s="284">
        <v>45627</v>
      </c>
      <c r="J16" s="146" t="s">
        <v>1245</v>
      </c>
      <c r="K16" s="146" t="s">
        <v>1246</v>
      </c>
      <c r="L16" s="146" t="s">
        <v>520</v>
      </c>
      <c r="M16" s="285" t="s">
        <v>65</v>
      </c>
      <c r="N16" s="146"/>
      <c r="O16" s="286"/>
      <c r="P16" s="146">
        <v>2</v>
      </c>
      <c r="Q16" s="271">
        <v>18491865.280000001</v>
      </c>
      <c r="R16" s="146">
        <v>2</v>
      </c>
      <c r="S16" s="271">
        <v>19196590.265820798</v>
      </c>
      <c r="T16" s="146">
        <v>2</v>
      </c>
      <c r="U16" s="271">
        <v>19940650.104524009</v>
      </c>
      <c r="V16" s="287">
        <v>2</v>
      </c>
      <c r="W16" s="271">
        <v>20728305.783652708</v>
      </c>
      <c r="X16" s="287">
        <v>8</v>
      </c>
      <c r="Y16" s="288">
        <f>+Q16+S16+U16+W16</f>
        <v>78357411.433997512</v>
      </c>
      <c r="Z16" s="266" t="s">
        <v>295</v>
      </c>
      <c r="AA16" s="266" t="s">
        <v>295</v>
      </c>
      <c r="AB16" s="266" t="s">
        <v>295</v>
      </c>
      <c r="AC16" s="266" t="s">
        <v>295</v>
      </c>
      <c r="AD16" s="266" t="s">
        <v>295</v>
      </c>
      <c r="AE16" s="266" t="s">
        <v>295</v>
      </c>
      <c r="AF16" s="286">
        <f>Q16*25%</f>
        <v>4622966.32</v>
      </c>
      <c r="AG16" s="289">
        <v>0.25</v>
      </c>
      <c r="AH16" s="290">
        <v>0.5</v>
      </c>
      <c r="AI16" s="283">
        <f>AH16/2</f>
        <v>0.25</v>
      </c>
      <c r="AJ16" s="146" t="s">
        <v>1247</v>
      </c>
      <c r="AK16" s="146" t="s">
        <v>1248</v>
      </c>
      <c r="AL16" s="291">
        <v>9245932.6400000006</v>
      </c>
      <c r="AM16" s="292">
        <v>0.5</v>
      </c>
      <c r="AN16" s="293">
        <v>1</v>
      </c>
      <c r="AO16" s="292">
        <v>0.5</v>
      </c>
      <c r="AP16" s="323" t="s">
        <v>1249</v>
      </c>
      <c r="AQ16" s="467"/>
      <c r="AR16" s="270">
        <f>SUM(AL16+AF16)</f>
        <v>13868898.960000001</v>
      </c>
      <c r="AS16" s="851">
        <f t="shared" si="1"/>
        <v>0.75</v>
      </c>
      <c r="AT16" s="210">
        <v>1.5</v>
      </c>
      <c r="AU16" s="852">
        <f t="shared" si="5"/>
        <v>0.75</v>
      </c>
      <c r="AV16" s="210" t="s">
        <v>2036</v>
      </c>
      <c r="AW16" s="266"/>
      <c r="AX16" s="270">
        <f>SUM(AF16+AR16)</f>
        <v>18491865.280000001</v>
      </c>
      <c r="AY16" s="851">
        <v>1</v>
      </c>
      <c r="AZ16" s="210" t="s">
        <v>2037</v>
      </c>
      <c r="BA16" s="852">
        <v>0.75</v>
      </c>
      <c r="BB16" s="210" t="s">
        <v>2038</v>
      </c>
      <c r="BC16" s="266"/>
      <c r="BD16" s="210" t="s">
        <v>2039</v>
      </c>
      <c r="BE16" s="294" t="s">
        <v>1251</v>
      </c>
      <c r="BF16" s="295">
        <v>17</v>
      </c>
      <c r="BG16" s="295" t="s">
        <v>1252</v>
      </c>
      <c r="BH16" s="295" t="s">
        <v>1253</v>
      </c>
      <c r="BI16" s="295" t="s">
        <v>1254</v>
      </c>
      <c r="BJ16" s="295" t="s">
        <v>1255</v>
      </c>
      <c r="BK16" s="296" t="s">
        <v>1256</v>
      </c>
      <c r="BL16" s="296" t="s">
        <v>1257</v>
      </c>
      <c r="BM16" s="297" t="s">
        <v>2040</v>
      </c>
      <c r="BN16" s="268"/>
      <c r="BO16" s="939"/>
    </row>
    <row r="17" spans="1:101" ht="156" customHeight="1">
      <c r="A17" s="146"/>
      <c r="B17" s="146" t="s">
        <v>58</v>
      </c>
      <c r="C17" s="146"/>
      <c r="D17" s="146" t="s">
        <v>1259</v>
      </c>
      <c r="E17" s="283">
        <v>0.5</v>
      </c>
      <c r="F17" s="146" t="s">
        <v>245</v>
      </c>
      <c r="G17" s="146" t="s">
        <v>1244</v>
      </c>
      <c r="H17" s="284">
        <v>44197</v>
      </c>
      <c r="I17" s="284">
        <v>44896</v>
      </c>
      <c r="J17" s="146" t="s">
        <v>1260</v>
      </c>
      <c r="K17" s="146" t="s">
        <v>1261</v>
      </c>
      <c r="L17" s="146" t="s">
        <v>520</v>
      </c>
      <c r="M17" s="146" t="s">
        <v>65</v>
      </c>
      <c r="N17" s="146"/>
      <c r="O17" s="288"/>
      <c r="P17" s="283">
        <v>0.5</v>
      </c>
      <c r="Q17" s="271">
        <v>23114831.600000001</v>
      </c>
      <c r="R17" s="283">
        <v>0.5</v>
      </c>
      <c r="S17" s="271">
        <v>23995737.832276002</v>
      </c>
      <c r="T17" s="146"/>
      <c r="U17" s="271"/>
      <c r="V17" s="286"/>
      <c r="W17" s="271"/>
      <c r="X17" s="283">
        <v>1</v>
      </c>
      <c r="Y17" s="288">
        <f>+Q17+S17</f>
        <v>47110569.432276003</v>
      </c>
      <c r="Z17" s="266" t="s">
        <v>295</v>
      </c>
      <c r="AA17" s="266" t="s">
        <v>295</v>
      </c>
      <c r="AB17" s="266" t="s">
        <v>295</v>
      </c>
      <c r="AC17" s="266" t="s">
        <v>295</v>
      </c>
      <c r="AD17" s="266" t="s">
        <v>295</v>
      </c>
      <c r="AE17" s="266" t="s">
        <v>295</v>
      </c>
      <c r="AF17" s="286">
        <f>Q17*25%</f>
        <v>5778707.9000000004</v>
      </c>
      <c r="AG17" s="289">
        <v>0.25</v>
      </c>
      <c r="AH17" s="290">
        <v>0.5</v>
      </c>
      <c r="AI17" s="283">
        <f>AH17/2</f>
        <v>0.25</v>
      </c>
      <c r="AJ17" s="146" t="s">
        <v>1262</v>
      </c>
      <c r="AK17" s="146" t="s">
        <v>1248</v>
      </c>
      <c r="AL17" s="291">
        <v>11557415.800000001</v>
      </c>
      <c r="AM17" s="292">
        <v>0.5</v>
      </c>
      <c r="AN17" s="824">
        <v>0.25</v>
      </c>
      <c r="AO17" s="292">
        <v>0.5</v>
      </c>
      <c r="AP17" s="323" t="s">
        <v>1263</v>
      </c>
      <c r="AQ17" s="467"/>
      <c r="AR17" s="270">
        <f>SUM(AL17+AF17)</f>
        <v>17336123.700000003</v>
      </c>
      <c r="AS17" s="851">
        <f t="shared" si="1"/>
        <v>0.75000000000000011</v>
      </c>
      <c r="AT17" s="280">
        <v>0.25</v>
      </c>
      <c r="AU17" s="852">
        <f t="shared" si="5"/>
        <v>0.5</v>
      </c>
      <c r="AV17" s="210" t="s">
        <v>2041</v>
      </c>
      <c r="AW17" s="210" t="s">
        <v>2042</v>
      </c>
      <c r="AX17" s="270">
        <f>SUM(AR17+AF17)</f>
        <v>23114831.600000001</v>
      </c>
      <c r="AY17" s="851">
        <f>IF(Q17=0," ",AX17/Q17)</f>
        <v>1</v>
      </c>
      <c r="AZ17" s="280">
        <v>0.5</v>
      </c>
      <c r="BA17" s="316">
        <v>1</v>
      </c>
      <c r="BB17" s="210" t="s">
        <v>2043</v>
      </c>
      <c r="BC17" s="210" t="s">
        <v>2044</v>
      </c>
      <c r="BD17" s="210" t="s">
        <v>2045</v>
      </c>
      <c r="BE17" s="294" t="s">
        <v>1251</v>
      </c>
      <c r="BF17" s="295">
        <v>17</v>
      </c>
      <c r="BG17" s="295" t="s">
        <v>1252</v>
      </c>
      <c r="BH17" s="295" t="s">
        <v>1253</v>
      </c>
      <c r="BI17" s="295" t="s">
        <v>1254</v>
      </c>
      <c r="BJ17" s="295" t="s">
        <v>1255</v>
      </c>
      <c r="BK17" s="296" t="s">
        <v>1256</v>
      </c>
      <c r="BL17" s="296" t="s">
        <v>1257</v>
      </c>
      <c r="BM17" s="297" t="s">
        <v>2040</v>
      </c>
      <c r="BN17" s="268"/>
      <c r="BO17" s="939"/>
    </row>
    <row r="18" spans="1:101" ht="193.9" customHeight="1">
      <c r="A18" s="266"/>
      <c r="B18" s="893" t="s">
        <v>58</v>
      </c>
      <c r="C18" s="210"/>
      <c r="D18" s="893" t="s">
        <v>1265</v>
      </c>
      <c r="E18" s="210"/>
      <c r="F18" s="245" t="s">
        <v>245</v>
      </c>
      <c r="G18" s="210" t="s">
        <v>1266</v>
      </c>
      <c r="H18" s="894">
        <v>44105</v>
      </c>
      <c r="I18" s="894">
        <v>45443</v>
      </c>
      <c r="J18" s="210" t="s">
        <v>1267</v>
      </c>
      <c r="K18" s="210" t="s">
        <v>1268</v>
      </c>
      <c r="L18" s="210" t="s">
        <v>520</v>
      </c>
      <c r="M18" s="210" t="s">
        <v>65</v>
      </c>
      <c r="N18" s="210"/>
      <c r="O18" s="210"/>
      <c r="P18" s="280">
        <v>0.55000000000000004</v>
      </c>
      <c r="Q18" s="271">
        <v>3538881.7948179161</v>
      </c>
      <c r="R18" s="280">
        <v>1</v>
      </c>
      <c r="S18" s="271">
        <v>3644265.2917740801</v>
      </c>
      <c r="T18" s="280">
        <v>1</v>
      </c>
      <c r="U18" s="271">
        <v>3758785.5405791122</v>
      </c>
      <c r="V18" s="280">
        <v>1</v>
      </c>
      <c r="W18" s="271">
        <v>3901086.6604597662</v>
      </c>
      <c r="X18" s="280">
        <v>1</v>
      </c>
      <c r="Y18" s="298">
        <v>14843019.287630875</v>
      </c>
      <c r="Z18" s="266" t="s">
        <v>295</v>
      </c>
      <c r="AA18" s="266" t="s">
        <v>295</v>
      </c>
      <c r="AB18" s="266" t="s">
        <v>295</v>
      </c>
      <c r="AC18" s="266" t="s">
        <v>295</v>
      </c>
      <c r="AD18" s="266" t="s">
        <v>295</v>
      </c>
      <c r="AE18" s="266" t="s">
        <v>295</v>
      </c>
      <c r="AF18" s="270">
        <v>0</v>
      </c>
      <c r="AG18" s="851">
        <f>IF(Q18=0," ",AF18/Q18)</f>
        <v>0</v>
      </c>
      <c r="AH18" s="210">
        <v>0</v>
      </c>
      <c r="AI18" s="852">
        <f>IF(P18=0," ",AH18/P18)</f>
        <v>0</v>
      </c>
      <c r="AJ18" s="210" t="s">
        <v>1269</v>
      </c>
      <c r="AK18" s="210" t="s">
        <v>1270</v>
      </c>
      <c r="AL18" s="232">
        <v>1811200</v>
      </c>
      <c r="AM18" s="278">
        <v>0.51180008404128985</v>
      </c>
      <c r="AN18" s="88">
        <v>0</v>
      </c>
      <c r="AO18" s="275">
        <v>0</v>
      </c>
      <c r="AP18" s="83" t="s">
        <v>1271</v>
      </c>
      <c r="AQ18" s="434" t="s">
        <v>1272</v>
      </c>
      <c r="AR18" s="270">
        <f>AL18+1811200</f>
        <v>3622400</v>
      </c>
      <c r="AS18" s="851">
        <f t="shared" si="1"/>
        <v>1.0236001680825797</v>
      </c>
      <c r="AT18" s="280">
        <v>0.2</v>
      </c>
      <c r="AU18" s="852">
        <f t="shared" si="5"/>
        <v>0.36363636363636365</v>
      </c>
      <c r="AV18" s="210" t="s">
        <v>1273</v>
      </c>
      <c r="AW18" s="210" t="s">
        <v>1274</v>
      </c>
      <c r="AX18" s="270">
        <f>AR18+1811200</f>
        <v>5433600</v>
      </c>
      <c r="AY18" s="851">
        <f t="shared" ref="AY18:AY20" si="6">IF(Q18=0," ",AX18/Q18)</f>
        <v>1.5354002521238694</v>
      </c>
      <c r="AZ18" s="895">
        <v>0.2</v>
      </c>
      <c r="BA18" s="852">
        <f t="shared" ref="BA18:BA20" si="7">IF(P18=0," ",AZ18/P18)</f>
        <v>0.36363636363636365</v>
      </c>
      <c r="BB18" s="210" t="s">
        <v>2046</v>
      </c>
      <c r="BC18" s="83" t="s">
        <v>2047</v>
      </c>
      <c r="BD18" s="83" t="s">
        <v>2048</v>
      </c>
      <c r="BE18" s="893" t="s">
        <v>1195</v>
      </c>
      <c r="BF18" s="893">
        <v>49</v>
      </c>
      <c r="BG18" s="893" t="s">
        <v>1275</v>
      </c>
      <c r="BH18" s="245" t="s">
        <v>1197</v>
      </c>
      <c r="BI18" s="276" t="s">
        <v>1198</v>
      </c>
      <c r="BJ18" s="245" t="s">
        <v>1276</v>
      </c>
      <c r="BK18" s="245" t="s">
        <v>1277</v>
      </c>
      <c r="BL18" s="245" t="s">
        <v>1278</v>
      </c>
      <c r="BM18" s="299" t="s">
        <v>1279</v>
      </c>
      <c r="BN18" s="268"/>
      <c r="BO18" s="938"/>
    </row>
    <row r="19" spans="1:101" ht="225.6" customHeight="1">
      <c r="A19" s="266"/>
      <c r="B19" s="893" t="s">
        <v>58</v>
      </c>
      <c r="C19" s="210"/>
      <c r="D19" s="893" t="s">
        <v>1280</v>
      </c>
      <c r="E19" s="210"/>
      <c r="F19" s="245" t="s">
        <v>245</v>
      </c>
      <c r="G19" s="210" t="s">
        <v>1281</v>
      </c>
      <c r="H19" s="894">
        <v>44105</v>
      </c>
      <c r="I19" s="894">
        <v>45443</v>
      </c>
      <c r="J19" s="210" t="s">
        <v>1282</v>
      </c>
      <c r="K19" s="210" t="s">
        <v>1283</v>
      </c>
      <c r="L19" s="210" t="s">
        <v>520</v>
      </c>
      <c r="M19" s="210" t="s">
        <v>65</v>
      </c>
      <c r="N19" s="210"/>
      <c r="O19" s="210"/>
      <c r="P19" s="280">
        <v>0.5</v>
      </c>
      <c r="Q19" s="271">
        <v>72464015.19361119</v>
      </c>
      <c r="R19" s="280">
        <v>0.5</v>
      </c>
      <c r="S19" s="271">
        <v>94022059.713710517</v>
      </c>
      <c r="T19" s="210"/>
      <c r="U19" s="271"/>
      <c r="V19" s="210"/>
      <c r="W19" s="271"/>
      <c r="X19" s="280">
        <v>1</v>
      </c>
      <c r="Y19" s="298">
        <v>166486074.90732169</v>
      </c>
      <c r="Z19" s="266" t="s">
        <v>295</v>
      </c>
      <c r="AA19" s="266" t="s">
        <v>295</v>
      </c>
      <c r="AB19" s="266" t="s">
        <v>295</v>
      </c>
      <c r="AC19" s="266" t="s">
        <v>295</v>
      </c>
      <c r="AD19" s="266" t="s">
        <v>295</v>
      </c>
      <c r="AE19" s="266" t="s">
        <v>295</v>
      </c>
      <c r="AF19" s="270">
        <v>966665</v>
      </c>
      <c r="AG19" s="851">
        <f>IF(Q19=0," ",AF19/Q19)</f>
        <v>1.3339931515211239E-2</v>
      </c>
      <c r="AH19" s="210">
        <v>0</v>
      </c>
      <c r="AI19" s="852">
        <f>IF(P19=0," ",AH19/P19)</f>
        <v>0</v>
      </c>
      <c r="AJ19" s="210" t="s">
        <v>1284</v>
      </c>
      <c r="AK19" s="210" t="s">
        <v>1285</v>
      </c>
      <c r="AL19" s="207">
        <f>AF19+966665</f>
        <v>1933330</v>
      </c>
      <c r="AM19" s="278">
        <v>0</v>
      </c>
      <c r="AN19" s="88">
        <v>0</v>
      </c>
      <c r="AO19" s="275">
        <v>0</v>
      </c>
      <c r="AP19" s="83" t="s">
        <v>1286</v>
      </c>
      <c r="AQ19" s="434" t="s">
        <v>1287</v>
      </c>
      <c r="AR19" s="270">
        <f>AL19+966665</f>
        <v>2899995</v>
      </c>
      <c r="AS19" s="851">
        <f t="shared" si="1"/>
        <v>4.0019794545633716E-2</v>
      </c>
      <c r="AT19" s="280">
        <v>0.05</v>
      </c>
      <c r="AU19" s="852">
        <f t="shared" si="5"/>
        <v>0.1</v>
      </c>
      <c r="AV19" s="210" t="s">
        <v>1288</v>
      </c>
      <c r="AW19" s="210" t="s">
        <v>1289</v>
      </c>
      <c r="AX19" s="270">
        <f>AR19+966665</f>
        <v>3866660</v>
      </c>
      <c r="AY19" s="851">
        <f t="shared" si="6"/>
        <v>5.3359726060844957E-2</v>
      </c>
      <c r="AZ19" s="895">
        <v>0.2</v>
      </c>
      <c r="BA19" s="852">
        <f t="shared" si="7"/>
        <v>0.4</v>
      </c>
      <c r="BB19" s="210" t="s">
        <v>2049</v>
      </c>
      <c r="BC19" s="210" t="s">
        <v>1289</v>
      </c>
      <c r="BD19" s="83" t="s">
        <v>2050</v>
      </c>
      <c r="BE19" s="893" t="s">
        <v>1195</v>
      </c>
      <c r="BF19" s="893">
        <v>60</v>
      </c>
      <c r="BG19" s="893" t="s">
        <v>1290</v>
      </c>
      <c r="BH19" s="245" t="s">
        <v>1197</v>
      </c>
      <c r="BI19" s="276" t="s">
        <v>1198</v>
      </c>
      <c r="BJ19" s="245" t="s">
        <v>1291</v>
      </c>
      <c r="BK19" s="210" t="s">
        <v>1277</v>
      </c>
      <c r="BL19" s="210" t="s">
        <v>1278</v>
      </c>
      <c r="BM19" s="105" t="s">
        <v>1279</v>
      </c>
      <c r="BN19" s="268"/>
      <c r="BO19" s="938"/>
    </row>
    <row r="20" spans="1:101" ht="190.5" customHeight="1">
      <c r="A20" s="266"/>
      <c r="B20" s="893" t="s">
        <v>58</v>
      </c>
      <c r="C20" s="210"/>
      <c r="D20" s="893" t="s">
        <v>1292</v>
      </c>
      <c r="E20" s="210"/>
      <c r="F20" s="245" t="s">
        <v>245</v>
      </c>
      <c r="G20" s="210" t="s">
        <v>1281</v>
      </c>
      <c r="H20" s="894">
        <v>44105</v>
      </c>
      <c r="I20" s="894">
        <v>45443</v>
      </c>
      <c r="J20" s="210" t="s">
        <v>1293</v>
      </c>
      <c r="K20" s="210" t="s">
        <v>1294</v>
      </c>
      <c r="L20" s="210" t="s">
        <v>1295</v>
      </c>
      <c r="M20" s="210" t="s">
        <v>65</v>
      </c>
      <c r="N20" s="210"/>
      <c r="O20" s="210"/>
      <c r="P20" s="280">
        <v>1</v>
      </c>
      <c r="Q20" s="271">
        <v>878460681.17404556</v>
      </c>
      <c r="R20" s="280">
        <v>1</v>
      </c>
      <c r="S20" s="271">
        <v>1328117968.1071777</v>
      </c>
      <c r="T20" s="280">
        <v>1</v>
      </c>
      <c r="U20" s="271">
        <v>1810680711.6236124</v>
      </c>
      <c r="V20" s="280">
        <v>1</v>
      </c>
      <c r="W20" s="271">
        <v>2093064598.9681859</v>
      </c>
      <c r="X20" s="280">
        <v>1</v>
      </c>
      <c r="Y20" s="298">
        <v>6110323959.8730221</v>
      </c>
      <c r="Z20" s="266" t="s">
        <v>295</v>
      </c>
      <c r="AA20" s="266" t="s">
        <v>295</v>
      </c>
      <c r="AB20" s="266" t="s">
        <v>295</v>
      </c>
      <c r="AC20" s="266" t="s">
        <v>295</v>
      </c>
      <c r="AD20" s="266" t="s">
        <v>295</v>
      </c>
      <c r="AE20" s="266" t="s">
        <v>295</v>
      </c>
      <c r="AF20" s="270">
        <f>160000*40*3</f>
        <v>19200000</v>
      </c>
      <c r="AG20" s="851">
        <f>IF(Q20=0," ",AF20/Q20)</f>
        <v>2.1856413623817031E-2</v>
      </c>
      <c r="AH20" s="280">
        <v>1</v>
      </c>
      <c r="AI20" s="852">
        <f>IF(P20=0," ",AH20/P20)</f>
        <v>1</v>
      </c>
      <c r="AJ20" s="210" t="s">
        <v>1296</v>
      </c>
      <c r="AK20" s="210" t="s">
        <v>1285</v>
      </c>
      <c r="AL20" s="207">
        <f>160000*42*6</f>
        <v>40320000</v>
      </c>
      <c r="AM20" s="278">
        <v>0.14871349714298376</v>
      </c>
      <c r="AN20" s="88">
        <v>100</v>
      </c>
      <c r="AO20" s="275">
        <v>1</v>
      </c>
      <c r="AP20" s="83" t="s">
        <v>1297</v>
      </c>
      <c r="AQ20" s="434" t="s">
        <v>1298</v>
      </c>
      <c r="AR20" s="270">
        <f>160000*49*9</f>
        <v>70560000</v>
      </c>
      <c r="AS20" s="851">
        <f t="shared" si="1"/>
        <v>8.0322320067527597E-2</v>
      </c>
      <c r="AT20" s="280">
        <v>1</v>
      </c>
      <c r="AU20" s="852">
        <f t="shared" si="5"/>
        <v>1</v>
      </c>
      <c r="AV20" s="210" t="s">
        <v>2051</v>
      </c>
      <c r="AW20" s="210" t="s">
        <v>1274</v>
      </c>
      <c r="AX20" s="270">
        <f>(160000*59)*12</f>
        <v>113280000</v>
      </c>
      <c r="AY20" s="851">
        <f t="shared" si="6"/>
        <v>0.12895284038052049</v>
      </c>
      <c r="AZ20" s="895">
        <v>1</v>
      </c>
      <c r="BA20" s="852">
        <f t="shared" si="7"/>
        <v>1</v>
      </c>
      <c r="BB20" s="210" t="s">
        <v>2052</v>
      </c>
      <c r="BC20" s="210" t="s">
        <v>2053</v>
      </c>
      <c r="BD20" s="83" t="s">
        <v>2048</v>
      </c>
      <c r="BE20" s="893" t="s">
        <v>1195</v>
      </c>
      <c r="BF20" s="893">
        <v>60</v>
      </c>
      <c r="BG20" s="893" t="s">
        <v>1290</v>
      </c>
      <c r="BH20" s="245" t="s">
        <v>1197</v>
      </c>
      <c r="BI20" s="276" t="s">
        <v>1198</v>
      </c>
      <c r="BJ20" s="245" t="s">
        <v>1291</v>
      </c>
      <c r="BK20" s="210" t="s">
        <v>1277</v>
      </c>
      <c r="BL20" s="210" t="s">
        <v>1278</v>
      </c>
      <c r="BM20" s="105" t="s">
        <v>1279</v>
      </c>
      <c r="BN20" s="268"/>
      <c r="BO20" s="938"/>
    </row>
    <row r="21" spans="1:101" ht="136.15" customHeight="1">
      <c r="A21" s="87"/>
      <c r="B21" s="87" t="s">
        <v>58</v>
      </c>
      <c r="C21" s="87"/>
      <c r="D21" s="87" t="s">
        <v>1300</v>
      </c>
      <c r="E21" s="87"/>
      <c r="F21" s="87" t="s">
        <v>1301</v>
      </c>
      <c r="G21" s="896" t="s">
        <v>1302</v>
      </c>
      <c r="H21" s="897">
        <v>44136</v>
      </c>
      <c r="I21" s="897">
        <v>45473</v>
      </c>
      <c r="J21" s="87" t="s">
        <v>1303</v>
      </c>
      <c r="K21" s="87" t="s">
        <v>1304</v>
      </c>
      <c r="L21" s="87" t="s">
        <v>144</v>
      </c>
      <c r="M21" s="87" t="s">
        <v>65</v>
      </c>
      <c r="N21" s="898">
        <v>0.05</v>
      </c>
      <c r="O21" s="899">
        <v>800000</v>
      </c>
      <c r="P21" s="898">
        <v>0.2</v>
      </c>
      <c r="Q21" s="899">
        <v>4000000</v>
      </c>
      <c r="R21" s="898">
        <v>0.3</v>
      </c>
      <c r="S21" s="899">
        <v>4168419</v>
      </c>
      <c r="T21" s="898">
        <v>0.3</v>
      </c>
      <c r="U21" s="899">
        <v>4168419</v>
      </c>
      <c r="V21" s="898">
        <v>0.15</v>
      </c>
      <c r="W21" s="899">
        <v>4168419</v>
      </c>
      <c r="X21" s="898">
        <v>1</v>
      </c>
      <c r="Y21" s="899">
        <v>16505257</v>
      </c>
      <c r="Z21" s="899">
        <v>800000</v>
      </c>
      <c r="AA21" s="898">
        <v>0.05</v>
      </c>
      <c r="AB21" s="87">
        <v>100</v>
      </c>
      <c r="AC21" s="898">
        <v>1</v>
      </c>
      <c r="AD21" s="87" t="s">
        <v>1305</v>
      </c>
      <c r="AE21" s="87" t="s">
        <v>182</v>
      </c>
      <c r="AF21" s="899">
        <v>1000000</v>
      </c>
      <c r="AG21" s="898">
        <v>0.25</v>
      </c>
      <c r="AH21" s="898">
        <v>0.05</v>
      </c>
      <c r="AI21" s="898">
        <v>0.25</v>
      </c>
      <c r="AJ21" s="211" t="s">
        <v>2054</v>
      </c>
      <c r="AK21" s="87" t="s">
        <v>1307</v>
      </c>
      <c r="AL21" s="899">
        <v>1800000</v>
      </c>
      <c r="AM21" s="898">
        <v>0.25</v>
      </c>
      <c r="AN21" s="898">
        <v>0.1</v>
      </c>
      <c r="AO21" s="898">
        <v>0.5</v>
      </c>
      <c r="AP21" s="579" t="s">
        <v>1308</v>
      </c>
      <c r="AQ21" s="650" t="s">
        <v>1309</v>
      </c>
      <c r="AR21" s="899">
        <v>2800000</v>
      </c>
      <c r="AS21" s="898">
        <v>0.7</v>
      </c>
      <c r="AT21" s="898">
        <v>0.15</v>
      </c>
      <c r="AU21" s="898">
        <v>0.75</v>
      </c>
      <c r="AV21" s="87" t="s">
        <v>2055</v>
      </c>
      <c r="AW21" s="87" t="s">
        <v>1311</v>
      </c>
      <c r="AX21" s="900">
        <v>4000000</v>
      </c>
      <c r="AY21" s="898">
        <v>1</v>
      </c>
      <c r="AZ21" s="898">
        <v>0.2</v>
      </c>
      <c r="BA21" s="898">
        <v>1</v>
      </c>
      <c r="BB21" s="87" t="s">
        <v>2056</v>
      </c>
      <c r="BC21" s="87"/>
      <c r="BD21" s="87" t="s">
        <v>2057</v>
      </c>
      <c r="BE21" s="87" t="s">
        <v>1195</v>
      </c>
      <c r="BF21" s="87">
        <v>55</v>
      </c>
      <c r="BG21" s="87" t="s">
        <v>1312</v>
      </c>
      <c r="BH21" s="87" t="s">
        <v>1197</v>
      </c>
      <c r="BI21" s="87" t="s">
        <v>1198</v>
      </c>
      <c r="BJ21" s="87" t="s">
        <v>1313</v>
      </c>
      <c r="BK21" s="87" t="s">
        <v>2058</v>
      </c>
      <c r="BL21" s="87" t="s">
        <v>2059</v>
      </c>
      <c r="BM21" s="209" t="s">
        <v>2060</v>
      </c>
      <c r="BN21" s="901"/>
      <c r="BO21" s="938"/>
    </row>
    <row r="22" spans="1:101" ht="194.45" customHeight="1">
      <c r="A22" s="202"/>
      <c r="B22" s="202" t="s">
        <v>58</v>
      </c>
      <c r="C22" s="202"/>
      <c r="D22" s="202" t="s">
        <v>1317</v>
      </c>
      <c r="E22" s="202"/>
      <c r="F22" s="202" t="s">
        <v>1318</v>
      </c>
      <c r="G22" s="902" t="s">
        <v>1302</v>
      </c>
      <c r="H22" s="903">
        <v>44136</v>
      </c>
      <c r="I22" s="903">
        <v>45473</v>
      </c>
      <c r="J22" s="202" t="s">
        <v>1319</v>
      </c>
      <c r="K22" s="202" t="s">
        <v>1320</v>
      </c>
      <c r="L22" s="202" t="s">
        <v>144</v>
      </c>
      <c r="M22" s="202" t="s">
        <v>65</v>
      </c>
      <c r="N22" s="904">
        <v>0.05</v>
      </c>
      <c r="O22" s="905">
        <v>800000</v>
      </c>
      <c r="P22" s="904">
        <v>0.35</v>
      </c>
      <c r="Q22" s="905">
        <v>4000000</v>
      </c>
      <c r="R22" s="904">
        <v>0.35</v>
      </c>
      <c r="S22" s="905">
        <v>4000000</v>
      </c>
      <c r="T22" s="904">
        <v>0.2</v>
      </c>
      <c r="U22" s="905">
        <v>4000000</v>
      </c>
      <c r="V22" s="904">
        <v>0.05</v>
      </c>
      <c r="W22" s="905">
        <v>2400000</v>
      </c>
      <c r="X22" s="904">
        <v>1</v>
      </c>
      <c r="Y22" s="905">
        <v>15200000</v>
      </c>
      <c r="Z22" s="905">
        <v>800000</v>
      </c>
      <c r="AA22" s="904">
        <v>1</v>
      </c>
      <c r="AB22" s="202">
        <v>100</v>
      </c>
      <c r="AC22" s="904">
        <v>1</v>
      </c>
      <c r="AD22" s="202" t="s">
        <v>1321</v>
      </c>
      <c r="AE22" s="202" t="s">
        <v>182</v>
      </c>
      <c r="AF22" s="905">
        <v>1000000</v>
      </c>
      <c r="AG22" s="904">
        <v>0.25</v>
      </c>
      <c r="AH22" s="904">
        <v>8.7499999999999994E-2</v>
      </c>
      <c r="AI22" s="904">
        <v>0.25</v>
      </c>
      <c r="AJ22" s="201" t="s">
        <v>1323</v>
      </c>
      <c r="AK22" s="202" t="s">
        <v>182</v>
      </c>
      <c r="AL22" s="905">
        <v>2000000</v>
      </c>
      <c r="AM22" s="904">
        <v>0.5</v>
      </c>
      <c r="AN22" s="904">
        <v>0.17499999999999999</v>
      </c>
      <c r="AO22" s="904">
        <v>0.5</v>
      </c>
      <c r="AP22" s="906" t="s">
        <v>1324</v>
      </c>
      <c r="AQ22" s="907" t="s">
        <v>1325</v>
      </c>
      <c r="AR22" s="905">
        <v>3000000</v>
      </c>
      <c r="AS22" s="904">
        <v>0.75</v>
      </c>
      <c r="AT22" s="904">
        <v>0.24</v>
      </c>
      <c r="AU22" s="904">
        <v>0.69</v>
      </c>
      <c r="AV22" s="202" t="s">
        <v>1326</v>
      </c>
      <c r="AW22" s="202" t="s">
        <v>2061</v>
      </c>
      <c r="AX22" s="908">
        <v>4000000</v>
      </c>
      <c r="AY22" s="909">
        <v>1</v>
      </c>
      <c r="AZ22" s="909">
        <v>0.35</v>
      </c>
      <c r="BA22" s="904">
        <v>1</v>
      </c>
      <c r="BB22" s="202" t="s">
        <v>2062</v>
      </c>
      <c r="BC22" s="202" t="s">
        <v>2063</v>
      </c>
      <c r="BD22" s="202" t="s">
        <v>2064</v>
      </c>
      <c r="BE22" s="202" t="s">
        <v>1195</v>
      </c>
      <c r="BF22" s="202">
        <v>55</v>
      </c>
      <c r="BG22" s="202" t="s">
        <v>1312</v>
      </c>
      <c r="BH22" s="202" t="s">
        <v>1197</v>
      </c>
      <c r="BI22" s="202" t="s">
        <v>1198</v>
      </c>
      <c r="BJ22" s="202" t="s">
        <v>1313</v>
      </c>
      <c r="BK22" s="202" t="s">
        <v>1328</v>
      </c>
      <c r="BL22" s="202" t="s">
        <v>1329</v>
      </c>
      <c r="BM22" s="940" t="s">
        <v>1330</v>
      </c>
      <c r="BN22" s="941"/>
      <c r="BO22" s="938"/>
    </row>
    <row r="23" spans="1:101" ht="204.75" customHeight="1">
      <c r="A23" s="210"/>
      <c r="B23" s="893" t="s">
        <v>58</v>
      </c>
      <c r="C23" s="210"/>
      <c r="D23" s="893" t="s">
        <v>1331</v>
      </c>
      <c r="E23" s="280">
        <v>0.5</v>
      </c>
      <c r="F23" s="245" t="s">
        <v>335</v>
      </c>
      <c r="G23" s="210" t="s">
        <v>1332</v>
      </c>
      <c r="H23" s="894">
        <v>44256</v>
      </c>
      <c r="I23" s="894">
        <v>45443</v>
      </c>
      <c r="J23" s="210" t="s">
        <v>1333</v>
      </c>
      <c r="K23" s="210" t="s">
        <v>1334</v>
      </c>
      <c r="L23" s="210" t="s">
        <v>1335</v>
      </c>
      <c r="M23" s="210" t="s">
        <v>156</v>
      </c>
      <c r="N23" s="280">
        <v>0.5</v>
      </c>
      <c r="O23" s="210" t="s">
        <v>295</v>
      </c>
      <c r="P23" s="210">
        <v>1</v>
      </c>
      <c r="Q23" s="271">
        <v>30889700</v>
      </c>
      <c r="R23" s="210">
        <v>2</v>
      </c>
      <c r="S23" s="271">
        <v>72300335</v>
      </c>
      <c r="T23" s="210">
        <v>3</v>
      </c>
      <c r="U23" s="271">
        <v>107240227.78</v>
      </c>
      <c r="V23" s="210">
        <v>4</v>
      </c>
      <c r="W23" s="271">
        <v>76703425.401500002</v>
      </c>
      <c r="X23" s="210">
        <v>4</v>
      </c>
      <c r="Y23" s="272">
        <v>287133688.18150002</v>
      </c>
      <c r="Z23" s="266" t="s">
        <v>295</v>
      </c>
      <c r="AA23" s="266" t="s">
        <v>295</v>
      </c>
      <c r="AB23" s="266" t="s">
        <v>295</v>
      </c>
      <c r="AC23" s="266" t="s">
        <v>295</v>
      </c>
      <c r="AD23" s="266" t="s">
        <v>295</v>
      </c>
      <c r="AE23" s="266" t="s">
        <v>295</v>
      </c>
      <c r="AF23" s="266"/>
      <c r="AG23" s="851">
        <f t="shared" ref="AG23:AG24" si="8">IF(Q23=0," ",AF23/Q23)</f>
        <v>0</v>
      </c>
      <c r="AH23" s="210">
        <v>0</v>
      </c>
      <c r="AI23" s="852">
        <f>IF(P23=0," ",AH23/P23)</f>
        <v>0</v>
      </c>
      <c r="AJ23" s="210" t="s">
        <v>1336</v>
      </c>
      <c r="AK23" s="266"/>
      <c r="AL23" s="213" t="s">
        <v>1337</v>
      </c>
      <c r="AM23" s="274">
        <v>0.14280000000000001</v>
      </c>
      <c r="AN23" s="88">
        <v>1</v>
      </c>
      <c r="AO23" s="275">
        <v>1</v>
      </c>
      <c r="AP23" s="99" t="s">
        <v>1338</v>
      </c>
      <c r="AQ23" s="465"/>
      <c r="AR23" s="270">
        <v>12220324</v>
      </c>
      <c r="AS23" s="851">
        <f t="shared" ref="AS23:AS24" si="9">IF(Q23=0," ",AR23/Q23)</f>
        <v>0.39561161163753611</v>
      </c>
      <c r="AT23" s="210">
        <v>1</v>
      </c>
      <c r="AU23" s="852">
        <v>1</v>
      </c>
      <c r="AV23" s="210" t="s">
        <v>1338</v>
      </c>
      <c r="AW23" s="266"/>
      <c r="AX23" s="270">
        <v>21080869</v>
      </c>
      <c r="AY23" s="851">
        <v>0.98329999999999995</v>
      </c>
      <c r="AZ23" s="210">
        <v>1</v>
      </c>
      <c r="BA23" s="852">
        <v>1</v>
      </c>
      <c r="BB23" s="210" t="s">
        <v>2065</v>
      </c>
      <c r="BC23" s="266"/>
      <c r="BD23" s="210" t="s">
        <v>2066</v>
      </c>
      <c r="BE23" s="893" t="s">
        <v>867</v>
      </c>
      <c r="BF23" s="893">
        <v>31</v>
      </c>
      <c r="BG23" s="893" t="s">
        <v>1340</v>
      </c>
      <c r="BH23" s="245" t="s">
        <v>1197</v>
      </c>
      <c r="BI23" s="276" t="s">
        <v>1198</v>
      </c>
      <c r="BJ23" s="245" t="s">
        <v>1341</v>
      </c>
      <c r="BK23" s="245" t="s">
        <v>1342</v>
      </c>
      <c r="BL23" s="245" t="s">
        <v>1343</v>
      </c>
      <c r="BM23" s="32" t="s">
        <v>1344</v>
      </c>
      <c r="BN23" s="268"/>
      <c r="BO23" s="938"/>
    </row>
    <row r="24" spans="1:101" ht="197.25" customHeight="1">
      <c r="A24" s="210"/>
      <c r="B24" s="893" t="s">
        <v>58</v>
      </c>
      <c r="C24" s="210"/>
      <c r="D24" s="893" t="s">
        <v>1345</v>
      </c>
      <c r="E24" s="280">
        <v>0.5</v>
      </c>
      <c r="F24" s="245" t="s">
        <v>245</v>
      </c>
      <c r="G24" s="210" t="s">
        <v>1332</v>
      </c>
      <c r="H24" s="894">
        <v>44197</v>
      </c>
      <c r="I24" s="894">
        <v>45443</v>
      </c>
      <c r="J24" s="210" t="s">
        <v>1346</v>
      </c>
      <c r="K24" s="210" t="s">
        <v>1347</v>
      </c>
      <c r="L24" s="210" t="s">
        <v>1335</v>
      </c>
      <c r="M24" s="210" t="s">
        <v>156</v>
      </c>
      <c r="N24" s="280">
        <v>0.15</v>
      </c>
      <c r="O24" s="271">
        <v>299999.90000000002</v>
      </c>
      <c r="P24" s="854">
        <v>0.25443113117155475</v>
      </c>
      <c r="Q24" s="271">
        <v>27858412.296558704</v>
      </c>
      <c r="R24" s="854">
        <v>0.24895209866651</v>
      </c>
      <c r="S24" s="271">
        <v>32124469.33240946</v>
      </c>
      <c r="T24" s="854">
        <v>0.24600262818828736</v>
      </c>
      <c r="U24" s="271">
        <v>31743872.572655529</v>
      </c>
      <c r="V24" s="854">
        <v>0.2506141419736479</v>
      </c>
      <c r="W24" s="271">
        <v>13474556.958403099</v>
      </c>
      <c r="X24" s="280">
        <v>1</v>
      </c>
      <c r="Y24" s="272">
        <v>105201311.16002679</v>
      </c>
      <c r="Z24" s="266" t="s">
        <v>295</v>
      </c>
      <c r="AA24" s="266" t="s">
        <v>295</v>
      </c>
      <c r="AB24" s="266" t="s">
        <v>295</v>
      </c>
      <c r="AC24" s="266" t="s">
        <v>295</v>
      </c>
      <c r="AD24" s="266" t="s">
        <v>295</v>
      </c>
      <c r="AE24" s="266" t="s">
        <v>295</v>
      </c>
      <c r="AF24" s="266"/>
      <c r="AG24" s="851">
        <f t="shared" si="8"/>
        <v>0</v>
      </c>
      <c r="AH24" s="210"/>
      <c r="AI24" s="852">
        <v>0.15</v>
      </c>
      <c r="AJ24" s="910" t="s">
        <v>1348</v>
      </c>
      <c r="AK24" s="210" t="s">
        <v>1349</v>
      </c>
      <c r="AL24" s="213">
        <v>77375.024999999994</v>
      </c>
      <c r="AM24" s="274">
        <v>5.0000000000000001E-3</v>
      </c>
      <c r="AN24" s="88" t="s">
        <v>295</v>
      </c>
      <c r="AO24" s="275">
        <v>0.15</v>
      </c>
      <c r="AP24" s="99" t="s">
        <v>1350</v>
      </c>
      <c r="AQ24" s="273" t="s">
        <v>2067</v>
      </c>
      <c r="AR24" s="270">
        <v>0</v>
      </c>
      <c r="AS24" s="851">
        <f t="shared" si="9"/>
        <v>0</v>
      </c>
      <c r="AT24" s="210"/>
      <c r="AU24" s="852">
        <f t="shared" ref="AU24" si="10">IF(P24=0," ",AT24/P24)</f>
        <v>0</v>
      </c>
      <c r="AV24" s="210" t="s">
        <v>1348</v>
      </c>
      <c r="AW24" s="210" t="s">
        <v>2068</v>
      </c>
      <c r="AX24" s="270">
        <v>0</v>
      </c>
      <c r="AY24" s="851">
        <f t="shared" ref="AY24" si="11">IF(Q24=0," ",AX24/Q24)</f>
        <v>0</v>
      </c>
      <c r="AZ24" s="280">
        <v>0</v>
      </c>
      <c r="BA24" s="852">
        <f t="shared" ref="BA24" si="12">IF(P24=0," ",AZ24/P24)</f>
        <v>0</v>
      </c>
      <c r="BB24" s="911" t="s">
        <v>2069</v>
      </c>
      <c r="BC24" s="210" t="s">
        <v>2070</v>
      </c>
      <c r="BD24" s="210" t="s">
        <v>2066</v>
      </c>
      <c r="BE24" s="893" t="s">
        <v>867</v>
      </c>
      <c r="BF24" s="893">
        <v>25</v>
      </c>
      <c r="BG24" s="893" t="s">
        <v>1340</v>
      </c>
      <c r="BH24" s="245" t="s">
        <v>1197</v>
      </c>
      <c r="BI24" s="276" t="s">
        <v>1198</v>
      </c>
      <c r="BJ24" s="245" t="s">
        <v>1341</v>
      </c>
      <c r="BK24" s="245" t="s">
        <v>1342</v>
      </c>
      <c r="BL24" s="245" t="s">
        <v>1343</v>
      </c>
      <c r="BM24" s="32" t="s">
        <v>1344</v>
      </c>
      <c r="BN24" s="268"/>
      <c r="BO24" s="938"/>
    </row>
    <row r="25" spans="1:101" ht="171.75" customHeight="1">
      <c r="A25" s="266"/>
      <c r="B25" s="210"/>
      <c r="C25" s="210"/>
      <c r="D25" s="210" t="s">
        <v>1393</v>
      </c>
      <c r="E25" s="210"/>
      <c r="F25" s="210" t="s">
        <v>1394</v>
      </c>
      <c r="G25" s="210" t="s">
        <v>1395</v>
      </c>
      <c r="H25" s="301">
        <v>44197</v>
      </c>
      <c r="I25" s="301">
        <v>45442</v>
      </c>
      <c r="J25" s="210" t="s">
        <v>1396</v>
      </c>
      <c r="K25" s="210" t="s">
        <v>1397</v>
      </c>
      <c r="L25" s="210" t="s">
        <v>144</v>
      </c>
      <c r="M25" s="210" t="s">
        <v>156</v>
      </c>
      <c r="N25" s="210"/>
      <c r="O25" s="271"/>
      <c r="P25" s="309">
        <v>0.25</v>
      </c>
      <c r="Q25" s="271"/>
      <c r="R25" s="309">
        <v>0.25</v>
      </c>
      <c r="S25" s="271"/>
      <c r="T25" s="309">
        <v>0.25</v>
      </c>
      <c r="U25" s="271"/>
      <c r="V25" s="309">
        <v>0.25</v>
      </c>
      <c r="W25" s="271"/>
      <c r="X25" s="309">
        <v>1</v>
      </c>
      <c r="Y25" s="310">
        <f>O25+Q25+S25+U25+W25</f>
        <v>0</v>
      </c>
      <c r="Z25" s="270"/>
      <c r="AA25" s="851" t="str">
        <f>IF(O25=0," ",Z25/O25)</f>
        <v xml:space="preserve"> </v>
      </c>
      <c r="AB25" s="210"/>
      <c r="AC25" s="852" t="str">
        <f>IF(N25=0," ",AB25/N25)</f>
        <v xml:space="preserve"> </v>
      </c>
      <c r="AD25" s="210"/>
      <c r="AE25" s="266"/>
      <c r="AF25" s="270">
        <v>0</v>
      </c>
      <c r="AG25" s="851">
        <v>0</v>
      </c>
      <c r="AH25" s="210">
        <v>0</v>
      </c>
      <c r="AI25" s="852">
        <f>IF(P25=0," ",AH25/P25)</f>
        <v>0</v>
      </c>
      <c r="AJ25" s="210" t="s">
        <v>1398</v>
      </c>
      <c r="AK25" s="210" t="s">
        <v>1399</v>
      </c>
      <c r="AL25" s="213">
        <v>0</v>
      </c>
      <c r="AM25" s="274">
        <v>0</v>
      </c>
      <c r="AN25" s="87">
        <v>1</v>
      </c>
      <c r="AO25" s="831">
        <v>1</v>
      </c>
      <c r="AP25" s="827" t="s">
        <v>2071</v>
      </c>
      <c r="AQ25" s="434" t="s">
        <v>1401</v>
      </c>
      <c r="AR25" s="270">
        <v>0</v>
      </c>
      <c r="AS25" s="851">
        <v>0</v>
      </c>
      <c r="AT25" s="280">
        <v>0.25</v>
      </c>
      <c r="AU25" s="852">
        <f>IF(P25=0," ",AT25/P25)</f>
        <v>1</v>
      </c>
      <c r="AV25" s="210" t="s">
        <v>2072</v>
      </c>
      <c r="AW25" s="210" t="s">
        <v>1401</v>
      </c>
      <c r="AX25" s="270">
        <v>0</v>
      </c>
      <c r="AY25" s="851" t="str">
        <f>IF(Q25=0," ",AX25/Q25)</f>
        <v xml:space="preserve"> </v>
      </c>
      <c r="AZ25" s="280">
        <v>0.01</v>
      </c>
      <c r="BA25" s="852">
        <v>1</v>
      </c>
      <c r="BB25" s="210" t="s">
        <v>2073</v>
      </c>
      <c r="BC25" s="853" t="s">
        <v>2074</v>
      </c>
      <c r="BD25" s="210" t="s">
        <v>2075</v>
      </c>
      <c r="BE25" s="210" t="s">
        <v>1195</v>
      </c>
      <c r="BF25" s="210">
        <v>51</v>
      </c>
      <c r="BG25" s="210" t="s">
        <v>1403</v>
      </c>
      <c r="BH25" s="210" t="s">
        <v>1197</v>
      </c>
      <c r="BI25" s="210" t="s">
        <v>1198</v>
      </c>
      <c r="BJ25" s="210" t="s">
        <v>1404</v>
      </c>
      <c r="BK25" s="210" t="s">
        <v>2076</v>
      </c>
      <c r="BL25" s="210" t="s">
        <v>1406</v>
      </c>
      <c r="BM25" s="105" t="s">
        <v>1407</v>
      </c>
      <c r="BN25" s="853"/>
      <c r="BO25" s="939"/>
    </row>
    <row r="26" spans="1:101" ht="162" customHeight="1">
      <c r="A26" s="266"/>
      <c r="B26" s="210"/>
      <c r="C26" s="210"/>
      <c r="D26" s="210" t="s">
        <v>1408</v>
      </c>
      <c r="E26" s="210"/>
      <c r="F26" s="210" t="s">
        <v>1394</v>
      </c>
      <c r="G26" s="210" t="s">
        <v>1395</v>
      </c>
      <c r="H26" s="301">
        <v>44197</v>
      </c>
      <c r="I26" s="301">
        <v>45442</v>
      </c>
      <c r="J26" s="210" t="s">
        <v>1409</v>
      </c>
      <c r="K26" s="210" t="s">
        <v>1410</v>
      </c>
      <c r="L26" s="210" t="s">
        <v>144</v>
      </c>
      <c r="M26" s="210" t="s">
        <v>65</v>
      </c>
      <c r="N26" s="210"/>
      <c r="O26" s="271"/>
      <c r="P26" s="312">
        <v>0.25</v>
      </c>
      <c r="Q26" s="271"/>
      <c r="R26" s="854">
        <v>0.25</v>
      </c>
      <c r="S26" s="271"/>
      <c r="T26" s="854">
        <v>0.25</v>
      </c>
      <c r="U26" s="271"/>
      <c r="V26" s="854">
        <v>0.25</v>
      </c>
      <c r="W26" s="271"/>
      <c r="X26" s="312">
        <v>1</v>
      </c>
      <c r="Y26" s="310">
        <f t="shared" ref="Y26:Y27" si="13">O26+Q26+S26+U26+W26</f>
        <v>0</v>
      </c>
      <c r="Z26" s="270"/>
      <c r="AA26" s="851" t="str">
        <f t="shared" ref="AA26:AA27" si="14">IF(O26=0," ",Z26/O26)</f>
        <v xml:space="preserve"> </v>
      </c>
      <c r="AB26" s="210"/>
      <c r="AC26" s="852" t="str">
        <f t="shared" ref="AC26:AC27" si="15">IF(N26=0," ",AB26/N26)</f>
        <v xml:space="preserve"> </v>
      </c>
      <c r="AD26" s="210"/>
      <c r="AE26" s="266"/>
      <c r="AF26" s="270">
        <v>0</v>
      </c>
      <c r="AG26" s="851">
        <v>0</v>
      </c>
      <c r="AH26" s="210">
        <v>0</v>
      </c>
      <c r="AI26" s="852">
        <f t="shared" ref="AI26:AI27" si="16">IF(P26=0," ",AH26/P26)</f>
        <v>0</v>
      </c>
      <c r="AJ26" s="210" t="s">
        <v>1411</v>
      </c>
      <c r="AK26" s="210" t="s">
        <v>1412</v>
      </c>
      <c r="AL26" s="213">
        <v>0</v>
      </c>
      <c r="AM26" s="274">
        <v>0</v>
      </c>
      <c r="AN26" s="84">
        <v>1</v>
      </c>
      <c r="AO26" s="311">
        <v>1</v>
      </c>
      <c r="AP26" s="344" t="s">
        <v>2077</v>
      </c>
      <c r="AQ26" s="434" t="s">
        <v>1401</v>
      </c>
      <c r="AR26" s="270">
        <v>0</v>
      </c>
      <c r="AS26" s="851">
        <v>0</v>
      </c>
      <c r="AT26" s="280">
        <v>0.25</v>
      </c>
      <c r="AU26" s="852">
        <f t="shared" ref="AU26:AU27" si="17">IF(P26=0," ",AT26/P26)</f>
        <v>1</v>
      </c>
      <c r="AV26" s="210" t="s">
        <v>2078</v>
      </c>
      <c r="AW26" s="210" t="s">
        <v>1401</v>
      </c>
      <c r="AX26" s="270"/>
      <c r="AY26" s="851" t="str">
        <f t="shared" ref="AY26:AY27" si="18">IF(Q26=0," ",AX26/Q26)</f>
        <v xml:space="preserve"> </v>
      </c>
      <c r="AZ26" s="210">
        <v>1</v>
      </c>
      <c r="BA26" s="852">
        <v>1</v>
      </c>
      <c r="BB26" s="210" t="s">
        <v>2079</v>
      </c>
      <c r="BC26" s="210" t="s">
        <v>2074</v>
      </c>
      <c r="BD26" s="210" t="s">
        <v>2075</v>
      </c>
      <c r="BE26" s="210" t="s">
        <v>1195</v>
      </c>
      <c r="BF26" s="210">
        <v>50</v>
      </c>
      <c r="BG26" s="210" t="s">
        <v>1403</v>
      </c>
      <c r="BH26" s="210" t="s">
        <v>1197</v>
      </c>
      <c r="BI26" s="210" t="s">
        <v>1198</v>
      </c>
      <c r="BJ26" s="210" t="s">
        <v>1404</v>
      </c>
      <c r="BK26" s="210" t="s">
        <v>1427</v>
      </c>
      <c r="BL26" s="210" t="s">
        <v>1406</v>
      </c>
      <c r="BM26" s="105" t="s">
        <v>1407</v>
      </c>
      <c r="BN26" s="282"/>
      <c r="BO26" s="939"/>
    </row>
    <row r="27" spans="1:101" ht="149.25" customHeight="1">
      <c r="A27" s="266"/>
      <c r="B27" s="210"/>
      <c r="C27" s="210"/>
      <c r="D27" s="210" t="s">
        <v>1417</v>
      </c>
      <c r="E27" s="210"/>
      <c r="F27" s="210" t="s">
        <v>1394</v>
      </c>
      <c r="G27" s="210" t="s">
        <v>1395</v>
      </c>
      <c r="H27" s="301">
        <v>44197</v>
      </c>
      <c r="I27" s="301">
        <v>45442</v>
      </c>
      <c r="J27" s="210" t="s">
        <v>1418</v>
      </c>
      <c r="K27" s="210" t="s">
        <v>1419</v>
      </c>
      <c r="L27" s="210" t="s">
        <v>1420</v>
      </c>
      <c r="M27" s="210" t="s">
        <v>65</v>
      </c>
      <c r="N27" s="210"/>
      <c r="O27" s="271"/>
      <c r="P27" s="313">
        <v>1</v>
      </c>
      <c r="Q27" s="271">
        <v>3191015000</v>
      </c>
      <c r="R27" s="313">
        <v>1</v>
      </c>
      <c r="S27" s="271">
        <v>3286745450</v>
      </c>
      <c r="T27" s="313">
        <v>1</v>
      </c>
      <c r="U27" s="271">
        <v>3385347813.5</v>
      </c>
      <c r="V27" s="313">
        <v>1</v>
      </c>
      <c r="W27" s="271">
        <v>3486908247.9050002</v>
      </c>
      <c r="X27" s="313">
        <v>1</v>
      </c>
      <c r="Y27" s="310">
        <f t="shared" si="13"/>
        <v>13350016511.405001</v>
      </c>
      <c r="Z27" s="270"/>
      <c r="AA27" s="851" t="str">
        <f t="shared" si="14"/>
        <v xml:space="preserve"> </v>
      </c>
      <c r="AB27" s="210"/>
      <c r="AC27" s="852" t="str">
        <f t="shared" si="15"/>
        <v xml:space="preserve"> </v>
      </c>
      <c r="AD27" s="210"/>
      <c r="AE27" s="266"/>
      <c r="AF27" s="270">
        <v>3632277241</v>
      </c>
      <c r="AG27" s="851">
        <f t="shared" ref="AG27" si="19">IF(Q27=0," ",AF27/Q27)</f>
        <v>1.1382827222686198</v>
      </c>
      <c r="AH27" s="280">
        <v>1</v>
      </c>
      <c r="AI27" s="852">
        <f t="shared" si="16"/>
        <v>1</v>
      </c>
      <c r="AJ27" s="210" t="s">
        <v>1421</v>
      </c>
      <c r="AK27" s="210" t="s">
        <v>1422</v>
      </c>
      <c r="AL27" s="213">
        <f>808397752+AF27</f>
        <v>4440674993</v>
      </c>
      <c r="AM27" s="274">
        <v>0.503</v>
      </c>
      <c r="AN27" s="281">
        <v>1</v>
      </c>
      <c r="AO27" s="275">
        <v>1</v>
      </c>
      <c r="AP27" s="83" t="s">
        <v>1423</v>
      </c>
      <c r="AQ27" s="434" t="s">
        <v>1424</v>
      </c>
      <c r="AR27" s="270">
        <f>1667279281+AL27</f>
        <v>6107954274</v>
      </c>
      <c r="AS27" s="851">
        <f t="shared" ref="AS27" si="20">IF(Q27=0," ",AR27/Q27)</f>
        <v>1.9141101730953944</v>
      </c>
      <c r="AT27" s="280">
        <v>1</v>
      </c>
      <c r="AU27" s="852">
        <f t="shared" si="17"/>
        <v>1</v>
      </c>
      <c r="AV27" s="210" t="s">
        <v>1425</v>
      </c>
      <c r="AW27" s="210" t="s">
        <v>2080</v>
      </c>
      <c r="AX27" s="855">
        <f>AR27+1688665060</f>
        <v>7796619334</v>
      </c>
      <c r="AY27" s="851">
        <f t="shared" si="18"/>
        <v>2.4433038810535206</v>
      </c>
      <c r="AZ27" s="856">
        <v>1</v>
      </c>
      <c r="BA27" s="852">
        <f t="shared" ref="BA27" si="21">IF(P27=0," ",AZ27/P27)</f>
        <v>1</v>
      </c>
      <c r="BB27" s="210" t="s">
        <v>2081</v>
      </c>
      <c r="BC27" s="210" t="s">
        <v>2082</v>
      </c>
      <c r="BD27" s="210" t="s">
        <v>2075</v>
      </c>
      <c r="BE27" s="210" t="s">
        <v>1195</v>
      </c>
      <c r="BF27" s="210">
        <v>51</v>
      </c>
      <c r="BG27" s="210" t="s">
        <v>1403</v>
      </c>
      <c r="BH27" s="210" t="s">
        <v>1197</v>
      </c>
      <c r="BI27" s="210" t="s">
        <v>1198</v>
      </c>
      <c r="BJ27" s="210" t="s">
        <v>1404</v>
      </c>
      <c r="BK27" s="210" t="s">
        <v>1427</v>
      </c>
      <c r="BL27" s="210" t="s">
        <v>1406</v>
      </c>
      <c r="BM27" s="105" t="s">
        <v>1407</v>
      </c>
      <c r="BN27" s="268"/>
      <c r="BO27" s="939"/>
    </row>
    <row r="28" spans="1:101" s="858" customFormat="1" ht="148.5" customHeight="1">
      <c r="A28" s="210"/>
      <c r="B28" s="893" t="s">
        <v>58</v>
      </c>
      <c r="C28" s="210"/>
      <c r="D28" s="893" t="s">
        <v>1354</v>
      </c>
      <c r="E28" s="210"/>
      <c r="F28" s="245" t="s">
        <v>1355</v>
      </c>
      <c r="G28" s="893" t="s">
        <v>1356</v>
      </c>
      <c r="H28" s="894">
        <v>44348</v>
      </c>
      <c r="I28" s="894">
        <v>45443</v>
      </c>
      <c r="J28" s="893" t="s">
        <v>1357</v>
      </c>
      <c r="K28" s="893" t="s">
        <v>1358</v>
      </c>
      <c r="L28" s="210" t="s">
        <v>1359</v>
      </c>
      <c r="M28" s="210" t="s">
        <v>65</v>
      </c>
      <c r="N28" s="210"/>
      <c r="O28" s="271">
        <v>0</v>
      </c>
      <c r="P28" s="912">
        <v>1</v>
      </c>
      <c r="Q28" s="271">
        <v>0</v>
      </c>
      <c r="R28" s="912">
        <v>1</v>
      </c>
      <c r="S28" s="271">
        <v>0</v>
      </c>
      <c r="T28" s="912">
        <v>1</v>
      </c>
      <c r="U28" s="271">
        <v>0</v>
      </c>
      <c r="V28" s="912">
        <v>1</v>
      </c>
      <c r="W28" s="271">
        <v>0</v>
      </c>
      <c r="X28" s="912">
        <v>1</v>
      </c>
      <c r="Y28" s="298">
        <v>0</v>
      </c>
      <c r="Z28" s="893"/>
      <c r="AA28" s="893"/>
      <c r="AB28" s="913"/>
      <c r="AC28" s="914"/>
      <c r="AD28" s="915"/>
      <c r="AE28" s="913"/>
      <c r="AF28" s="916"/>
      <c r="AG28" s="917"/>
      <c r="AH28" s="916"/>
      <c r="AI28" s="918"/>
      <c r="AJ28" s="210" t="s">
        <v>1360</v>
      </c>
      <c r="AK28" s="210"/>
      <c r="AL28" s="88"/>
      <c r="AM28" s="275"/>
      <c r="AN28" s="281">
        <f>4/4</f>
        <v>1</v>
      </c>
      <c r="AO28" s="275">
        <f>AN28/P28</f>
        <v>1</v>
      </c>
      <c r="AP28" s="210" t="s">
        <v>1361</v>
      </c>
      <c r="AQ28" s="434" t="s">
        <v>1362</v>
      </c>
      <c r="AR28" s="83"/>
      <c r="AS28" s="81"/>
      <c r="AT28" s="185">
        <f>62/62*1</f>
        <v>1</v>
      </c>
      <c r="AU28" s="826">
        <f>AT28/P28</f>
        <v>1</v>
      </c>
      <c r="AV28" s="88" t="s">
        <v>1363</v>
      </c>
      <c r="AW28" s="827"/>
      <c r="AX28" s="210"/>
      <c r="AY28" s="852"/>
      <c r="AZ28" s="107">
        <f>(62+94+10)/166*1</f>
        <v>1</v>
      </c>
      <c r="BA28" s="81">
        <f>AZ28/P28</f>
        <v>1</v>
      </c>
      <c r="BB28" s="210" t="s">
        <v>2083</v>
      </c>
      <c r="BC28" s="210"/>
      <c r="BD28" s="210" t="s">
        <v>2084</v>
      </c>
      <c r="BE28" s="893" t="s">
        <v>1364</v>
      </c>
      <c r="BF28" s="893">
        <v>15</v>
      </c>
      <c r="BG28" s="893" t="s">
        <v>1365</v>
      </c>
      <c r="BH28" s="245" t="s">
        <v>1197</v>
      </c>
      <c r="BI28" s="276" t="s">
        <v>1198</v>
      </c>
      <c r="BJ28" s="893" t="s">
        <v>1366</v>
      </c>
      <c r="BK28" s="893" t="s">
        <v>2085</v>
      </c>
      <c r="BL28" s="893" t="s">
        <v>2086</v>
      </c>
      <c r="BM28" s="919" t="s">
        <v>2087</v>
      </c>
      <c r="BN28" s="920" t="s">
        <v>1370</v>
      </c>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row>
    <row r="29" spans="1:101" s="858" customFormat="1" ht="173.25" customHeight="1">
      <c r="A29" s="210"/>
      <c r="B29" s="893" t="s">
        <v>58</v>
      </c>
      <c r="C29" s="210"/>
      <c r="D29" s="893" t="s">
        <v>1371</v>
      </c>
      <c r="E29" s="210"/>
      <c r="F29" s="245" t="s">
        <v>1355</v>
      </c>
      <c r="G29" s="893" t="s">
        <v>1356</v>
      </c>
      <c r="H29" s="894">
        <v>44105</v>
      </c>
      <c r="I29" s="894">
        <v>44561</v>
      </c>
      <c r="J29" s="893" t="s">
        <v>1372</v>
      </c>
      <c r="K29" s="893" t="s">
        <v>1373</v>
      </c>
      <c r="L29" s="210" t="s">
        <v>1359</v>
      </c>
      <c r="M29" s="210" t="s">
        <v>156</v>
      </c>
      <c r="N29" s="922">
        <v>0.3</v>
      </c>
      <c r="O29" s="271">
        <v>10646080</v>
      </c>
      <c r="P29" s="912">
        <v>0.7</v>
      </c>
      <c r="Q29" s="271">
        <v>31938240</v>
      </c>
      <c r="R29" s="210">
        <v>0</v>
      </c>
      <c r="S29" s="271">
        <v>0</v>
      </c>
      <c r="T29" s="210"/>
      <c r="U29" s="271">
        <v>0</v>
      </c>
      <c r="V29" s="210"/>
      <c r="W29" s="271">
        <v>0</v>
      </c>
      <c r="X29" s="210">
        <v>1</v>
      </c>
      <c r="Y29" s="272">
        <v>42584320</v>
      </c>
      <c r="Z29" s="277">
        <f>5168000+5168000</f>
        <v>10336000</v>
      </c>
      <c r="AA29" s="923">
        <f>Z29/O29</f>
        <v>0.970873786407767</v>
      </c>
      <c r="AB29" s="924">
        <f>30/100</f>
        <v>0.3</v>
      </c>
      <c r="AC29" s="924">
        <f>AB29/N29*1</f>
        <v>1</v>
      </c>
      <c r="AD29" s="925" t="s">
        <v>1374</v>
      </c>
      <c r="AE29" s="925"/>
      <c r="AF29" s="926">
        <f>5168000+5168000</f>
        <v>10336000</v>
      </c>
      <c r="AG29" s="927">
        <f>AF29/Q29</f>
        <v>0.32362459546925565</v>
      </c>
      <c r="AH29" s="928">
        <f>35/100</f>
        <v>0.35</v>
      </c>
      <c r="AI29" s="929">
        <f>AH29/P29</f>
        <v>0.5</v>
      </c>
      <c r="AJ29" s="307" t="s">
        <v>1375</v>
      </c>
      <c r="AK29" s="210" t="s">
        <v>1376</v>
      </c>
      <c r="AL29" s="308">
        <v>33156680</v>
      </c>
      <c r="AM29" s="275">
        <v>1.0381498792669852</v>
      </c>
      <c r="AN29" s="930">
        <f>(35/100)+AH29</f>
        <v>0.7</v>
      </c>
      <c r="AO29" s="275">
        <f>AN29/P29</f>
        <v>1</v>
      </c>
      <c r="AP29" s="276" t="s">
        <v>1377</v>
      </c>
      <c r="AQ29" s="468"/>
      <c r="AR29" s="931">
        <v>33156680</v>
      </c>
      <c r="AS29" s="17">
        <v>1.0381498792669852</v>
      </c>
      <c r="AT29" s="932">
        <v>0.7</v>
      </c>
      <c r="AU29" s="17">
        <v>1</v>
      </c>
      <c r="AV29" s="210" t="s">
        <v>1378</v>
      </c>
      <c r="AW29" s="210"/>
      <c r="AX29" s="931">
        <f>AR29</f>
        <v>33156680</v>
      </c>
      <c r="AY29" s="81">
        <f>AX29/Q29</f>
        <v>1.0381498792669852</v>
      </c>
      <c r="AZ29" s="426">
        <f>70/100</f>
        <v>0.7</v>
      </c>
      <c r="BA29" s="81">
        <f>AZ29/P29</f>
        <v>1</v>
      </c>
      <c r="BB29" s="210" t="s">
        <v>1378</v>
      </c>
      <c r="BC29" s="210"/>
      <c r="BD29" s="210" t="s">
        <v>2088</v>
      </c>
      <c r="BE29" s="893" t="s">
        <v>1364</v>
      </c>
      <c r="BF29" s="893">
        <v>15</v>
      </c>
      <c r="BG29" s="893" t="s">
        <v>1365</v>
      </c>
      <c r="BH29" s="245" t="s">
        <v>1197</v>
      </c>
      <c r="BI29" s="276" t="s">
        <v>1198</v>
      </c>
      <c r="BJ29" s="893" t="s">
        <v>1366</v>
      </c>
      <c r="BK29" s="893" t="s">
        <v>2085</v>
      </c>
      <c r="BL29" s="893" t="s">
        <v>2086</v>
      </c>
      <c r="BM29" s="919" t="s">
        <v>2087</v>
      </c>
      <c r="BN29" s="920" t="s">
        <v>1379</v>
      </c>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row>
    <row r="30" spans="1:101" s="858" customFormat="1" ht="182.25" customHeight="1">
      <c r="A30" s="210"/>
      <c r="B30" s="893" t="s">
        <v>58</v>
      </c>
      <c r="C30" s="210"/>
      <c r="D30" s="893" t="s">
        <v>1380</v>
      </c>
      <c r="E30" s="210"/>
      <c r="F30" s="245" t="s">
        <v>245</v>
      </c>
      <c r="G30" s="893" t="s">
        <v>1381</v>
      </c>
      <c r="H30" s="894">
        <v>44228</v>
      </c>
      <c r="I30" s="894">
        <v>45443</v>
      </c>
      <c r="J30" s="893" t="s">
        <v>1382</v>
      </c>
      <c r="K30" s="893" t="s">
        <v>1383</v>
      </c>
      <c r="L30" s="210" t="s">
        <v>1359</v>
      </c>
      <c r="M30" s="210" t="s">
        <v>65</v>
      </c>
      <c r="N30" s="86"/>
      <c r="O30" s="271"/>
      <c r="P30" s="210">
        <v>3</v>
      </c>
      <c r="Q30" s="271">
        <v>76110000</v>
      </c>
      <c r="R30" s="210">
        <v>3</v>
      </c>
      <c r="S30" s="271">
        <v>78390000</v>
      </c>
      <c r="T30" s="210">
        <v>3</v>
      </c>
      <c r="U30" s="271">
        <v>80750000</v>
      </c>
      <c r="V30" s="210">
        <v>3</v>
      </c>
      <c r="W30" s="271">
        <v>24951000</v>
      </c>
      <c r="X30" s="210">
        <v>3</v>
      </c>
      <c r="Y30" s="272">
        <v>260201000</v>
      </c>
      <c r="Z30" s="893"/>
      <c r="AA30" s="893"/>
      <c r="AB30" s="933"/>
      <c r="AC30" s="934"/>
      <c r="AD30" s="200"/>
      <c r="AE30" s="200"/>
      <c r="AF30" s="272">
        <v>10248800</v>
      </c>
      <c r="AG30" s="935">
        <f>AF30/Q30</f>
        <v>0.13465773222966759</v>
      </c>
      <c r="AH30" s="919">
        <v>1</v>
      </c>
      <c r="AI30" s="935">
        <f>AH30/P30</f>
        <v>0.33333333333333331</v>
      </c>
      <c r="AJ30" s="210" t="s">
        <v>1384</v>
      </c>
      <c r="AK30" s="210" t="s">
        <v>1385</v>
      </c>
      <c r="AL30" s="936">
        <f>AF30+8912000+2632000+2632000</f>
        <v>24424800</v>
      </c>
      <c r="AM30" s="275">
        <f>AL30/Q30</f>
        <v>0.32091446590461176</v>
      </c>
      <c r="AN30" s="88">
        <v>3</v>
      </c>
      <c r="AO30" s="275">
        <f>AN30/P30</f>
        <v>1</v>
      </c>
      <c r="AP30" s="210" t="s">
        <v>1386</v>
      </c>
      <c r="AQ30" s="273" t="s">
        <v>1387</v>
      </c>
      <c r="AR30" s="237">
        <f>13689000+3119200+4935000+4935000+AL30</f>
        <v>51103000</v>
      </c>
      <c r="AS30" s="81">
        <f>AR30/Q30</f>
        <v>0.67143607935882277</v>
      </c>
      <c r="AT30" s="83">
        <v>3</v>
      </c>
      <c r="AU30" s="81">
        <f>AT30/P30</f>
        <v>1</v>
      </c>
      <c r="AV30" s="88" t="s">
        <v>1388</v>
      </c>
      <c r="AW30" s="210"/>
      <c r="AX30" s="937">
        <f>13689000+1645000+4935000+AR30</f>
        <v>71372000</v>
      </c>
      <c r="AY30" s="81">
        <f>AX30/Q30</f>
        <v>0.93774799632111416</v>
      </c>
      <c r="AZ30" s="83">
        <v>3</v>
      </c>
      <c r="BA30" s="81">
        <f>AZ30/P30</f>
        <v>1</v>
      </c>
      <c r="BB30" s="210" t="s">
        <v>2089</v>
      </c>
      <c r="BC30" s="210" t="s">
        <v>2090</v>
      </c>
      <c r="BD30" s="210" t="s">
        <v>2091</v>
      </c>
      <c r="BE30" s="893" t="s">
        <v>1389</v>
      </c>
      <c r="BF30" s="893" t="s">
        <v>1390</v>
      </c>
      <c r="BG30" s="893" t="s">
        <v>1391</v>
      </c>
      <c r="BH30" s="245" t="s">
        <v>1197</v>
      </c>
      <c r="BI30" s="276" t="s">
        <v>1198</v>
      </c>
      <c r="BJ30" s="893" t="s">
        <v>1366</v>
      </c>
      <c r="BK30" s="893" t="s">
        <v>2085</v>
      </c>
      <c r="BL30" s="893" t="s">
        <v>2086</v>
      </c>
      <c r="BM30" s="919" t="s">
        <v>2087</v>
      </c>
      <c r="BN30" s="920" t="s">
        <v>1392</v>
      </c>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row>
    <row r="31" spans="1:101" s="858" customFormat="1" ht="242.25" customHeight="1">
      <c r="A31" s="266"/>
      <c r="B31" s="210"/>
      <c r="C31" s="210"/>
      <c r="D31" s="893" t="s">
        <v>1428</v>
      </c>
      <c r="E31" s="210"/>
      <c r="F31" s="245" t="s">
        <v>1355</v>
      </c>
      <c r="G31" s="210" t="s">
        <v>1429</v>
      </c>
      <c r="H31" s="894">
        <v>44013</v>
      </c>
      <c r="I31" s="894">
        <v>45473</v>
      </c>
      <c r="J31" s="210" t="s">
        <v>1430</v>
      </c>
      <c r="K31" s="210" t="s">
        <v>1431</v>
      </c>
      <c r="L31" s="210" t="s">
        <v>1432</v>
      </c>
      <c r="M31" s="210" t="s">
        <v>65</v>
      </c>
      <c r="N31" s="280">
        <v>1</v>
      </c>
      <c r="O31" s="271">
        <v>848232000</v>
      </c>
      <c r="P31" s="280">
        <v>1</v>
      </c>
      <c r="Q31" s="271">
        <v>848232000</v>
      </c>
      <c r="R31" s="280">
        <v>1</v>
      </c>
      <c r="S31" s="271">
        <v>848232000</v>
      </c>
      <c r="T31" s="280">
        <v>1</v>
      </c>
      <c r="U31" s="271">
        <v>848232000</v>
      </c>
      <c r="V31" s="280">
        <v>1</v>
      </c>
      <c r="W31" s="271">
        <v>848232000</v>
      </c>
      <c r="X31" s="280">
        <v>1</v>
      </c>
      <c r="Y31" s="272">
        <v>4241160000</v>
      </c>
      <c r="Z31" s="272">
        <v>848232000</v>
      </c>
      <c r="AA31" s="851">
        <f>IF(O31=0," ",Z31/O31)</f>
        <v>1</v>
      </c>
      <c r="AB31" s="210">
        <v>105</v>
      </c>
      <c r="AC31" s="925">
        <f t="shared" ref="AC31" si="22">IF(N31=0," ",AB31/N31)</f>
        <v>105</v>
      </c>
      <c r="AD31" s="210" t="s">
        <v>1433</v>
      </c>
      <c r="AE31" s="266" t="s">
        <v>295</v>
      </c>
      <c r="AF31" s="270">
        <v>52400361</v>
      </c>
      <c r="AG31" s="851">
        <f>IF(Q31=0," ",AF31/Q31)</f>
        <v>6.1775977562742265E-2</v>
      </c>
      <c r="AH31" s="210">
        <v>24</v>
      </c>
      <c r="AI31" s="852">
        <v>0.16439999999999999</v>
      </c>
      <c r="AJ31" s="210" t="s">
        <v>1434</v>
      </c>
      <c r="AK31" s="210" t="s">
        <v>1435</v>
      </c>
      <c r="AL31" s="270">
        <v>97259530</v>
      </c>
      <c r="AM31" s="314">
        <f>IF(Q31=0," ",AL31/Q31)</f>
        <v>0.11466147233304096</v>
      </c>
      <c r="AN31" s="315">
        <v>48</v>
      </c>
      <c r="AO31" s="316">
        <f>(AN31/200)</f>
        <v>0.24</v>
      </c>
      <c r="AP31" s="83" t="s">
        <v>1436</v>
      </c>
      <c r="AQ31" s="434" t="s">
        <v>1437</v>
      </c>
      <c r="AR31" s="270">
        <v>311157754.63333303</v>
      </c>
      <c r="AS31" s="851">
        <f>IF(Q31=0," ",AR31/Q31)</f>
        <v>0.36683095501387947</v>
      </c>
      <c r="AT31" s="210">
        <v>56</v>
      </c>
      <c r="AU31" s="852">
        <f>IF(P31=0," ",AT31/P31)</f>
        <v>56</v>
      </c>
      <c r="AV31" s="210" t="s">
        <v>2092</v>
      </c>
      <c r="AW31" s="210" t="s">
        <v>1439</v>
      </c>
      <c r="AX31" s="270">
        <v>508830399</v>
      </c>
      <c r="AY31" s="851">
        <f>IF(Q31=0," ",AX31/Q31)</f>
        <v>0.59987173202614374</v>
      </c>
      <c r="AZ31" s="210">
        <v>61</v>
      </c>
      <c r="BA31" s="852">
        <f>IF(P31=0," ",AZ31/P31)</f>
        <v>61</v>
      </c>
      <c r="BB31" s="210" t="s">
        <v>2093</v>
      </c>
      <c r="BC31" s="266"/>
      <c r="BD31" s="266"/>
      <c r="BE31" s="893" t="s">
        <v>1218</v>
      </c>
      <c r="BF31" s="893">
        <v>116</v>
      </c>
      <c r="BG31" s="893" t="s">
        <v>1440</v>
      </c>
      <c r="BH31" s="245" t="s">
        <v>1197</v>
      </c>
      <c r="BI31" s="245" t="s">
        <v>1441</v>
      </c>
      <c r="BJ31" s="245" t="s">
        <v>149</v>
      </c>
      <c r="BK31" s="210" t="s">
        <v>1442</v>
      </c>
      <c r="BL31" s="210" t="s">
        <v>1443</v>
      </c>
      <c r="BM31" s="299" t="s">
        <v>1444</v>
      </c>
      <c r="BN31" s="268"/>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row>
  </sheetData>
  <mergeCells count="80">
    <mergeCell ref="BD9:BD10"/>
    <mergeCell ref="BO9:BO10"/>
    <mergeCell ref="BL9:BL10"/>
    <mergeCell ref="BM9:BM10"/>
    <mergeCell ref="BN9:BN10"/>
    <mergeCell ref="BF9:BF10"/>
    <mergeCell ref="BG9:BG10"/>
    <mergeCell ref="BH9:BH10"/>
    <mergeCell ref="BI9:BI10"/>
    <mergeCell ref="BJ9:BJ10"/>
    <mergeCell ref="BK9:BK10"/>
    <mergeCell ref="BE9:BE10"/>
    <mergeCell ref="AU9:AU10"/>
    <mergeCell ref="AV9:AV10"/>
    <mergeCell ref="AW9:AW10"/>
    <mergeCell ref="AX9:AX10"/>
    <mergeCell ref="BC9:BC10"/>
    <mergeCell ref="AZ9:AZ10"/>
    <mergeCell ref="BA9:BA10"/>
    <mergeCell ref="AP9:AP10"/>
    <mergeCell ref="AQ9:AQ10"/>
    <mergeCell ref="AR9:AR10"/>
    <mergeCell ref="AS9:AS10"/>
    <mergeCell ref="AT9:AT10"/>
    <mergeCell ref="BB9:BB10"/>
    <mergeCell ref="AM9:AM10"/>
    <mergeCell ref="AB9:AB10"/>
    <mergeCell ref="AC9:AC10"/>
    <mergeCell ref="AD9:AD10"/>
    <mergeCell ref="AE9:AE10"/>
    <mergeCell ref="AF9:AF10"/>
    <mergeCell ref="AG9:AG10"/>
    <mergeCell ref="AH9:AH10"/>
    <mergeCell ref="AI9:AI10"/>
    <mergeCell ref="AJ9:AJ10"/>
    <mergeCell ref="AK9:AK10"/>
    <mergeCell ref="AL9:AL10"/>
    <mergeCell ref="AY9:AY10"/>
    <mergeCell ref="AN9:AN10"/>
    <mergeCell ref="AO9:AO10"/>
    <mergeCell ref="AA9:AA10"/>
    <mergeCell ref="J9:J10"/>
    <mergeCell ref="K9:K10"/>
    <mergeCell ref="L9:L10"/>
    <mergeCell ref="M9:M10"/>
    <mergeCell ref="N9:O9"/>
    <mergeCell ref="P9:Q9"/>
    <mergeCell ref="R9:S9"/>
    <mergeCell ref="T9:U9"/>
    <mergeCell ref="V9:W9"/>
    <mergeCell ref="X9:Y9"/>
    <mergeCell ref="Z9:Z10"/>
    <mergeCell ref="BH8:BN8"/>
    <mergeCell ref="A9:A10"/>
    <mergeCell ref="B9:B10"/>
    <mergeCell ref="C9:C10"/>
    <mergeCell ref="D9:D10"/>
    <mergeCell ref="E9:E10"/>
    <mergeCell ref="F9:F10"/>
    <mergeCell ref="G9:G10"/>
    <mergeCell ref="H9:H10"/>
    <mergeCell ref="I9:I10"/>
    <mergeCell ref="Z8:AE8"/>
    <mergeCell ref="AF8:AK8"/>
    <mergeCell ref="AL8:AQ8"/>
    <mergeCell ref="AR8:AW8"/>
    <mergeCell ref="AX8:BD8"/>
    <mergeCell ref="BE8:BG8"/>
    <mergeCell ref="M8:Y8"/>
    <mergeCell ref="C3:L3"/>
    <mergeCell ref="C4:L4"/>
    <mergeCell ref="A1:A6"/>
    <mergeCell ref="B1:L1"/>
    <mergeCell ref="C2:L2"/>
    <mergeCell ref="C5:L5"/>
    <mergeCell ref="C6:L6"/>
    <mergeCell ref="A8:C8"/>
    <mergeCell ref="D8:G8"/>
    <mergeCell ref="H8:I8"/>
    <mergeCell ref="J8:L8"/>
  </mergeCells>
  <conditionalFormatting sqref="AI16">
    <cfRule type="notContainsBlanks" dxfId="1" priority="2">
      <formula>LEN(TRIM(AI16))&gt;0</formula>
    </cfRule>
  </conditionalFormatting>
  <conditionalFormatting sqref="AI17">
    <cfRule type="notContainsBlanks" dxfId="0" priority="1">
      <formula>LEN(TRIM(AI17))&gt;0</formula>
    </cfRule>
  </conditionalFormatting>
  <dataValidations count="48">
    <dataValidation allowBlank="1" showInputMessage="1" showErrorMessage="1" prompt="Escribir el número y el nombre del Proyecto de Inversión en el cual se enmarca la acción afirmativa y del cual salen los recursos para su implementación, separados por dos puntos (:). " sqref="BG3" xr:uid="{00000000-0002-0000-0100-000000000000}"/>
    <dataValidation allowBlank="1" showInputMessage="1" showErrorMessage="1" prompt="Escriba el nombre del indicador para cada acción afirmativa concertada de política. _x000a__x000a_Debe evidenciar con precisión la propiedad a medir, ser auto explicativo y conciso. _x000a_" sqref="J3" xr:uid="{00000000-0002-0000-0100-000001000000}"/>
    <dataValidation allowBlank="1" showInputMessage="1" showErrorMessage="1" prompt="Escriba la expresión matemática con la cual se calcula el indicador. _x000a_ _x000a_Debe ser coherente con el nombre del indicador y ser explicita la unidad de medida." sqref="K3" xr:uid="{00000000-0002-0000-0100-000002000000}"/>
    <dataValidation allowBlank="1" showInputMessage="1" showErrorMessage="1" prompt="Periodo que se requiere para ejecutar la acción concertada" sqref="H2:I2" xr:uid="{00000000-0002-0000-0100-000003000000}"/>
    <dataValidation allowBlank="1" showInputMessage="1" showErrorMessage="1" prompt="Fecha en la cual inicia la acción _x000a_dd/mn/aaaa" sqref="H3" xr:uid="{00000000-0002-0000-0100-000004000000}"/>
    <dataValidation allowBlank="1" showInputMessage="1" showErrorMessage="1" prompt="Determine si la acción concertada responde a un enfoque (Derechos Humanos, Género, Poblacional - Diferencial, Ambiental y Territorial). Si responde a más de un enfoque mencionelos y separelos con punto y coma." sqref="G3:G6" xr:uid="{00000000-0002-0000-0100-000005000000}"/>
    <dataValidation allowBlank="1" showInputMessage="1" showErrorMessage="1" prompt="Escribir el número y el nombre del Programa General en el cual se enmarca la acción afirmativa, separados por dos puntos (:)." sqref="BE3" xr:uid="{00000000-0002-0000-0100-000006000000}"/>
    <dataValidation allowBlank="1" showInputMessage="1" showErrorMessage="1" prompt="Escribir el número y el nombre de la Meta Sectorial en la cual se enmarca la acción afirmativa, separados por dos puntos (:). " sqref="BF3" xr:uid="{00000000-0002-0000-0100-000007000000}"/>
    <dataValidation allowBlank="1" showInputMessage="1" showErrorMessage="1" prompt="Escribir el número y nombre del proyecto del PDD dento de la cual se ejecuta la acción. _x000a__x000a_Nº: Nombre del proyecto PDD" sqref="BG3" xr:uid="{00000000-0002-0000-0100-000008000000}"/>
    <dataValidation allowBlank="1" showInputMessage="1" showErrorMessage="1" prompt="Información correspondiente a las acciones afirmativas concertadas en el marco del Artículo 66 del PDD." sqref="D2" xr:uid="{00000000-0002-0000-0100-000009000000}"/>
    <dataValidation allowBlank="1" showInputMessage="1" showErrorMessage="1" prompt="Fecha en la cual finaliza la acción _x000a_dd/mm/aaaa" sqref="I3" xr:uid="{00000000-0002-0000-0100-00000A000000}"/>
    <dataValidation allowBlank="1" showInputMessage="1" showErrorMessage="1" prompt="Indique el logro esperado para cada vigencia, con relación a una situación inicial (línea base), de forma cuantitativa y acorde con el indicador definido. " sqref="AF2 AL2 AR2 AX2 Z2" xr:uid="{00000000-0002-0000-0100-00000B000000}"/>
    <dataValidation allowBlank="1" showInputMessage="1" showErrorMessage="1" prompt="Este campo será diligenciado por cada sector con quien se concertó la acción._x000a__x000a_Registre la línea base que se tiene respecto del indicador registrado, indicando el año de corte del dato._x000a__x000a_Si no se cuenta con línea base escriba &quot;Sin Línea Base&quot;." sqref="L3" xr:uid="{00000000-0002-0000-0100-00000C000000}"/>
    <dataValidation allowBlank="1" showInputMessage="1" showErrorMessage="1" prompt="Identifique el ODS al cual le apunta la acción afirmativa._x000a__x000a_Seleccione de la lista desplegable." sqref="F3" xr:uid="{00000000-0002-0000-0100-00000D000000}"/>
    <dataValidation allowBlank="1" showInputMessage="1" showErrorMessage="1" prompt="Aplica para las acciones cuya fuente de financiación es inversión. _x000a__x000a_Corresponde a la información sobre el programa, metas y proyectos de inversión del Plan de Desarrollo Distrittal, en el marco de los cuales se ejecuta la acción afirmativa." sqref="BE2" xr:uid="{00000000-0002-0000-0100-00000E000000}"/>
    <dataValidation allowBlank="1" showInputMessage="1" showErrorMessage="1" prompt="Escriba el nombre completo del sector responsable de la ejecución de la acción." sqref="BH3" xr:uid="{00000000-0002-0000-0100-00000F000000}"/>
    <dataValidation allowBlank="1" showInputMessage="1" showErrorMessage="1" prompt="Escriba el nombre completo de la entidad responsable de la ejecución de la acción." sqref="BI3" xr:uid="{00000000-0002-0000-0100-000010000000}"/>
    <dataValidation allowBlank="1" showInputMessage="1" showErrorMessage="1" prompt="Escriba el teléfono de contacto de las personas responsables de la ejecución de la acción. Primero registre el teléfono del directivo(a), presione Alt y enter (al mismo tiempor), y luego escriba el teléfono de profesional." sqref="BL3" xr:uid="{00000000-0002-0000-0100-000011000000}"/>
    <dataValidation allowBlank="1" showInputMessage="1" showErrorMessage="1" prompt="Escriba el correo electrónico de las personas responsables de la ejecución de la acción. Primero registre el correo del directivo(a), presione Alt y enter (al mismo tiempor), y luego escriba el correo de profesional." sqref="BM3" xr:uid="{00000000-0002-0000-0100-000012000000}"/>
    <dataValidation allowBlank="1" showInputMessage="1" showErrorMessage="1" prompt="Información correspondiente a la estructura que presenta la política de acuerdo con el decreto que la adoptó." sqref="A2" xr:uid="{00000000-0002-0000-0100-000013000000}"/>
    <dataValidation allowBlank="1" showInputMessage="1" showErrorMessage="1" prompt="Escriba la Dirección, Subdirección, Grupo o Unidad responsable de la ejecución de la acción. Utilice nombres completos." sqref="BJ3" xr:uid="{00000000-0002-0000-0100-000014000000}"/>
    <dataValidation allowBlank="1" showInputMessage="1" showErrorMessage="1" prompt="Escriba el nombre completo de las personas responsables de la ejecución del producto. Primero registre el nombre del directivo(a), presione Alt y enter (al mismo tiempor), y luego escriba el nombre de profesional." sqref="BK3" xr:uid="{00000000-0002-0000-0100-000015000000}"/>
    <dataValidation allowBlank="1" showInputMessage="1" showErrorMessage="1" prompt="Escribir el número y nombre de la Meta Sectorial en el cual se enmarca la acción afirmativa." sqref="BE3:BF3" xr:uid="{00000000-0002-0000-0100-000016000000}"/>
    <dataValidation allowBlank="1" showInputMessage="1" showErrorMessage="1" prompt="Corresponde al presupuesto total asignado." sqref="Y4:Y6" xr:uid="{00000000-0002-0000-0100-000017000000}"/>
    <dataValidation allowBlank="1" showInputMessage="1" showErrorMessage="1" prompt="Incorpore el valor de la ejecución presupuestal (compromisos adquiridos para el cumplimiento de la acción). Las cifras deben expresarse en pesos sin aproximaciones" sqref="Z6 AR3:AR6 AX3:AX6 AF3:AF6 Z3:Z4 AL3:AL6" xr:uid="{00000000-0002-0000-0100-000018000000}"/>
    <dataValidation allowBlank="1" showInputMessage="1" showErrorMessage="1" prompt="Resultado de dividir el valor de la ejecución presupuestal sobre la asignación presupuestal. " sqref="AA3:AA6 AS3:AS6 AY3:AY6 AG3:AG6 AM3:AM6" xr:uid="{00000000-0002-0000-0100-000019000000}"/>
    <dataValidation allowBlank="1" showInputMessage="1" showErrorMessage="1" prompt="Teniendo en cuenta la fórmula de cálculo de cada indicador, registre el resultado de cada uno, para el período del reporte" sqref="AT3:AT6 AN3:AN6 AZ3:AZ6 AH3:AH6 AB3:AB6" xr:uid="{00000000-0002-0000-0100-00001A000000}"/>
    <dataValidation allowBlank="1" showInputMessage="1" showErrorMessage="1" prompt="Corresponde al avance cualitativo que la entidad identifica en el cumplimiento de la acción." sqref="AV3:AV6 BB3:BB6 AP3:AP6 AJ3:AJ6 AD3:AD6" xr:uid="{00000000-0002-0000-0100-00001B000000}"/>
    <dataValidation allowBlank="1" showInputMessage="1" showErrorMessage="1" prompt="Si se han presentado dificultades frente al avance del indicador  se deben describir aquí y  las soluciones para superarlas." sqref="AW3:AW6 BC3:BC6 AQ3:AQ6 AK3:AK6 AE3:AE6" xr:uid="{00000000-0002-0000-0100-00001C000000}"/>
    <dataValidation allowBlank="1" showInputMessage="1" showErrorMessage="1" prompt="Indique el valor de la asignación presupuestal para la implementación de la accción para cada año. Las cifras debe expresarse en pesos sin aproximaciones." sqref="O4:O6 Q4:Q6 U4:U6 Z5 S4:S6 W4:W6" xr:uid="{00000000-0002-0000-0100-00001D000000}"/>
    <dataValidation allowBlank="1" showInputMessage="1" showErrorMessage="1" prompt="Escriba la meta que tiene programada para el año." sqref="N4:N6 R4:R6 T4:T6 P4:P6 V4:V6" xr:uid="{00000000-0002-0000-0100-00001E000000}"/>
    <dataValidation allowBlank="1" showInputMessage="1" showErrorMessage="1" prompt="Resultado de dividir el avance cuantitativo del indicador sobre la meta anual programada." sqref="AO3:AO6 AU3:AU6 BA3:BA6 AI3:AI6 AC3:AC6" xr:uid="{00000000-0002-0000-0100-00001F000000}"/>
    <dataValidation allowBlank="1" showInputMessage="1" showErrorMessage="1" prompt="Señalar cómo han implementado los enfoques que se establecieron, quienes conforman la población beneficiada, qué acciones diferenciales se han desarrollado. revisar instructivo. Máximo 300 palabras por indicador." sqref="BD3:BD6" xr:uid="{00000000-0002-0000-0100-000020000000}"/>
    <dataValidation allowBlank="1" showInputMessage="1" showErrorMessage="1" prompt="Identifique la fuente de financiación: Inversión o Funcionamiento._x000a_" sqref="M3:M6" xr:uid="{00000000-0002-0000-0100-000021000000}"/>
    <dataValidation allowBlank="1" showInputMessage="1" showErrorMessage="1" prompt="Escoja de la lista desplegable el nombre del componente en el cual se estructura la política y dentro del cual se enmarca la acción afirmativa a registrar en la siguiente sección. Este campo es diligenciado por la SAE." sqref="B3:B6" xr:uid="{00000000-0002-0000-0100-000022000000}"/>
    <dataValidation allowBlank="1" showInputMessage="1" showErrorMessage="1" prompt="Escoja de la lista desplegable el nombre el subcomponente de acuerdo con el componente registrado en el campo anterior; esto para las políticas que aplique subcomponente. Este campo es diligenciado por la SAE." sqref="C3:C6" xr:uid="{00000000-0002-0000-0100-000023000000}"/>
    <dataValidation allowBlank="1" showInputMessage="1" showErrorMessage="1" prompt="Este campo será diligenciado por la SDP." sqref="A3:A6" xr:uid="{00000000-0002-0000-0100-000024000000}"/>
    <dataValidation allowBlank="1" showInputMessage="1" showErrorMessage="1" prompt="Este campo será diligenciado por la SAE en articulación con cada sector. _x000a__x000a_La ponderación de cada acción estará definida de acuerdo con su nivel de importancia en el cumplimiento de los propósitos de la política." sqref="E3:E6" xr:uid="{00000000-0002-0000-0100-000025000000}"/>
    <dataValidation allowBlank="1" showInputMessage="1" showErrorMessage="1" prompt="Escriba las acciones afirmativaa concertadas entre la ciudadanía y cada entidad. Este campo es diligenciado por la SAE." sqref="D3:D6" xr:uid="{00000000-0002-0000-0100-000026000000}"/>
    <dataValidation allowBlank="1" showInputMessage="1" showErrorMessage="1" prompt="Registre el total de las metas." sqref="X4:X6" xr:uid="{00000000-0002-0000-0100-000027000000}"/>
    <dataValidation type="date" operator="greaterThan" allowBlank="1" showErrorMessage="1" sqref="H13:I20 H23:I31" xr:uid="{00000000-0002-0000-0100-000028000000}">
      <formula1>42736</formula1>
    </dataValidation>
    <dataValidation type="list" showInputMessage="1" showErrorMessage="1" sqref="B28:B31 B13:B15 B23:B25" xr:uid="{00000000-0002-0000-0100-000029000000}">
      <formula1>INDIRECT(Política_Pública)</formula1>
    </dataValidation>
    <dataValidation allowBlank="1" showInputMessage="1" showErrorMessage="1" prompt="Seleccione de la lista desplegable, la entidad responsable de la ejecución del producto o acción." sqref="AC28:AD28 BH13:BI15 BH18:BI20 AC30:AD30 BH23:BI31" xr:uid="{00000000-0002-0000-0100-00002A000000}"/>
    <dataValidation allowBlank="1" showInputMessage="1" showErrorMessage="1" prompt="Escriba la Dirección, Subdirección, Grupo o Unidad responsable de la ejecución del producto o acción._x000a_Utilice nombres completos." sqref="AE28 BJ13:BJ15 BJ18:BJ20 BJ23:BJ31" xr:uid="{00000000-0002-0000-0100-00002B000000}"/>
    <dataValidation type="list" allowBlank="1" showErrorMessage="1" sqref="M16:M17 C16:C17 F16:F17" xr:uid="{00000000-0002-0000-0100-00002C000000}">
      <formula1>#N/A</formula1>
    </dataValidation>
    <dataValidation type="list" allowBlank="1" showErrorMessage="1" sqref="B16:B17" xr:uid="{00000000-0002-0000-0100-00002D000000}">
      <formula1>INDIRECT(Política_Pública)</formula1>
    </dataValidation>
    <dataValidation type="list" allowBlank="1" showInputMessage="1" showErrorMessage="1" sqref="F31 M25:M27" xr:uid="{00000000-0002-0000-0100-00002E000000}">
      <formula1>#REF!</formula1>
    </dataValidation>
    <dataValidation type="list" allowBlank="1" showInputMessage="1" showErrorMessage="1" sqref="B26:B27" xr:uid="{00000000-0002-0000-0100-00002F000000}">
      <formula1>INDIRECT(Política_Pública)</formula1>
    </dataValidation>
  </dataValidations>
  <hyperlinks>
    <hyperlink ref="BM11" r:id="rId1" xr:uid="{00000000-0004-0000-0100-00001D000000}"/>
    <hyperlink ref="BM12" r:id="rId2" xr:uid="{00000000-0004-0000-0100-00001E000000}"/>
    <hyperlink ref="BM23" r:id="rId3" xr:uid="{5EB57DB7-DD6B-4E19-8520-7EAFBD28AAC9}"/>
    <hyperlink ref="BM24" r:id="rId4" xr:uid="{D5496B61-B574-4E2B-9CC8-3A2B6BDA1F86}"/>
    <hyperlink ref="AJ24" r:id="rId5" display="jmorenol@sdis.gov.co" xr:uid="{3EF41047-1AC8-4983-B5C0-8B630671488F}"/>
  </hyperlinks>
  <pageMargins left="0.7" right="0.7" top="0.75" bottom="0.75" header="0.3" footer="0.3"/>
  <pageSetup paperSize="9" orientation="portrait" horizontalDpi="360" verticalDpi="360" r:id="rId6"/>
  <legacyDrawing r:id="rId7"/>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31000000}">
          <x14:formula1>
            <xm:f>INDIRECT(HLOOKUP($B31,'D:\Descargas\[Matriz Plan de acción y Seguimiento Artículo_ 66_ Primer Trimestre.xlsx]Hoja2'!#REF!,2,FALSE))</xm:f>
          </x14:formula1>
          <xm:sqref>C31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N202"/>
  <sheetViews>
    <sheetView topLeftCell="BD202" workbookViewId="0">
      <selection activeCell="BD202" activeCellId="1" sqref="A1:BQ202 BD202"/>
    </sheetView>
  </sheetViews>
  <sheetFormatPr defaultColWidth="9.140625" defaultRowHeight="15" customHeight="1"/>
  <cols>
    <col min="1" max="1" width="9.140625" style="523"/>
    <col min="2" max="2" width="22.140625" style="523" customWidth="1"/>
    <col min="3" max="3" width="9.140625" style="523" bestFit="1" customWidth="1"/>
    <col min="4" max="4" width="52.85546875" style="523" customWidth="1"/>
    <col min="5" max="5" width="9.140625" style="523" bestFit="1" customWidth="1"/>
    <col min="6" max="6" width="16.28515625" style="523" customWidth="1"/>
    <col min="7" max="7" width="16.7109375" style="523" customWidth="1"/>
    <col min="8" max="8" width="20.7109375" style="523" customWidth="1"/>
    <col min="9" max="9" width="19.28515625" style="523" customWidth="1"/>
    <col min="10" max="10" width="16.7109375" style="523" customWidth="1"/>
    <col min="11" max="11" width="18.7109375" style="523" customWidth="1"/>
    <col min="12" max="12" width="20.28515625" style="523" customWidth="1"/>
    <col min="13" max="13" width="16.7109375" style="523" customWidth="1"/>
    <col min="14" max="35" width="9.140625" style="523"/>
    <col min="36" max="37" width="9.140625" style="523" bestFit="1" customWidth="1"/>
    <col min="38" max="56" width="9.140625" style="523"/>
    <col min="57" max="57" width="21.85546875" style="523" customWidth="1"/>
    <col min="58" max="58" width="20.140625" style="523" customWidth="1"/>
    <col min="59" max="59" width="22" style="523" customWidth="1"/>
    <col min="60" max="60" width="20.7109375" style="523" customWidth="1"/>
    <col min="61" max="16384" width="9.140625" style="523"/>
  </cols>
  <sheetData>
    <row r="1" spans="1:66" ht="15" customHeight="1">
      <c r="A1" s="1108" t="s">
        <v>0</v>
      </c>
      <c r="B1" s="1111" t="s">
        <v>1</v>
      </c>
      <c r="C1" s="1112"/>
      <c r="D1" s="1112"/>
      <c r="E1" s="1112"/>
      <c r="F1" s="1112"/>
      <c r="G1" s="1112"/>
      <c r="H1" s="1112"/>
      <c r="I1" s="1112"/>
      <c r="J1" s="1112"/>
      <c r="K1" s="1112"/>
      <c r="L1" s="1113"/>
      <c r="M1" s="520"/>
      <c r="N1" s="521"/>
      <c r="O1" s="521"/>
      <c r="P1" s="521"/>
      <c r="Q1" s="521"/>
      <c r="R1" s="521"/>
      <c r="S1" s="521"/>
      <c r="T1" s="521"/>
      <c r="U1" s="521"/>
      <c r="V1" s="521"/>
      <c r="W1" s="521"/>
      <c r="X1" s="521"/>
      <c r="Y1" s="521"/>
      <c r="Z1" s="521"/>
      <c r="AA1" s="521"/>
      <c r="AB1" s="521"/>
      <c r="AC1" s="521"/>
      <c r="AD1" s="521"/>
      <c r="AE1" s="521"/>
      <c r="AF1" s="521"/>
      <c r="AG1" s="521"/>
      <c r="AH1" s="521"/>
      <c r="AI1" s="521"/>
      <c r="AJ1" s="521"/>
      <c r="AK1" s="521"/>
      <c r="AL1" s="521"/>
      <c r="AM1" s="521"/>
      <c r="AN1" s="521"/>
      <c r="AO1" s="521"/>
      <c r="AP1" s="521"/>
      <c r="AQ1" s="521"/>
      <c r="AR1" s="521"/>
      <c r="AS1" s="521"/>
      <c r="AT1" s="521"/>
      <c r="AU1" s="521"/>
      <c r="AV1" s="521"/>
      <c r="AW1" s="521"/>
      <c r="AX1" s="521"/>
      <c r="AY1" s="521"/>
      <c r="AZ1" s="521"/>
      <c r="BA1" s="521"/>
      <c r="BB1" s="521"/>
      <c r="BC1" s="521"/>
      <c r="BD1" s="522"/>
      <c r="BE1" s="521"/>
      <c r="BF1" s="521"/>
      <c r="BG1" s="521"/>
      <c r="BH1" s="521"/>
      <c r="BI1" s="521"/>
      <c r="BJ1" s="521"/>
      <c r="BK1" s="521"/>
      <c r="BL1" s="521"/>
      <c r="BM1" s="521"/>
      <c r="BN1" s="521"/>
    </row>
    <row r="2" spans="1:66" ht="15" customHeight="1">
      <c r="A2" s="1109"/>
      <c r="B2" s="524" t="s">
        <v>2</v>
      </c>
      <c r="C2" s="1114" t="s">
        <v>3</v>
      </c>
      <c r="D2" s="1115"/>
      <c r="E2" s="1115"/>
      <c r="F2" s="1115"/>
      <c r="G2" s="1115"/>
      <c r="H2" s="1115"/>
      <c r="I2" s="1115"/>
      <c r="J2" s="1115"/>
      <c r="K2" s="1115"/>
      <c r="L2" s="1115"/>
      <c r="M2" s="525"/>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c r="AN2" s="526"/>
      <c r="AO2" s="526"/>
      <c r="AP2" s="526"/>
      <c r="AQ2" s="526"/>
      <c r="AR2" s="526"/>
      <c r="AS2" s="526"/>
      <c r="AT2" s="526"/>
      <c r="AU2" s="526"/>
      <c r="AV2" s="526"/>
      <c r="AW2" s="526"/>
      <c r="AX2" s="526"/>
      <c r="AY2" s="526"/>
      <c r="AZ2" s="526"/>
      <c r="BA2" s="526"/>
      <c r="BB2" s="526"/>
      <c r="BC2" s="526"/>
      <c r="BD2" s="159"/>
      <c r="BE2" s="526"/>
      <c r="BF2" s="526"/>
      <c r="BG2" s="526"/>
      <c r="BH2" s="526"/>
      <c r="BI2" s="526"/>
      <c r="BJ2" s="526"/>
      <c r="BK2" s="526"/>
      <c r="BL2" s="526"/>
      <c r="BM2" s="526"/>
      <c r="BN2" s="526"/>
    </row>
    <row r="3" spans="1:66" ht="15" customHeight="1">
      <c r="A3" s="1109"/>
      <c r="B3" s="527" t="s">
        <v>4</v>
      </c>
      <c r="C3" s="1116" t="s">
        <v>5</v>
      </c>
      <c r="D3" s="1117"/>
      <c r="E3" s="1117"/>
      <c r="F3" s="1117"/>
      <c r="G3" s="1117"/>
      <c r="H3" s="1117"/>
      <c r="I3" s="1117"/>
      <c r="J3" s="1117"/>
      <c r="K3" s="1117"/>
      <c r="L3" s="1117"/>
      <c r="M3" s="528"/>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159"/>
      <c r="BE3" s="526"/>
      <c r="BF3" s="526"/>
      <c r="BG3" s="526"/>
      <c r="BH3" s="526"/>
      <c r="BI3" s="526"/>
      <c r="BJ3" s="526"/>
      <c r="BK3" s="526"/>
      <c r="BL3" s="526"/>
      <c r="BM3" s="526"/>
      <c r="BN3" s="526"/>
    </row>
    <row r="4" spans="1:66" ht="15" customHeight="1">
      <c r="A4" s="1109"/>
      <c r="B4" s="524" t="s">
        <v>6</v>
      </c>
      <c r="C4" s="1114"/>
      <c r="D4" s="1115"/>
      <c r="E4" s="1115"/>
      <c r="F4" s="1115"/>
      <c r="G4" s="1115"/>
      <c r="H4" s="1115"/>
      <c r="I4" s="1115"/>
      <c r="J4" s="1115"/>
      <c r="K4" s="1115"/>
      <c r="L4" s="1115"/>
      <c r="M4" s="525"/>
      <c r="N4" s="526"/>
      <c r="O4" s="526"/>
      <c r="P4" s="526"/>
      <c r="Q4" s="526"/>
      <c r="R4" s="526"/>
      <c r="S4" s="526"/>
      <c r="T4" s="526"/>
      <c r="U4" s="526"/>
      <c r="V4" s="526"/>
      <c r="W4" s="526"/>
      <c r="X4" s="526"/>
      <c r="Y4" s="526"/>
      <c r="Z4" s="526"/>
      <c r="AA4" s="526"/>
      <c r="AB4" s="526"/>
      <c r="AC4" s="526"/>
      <c r="AD4" s="526"/>
      <c r="AE4" s="526"/>
      <c r="AF4" s="526"/>
      <c r="AG4" s="526"/>
      <c r="AH4" s="526"/>
      <c r="AI4" s="526"/>
      <c r="AJ4" s="526"/>
      <c r="AK4" s="526"/>
      <c r="AL4" s="526"/>
      <c r="AM4" s="526"/>
      <c r="AN4" s="526"/>
      <c r="AO4" s="526"/>
      <c r="AP4" s="526"/>
      <c r="AQ4" s="526"/>
      <c r="AR4" s="526"/>
      <c r="AS4" s="526"/>
      <c r="AT4" s="526"/>
      <c r="AU4" s="526"/>
      <c r="AV4" s="526"/>
      <c r="AW4" s="526"/>
      <c r="AX4" s="526"/>
      <c r="AY4" s="526"/>
      <c r="AZ4" s="526"/>
      <c r="BA4" s="526"/>
      <c r="BB4" s="526"/>
      <c r="BC4" s="526"/>
      <c r="BD4" s="526"/>
      <c r="BE4" s="526"/>
      <c r="BF4" s="526"/>
      <c r="BG4" s="526"/>
      <c r="BH4" s="526"/>
      <c r="BI4" s="526"/>
      <c r="BJ4" s="526"/>
      <c r="BK4" s="526"/>
      <c r="BL4" s="526"/>
      <c r="BM4" s="526"/>
      <c r="BN4" s="526"/>
    </row>
    <row r="5" spans="1:66" ht="15" customHeight="1">
      <c r="A5" s="1109"/>
      <c r="B5" s="527" t="s">
        <v>7</v>
      </c>
      <c r="C5" s="1116" t="s">
        <v>8</v>
      </c>
      <c r="D5" s="1117"/>
      <c r="E5" s="1117"/>
      <c r="F5" s="1117"/>
      <c r="G5" s="1117"/>
      <c r="H5" s="1117"/>
      <c r="I5" s="1117"/>
      <c r="J5" s="1117"/>
      <c r="K5" s="1117"/>
      <c r="L5" s="1117"/>
      <c r="M5" s="528"/>
      <c r="N5" s="526"/>
      <c r="O5" s="526"/>
      <c r="P5" s="526"/>
      <c r="Q5" s="526"/>
      <c r="R5" s="526"/>
      <c r="S5" s="526"/>
      <c r="T5" s="526"/>
      <c r="U5" s="526"/>
      <c r="V5" s="526"/>
      <c r="W5" s="526"/>
      <c r="X5" s="526"/>
      <c r="Y5" s="526"/>
      <c r="Z5" s="526"/>
      <c r="AA5" s="526"/>
      <c r="AB5" s="526"/>
      <c r="AC5" s="526"/>
      <c r="AD5" s="526"/>
      <c r="AE5" s="526"/>
      <c r="AF5" s="526"/>
      <c r="AG5" s="526"/>
      <c r="AH5" s="526"/>
      <c r="AI5" s="526"/>
      <c r="AJ5" s="526"/>
      <c r="AK5" s="526"/>
      <c r="AL5" s="526"/>
      <c r="AM5" s="526"/>
      <c r="AN5" s="526"/>
      <c r="AO5" s="526"/>
      <c r="AP5" s="526"/>
      <c r="AQ5" s="526"/>
      <c r="AR5" s="526"/>
      <c r="AS5" s="526"/>
      <c r="AT5" s="526"/>
      <c r="AU5" s="526"/>
      <c r="AV5" s="526"/>
      <c r="AW5" s="526"/>
      <c r="AX5" s="526"/>
      <c r="AY5" s="526"/>
      <c r="AZ5" s="526"/>
      <c r="BA5" s="526"/>
      <c r="BB5" s="526"/>
      <c r="BC5" s="526"/>
      <c r="BD5" s="526"/>
      <c r="BE5" s="526"/>
      <c r="BF5" s="526"/>
      <c r="BG5" s="526"/>
      <c r="BH5" s="526"/>
      <c r="BI5" s="526"/>
      <c r="BJ5" s="526"/>
      <c r="BK5" s="526"/>
      <c r="BL5" s="526"/>
      <c r="BM5" s="526"/>
      <c r="BN5" s="526"/>
    </row>
    <row r="6" spans="1:66" ht="15" customHeight="1">
      <c r="A6" s="1110"/>
      <c r="B6" s="524" t="s">
        <v>9</v>
      </c>
      <c r="C6" s="1114" t="s">
        <v>10</v>
      </c>
      <c r="D6" s="1115"/>
      <c r="E6" s="1115"/>
      <c r="F6" s="1115"/>
      <c r="G6" s="1115"/>
      <c r="H6" s="1115"/>
      <c r="I6" s="1115"/>
      <c r="J6" s="1115"/>
      <c r="K6" s="1115"/>
      <c r="L6" s="1115"/>
      <c r="M6" s="525"/>
      <c r="N6" s="526"/>
      <c r="O6" s="526"/>
      <c r="P6" s="526"/>
      <c r="Q6" s="526"/>
      <c r="R6" s="526"/>
      <c r="S6" s="526"/>
      <c r="T6" s="526"/>
      <c r="U6" s="526"/>
      <c r="V6" s="526"/>
      <c r="W6" s="526"/>
      <c r="X6" s="526"/>
      <c r="Y6" s="526"/>
      <c r="Z6" s="526"/>
      <c r="AA6" s="526"/>
      <c r="AB6" s="526"/>
      <c r="AC6" s="526"/>
      <c r="AD6" s="526"/>
      <c r="AE6" s="526"/>
      <c r="AF6" s="526"/>
      <c r="AG6" s="526"/>
      <c r="AH6" s="526"/>
      <c r="AI6" s="526"/>
      <c r="AJ6" s="526"/>
      <c r="AK6" s="526"/>
      <c r="AL6" s="526"/>
      <c r="AM6" s="526"/>
      <c r="AN6" s="526"/>
      <c r="AO6" s="526"/>
      <c r="AP6" s="526"/>
      <c r="AQ6" s="526"/>
      <c r="AR6" s="526"/>
      <c r="AS6" s="526"/>
      <c r="AT6" s="526"/>
      <c r="AU6" s="526"/>
      <c r="AV6" s="526"/>
      <c r="AW6" s="526"/>
      <c r="AX6" s="526"/>
      <c r="AY6" s="526"/>
      <c r="AZ6" s="526"/>
      <c r="BA6" s="526"/>
      <c r="BB6" s="526"/>
      <c r="BC6" s="526"/>
      <c r="BD6" s="526"/>
      <c r="BE6" s="526"/>
      <c r="BF6" s="526"/>
      <c r="BG6" s="526"/>
      <c r="BH6" s="526"/>
      <c r="BI6" s="526"/>
      <c r="BJ6" s="526"/>
      <c r="BK6" s="526"/>
      <c r="BL6" s="526"/>
      <c r="BM6" s="526"/>
      <c r="BN6" s="526"/>
    </row>
    <row r="7" spans="1:66" ht="15" customHeight="1">
      <c r="A7" s="529"/>
      <c r="B7" s="529"/>
      <c r="C7" s="530"/>
      <c r="D7" s="530"/>
      <c r="E7" s="530"/>
      <c r="F7" s="530"/>
      <c r="G7" s="530"/>
      <c r="H7" s="530"/>
      <c r="I7" s="530"/>
      <c r="J7" s="530"/>
      <c r="K7" s="530"/>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6"/>
      <c r="AL7" s="526"/>
      <c r="AM7" s="526"/>
      <c r="AN7" s="526"/>
      <c r="AO7" s="526"/>
      <c r="AP7" s="526"/>
      <c r="AQ7" s="526"/>
      <c r="AR7" s="526"/>
      <c r="AS7" s="526"/>
      <c r="AT7" s="526"/>
      <c r="AU7" s="526"/>
      <c r="AV7" s="526"/>
      <c r="AW7" s="526"/>
      <c r="AX7" s="526"/>
      <c r="AY7" s="526"/>
      <c r="AZ7" s="526"/>
      <c r="BA7" s="526"/>
      <c r="BB7" s="526"/>
      <c r="BC7" s="526"/>
      <c r="BD7" s="526"/>
      <c r="BE7" s="526"/>
      <c r="BF7" s="526"/>
      <c r="BG7" s="526"/>
      <c r="BH7" s="526"/>
      <c r="BI7" s="526"/>
      <c r="BJ7" s="526"/>
      <c r="BK7" s="526"/>
      <c r="BL7" s="526"/>
      <c r="BM7" s="526"/>
      <c r="BN7" s="526"/>
    </row>
    <row r="8" spans="1:66" ht="15" customHeight="1">
      <c r="A8" s="1095" t="s">
        <v>11</v>
      </c>
      <c r="B8" s="1096"/>
      <c r="C8" s="1096"/>
      <c r="D8" s="1097" t="s">
        <v>12</v>
      </c>
      <c r="E8" s="1096"/>
      <c r="F8" s="1096"/>
      <c r="G8" s="1096"/>
      <c r="H8" s="1098" t="s">
        <v>13</v>
      </c>
      <c r="I8" s="1099"/>
      <c r="J8" s="1100" t="s">
        <v>14</v>
      </c>
      <c r="K8" s="1101"/>
      <c r="L8" s="1101"/>
      <c r="M8" s="1084" t="s">
        <v>15</v>
      </c>
      <c r="N8" s="1086"/>
      <c r="O8" s="1086"/>
      <c r="P8" s="1086"/>
      <c r="Q8" s="1086"/>
      <c r="R8" s="1086"/>
      <c r="S8" s="1086"/>
      <c r="T8" s="1086"/>
      <c r="U8" s="1086"/>
      <c r="V8" s="1086"/>
      <c r="W8" s="1086"/>
      <c r="X8" s="1086"/>
      <c r="Y8" s="1086"/>
      <c r="Z8" s="1102" t="s">
        <v>16</v>
      </c>
      <c r="AA8" s="1103"/>
      <c r="AB8" s="1103"/>
      <c r="AC8" s="1103"/>
      <c r="AD8" s="1103"/>
      <c r="AE8" s="1104"/>
      <c r="AF8" s="1102" t="s">
        <v>17</v>
      </c>
      <c r="AG8" s="1103"/>
      <c r="AH8" s="1103"/>
      <c r="AI8" s="1103"/>
      <c r="AJ8" s="1103"/>
      <c r="AK8" s="1104"/>
      <c r="AL8" s="1102" t="s">
        <v>18</v>
      </c>
      <c r="AM8" s="1103"/>
      <c r="AN8" s="1103"/>
      <c r="AO8" s="1103"/>
      <c r="AP8" s="1103"/>
      <c r="AQ8" s="1104"/>
      <c r="AR8" s="1102" t="s">
        <v>19</v>
      </c>
      <c r="AS8" s="1103"/>
      <c r="AT8" s="1103"/>
      <c r="AU8" s="1103"/>
      <c r="AV8" s="1103"/>
      <c r="AW8" s="1104"/>
      <c r="AX8" s="1102" t="s">
        <v>20</v>
      </c>
      <c r="AY8" s="1103"/>
      <c r="AZ8" s="1103"/>
      <c r="BA8" s="1103"/>
      <c r="BB8" s="1103"/>
      <c r="BC8" s="1103"/>
      <c r="BD8" s="1104"/>
      <c r="BE8" s="1105" t="s">
        <v>21</v>
      </c>
      <c r="BF8" s="1106"/>
      <c r="BG8" s="1107"/>
      <c r="BH8" s="1092" t="s">
        <v>22</v>
      </c>
      <c r="BI8" s="1093"/>
      <c r="BJ8" s="1093"/>
      <c r="BK8" s="1093"/>
      <c r="BL8" s="1093"/>
      <c r="BM8" s="1093"/>
      <c r="BN8" s="1094"/>
    </row>
    <row r="9" spans="1:66" ht="15" customHeight="1">
      <c r="A9" s="1087" t="s">
        <v>23</v>
      </c>
      <c r="B9" s="1089" t="s">
        <v>24</v>
      </c>
      <c r="C9" s="1089" t="s">
        <v>25</v>
      </c>
      <c r="D9" s="1089" t="s">
        <v>26</v>
      </c>
      <c r="E9" s="1087" t="s">
        <v>27</v>
      </c>
      <c r="F9" s="1078" t="s">
        <v>28</v>
      </c>
      <c r="G9" s="1078" t="s">
        <v>29</v>
      </c>
      <c r="H9" s="1089" t="s">
        <v>30</v>
      </c>
      <c r="I9" s="1089" t="s">
        <v>31</v>
      </c>
      <c r="J9" s="1089" t="s">
        <v>32</v>
      </c>
      <c r="K9" s="1089" t="s">
        <v>33</v>
      </c>
      <c r="L9" s="1078" t="s">
        <v>34</v>
      </c>
      <c r="M9" s="1082" t="s">
        <v>35</v>
      </c>
      <c r="N9" s="1084">
        <v>2020</v>
      </c>
      <c r="O9" s="1085"/>
      <c r="P9" s="1084">
        <v>2021</v>
      </c>
      <c r="Q9" s="1085"/>
      <c r="R9" s="1084">
        <v>2022</v>
      </c>
      <c r="S9" s="1085"/>
      <c r="T9" s="1084">
        <v>2023</v>
      </c>
      <c r="U9" s="1085"/>
      <c r="V9" s="1084">
        <v>2024</v>
      </c>
      <c r="W9" s="1085"/>
      <c r="X9" s="1084" t="s">
        <v>36</v>
      </c>
      <c r="Y9" s="1086"/>
      <c r="Z9" s="1073" t="s">
        <v>37</v>
      </c>
      <c r="AA9" s="1080" t="s">
        <v>38</v>
      </c>
      <c r="AB9" s="1073" t="s">
        <v>39</v>
      </c>
      <c r="AC9" s="1080" t="s">
        <v>40</v>
      </c>
      <c r="AD9" s="1073" t="s">
        <v>41</v>
      </c>
      <c r="AE9" s="1073" t="s">
        <v>42</v>
      </c>
      <c r="AF9" s="1073" t="s">
        <v>37</v>
      </c>
      <c r="AG9" s="1080" t="s">
        <v>38</v>
      </c>
      <c r="AH9" s="1073" t="s">
        <v>39</v>
      </c>
      <c r="AI9" s="1080" t="s">
        <v>40</v>
      </c>
      <c r="AJ9" s="1073" t="s">
        <v>41</v>
      </c>
      <c r="AK9" s="1073" t="s">
        <v>42</v>
      </c>
      <c r="AL9" s="1073" t="s">
        <v>37</v>
      </c>
      <c r="AM9" s="1080" t="s">
        <v>38</v>
      </c>
      <c r="AN9" s="1073" t="s">
        <v>39</v>
      </c>
      <c r="AO9" s="1080" t="s">
        <v>40</v>
      </c>
      <c r="AP9" s="1073" t="s">
        <v>41</v>
      </c>
      <c r="AQ9" s="1073" t="s">
        <v>42</v>
      </c>
      <c r="AR9" s="1073" t="s">
        <v>37</v>
      </c>
      <c r="AS9" s="1080" t="s">
        <v>38</v>
      </c>
      <c r="AT9" s="1073" t="s">
        <v>39</v>
      </c>
      <c r="AU9" s="1080" t="s">
        <v>40</v>
      </c>
      <c r="AV9" s="1073" t="s">
        <v>41</v>
      </c>
      <c r="AW9" s="1073" t="s">
        <v>42</v>
      </c>
      <c r="AX9" s="1073" t="s">
        <v>37</v>
      </c>
      <c r="AY9" s="1080" t="s">
        <v>38</v>
      </c>
      <c r="AZ9" s="1073" t="s">
        <v>39</v>
      </c>
      <c r="BA9" s="1080" t="s">
        <v>40</v>
      </c>
      <c r="BB9" s="1073" t="s">
        <v>41</v>
      </c>
      <c r="BC9" s="1073" t="s">
        <v>42</v>
      </c>
      <c r="BD9" s="1073" t="s">
        <v>43</v>
      </c>
      <c r="BE9" s="1076" t="s">
        <v>44</v>
      </c>
      <c r="BF9" s="1076" t="s">
        <v>45</v>
      </c>
      <c r="BG9" s="1076" t="s">
        <v>46</v>
      </c>
      <c r="BH9" s="1078" t="s">
        <v>47</v>
      </c>
      <c r="BI9" s="1078" t="s">
        <v>48</v>
      </c>
      <c r="BJ9" s="1078" t="s">
        <v>49</v>
      </c>
      <c r="BK9" s="1078" t="s">
        <v>50</v>
      </c>
      <c r="BL9" s="1078" t="s">
        <v>51</v>
      </c>
      <c r="BM9" s="1078" t="s">
        <v>52</v>
      </c>
      <c r="BN9" s="1071" t="s">
        <v>53</v>
      </c>
    </row>
    <row r="10" spans="1:66" ht="15" customHeight="1">
      <c r="A10" s="1088"/>
      <c r="B10" s="1090"/>
      <c r="C10" s="1090"/>
      <c r="D10" s="1090"/>
      <c r="E10" s="1088"/>
      <c r="F10" s="1079"/>
      <c r="G10" s="1079"/>
      <c r="H10" s="1091"/>
      <c r="I10" s="1091"/>
      <c r="J10" s="1091"/>
      <c r="K10" s="1091"/>
      <c r="L10" s="1079"/>
      <c r="M10" s="1083"/>
      <c r="N10" s="808" t="s">
        <v>54</v>
      </c>
      <c r="O10" s="808" t="s">
        <v>55</v>
      </c>
      <c r="P10" s="808" t="s">
        <v>54</v>
      </c>
      <c r="Q10" s="808" t="s">
        <v>55</v>
      </c>
      <c r="R10" s="808" t="s">
        <v>54</v>
      </c>
      <c r="S10" s="808" t="s">
        <v>55</v>
      </c>
      <c r="T10" s="808" t="s">
        <v>54</v>
      </c>
      <c r="U10" s="808" t="s">
        <v>55</v>
      </c>
      <c r="V10" s="808" t="s">
        <v>54</v>
      </c>
      <c r="W10" s="808" t="s">
        <v>55</v>
      </c>
      <c r="X10" s="531" t="s">
        <v>57</v>
      </c>
      <c r="Y10" s="531" t="s">
        <v>55</v>
      </c>
      <c r="Z10" s="1074"/>
      <c r="AA10" s="1081"/>
      <c r="AB10" s="1074"/>
      <c r="AC10" s="1081"/>
      <c r="AD10" s="1074"/>
      <c r="AE10" s="1074"/>
      <c r="AF10" s="1074"/>
      <c r="AG10" s="1081"/>
      <c r="AH10" s="1074"/>
      <c r="AI10" s="1081"/>
      <c r="AJ10" s="1074"/>
      <c r="AK10" s="1074"/>
      <c r="AL10" s="1074"/>
      <c r="AM10" s="1081"/>
      <c r="AN10" s="1074"/>
      <c r="AO10" s="1081"/>
      <c r="AP10" s="1074"/>
      <c r="AQ10" s="1074"/>
      <c r="AR10" s="1074"/>
      <c r="AS10" s="1081"/>
      <c r="AT10" s="1074"/>
      <c r="AU10" s="1081"/>
      <c r="AV10" s="1074"/>
      <c r="AW10" s="1074"/>
      <c r="AX10" s="1074"/>
      <c r="AY10" s="1081"/>
      <c r="AZ10" s="1074"/>
      <c r="BA10" s="1081"/>
      <c r="BB10" s="1074"/>
      <c r="BC10" s="1074"/>
      <c r="BD10" s="1075"/>
      <c r="BE10" s="1077"/>
      <c r="BF10" s="1077"/>
      <c r="BG10" s="1077"/>
      <c r="BH10" s="1079"/>
      <c r="BI10" s="1079"/>
      <c r="BJ10" s="1079"/>
      <c r="BK10" s="1079"/>
      <c r="BL10" s="1079"/>
      <c r="BM10" s="1079"/>
      <c r="BN10" s="1072"/>
    </row>
    <row r="11" spans="1:66" customFormat="1" ht="132" customHeight="1">
      <c r="A11" s="84" t="s">
        <v>2094</v>
      </c>
      <c r="B11" s="84" t="s">
        <v>58</v>
      </c>
      <c r="C11" s="488"/>
      <c r="D11" s="84" t="s">
        <v>59</v>
      </c>
      <c r="E11" s="84"/>
      <c r="F11" s="84" t="s">
        <v>60</v>
      </c>
      <c r="G11" s="84" t="s">
        <v>61</v>
      </c>
      <c r="H11" s="489">
        <v>43831</v>
      </c>
      <c r="I11" s="489">
        <v>45442</v>
      </c>
      <c r="J11" s="488" t="s">
        <v>62</v>
      </c>
      <c r="K11" s="488" t="s">
        <v>63</v>
      </c>
      <c r="L11" s="84" t="s">
        <v>64</v>
      </c>
      <c r="M11" s="84" t="s">
        <v>65</v>
      </c>
      <c r="N11" s="84">
        <v>1</v>
      </c>
      <c r="O11" s="84" t="s">
        <v>2095</v>
      </c>
      <c r="P11" s="84">
        <v>3</v>
      </c>
      <c r="Q11" s="84" t="s">
        <v>2096</v>
      </c>
      <c r="R11" s="84">
        <v>3</v>
      </c>
      <c r="S11" s="84" t="s">
        <v>2097</v>
      </c>
      <c r="T11" s="84">
        <v>3</v>
      </c>
      <c r="U11" s="84" t="s">
        <v>2098</v>
      </c>
      <c r="V11" s="84">
        <v>3</v>
      </c>
      <c r="W11" s="84" t="s">
        <v>2099</v>
      </c>
      <c r="X11" s="84">
        <v>3</v>
      </c>
      <c r="Y11" s="490" t="s">
        <v>2100</v>
      </c>
      <c r="Z11" s="84"/>
      <c r="AA11" s="84"/>
      <c r="AB11" s="84"/>
      <c r="AC11" s="491">
        <v>0</v>
      </c>
      <c r="AD11" s="84"/>
      <c r="AE11" s="84"/>
      <c r="AF11" s="84" t="s">
        <v>2096</v>
      </c>
      <c r="AG11" s="491">
        <v>1</v>
      </c>
      <c r="AH11" s="84">
        <v>3</v>
      </c>
      <c r="AI11" s="491">
        <v>1</v>
      </c>
      <c r="AJ11" s="84" t="s">
        <v>2101</v>
      </c>
      <c r="AK11" s="84" t="s">
        <v>157</v>
      </c>
      <c r="AL11" s="84"/>
      <c r="AM11" s="84"/>
      <c r="AN11" s="84"/>
      <c r="AO11" s="84"/>
      <c r="AP11" s="84"/>
      <c r="AQ11" s="84"/>
      <c r="AR11" s="84"/>
      <c r="AS11" s="84"/>
      <c r="AT11" s="84"/>
      <c r="AU11" s="84"/>
      <c r="AV11" s="84"/>
      <c r="AW11" s="84"/>
      <c r="AX11" s="84"/>
      <c r="AY11" s="84"/>
      <c r="AZ11" s="84"/>
      <c r="BA11" s="84"/>
      <c r="BB11" s="84"/>
      <c r="BC11" s="84"/>
      <c r="BD11" s="84"/>
      <c r="BE11" s="84" t="s">
        <v>70</v>
      </c>
      <c r="BF11" s="84" t="s">
        <v>71</v>
      </c>
      <c r="BG11" s="84" t="s">
        <v>72</v>
      </c>
      <c r="BH11" s="84" t="s">
        <v>73</v>
      </c>
      <c r="BI11" s="84" t="s">
        <v>74</v>
      </c>
      <c r="BJ11" s="84" t="s">
        <v>75</v>
      </c>
      <c r="BK11" s="84" t="s">
        <v>76</v>
      </c>
      <c r="BL11" s="84">
        <v>3166234777</v>
      </c>
      <c r="BM11" s="492" t="s">
        <v>77</v>
      </c>
      <c r="BN11" s="84"/>
    </row>
    <row r="12" spans="1:66" customFormat="1" ht="102.75" customHeight="1">
      <c r="A12" s="84" t="s">
        <v>2102</v>
      </c>
      <c r="B12" s="84" t="s">
        <v>58</v>
      </c>
      <c r="C12" s="488"/>
      <c r="D12" s="84" t="s">
        <v>78</v>
      </c>
      <c r="E12" s="84"/>
      <c r="F12" s="84" t="s">
        <v>60</v>
      </c>
      <c r="G12" s="84" t="s">
        <v>61</v>
      </c>
      <c r="H12" s="489">
        <v>44197</v>
      </c>
      <c r="I12" s="489">
        <v>45442</v>
      </c>
      <c r="J12" s="488" t="s">
        <v>79</v>
      </c>
      <c r="K12" s="488" t="s">
        <v>79</v>
      </c>
      <c r="L12" s="84" t="s">
        <v>80</v>
      </c>
      <c r="M12" s="84" t="s">
        <v>65</v>
      </c>
      <c r="N12" s="84" t="s">
        <v>67</v>
      </c>
      <c r="O12" s="84" t="s">
        <v>67</v>
      </c>
      <c r="P12" s="84">
        <v>1</v>
      </c>
      <c r="Q12" s="84" t="s">
        <v>2103</v>
      </c>
      <c r="R12" s="84">
        <v>1</v>
      </c>
      <c r="S12" s="84" t="s">
        <v>2104</v>
      </c>
      <c r="T12" s="84">
        <v>1</v>
      </c>
      <c r="U12" s="84" t="s">
        <v>2105</v>
      </c>
      <c r="V12" s="84">
        <v>1</v>
      </c>
      <c r="W12" s="84" t="s">
        <v>2106</v>
      </c>
      <c r="X12" s="84">
        <v>1</v>
      </c>
      <c r="Y12" s="84" t="s">
        <v>2107</v>
      </c>
      <c r="Z12" s="84"/>
      <c r="AA12" s="84"/>
      <c r="AB12" s="84"/>
      <c r="AC12" s="84"/>
      <c r="AD12" s="84"/>
      <c r="AE12" s="84"/>
      <c r="AF12" s="84" t="s">
        <v>81</v>
      </c>
      <c r="AG12" s="84" t="s">
        <v>81</v>
      </c>
      <c r="AH12" s="84">
        <v>0</v>
      </c>
      <c r="AI12" s="491">
        <v>0</v>
      </c>
      <c r="AJ12" s="84" t="s">
        <v>82</v>
      </c>
      <c r="AK12" s="84" t="s">
        <v>67</v>
      </c>
      <c r="AL12" s="84"/>
      <c r="AM12" s="84"/>
      <c r="AN12" s="84"/>
      <c r="AO12" s="84"/>
      <c r="AP12" s="84"/>
      <c r="AQ12" s="84"/>
      <c r="AR12" s="84"/>
      <c r="AS12" s="84"/>
      <c r="AT12" s="84"/>
      <c r="AU12" s="84"/>
      <c r="AV12" s="84"/>
      <c r="AW12" s="84"/>
      <c r="AX12" s="84"/>
      <c r="AY12" s="84"/>
      <c r="AZ12" s="84"/>
      <c r="BA12" s="84"/>
      <c r="BB12" s="84"/>
      <c r="BC12" s="84"/>
      <c r="BD12" s="84"/>
      <c r="BE12" s="84" t="s">
        <v>70</v>
      </c>
      <c r="BF12" s="84" t="s">
        <v>71</v>
      </c>
      <c r="BG12" s="84" t="s">
        <v>72</v>
      </c>
      <c r="BH12" s="84" t="s">
        <v>73</v>
      </c>
      <c r="BI12" s="84" t="s">
        <v>74</v>
      </c>
      <c r="BJ12" s="84" t="s">
        <v>75</v>
      </c>
      <c r="BK12" s="84" t="s">
        <v>76</v>
      </c>
      <c r="BL12" s="84">
        <v>3166234777</v>
      </c>
      <c r="BM12" s="492" t="s">
        <v>77</v>
      </c>
      <c r="BN12" s="84" t="s">
        <v>87</v>
      </c>
    </row>
    <row r="13" spans="1:66" customFormat="1" ht="126.75" customHeight="1">
      <c r="A13" s="84" t="s">
        <v>2108</v>
      </c>
      <c r="B13" s="84" t="s">
        <v>2109</v>
      </c>
      <c r="C13" s="488"/>
      <c r="D13" s="84" t="s">
        <v>89</v>
      </c>
      <c r="E13" s="84"/>
      <c r="F13" s="84" t="s">
        <v>60</v>
      </c>
      <c r="G13" s="84" t="s">
        <v>61</v>
      </c>
      <c r="H13" s="489">
        <v>44197</v>
      </c>
      <c r="I13" s="489">
        <v>45442</v>
      </c>
      <c r="J13" s="488" t="s">
        <v>2110</v>
      </c>
      <c r="K13" s="488" t="s">
        <v>91</v>
      </c>
      <c r="L13" s="84" t="s">
        <v>92</v>
      </c>
      <c r="M13" s="84" t="s">
        <v>65</v>
      </c>
      <c r="N13" s="84">
        <v>1</v>
      </c>
      <c r="O13" s="84" t="s">
        <v>2095</v>
      </c>
      <c r="P13" s="491">
        <v>0.25</v>
      </c>
      <c r="Q13" s="84" t="s">
        <v>2096</v>
      </c>
      <c r="R13" s="491">
        <v>0.25</v>
      </c>
      <c r="S13" s="84" t="s">
        <v>2097</v>
      </c>
      <c r="T13" s="491">
        <v>0.25</v>
      </c>
      <c r="U13" s="84" t="s">
        <v>2098</v>
      </c>
      <c r="V13" s="491">
        <v>0.25</v>
      </c>
      <c r="W13" s="84" t="s">
        <v>2099</v>
      </c>
      <c r="X13" s="491">
        <v>1</v>
      </c>
      <c r="Y13" s="490" t="s">
        <v>2100</v>
      </c>
      <c r="Z13" s="84"/>
      <c r="AA13" s="84"/>
      <c r="AB13" s="84"/>
      <c r="AC13" s="84"/>
      <c r="AD13" s="84"/>
      <c r="AE13" s="84"/>
      <c r="AF13" s="84" t="s">
        <v>81</v>
      </c>
      <c r="AG13" s="84" t="s">
        <v>81</v>
      </c>
      <c r="AH13" s="84" t="s">
        <v>252</v>
      </c>
      <c r="AI13" s="491">
        <v>0</v>
      </c>
      <c r="AJ13" s="84" t="s">
        <v>2111</v>
      </c>
      <c r="AK13" s="84" t="s">
        <v>67</v>
      </c>
      <c r="AL13" s="84"/>
      <c r="AM13" s="84"/>
      <c r="AN13" s="84"/>
      <c r="AO13" s="84"/>
      <c r="AP13" s="84"/>
      <c r="AQ13" s="84"/>
      <c r="AR13" s="84"/>
      <c r="AS13" s="84"/>
      <c r="AT13" s="84"/>
      <c r="AU13" s="84"/>
      <c r="AV13" s="84"/>
      <c r="AW13" s="84"/>
      <c r="AX13" s="84"/>
      <c r="AY13" s="84"/>
      <c r="AZ13" s="84"/>
      <c r="BA13" s="84"/>
      <c r="BB13" s="84"/>
      <c r="BC13" s="84"/>
      <c r="BD13" s="84"/>
      <c r="BE13" s="84" t="s">
        <v>70</v>
      </c>
      <c r="BF13" s="84" t="s">
        <v>71</v>
      </c>
      <c r="BG13" s="84" t="s">
        <v>72</v>
      </c>
      <c r="BH13" s="84" t="s">
        <v>73</v>
      </c>
      <c r="BI13" s="84" t="s">
        <v>74</v>
      </c>
      <c r="BJ13" s="84" t="s">
        <v>75</v>
      </c>
      <c r="BK13" s="84" t="s">
        <v>76</v>
      </c>
      <c r="BL13" s="84">
        <v>3166234777</v>
      </c>
      <c r="BM13" s="492" t="s">
        <v>77</v>
      </c>
      <c r="BN13" s="84" t="s">
        <v>96</v>
      </c>
    </row>
    <row r="14" spans="1:66" customFormat="1" ht="112.5" customHeight="1">
      <c r="A14" s="84" t="s">
        <v>2112</v>
      </c>
      <c r="B14" s="84" t="s">
        <v>2113</v>
      </c>
      <c r="C14" s="488"/>
      <c r="D14" s="84" t="s">
        <v>98</v>
      </c>
      <c r="E14" s="84"/>
      <c r="F14" s="84" t="s">
        <v>60</v>
      </c>
      <c r="G14" s="84" t="s">
        <v>61</v>
      </c>
      <c r="H14" s="489">
        <v>44562</v>
      </c>
      <c r="I14" s="489">
        <v>44926</v>
      </c>
      <c r="J14" s="488" t="s">
        <v>2114</v>
      </c>
      <c r="K14" s="488" t="s">
        <v>2115</v>
      </c>
      <c r="L14" s="84" t="s">
        <v>80</v>
      </c>
      <c r="M14" s="84" t="s">
        <v>65</v>
      </c>
      <c r="N14" s="84" t="s">
        <v>80</v>
      </c>
      <c r="O14" s="84" t="s">
        <v>80</v>
      </c>
      <c r="P14" s="84" t="s">
        <v>80</v>
      </c>
      <c r="Q14" s="84" t="s">
        <v>80</v>
      </c>
      <c r="R14" s="84">
        <v>1</v>
      </c>
      <c r="S14" s="70" t="s">
        <v>2116</v>
      </c>
      <c r="T14" s="84" t="s">
        <v>80</v>
      </c>
      <c r="U14" s="84" t="s">
        <v>80</v>
      </c>
      <c r="V14" s="84" t="s">
        <v>80</v>
      </c>
      <c r="W14" s="84" t="s">
        <v>80</v>
      </c>
      <c r="X14" s="84">
        <v>1</v>
      </c>
      <c r="Y14" s="70" t="s">
        <v>2116</v>
      </c>
      <c r="Z14" s="84"/>
      <c r="AA14" s="84"/>
      <c r="AB14" s="84"/>
      <c r="AC14" s="84"/>
      <c r="AD14" s="84"/>
      <c r="AE14" s="84"/>
      <c r="AF14" s="84"/>
      <c r="AG14" s="84"/>
      <c r="AH14" s="84"/>
      <c r="AI14" s="84"/>
      <c r="AJ14" s="84" t="s">
        <v>101</v>
      </c>
      <c r="AK14" s="84" t="s">
        <v>67</v>
      </c>
      <c r="AL14" s="84"/>
      <c r="AM14" s="84"/>
      <c r="AN14" s="84"/>
      <c r="AO14" s="84"/>
      <c r="AP14" s="84"/>
      <c r="AQ14" s="84"/>
      <c r="AR14" s="84"/>
      <c r="AS14" s="84"/>
      <c r="AT14" s="84"/>
      <c r="AU14" s="84"/>
      <c r="AV14" s="84"/>
      <c r="AW14" s="84"/>
      <c r="AX14" s="84"/>
      <c r="AY14" s="84"/>
      <c r="AZ14" s="84"/>
      <c r="BA14" s="84"/>
      <c r="BB14" s="84"/>
      <c r="BC14" s="84"/>
      <c r="BD14" s="84"/>
      <c r="BE14" s="84" t="s">
        <v>70</v>
      </c>
      <c r="BF14" s="84" t="s">
        <v>71</v>
      </c>
      <c r="BG14" s="84" t="s">
        <v>72</v>
      </c>
      <c r="BH14" s="84" t="s">
        <v>73</v>
      </c>
      <c r="BI14" s="84" t="s">
        <v>74</v>
      </c>
      <c r="BJ14" s="84" t="s">
        <v>75</v>
      </c>
      <c r="BK14" s="84" t="s">
        <v>76</v>
      </c>
      <c r="BL14" s="84">
        <v>3166234777</v>
      </c>
      <c r="BM14" s="492" t="s">
        <v>77</v>
      </c>
      <c r="BN14" s="84" t="s">
        <v>103</v>
      </c>
    </row>
    <row r="15" spans="1:66" customFormat="1" ht="177" customHeight="1">
      <c r="A15" s="84" t="s">
        <v>2117</v>
      </c>
      <c r="B15" s="84" t="s">
        <v>2118</v>
      </c>
      <c r="C15" s="488"/>
      <c r="D15" s="84" t="s">
        <v>105</v>
      </c>
      <c r="E15" s="84"/>
      <c r="F15" s="84" t="s">
        <v>60</v>
      </c>
      <c r="G15" s="84" t="s">
        <v>61</v>
      </c>
      <c r="H15" s="489">
        <v>44197</v>
      </c>
      <c r="I15" s="489">
        <v>45442</v>
      </c>
      <c r="J15" s="488" t="s">
        <v>106</v>
      </c>
      <c r="K15" s="488" t="s">
        <v>106</v>
      </c>
      <c r="L15" s="84" t="s">
        <v>80</v>
      </c>
      <c r="M15" s="84" t="s">
        <v>65</v>
      </c>
      <c r="N15" s="84" t="s">
        <v>80</v>
      </c>
      <c r="O15" s="84" t="s">
        <v>80</v>
      </c>
      <c r="P15" s="493" t="s">
        <v>80</v>
      </c>
      <c r="Q15" s="493" t="s">
        <v>80</v>
      </c>
      <c r="R15" s="84">
        <v>1</v>
      </c>
      <c r="S15" s="70" t="s">
        <v>2119</v>
      </c>
      <c r="T15" s="84" t="s">
        <v>80</v>
      </c>
      <c r="U15" s="84" t="s">
        <v>80</v>
      </c>
      <c r="V15" s="84" t="s">
        <v>80</v>
      </c>
      <c r="W15" s="84" t="s">
        <v>80</v>
      </c>
      <c r="X15" s="84">
        <v>1</v>
      </c>
      <c r="Y15" s="70" t="s">
        <v>2119</v>
      </c>
      <c r="Z15" s="84"/>
      <c r="AA15" s="84"/>
      <c r="AB15" s="84"/>
      <c r="AC15" s="84"/>
      <c r="AD15" s="84"/>
      <c r="AE15" s="84"/>
      <c r="AF15" s="84"/>
      <c r="AG15" s="84"/>
      <c r="AH15" s="494"/>
      <c r="AI15" s="494"/>
      <c r="AJ15" s="84" t="s">
        <v>107</v>
      </c>
      <c r="AK15" s="84" t="s">
        <v>67</v>
      </c>
      <c r="AL15" s="84"/>
      <c r="AM15" s="84"/>
      <c r="AN15" s="84"/>
      <c r="AO15" s="84"/>
      <c r="AP15" s="84"/>
      <c r="AQ15" s="84"/>
      <c r="AR15" s="84"/>
      <c r="AS15" s="84"/>
      <c r="AT15" s="84"/>
      <c r="AU15" s="84"/>
      <c r="AV15" s="84"/>
      <c r="AW15" s="84"/>
      <c r="AX15" s="84"/>
      <c r="AY15" s="84"/>
      <c r="AZ15" s="84"/>
      <c r="BA15" s="84"/>
      <c r="BB15" s="84"/>
      <c r="BC15" s="84"/>
      <c r="BD15" s="84"/>
      <c r="BE15" s="84" t="s">
        <v>70</v>
      </c>
      <c r="BF15" s="84" t="s">
        <v>71</v>
      </c>
      <c r="BG15" s="84" t="s">
        <v>72</v>
      </c>
      <c r="BH15" s="84" t="s">
        <v>73</v>
      </c>
      <c r="BI15" s="84" t="s">
        <v>74</v>
      </c>
      <c r="BJ15" s="84" t="s">
        <v>75</v>
      </c>
      <c r="BK15" s="84" t="s">
        <v>76</v>
      </c>
      <c r="BL15" s="84">
        <v>3166234777</v>
      </c>
      <c r="BM15" s="492" t="s">
        <v>77</v>
      </c>
      <c r="BN15" s="84" t="s">
        <v>109</v>
      </c>
    </row>
    <row r="16" spans="1:66" customFormat="1" ht="168" customHeight="1">
      <c r="A16" s="84" t="s">
        <v>2120</v>
      </c>
      <c r="B16" s="84" t="s">
        <v>2121</v>
      </c>
      <c r="C16" s="488"/>
      <c r="D16" s="84" t="s">
        <v>111</v>
      </c>
      <c r="E16" s="84"/>
      <c r="F16" s="84" t="s">
        <v>60</v>
      </c>
      <c r="G16" s="84" t="s">
        <v>61</v>
      </c>
      <c r="H16" s="489">
        <v>44197</v>
      </c>
      <c r="I16" s="489">
        <v>45442</v>
      </c>
      <c r="J16" s="488" t="s">
        <v>112</v>
      </c>
      <c r="K16" s="488" t="s">
        <v>2122</v>
      </c>
      <c r="L16" s="84" t="s">
        <v>80</v>
      </c>
      <c r="M16" s="84" t="s">
        <v>65</v>
      </c>
      <c r="N16" s="84" t="s">
        <v>80</v>
      </c>
      <c r="O16" s="84" t="s">
        <v>80</v>
      </c>
      <c r="P16" s="491">
        <v>0.25</v>
      </c>
      <c r="Q16" s="84" t="s">
        <v>2096</v>
      </c>
      <c r="R16" s="491">
        <v>0.25</v>
      </c>
      <c r="S16" s="84" t="s">
        <v>2097</v>
      </c>
      <c r="T16" s="491">
        <v>0.25</v>
      </c>
      <c r="U16" s="84" t="s">
        <v>2098</v>
      </c>
      <c r="V16" s="491">
        <v>0.25</v>
      </c>
      <c r="W16" s="84" t="s">
        <v>2099</v>
      </c>
      <c r="X16" s="491">
        <v>1</v>
      </c>
      <c r="Y16" s="490" t="s">
        <v>2100</v>
      </c>
      <c r="Z16" s="84"/>
      <c r="AA16" s="84"/>
      <c r="AB16" s="84"/>
      <c r="AC16" s="84"/>
      <c r="AD16" s="84"/>
      <c r="AE16" s="84"/>
      <c r="AF16" s="84"/>
      <c r="AG16" s="84"/>
      <c r="AH16" s="494"/>
      <c r="AI16" s="494"/>
      <c r="AJ16" s="84" t="s">
        <v>114</v>
      </c>
      <c r="AK16" s="84" t="s">
        <v>67</v>
      </c>
      <c r="AL16" s="84"/>
      <c r="AM16" s="84"/>
      <c r="AN16" s="84"/>
      <c r="AO16" s="84"/>
      <c r="AP16" s="84"/>
      <c r="AQ16" s="84"/>
      <c r="AR16" s="84"/>
      <c r="AS16" s="84"/>
      <c r="AT16" s="84"/>
      <c r="AU16" s="84"/>
      <c r="AV16" s="84"/>
      <c r="AW16" s="84"/>
      <c r="AX16" s="84"/>
      <c r="AY16" s="84"/>
      <c r="AZ16" s="84"/>
      <c r="BA16" s="84"/>
      <c r="BB16" s="84"/>
      <c r="BC16" s="84"/>
      <c r="BD16" s="84"/>
      <c r="BE16" s="84" t="s">
        <v>70</v>
      </c>
      <c r="BF16" s="84" t="s">
        <v>71</v>
      </c>
      <c r="BG16" s="84" t="s">
        <v>72</v>
      </c>
      <c r="BH16" s="84" t="s">
        <v>73</v>
      </c>
      <c r="BI16" s="84" t="s">
        <v>74</v>
      </c>
      <c r="BJ16" s="84" t="s">
        <v>75</v>
      </c>
      <c r="BK16" s="84" t="s">
        <v>76</v>
      </c>
      <c r="BL16" s="84">
        <v>3166234777</v>
      </c>
      <c r="BM16" s="492" t="s">
        <v>77</v>
      </c>
      <c r="BN16" s="84" t="s">
        <v>96</v>
      </c>
    </row>
    <row r="17" spans="1:66" customFormat="1" ht="229.5" customHeight="1">
      <c r="A17" s="84" t="s">
        <v>2123</v>
      </c>
      <c r="B17" s="84" t="s">
        <v>2113</v>
      </c>
      <c r="C17" s="488"/>
      <c r="D17" s="84" t="s">
        <v>116</v>
      </c>
      <c r="E17" s="84"/>
      <c r="F17" s="84" t="s">
        <v>60</v>
      </c>
      <c r="G17" s="84" t="s">
        <v>61</v>
      </c>
      <c r="H17" s="489">
        <v>44197</v>
      </c>
      <c r="I17" s="489">
        <v>45442</v>
      </c>
      <c r="J17" s="488" t="s">
        <v>117</v>
      </c>
      <c r="K17" s="488" t="s">
        <v>118</v>
      </c>
      <c r="L17" s="84" t="s">
        <v>80</v>
      </c>
      <c r="M17" s="84" t="s">
        <v>65</v>
      </c>
      <c r="N17" s="84" t="s">
        <v>80</v>
      </c>
      <c r="O17" s="84" t="s">
        <v>80</v>
      </c>
      <c r="P17" s="491">
        <v>0.25</v>
      </c>
      <c r="Q17" s="84" t="s">
        <v>2096</v>
      </c>
      <c r="R17" s="491">
        <v>0.25</v>
      </c>
      <c r="S17" s="84" t="s">
        <v>2097</v>
      </c>
      <c r="T17" s="491">
        <v>0.25</v>
      </c>
      <c r="U17" s="84" t="s">
        <v>2098</v>
      </c>
      <c r="V17" s="491">
        <v>0.25</v>
      </c>
      <c r="W17" s="84" t="s">
        <v>2099</v>
      </c>
      <c r="X17" s="491">
        <v>1</v>
      </c>
      <c r="Y17" s="490" t="s">
        <v>2100</v>
      </c>
      <c r="Z17" s="84"/>
      <c r="AA17" s="84"/>
      <c r="AB17" s="84"/>
      <c r="AC17" s="84"/>
      <c r="AD17" s="84"/>
      <c r="AE17" s="84"/>
      <c r="AF17" s="84"/>
      <c r="AG17" s="84"/>
      <c r="AH17" s="494"/>
      <c r="AI17" s="494"/>
      <c r="AJ17" s="84" t="s">
        <v>2124</v>
      </c>
      <c r="AK17" s="84" t="s">
        <v>67</v>
      </c>
      <c r="AL17" s="84"/>
      <c r="AM17" s="84"/>
      <c r="AN17" s="84"/>
      <c r="AO17" s="84"/>
      <c r="AP17" s="84"/>
      <c r="AQ17" s="84"/>
      <c r="AR17" s="84"/>
      <c r="AS17" s="84"/>
      <c r="AT17" s="84"/>
      <c r="AU17" s="84"/>
      <c r="AV17" s="84"/>
      <c r="AW17" s="84"/>
      <c r="AX17" s="84"/>
      <c r="AY17" s="84"/>
      <c r="AZ17" s="84"/>
      <c r="BA17" s="84"/>
      <c r="BB17" s="84"/>
      <c r="BC17" s="84"/>
      <c r="BD17" s="84"/>
      <c r="BE17" s="84" t="s">
        <v>70</v>
      </c>
      <c r="BF17" s="84" t="s">
        <v>71</v>
      </c>
      <c r="BG17" s="84" t="s">
        <v>72</v>
      </c>
      <c r="BH17" s="84" t="s">
        <v>73</v>
      </c>
      <c r="BI17" s="84" t="s">
        <v>74</v>
      </c>
      <c r="BJ17" s="84" t="s">
        <v>75</v>
      </c>
      <c r="BK17" s="84" t="s">
        <v>76</v>
      </c>
      <c r="BL17" s="84">
        <v>3166234777</v>
      </c>
      <c r="BM17" s="492" t="s">
        <v>77</v>
      </c>
      <c r="BN17" s="84" t="s">
        <v>96</v>
      </c>
    </row>
    <row r="18" spans="1:66" customFormat="1" ht="205.5" customHeight="1">
      <c r="A18" s="495" t="s">
        <v>2125</v>
      </c>
      <c r="B18" s="495" t="s">
        <v>58</v>
      </c>
      <c r="C18" s="496"/>
      <c r="D18" s="496" t="s">
        <v>2126</v>
      </c>
      <c r="E18" s="496"/>
      <c r="F18" s="496" t="s">
        <v>123</v>
      </c>
      <c r="G18" s="496" t="s">
        <v>124</v>
      </c>
      <c r="H18" s="497">
        <v>44197</v>
      </c>
      <c r="I18" s="497">
        <v>45442</v>
      </c>
      <c r="J18" s="496" t="s">
        <v>125</v>
      </c>
      <c r="K18" s="495" t="s">
        <v>126</v>
      </c>
      <c r="L18" s="495" t="s">
        <v>80</v>
      </c>
      <c r="M18" s="495" t="s">
        <v>65</v>
      </c>
      <c r="N18" s="495" t="s">
        <v>80</v>
      </c>
      <c r="O18" s="495" t="s">
        <v>80</v>
      </c>
      <c r="P18" s="496" t="s">
        <v>127</v>
      </c>
      <c r="Q18" s="496" t="s">
        <v>128</v>
      </c>
      <c r="R18" s="496" t="s">
        <v>127</v>
      </c>
      <c r="S18" s="496" t="s">
        <v>128</v>
      </c>
      <c r="T18" s="496" t="s">
        <v>127</v>
      </c>
      <c r="U18" s="496" t="s">
        <v>128</v>
      </c>
      <c r="V18" s="496" t="s">
        <v>127</v>
      </c>
      <c r="W18" s="496" t="s">
        <v>128</v>
      </c>
      <c r="X18" s="496" t="s">
        <v>127</v>
      </c>
      <c r="Y18" s="496" t="s">
        <v>128</v>
      </c>
      <c r="Z18" s="495"/>
      <c r="AA18" s="495"/>
      <c r="AB18" s="495"/>
      <c r="AC18" s="495"/>
      <c r="AD18" s="495"/>
      <c r="AE18" s="495"/>
      <c r="AF18" s="495"/>
      <c r="AG18" s="495"/>
      <c r="AH18" s="498"/>
      <c r="AI18" s="494"/>
      <c r="AJ18" s="495" t="s">
        <v>129</v>
      </c>
      <c r="AK18" s="495" t="s">
        <v>67</v>
      </c>
      <c r="AL18" s="495"/>
      <c r="AM18" s="495"/>
      <c r="AN18" s="495"/>
      <c r="AO18" s="495"/>
      <c r="AP18" s="495"/>
      <c r="AQ18" s="495"/>
      <c r="AR18" s="495"/>
      <c r="AS18" s="495"/>
      <c r="AT18" s="495"/>
      <c r="AU18" s="495"/>
      <c r="AV18" s="495"/>
      <c r="AW18" s="495"/>
      <c r="AX18" s="495"/>
      <c r="AY18" s="495"/>
      <c r="AZ18" s="495"/>
      <c r="BA18" s="495"/>
      <c r="BB18" s="495"/>
      <c r="BC18" s="495"/>
      <c r="BD18" s="495"/>
      <c r="BE18" s="495" t="s">
        <v>132</v>
      </c>
      <c r="BF18" s="495" t="s">
        <v>133</v>
      </c>
      <c r="BG18" s="495" t="s">
        <v>134</v>
      </c>
      <c r="BH18" s="495" t="s">
        <v>73</v>
      </c>
      <c r="BI18" s="495" t="s">
        <v>74</v>
      </c>
      <c r="BJ18" s="495" t="s">
        <v>135</v>
      </c>
      <c r="BK18" s="495" t="s">
        <v>136</v>
      </c>
      <c r="BL18" s="495" t="s">
        <v>137</v>
      </c>
      <c r="BM18" s="499" t="s">
        <v>138</v>
      </c>
      <c r="BN18" s="495" t="s">
        <v>139</v>
      </c>
    </row>
    <row r="19" spans="1:66" customFormat="1" ht="409.6">
      <c r="A19" s="84" t="s">
        <v>2127</v>
      </c>
      <c r="B19" s="84" t="s">
        <v>58</v>
      </c>
      <c r="C19" s="84"/>
      <c r="D19" s="488" t="s">
        <v>140</v>
      </c>
      <c r="E19" s="488"/>
      <c r="F19" s="488" t="s">
        <v>141</v>
      </c>
      <c r="G19" s="488" t="s">
        <v>124</v>
      </c>
      <c r="H19" s="488">
        <v>2022</v>
      </c>
      <c r="I19" s="488">
        <v>2022</v>
      </c>
      <c r="J19" s="488" t="s">
        <v>2128</v>
      </c>
      <c r="K19" s="84" t="s">
        <v>143</v>
      </c>
      <c r="L19" s="84" t="s">
        <v>144</v>
      </c>
      <c r="M19" s="84" t="s">
        <v>65</v>
      </c>
      <c r="N19" s="488"/>
      <c r="O19" s="488"/>
      <c r="P19" s="488"/>
      <c r="Q19" s="488"/>
      <c r="R19" s="488">
        <v>1</v>
      </c>
      <c r="S19" s="500" t="s">
        <v>2129</v>
      </c>
      <c r="T19" s="488"/>
      <c r="U19" s="488"/>
      <c r="V19" s="488"/>
      <c r="W19" s="488"/>
      <c r="X19" s="488">
        <v>1</v>
      </c>
      <c r="Y19" s="500" t="s">
        <v>2129</v>
      </c>
      <c r="Z19" s="488"/>
      <c r="AA19" s="488"/>
      <c r="AB19" s="488"/>
      <c r="AC19" s="488"/>
      <c r="AD19" s="488"/>
      <c r="AE19" s="488"/>
      <c r="AF19" s="488"/>
      <c r="AG19" s="488"/>
      <c r="AH19" s="488"/>
      <c r="AI19" s="488"/>
      <c r="AJ19" s="488"/>
      <c r="AK19" s="488"/>
      <c r="AL19" s="84"/>
      <c r="AM19" s="84"/>
      <c r="AN19" s="84"/>
      <c r="AO19" s="84"/>
      <c r="AP19" s="84"/>
      <c r="AQ19" s="84"/>
      <c r="AR19" s="84"/>
      <c r="AS19" s="84"/>
      <c r="AT19" s="84"/>
      <c r="AU19" s="84"/>
      <c r="AV19" s="84"/>
      <c r="AW19" s="84"/>
      <c r="AX19" s="84"/>
      <c r="AY19" s="84"/>
      <c r="AZ19" s="84"/>
      <c r="BA19" s="84"/>
      <c r="BB19" s="84"/>
      <c r="BC19" s="84"/>
      <c r="BD19" s="84"/>
      <c r="BE19" s="84" t="s">
        <v>145</v>
      </c>
      <c r="BF19" s="84" t="s">
        <v>146</v>
      </c>
      <c r="BG19" s="84" t="s">
        <v>147</v>
      </c>
      <c r="BH19" s="84" t="s">
        <v>73</v>
      </c>
      <c r="BI19" s="84" t="s">
        <v>148</v>
      </c>
      <c r="BJ19" s="84" t="s">
        <v>149</v>
      </c>
      <c r="BK19" s="84" t="s">
        <v>2130</v>
      </c>
      <c r="BL19" s="84" t="s">
        <v>151</v>
      </c>
      <c r="BM19" s="492" t="s">
        <v>2131</v>
      </c>
      <c r="BN19" s="84" t="s">
        <v>153</v>
      </c>
    </row>
    <row r="20" spans="1:66" customFormat="1" ht="409.6">
      <c r="A20" s="84" t="s">
        <v>2037</v>
      </c>
      <c r="B20" s="84" t="s">
        <v>58</v>
      </c>
      <c r="C20" s="84"/>
      <c r="D20" s="488" t="s">
        <v>154</v>
      </c>
      <c r="E20" s="488"/>
      <c r="F20" s="488" t="s">
        <v>141</v>
      </c>
      <c r="G20" s="488" t="s">
        <v>124</v>
      </c>
      <c r="H20" s="501">
        <v>44197</v>
      </c>
      <c r="I20" s="501">
        <v>45442</v>
      </c>
      <c r="J20" s="488" t="s">
        <v>2132</v>
      </c>
      <c r="K20" s="84" t="s">
        <v>91</v>
      </c>
      <c r="L20" s="84" t="s">
        <v>144</v>
      </c>
      <c r="M20" s="84" t="s">
        <v>156</v>
      </c>
      <c r="N20" s="488"/>
      <c r="O20" s="488"/>
      <c r="P20" s="502">
        <v>0.25</v>
      </c>
      <c r="Q20" s="493"/>
      <c r="R20" s="502">
        <v>0.3</v>
      </c>
      <c r="S20" s="493"/>
      <c r="T20" s="502">
        <v>0.3</v>
      </c>
      <c r="U20" s="493"/>
      <c r="V20" s="502">
        <v>0.15</v>
      </c>
      <c r="W20" s="493"/>
      <c r="X20" s="502">
        <v>1</v>
      </c>
      <c r="Y20" s="500"/>
      <c r="Z20" s="488"/>
      <c r="AA20" s="488"/>
      <c r="AB20" s="488"/>
      <c r="AC20" s="488"/>
      <c r="AD20" s="488"/>
      <c r="AE20" s="488"/>
      <c r="AF20" s="488"/>
      <c r="AG20" s="488"/>
      <c r="AH20" s="504">
        <v>0</v>
      </c>
      <c r="AI20" s="502">
        <v>0</v>
      </c>
      <c r="AJ20" s="488"/>
      <c r="AK20" s="488"/>
      <c r="AL20" s="84"/>
      <c r="AM20" s="84"/>
      <c r="AN20" s="84"/>
      <c r="AO20" s="84"/>
      <c r="AP20" s="84"/>
      <c r="AQ20" s="84"/>
      <c r="AR20" s="84"/>
      <c r="AS20" s="84"/>
      <c r="AT20" s="84"/>
      <c r="AU20" s="84"/>
      <c r="AV20" s="84"/>
      <c r="AW20" s="84"/>
      <c r="AX20" s="84"/>
      <c r="AY20" s="84"/>
      <c r="AZ20" s="84"/>
      <c r="BA20" s="84"/>
      <c r="BB20" s="84"/>
      <c r="BC20" s="84"/>
      <c r="BD20" s="84"/>
      <c r="BE20" s="84" t="s">
        <v>161</v>
      </c>
      <c r="BF20" s="84" t="s">
        <v>162</v>
      </c>
      <c r="BG20" s="84" t="s">
        <v>163</v>
      </c>
      <c r="BH20" s="84" t="s">
        <v>73</v>
      </c>
      <c r="BI20" s="84" t="s">
        <v>148</v>
      </c>
      <c r="BJ20" s="84" t="s">
        <v>149</v>
      </c>
      <c r="BK20" s="84" t="s">
        <v>2130</v>
      </c>
      <c r="BL20" s="84" t="s">
        <v>151</v>
      </c>
      <c r="BM20" s="492" t="s">
        <v>2131</v>
      </c>
      <c r="BN20" s="84" t="s">
        <v>164</v>
      </c>
    </row>
    <row r="21" spans="1:66" customFormat="1" ht="409.6">
      <c r="A21" s="84" t="s">
        <v>2133</v>
      </c>
      <c r="B21" s="84" t="s">
        <v>2113</v>
      </c>
      <c r="C21" s="84"/>
      <c r="D21" s="488" t="s">
        <v>165</v>
      </c>
      <c r="E21" s="488"/>
      <c r="F21" s="488" t="s">
        <v>141</v>
      </c>
      <c r="G21" s="488" t="s">
        <v>166</v>
      </c>
      <c r="H21" s="488">
        <v>2022</v>
      </c>
      <c r="I21" s="488">
        <v>2022</v>
      </c>
      <c r="J21" s="488" t="s">
        <v>167</v>
      </c>
      <c r="K21" s="84" t="s">
        <v>168</v>
      </c>
      <c r="L21" s="84" t="s">
        <v>169</v>
      </c>
      <c r="M21" s="84" t="s">
        <v>65</v>
      </c>
      <c r="N21" s="488"/>
      <c r="O21" s="488"/>
      <c r="P21" s="488"/>
      <c r="Q21" s="488"/>
      <c r="R21" s="488">
        <v>1</v>
      </c>
      <c r="S21" s="488" t="s">
        <v>2134</v>
      </c>
      <c r="T21" s="488">
        <v>1</v>
      </c>
      <c r="U21" s="488" t="s">
        <v>2134</v>
      </c>
      <c r="V21" s="488">
        <v>1</v>
      </c>
      <c r="W21" s="488" t="s">
        <v>2135</v>
      </c>
      <c r="X21" s="488">
        <v>1</v>
      </c>
      <c r="Y21" s="500" t="s">
        <v>2136</v>
      </c>
      <c r="Z21" s="488"/>
      <c r="AA21" s="488"/>
      <c r="AB21" s="488"/>
      <c r="AC21" s="488"/>
      <c r="AD21" s="488"/>
      <c r="AE21" s="488"/>
      <c r="AF21" s="488"/>
      <c r="AG21" s="488"/>
      <c r="AH21" s="488"/>
      <c r="AI21" s="488"/>
      <c r="AJ21" s="488"/>
      <c r="AK21" s="488"/>
      <c r="AL21" s="84"/>
      <c r="AM21" s="84"/>
      <c r="AN21" s="84"/>
      <c r="AO21" s="84"/>
      <c r="AP21" s="84"/>
      <c r="AQ21" s="84"/>
      <c r="AR21" s="84"/>
      <c r="AS21" s="84"/>
      <c r="AT21" s="84"/>
      <c r="AU21" s="84"/>
      <c r="AV21" s="84"/>
      <c r="AW21" s="84"/>
      <c r="AX21" s="84"/>
      <c r="AY21" s="84"/>
      <c r="AZ21" s="84"/>
      <c r="BA21" s="84"/>
      <c r="BB21" s="84"/>
      <c r="BC21" s="84"/>
      <c r="BD21" s="84"/>
      <c r="BE21" s="84" t="s">
        <v>171</v>
      </c>
      <c r="BF21" s="84" t="s">
        <v>172</v>
      </c>
      <c r="BG21" s="84" t="s">
        <v>173</v>
      </c>
      <c r="BH21" s="84" t="s">
        <v>73</v>
      </c>
      <c r="BI21" s="84" t="s">
        <v>174</v>
      </c>
      <c r="BJ21" s="84" t="s">
        <v>149</v>
      </c>
      <c r="BK21" s="84" t="s">
        <v>175</v>
      </c>
      <c r="BL21" s="84">
        <v>3232219130</v>
      </c>
      <c r="BM21" s="492" t="s">
        <v>176</v>
      </c>
      <c r="BN21" s="84" t="s">
        <v>177</v>
      </c>
    </row>
    <row r="22" spans="1:66" customFormat="1" ht="409.6">
      <c r="A22" s="84" t="s">
        <v>2137</v>
      </c>
      <c r="B22" s="84" t="s">
        <v>2113</v>
      </c>
      <c r="C22" s="84"/>
      <c r="D22" s="488" t="s">
        <v>178</v>
      </c>
      <c r="E22" s="488"/>
      <c r="F22" s="488" t="s">
        <v>141</v>
      </c>
      <c r="G22" s="488" t="s">
        <v>124</v>
      </c>
      <c r="H22" s="501">
        <v>44197</v>
      </c>
      <c r="I22" s="501">
        <v>45473</v>
      </c>
      <c r="J22" s="488" t="s">
        <v>179</v>
      </c>
      <c r="K22" s="84" t="s">
        <v>180</v>
      </c>
      <c r="L22" s="84" t="s">
        <v>144</v>
      </c>
      <c r="M22" s="84" t="s">
        <v>65</v>
      </c>
      <c r="N22" s="488"/>
      <c r="O22" s="488"/>
      <c r="P22" s="502">
        <v>1</v>
      </c>
      <c r="Q22" s="493"/>
      <c r="R22" s="502">
        <v>1</v>
      </c>
      <c r="S22" s="505"/>
      <c r="T22" s="502">
        <v>1</v>
      </c>
      <c r="U22" s="505"/>
      <c r="V22" s="488"/>
      <c r="W22" s="505"/>
      <c r="X22" s="488"/>
      <c r="Y22" s="500" t="s">
        <v>252</v>
      </c>
      <c r="Z22" s="488"/>
      <c r="AA22" s="488"/>
      <c r="AB22" s="488"/>
      <c r="AC22" s="488"/>
      <c r="AD22" s="488"/>
      <c r="AE22" s="488"/>
      <c r="AF22" s="488"/>
      <c r="AG22" s="488"/>
      <c r="AH22" s="504">
        <v>0</v>
      </c>
      <c r="AI22" s="502">
        <v>0</v>
      </c>
      <c r="AJ22" s="488"/>
      <c r="AK22" s="488"/>
      <c r="AL22" s="84"/>
      <c r="AM22" s="84"/>
      <c r="AN22" s="84"/>
      <c r="AO22" s="84"/>
      <c r="AP22" s="84"/>
      <c r="AQ22" s="84"/>
      <c r="AR22" s="84"/>
      <c r="AS22" s="84"/>
      <c r="AT22" s="84"/>
      <c r="AU22" s="84"/>
      <c r="AV22" s="84"/>
      <c r="AW22" s="84"/>
      <c r="AX22" s="84"/>
      <c r="AY22" s="84"/>
      <c r="AZ22" s="84"/>
      <c r="BA22" s="84"/>
      <c r="BB22" s="84"/>
      <c r="BC22" s="84"/>
      <c r="BD22" s="84"/>
      <c r="BE22" s="84" t="s">
        <v>188</v>
      </c>
      <c r="BF22" s="84" t="s">
        <v>189</v>
      </c>
      <c r="BG22" s="84" t="s">
        <v>190</v>
      </c>
      <c r="BH22" s="84" t="s">
        <v>73</v>
      </c>
      <c r="BI22" s="84" t="s">
        <v>191</v>
      </c>
      <c r="BJ22" s="84" t="s">
        <v>192</v>
      </c>
      <c r="BK22" s="84" t="s">
        <v>2138</v>
      </c>
      <c r="BL22" s="84" t="s">
        <v>2139</v>
      </c>
      <c r="BM22" s="492" t="s">
        <v>2140</v>
      </c>
      <c r="BN22" s="84" t="s">
        <v>2141</v>
      </c>
    </row>
    <row r="23" spans="1:66" customFormat="1" ht="345.75">
      <c r="A23" s="84" t="s">
        <v>2142</v>
      </c>
      <c r="B23" s="84" t="s">
        <v>58</v>
      </c>
      <c r="C23" s="84"/>
      <c r="D23" s="84" t="s">
        <v>197</v>
      </c>
      <c r="E23" s="84"/>
      <c r="F23" s="84" t="s">
        <v>141</v>
      </c>
      <c r="G23" s="84" t="s">
        <v>124</v>
      </c>
      <c r="H23" s="489">
        <v>44197</v>
      </c>
      <c r="I23" s="489">
        <v>45473</v>
      </c>
      <c r="J23" s="84" t="s">
        <v>198</v>
      </c>
      <c r="K23" s="84" t="s">
        <v>199</v>
      </c>
      <c r="L23" s="84" t="s">
        <v>144</v>
      </c>
      <c r="M23" s="84" t="s">
        <v>65</v>
      </c>
      <c r="N23" s="502">
        <v>1</v>
      </c>
      <c r="O23" s="488"/>
      <c r="P23" s="502">
        <v>1</v>
      </c>
      <c r="Q23" s="493"/>
      <c r="R23" s="502">
        <v>1</v>
      </c>
      <c r="S23" s="493"/>
      <c r="T23" s="502">
        <v>1</v>
      </c>
      <c r="U23" s="493"/>
      <c r="V23" s="502">
        <v>1</v>
      </c>
      <c r="W23" s="493"/>
      <c r="X23" s="502">
        <v>1</v>
      </c>
      <c r="Y23" s="500" t="s">
        <v>252</v>
      </c>
      <c r="Z23" s="488"/>
      <c r="AA23" s="488"/>
      <c r="AB23" s="488"/>
      <c r="AC23" s="488"/>
      <c r="AD23" s="488"/>
      <c r="AE23" s="488"/>
      <c r="AF23" s="488"/>
      <c r="AG23" s="488"/>
      <c r="AH23" s="504">
        <v>0</v>
      </c>
      <c r="AI23" s="502">
        <v>0</v>
      </c>
      <c r="AJ23" s="488"/>
      <c r="AK23" s="488"/>
      <c r="AL23" s="84"/>
      <c r="AM23" s="84"/>
      <c r="AN23" s="84"/>
      <c r="AO23" s="84"/>
      <c r="AP23" s="84"/>
      <c r="AQ23" s="84"/>
      <c r="AR23" s="84"/>
      <c r="AS23" s="84"/>
      <c r="AT23" s="84"/>
      <c r="AU23" s="84"/>
      <c r="AV23" s="84"/>
      <c r="AW23" s="84"/>
      <c r="AX23" s="84"/>
      <c r="AY23" s="84"/>
      <c r="AZ23" s="84"/>
      <c r="BA23" s="84"/>
      <c r="BB23" s="84"/>
      <c r="BC23" s="84"/>
      <c r="BD23" s="84"/>
      <c r="BE23" s="84" t="s">
        <v>204</v>
      </c>
      <c r="BF23" s="84" t="s">
        <v>205</v>
      </c>
      <c r="BG23" s="84" t="s">
        <v>206</v>
      </c>
      <c r="BH23" s="84" t="s">
        <v>73</v>
      </c>
      <c r="BI23" s="84" t="s">
        <v>191</v>
      </c>
      <c r="BJ23" s="84" t="s">
        <v>207</v>
      </c>
      <c r="BK23" s="84" t="s">
        <v>2143</v>
      </c>
      <c r="BL23" s="84" t="s">
        <v>2144</v>
      </c>
      <c r="BM23" s="492" t="s">
        <v>2145</v>
      </c>
      <c r="BN23" s="84" t="s">
        <v>2146</v>
      </c>
    </row>
    <row r="24" spans="1:66" customFormat="1" ht="345.75">
      <c r="A24" s="84" t="s">
        <v>2147</v>
      </c>
      <c r="B24" s="84" t="s">
        <v>2113</v>
      </c>
      <c r="C24" s="84"/>
      <c r="D24" s="84" t="s">
        <v>212</v>
      </c>
      <c r="E24" s="84"/>
      <c r="F24" s="84" t="s">
        <v>141</v>
      </c>
      <c r="G24" s="84" t="s">
        <v>124</v>
      </c>
      <c r="H24" s="489">
        <v>44197</v>
      </c>
      <c r="I24" s="489">
        <v>45442</v>
      </c>
      <c r="J24" s="84" t="s">
        <v>213</v>
      </c>
      <c r="K24" s="84" t="s">
        <v>214</v>
      </c>
      <c r="L24" s="84" t="s">
        <v>144</v>
      </c>
      <c r="M24" s="84" t="s">
        <v>65</v>
      </c>
      <c r="N24" s="488"/>
      <c r="O24" s="488"/>
      <c r="P24" s="488">
        <v>8</v>
      </c>
      <c r="Q24" s="493"/>
      <c r="R24" s="488">
        <v>10</v>
      </c>
      <c r="S24" s="493"/>
      <c r="T24" s="488">
        <v>8</v>
      </c>
      <c r="U24" s="493"/>
      <c r="V24" s="488">
        <v>4</v>
      </c>
      <c r="W24" s="493"/>
      <c r="X24" s="488">
        <v>30</v>
      </c>
      <c r="Y24" s="488"/>
      <c r="Z24" s="488"/>
      <c r="AA24" s="488"/>
      <c r="AB24" s="488"/>
      <c r="AC24" s="488"/>
      <c r="AD24" s="488"/>
      <c r="AE24" s="488"/>
      <c r="AF24" s="488"/>
      <c r="AG24" s="488"/>
      <c r="AH24" s="503">
        <v>0</v>
      </c>
      <c r="AI24" s="502">
        <v>0</v>
      </c>
      <c r="AJ24" s="488"/>
      <c r="AK24" s="488"/>
      <c r="AL24" s="84"/>
      <c r="AM24" s="84"/>
      <c r="AN24" s="84"/>
      <c r="AO24" s="84"/>
      <c r="AP24" s="84"/>
      <c r="AQ24" s="84"/>
      <c r="AR24" s="84"/>
      <c r="AS24" s="84"/>
      <c r="AT24" s="84"/>
      <c r="AU24" s="84"/>
      <c r="AV24" s="84"/>
      <c r="AW24" s="84"/>
      <c r="AX24" s="84"/>
      <c r="AY24" s="84"/>
      <c r="AZ24" s="84"/>
      <c r="BA24" s="84"/>
      <c r="BB24" s="84"/>
      <c r="BC24" s="84"/>
      <c r="BD24" s="84"/>
      <c r="BE24" s="84" t="s">
        <v>188</v>
      </c>
      <c r="BF24" s="84" t="s">
        <v>189</v>
      </c>
      <c r="BG24" s="84" t="s">
        <v>190</v>
      </c>
      <c r="BH24" s="84" t="s">
        <v>73</v>
      </c>
      <c r="BI24" s="84" t="s">
        <v>191</v>
      </c>
      <c r="BJ24" s="84" t="s">
        <v>192</v>
      </c>
      <c r="BK24" s="84" t="s">
        <v>2138</v>
      </c>
      <c r="BL24" s="84" t="s">
        <v>2139</v>
      </c>
      <c r="BM24" s="492" t="s">
        <v>2140</v>
      </c>
      <c r="BN24" s="84" t="s">
        <v>2148</v>
      </c>
    </row>
    <row r="25" spans="1:66" ht="409.5">
      <c r="A25" s="532" t="s">
        <v>2149</v>
      </c>
      <c r="B25" s="532" t="s">
        <v>224</v>
      </c>
      <c r="C25" s="532"/>
      <c r="D25" s="532" t="s">
        <v>225</v>
      </c>
      <c r="E25" s="532"/>
      <c r="F25" s="532" t="s">
        <v>226</v>
      </c>
      <c r="G25" s="532" t="s">
        <v>227</v>
      </c>
      <c r="H25" s="533">
        <v>44197</v>
      </c>
      <c r="I25" s="533">
        <v>45473</v>
      </c>
      <c r="J25" s="532" t="s">
        <v>228</v>
      </c>
      <c r="K25" s="532" t="s">
        <v>229</v>
      </c>
      <c r="L25" s="532" t="s">
        <v>144</v>
      </c>
      <c r="M25" s="532" t="s">
        <v>65</v>
      </c>
      <c r="N25" s="534"/>
      <c r="O25" s="534"/>
      <c r="P25" s="534">
        <v>1</v>
      </c>
      <c r="Q25" s="534" t="s">
        <v>2150</v>
      </c>
      <c r="R25" s="534">
        <v>1</v>
      </c>
      <c r="S25" s="534" t="s">
        <v>2151</v>
      </c>
      <c r="T25" s="534">
        <v>1</v>
      </c>
      <c r="U25" s="534" t="s">
        <v>2152</v>
      </c>
      <c r="V25" s="534">
        <v>1</v>
      </c>
      <c r="W25" s="534" t="s">
        <v>2153</v>
      </c>
      <c r="X25" s="535">
        <v>4</v>
      </c>
      <c r="Y25" s="536" t="s">
        <v>2154</v>
      </c>
      <c r="Z25" s="537"/>
      <c r="AA25" s="534"/>
      <c r="AB25" s="534"/>
      <c r="AC25" s="534"/>
      <c r="AD25" s="534"/>
      <c r="AE25" s="534"/>
      <c r="AF25" s="534"/>
      <c r="AG25" s="534"/>
      <c r="AH25" s="661">
        <v>0</v>
      </c>
      <c r="AI25" s="538">
        <v>0</v>
      </c>
      <c r="AJ25" s="534" t="s">
        <v>230</v>
      </c>
      <c r="AK25" s="534" t="s">
        <v>231</v>
      </c>
      <c r="AL25" s="532"/>
      <c r="AM25" s="532"/>
      <c r="AN25" s="532"/>
      <c r="AO25" s="532"/>
      <c r="AP25" s="532"/>
      <c r="AQ25" s="532"/>
      <c r="AR25" s="532"/>
      <c r="AS25" s="532"/>
      <c r="AT25" s="532"/>
      <c r="AU25" s="532"/>
      <c r="AV25" s="532"/>
      <c r="AW25" s="532"/>
      <c r="AX25" s="532"/>
      <c r="AY25" s="532"/>
      <c r="AZ25" s="532"/>
      <c r="BA25" s="532"/>
      <c r="BB25" s="532"/>
      <c r="BC25" s="532"/>
      <c r="BD25" s="532"/>
      <c r="BE25" s="532" t="s">
        <v>2155</v>
      </c>
      <c r="BF25" s="532" t="s">
        <v>234</v>
      </c>
      <c r="BG25" s="532" t="s">
        <v>235</v>
      </c>
      <c r="BH25" s="532" t="s">
        <v>236</v>
      </c>
      <c r="BI25" s="532" t="s">
        <v>237</v>
      </c>
      <c r="BJ25" s="532" t="s">
        <v>238</v>
      </c>
      <c r="BK25" s="532" t="s">
        <v>239</v>
      </c>
      <c r="BL25" s="532" t="s">
        <v>240</v>
      </c>
      <c r="BM25" s="539" t="s">
        <v>241</v>
      </c>
      <c r="BN25" s="540" t="s">
        <v>242</v>
      </c>
    </row>
    <row r="26" spans="1:66" ht="409.5">
      <c r="A26" s="161" t="s">
        <v>2156</v>
      </c>
      <c r="B26" s="161" t="s">
        <v>224</v>
      </c>
      <c r="C26" s="161" t="s">
        <v>243</v>
      </c>
      <c r="D26" s="161" t="s">
        <v>244</v>
      </c>
      <c r="E26" s="161"/>
      <c r="F26" s="161" t="s">
        <v>245</v>
      </c>
      <c r="G26" s="161" t="s">
        <v>246</v>
      </c>
      <c r="H26" s="541">
        <v>44378</v>
      </c>
      <c r="I26" s="541">
        <v>45473</v>
      </c>
      <c r="J26" s="161" t="s">
        <v>2157</v>
      </c>
      <c r="K26" s="161" t="s">
        <v>2158</v>
      </c>
      <c r="L26" s="161" t="s">
        <v>249</v>
      </c>
      <c r="M26" s="161" t="s">
        <v>65</v>
      </c>
      <c r="N26" s="542">
        <v>2</v>
      </c>
      <c r="O26" s="542" t="s">
        <v>2159</v>
      </c>
      <c r="P26" s="542">
        <v>2</v>
      </c>
      <c r="Q26" s="542" t="s">
        <v>2159</v>
      </c>
      <c r="R26" s="542">
        <v>2</v>
      </c>
      <c r="S26" s="542" t="s">
        <v>2159</v>
      </c>
      <c r="T26" s="542">
        <v>2</v>
      </c>
      <c r="U26" s="542" t="s">
        <v>2159</v>
      </c>
      <c r="V26" s="542">
        <v>2</v>
      </c>
      <c r="W26" s="542" t="s">
        <v>2159</v>
      </c>
      <c r="X26" s="542">
        <v>10</v>
      </c>
      <c r="Y26" s="535" t="s">
        <v>2160</v>
      </c>
      <c r="Z26" s="542" t="s">
        <v>2159</v>
      </c>
      <c r="AA26" s="543">
        <v>1</v>
      </c>
      <c r="AB26" s="542">
        <v>2</v>
      </c>
      <c r="AC26" s="543">
        <v>1</v>
      </c>
      <c r="AD26" s="542" t="s">
        <v>2161</v>
      </c>
      <c r="AE26" s="542" t="s">
        <v>251</v>
      </c>
      <c r="AF26" s="542" t="s">
        <v>252</v>
      </c>
      <c r="AG26" s="542" t="s">
        <v>253</v>
      </c>
      <c r="AH26" s="542">
        <v>1</v>
      </c>
      <c r="AI26" s="543">
        <v>0.5</v>
      </c>
      <c r="AJ26" s="161" t="s">
        <v>2162</v>
      </c>
      <c r="AK26" s="161" t="s">
        <v>2163</v>
      </c>
      <c r="AL26" s="161"/>
      <c r="AM26" s="161"/>
      <c r="AN26" s="161"/>
      <c r="AO26" s="161"/>
      <c r="AP26" s="161"/>
      <c r="AQ26" s="161"/>
      <c r="AR26" s="161"/>
      <c r="AS26" s="161"/>
      <c r="AT26" s="161"/>
      <c r="AU26" s="161"/>
      <c r="AV26" s="161"/>
      <c r="AW26" s="161"/>
      <c r="AX26" s="161"/>
      <c r="AY26" s="161"/>
      <c r="AZ26" s="161"/>
      <c r="BA26" s="161"/>
      <c r="BB26" s="161"/>
      <c r="BC26" s="161"/>
      <c r="BD26" s="161"/>
      <c r="BE26" s="161" t="s">
        <v>258</v>
      </c>
      <c r="BF26" s="161" t="s">
        <v>2164</v>
      </c>
      <c r="BG26" s="161">
        <v>7600</v>
      </c>
      <c r="BH26" s="161" t="s">
        <v>236</v>
      </c>
      <c r="BI26" s="161" t="s">
        <v>260</v>
      </c>
      <c r="BJ26" s="161" t="s">
        <v>261</v>
      </c>
      <c r="BK26" s="161" t="s">
        <v>262</v>
      </c>
      <c r="BL26" s="161">
        <v>3795750</v>
      </c>
      <c r="BM26" s="544" t="s">
        <v>263</v>
      </c>
      <c r="BN26" s="85"/>
    </row>
    <row r="27" spans="1:66" ht="409.5">
      <c r="A27" s="161" t="s">
        <v>2165</v>
      </c>
      <c r="B27" s="161" t="s">
        <v>224</v>
      </c>
      <c r="C27" s="161" t="s">
        <v>243</v>
      </c>
      <c r="D27" s="161" t="s">
        <v>264</v>
      </c>
      <c r="E27" s="161"/>
      <c r="F27" s="161" t="s">
        <v>245</v>
      </c>
      <c r="G27" s="161" t="s">
        <v>265</v>
      </c>
      <c r="H27" s="541">
        <v>44378</v>
      </c>
      <c r="I27" s="541">
        <v>45473</v>
      </c>
      <c r="J27" s="161" t="s">
        <v>266</v>
      </c>
      <c r="K27" s="161" t="s">
        <v>267</v>
      </c>
      <c r="L27" s="161" t="s">
        <v>144</v>
      </c>
      <c r="M27" s="161" t="s">
        <v>65</v>
      </c>
      <c r="N27" s="542"/>
      <c r="O27" s="542">
        <v>0</v>
      </c>
      <c r="P27" s="542">
        <v>1</v>
      </c>
      <c r="Q27" s="542" t="s">
        <v>2166</v>
      </c>
      <c r="R27" s="542">
        <v>1</v>
      </c>
      <c r="S27" s="542" t="s">
        <v>2167</v>
      </c>
      <c r="T27" s="542">
        <v>1</v>
      </c>
      <c r="U27" s="542" t="s">
        <v>2168</v>
      </c>
      <c r="V27" s="542">
        <v>1</v>
      </c>
      <c r="W27" s="534" t="s">
        <v>2169</v>
      </c>
      <c r="X27" s="542">
        <v>4</v>
      </c>
      <c r="Y27" s="535" t="s">
        <v>2170</v>
      </c>
      <c r="Z27" s="161" t="s">
        <v>182</v>
      </c>
      <c r="AA27" s="161" t="s">
        <v>182</v>
      </c>
      <c r="AB27" s="161" t="s">
        <v>182</v>
      </c>
      <c r="AC27" s="161" t="s">
        <v>182</v>
      </c>
      <c r="AD27" s="161" t="s">
        <v>182</v>
      </c>
      <c r="AE27" s="161" t="s">
        <v>182</v>
      </c>
      <c r="AF27" s="542" t="s">
        <v>252</v>
      </c>
      <c r="AG27" s="542" t="s">
        <v>253</v>
      </c>
      <c r="AH27" s="542">
        <v>0.2</v>
      </c>
      <c r="AI27" s="543">
        <v>0.2</v>
      </c>
      <c r="AJ27" s="161" t="s">
        <v>268</v>
      </c>
      <c r="AK27" s="161" t="s">
        <v>269</v>
      </c>
      <c r="AL27" s="161"/>
      <c r="AM27" s="161"/>
      <c r="AN27" s="161"/>
      <c r="AO27" s="161"/>
      <c r="AP27" s="161"/>
      <c r="AQ27" s="161"/>
      <c r="AR27" s="161"/>
      <c r="AS27" s="161"/>
      <c r="AT27" s="161"/>
      <c r="AU27" s="161"/>
      <c r="AV27" s="161"/>
      <c r="AW27" s="161"/>
      <c r="AX27" s="161"/>
      <c r="AY27" s="161"/>
      <c r="AZ27" s="161"/>
      <c r="BA27" s="161"/>
      <c r="BB27" s="161"/>
      <c r="BC27" s="161"/>
      <c r="BD27" s="161"/>
      <c r="BE27" s="161" t="s">
        <v>258</v>
      </c>
      <c r="BF27" s="161" t="s">
        <v>272</v>
      </c>
      <c r="BG27" s="161">
        <v>7625</v>
      </c>
      <c r="BH27" s="161" t="s">
        <v>236</v>
      </c>
      <c r="BI27" s="161" t="s">
        <v>273</v>
      </c>
      <c r="BJ27" s="161" t="s">
        <v>261</v>
      </c>
      <c r="BK27" s="161" t="s">
        <v>262</v>
      </c>
      <c r="BL27" s="161">
        <v>3795750</v>
      </c>
      <c r="BM27" s="544" t="s">
        <v>263</v>
      </c>
      <c r="BN27" s="85"/>
    </row>
    <row r="28" spans="1:66" ht="15" customHeight="1">
      <c r="A28" s="161" t="s">
        <v>2171</v>
      </c>
      <c r="B28" s="161" t="s">
        <v>224</v>
      </c>
      <c r="C28" s="161"/>
      <c r="D28" s="161" t="s">
        <v>274</v>
      </c>
      <c r="E28" s="161"/>
      <c r="F28" s="161" t="s">
        <v>141</v>
      </c>
      <c r="G28" s="161" t="s">
        <v>275</v>
      </c>
      <c r="H28" s="541">
        <v>44197</v>
      </c>
      <c r="I28" s="541">
        <v>45473</v>
      </c>
      <c r="J28" s="161" t="s">
        <v>276</v>
      </c>
      <c r="K28" s="161" t="s">
        <v>277</v>
      </c>
      <c r="L28" s="161" t="s">
        <v>144</v>
      </c>
      <c r="M28" s="161" t="s">
        <v>65</v>
      </c>
      <c r="N28" s="542"/>
      <c r="O28" s="542" t="s">
        <v>252</v>
      </c>
      <c r="P28" s="542">
        <v>1</v>
      </c>
      <c r="Q28" s="542" t="s">
        <v>2172</v>
      </c>
      <c r="R28" s="542">
        <v>1</v>
      </c>
      <c r="S28" s="542" t="s">
        <v>2172</v>
      </c>
      <c r="T28" s="542">
        <v>1</v>
      </c>
      <c r="U28" s="542" t="s">
        <v>2172</v>
      </c>
      <c r="V28" s="542">
        <v>1</v>
      </c>
      <c r="W28" s="534" t="s">
        <v>2172</v>
      </c>
      <c r="X28" s="542">
        <v>4</v>
      </c>
      <c r="Y28" s="535" t="s">
        <v>2173</v>
      </c>
      <c r="Z28" s="542"/>
      <c r="AA28" s="542"/>
      <c r="AB28" s="542"/>
      <c r="AC28" s="542"/>
      <c r="AD28" s="542"/>
      <c r="AE28" s="542"/>
      <c r="AF28" s="542" t="s">
        <v>81</v>
      </c>
      <c r="AG28" s="543">
        <v>0</v>
      </c>
      <c r="AH28" s="542">
        <v>0</v>
      </c>
      <c r="AI28" s="543">
        <v>0</v>
      </c>
      <c r="AJ28" s="161" t="s">
        <v>2174</v>
      </c>
      <c r="AK28" s="545"/>
      <c r="AL28" s="161"/>
      <c r="AM28" s="161"/>
      <c r="AN28" s="161"/>
      <c r="AO28" s="161"/>
      <c r="AP28" s="161"/>
      <c r="AQ28" s="161"/>
      <c r="AR28" s="161"/>
      <c r="AS28" s="161"/>
      <c r="AT28" s="161"/>
      <c r="AU28" s="161"/>
      <c r="AV28" s="161"/>
      <c r="AW28" s="161"/>
      <c r="AX28" s="161"/>
      <c r="AY28" s="161"/>
      <c r="AZ28" s="161"/>
      <c r="BA28" s="161"/>
      <c r="BB28" s="161"/>
      <c r="BC28" s="161"/>
      <c r="BD28" s="161"/>
      <c r="BE28" s="161"/>
      <c r="BF28" s="161" t="s">
        <v>282</v>
      </c>
      <c r="BG28" s="161" t="s">
        <v>283</v>
      </c>
      <c r="BH28" s="161" t="s">
        <v>236</v>
      </c>
      <c r="BI28" s="161" t="s">
        <v>284</v>
      </c>
      <c r="BJ28" s="161" t="s">
        <v>285</v>
      </c>
      <c r="BK28" s="161" t="s">
        <v>286</v>
      </c>
      <c r="BL28" s="161">
        <v>4320410</v>
      </c>
      <c r="BM28" s="546" t="s">
        <v>287</v>
      </c>
      <c r="BN28" s="85"/>
    </row>
    <row r="29" spans="1:66" ht="15" customHeight="1">
      <c r="A29" s="161" t="s">
        <v>2175</v>
      </c>
      <c r="B29" s="161" t="s">
        <v>224</v>
      </c>
      <c r="C29" s="161"/>
      <c r="D29" s="161" t="s">
        <v>288</v>
      </c>
      <c r="E29" s="161"/>
      <c r="F29" s="161" t="s">
        <v>245</v>
      </c>
      <c r="G29" s="161" t="s">
        <v>289</v>
      </c>
      <c r="H29" s="541">
        <v>44197</v>
      </c>
      <c r="I29" s="541">
        <v>45656</v>
      </c>
      <c r="J29" s="161" t="s">
        <v>290</v>
      </c>
      <c r="K29" s="161" t="s">
        <v>291</v>
      </c>
      <c r="L29" s="161">
        <v>0</v>
      </c>
      <c r="M29" s="161" t="s">
        <v>65</v>
      </c>
      <c r="N29" s="542">
        <v>1</v>
      </c>
      <c r="O29" s="542" t="s">
        <v>2176</v>
      </c>
      <c r="P29" s="542">
        <v>1</v>
      </c>
      <c r="Q29" s="542" t="s">
        <v>2176</v>
      </c>
      <c r="R29" s="542">
        <v>1</v>
      </c>
      <c r="S29" s="542" t="s">
        <v>2176</v>
      </c>
      <c r="T29" s="542">
        <v>1</v>
      </c>
      <c r="U29" s="542" t="s">
        <v>2176</v>
      </c>
      <c r="V29" s="542">
        <v>1</v>
      </c>
      <c r="W29" s="534" t="s">
        <v>2177</v>
      </c>
      <c r="X29" s="542">
        <v>4</v>
      </c>
      <c r="Y29" s="542" t="s">
        <v>2178</v>
      </c>
      <c r="Z29" s="542" t="s">
        <v>2179</v>
      </c>
      <c r="AA29" s="543">
        <v>1</v>
      </c>
      <c r="AB29" s="542">
        <v>1</v>
      </c>
      <c r="AC29" s="543">
        <v>1</v>
      </c>
      <c r="AD29" s="542" t="s">
        <v>292</v>
      </c>
      <c r="AE29" s="542" t="s">
        <v>2180</v>
      </c>
      <c r="AF29" s="542" t="s">
        <v>2181</v>
      </c>
      <c r="AG29" s="543">
        <v>0.25</v>
      </c>
      <c r="AH29" s="547">
        <v>0.25</v>
      </c>
      <c r="AI29" s="543">
        <v>0.25</v>
      </c>
      <c r="AJ29" s="159" t="s">
        <v>294</v>
      </c>
      <c r="AK29" s="161" t="s">
        <v>295</v>
      </c>
      <c r="AL29" s="161"/>
      <c r="AM29" s="161"/>
      <c r="AN29" s="161"/>
      <c r="AO29" s="161"/>
      <c r="AP29" s="161"/>
      <c r="AQ29" s="161"/>
      <c r="AR29" s="161"/>
      <c r="AS29" s="161"/>
      <c r="AT29" s="161"/>
      <c r="AU29" s="161"/>
      <c r="AV29" s="161"/>
      <c r="AW29" s="161"/>
      <c r="AX29" s="161"/>
      <c r="AY29" s="161"/>
      <c r="AZ29" s="161"/>
      <c r="BA29" s="161"/>
      <c r="BB29" s="161"/>
      <c r="BC29" s="161"/>
      <c r="BD29" s="161"/>
      <c r="BE29" s="161" t="s">
        <v>80</v>
      </c>
      <c r="BF29" s="161" t="s">
        <v>80</v>
      </c>
      <c r="BG29" s="161" t="s">
        <v>80</v>
      </c>
      <c r="BH29" s="161" t="s">
        <v>236</v>
      </c>
      <c r="BI29" s="161" t="s">
        <v>298</v>
      </c>
      <c r="BJ29" s="161" t="s">
        <v>299</v>
      </c>
      <c r="BK29" s="161" t="s">
        <v>300</v>
      </c>
      <c r="BL29" s="161" t="s">
        <v>301</v>
      </c>
      <c r="BM29" s="546" t="s">
        <v>302</v>
      </c>
      <c r="BN29" s="85" t="s">
        <v>2182</v>
      </c>
    </row>
    <row r="30" spans="1:66" ht="15" customHeight="1">
      <c r="A30" s="161" t="s">
        <v>2183</v>
      </c>
      <c r="B30" s="85" t="s">
        <v>2113</v>
      </c>
      <c r="C30" s="161"/>
      <c r="D30" s="161" t="s">
        <v>304</v>
      </c>
      <c r="E30" s="161"/>
      <c r="F30" s="161" t="s">
        <v>245</v>
      </c>
      <c r="G30" s="161" t="s">
        <v>305</v>
      </c>
      <c r="H30" s="541">
        <v>44197</v>
      </c>
      <c r="I30" s="541">
        <v>45443</v>
      </c>
      <c r="J30" s="161" t="s">
        <v>306</v>
      </c>
      <c r="K30" s="161" t="s">
        <v>307</v>
      </c>
      <c r="L30" s="161"/>
      <c r="M30" s="161" t="s">
        <v>65</v>
      </c>
      <c r="N30" s="542"/>
      <c r="O30" s="542"/>
      <c r="P30" s="542">
        <v>1</v>
      </c>
      <c r="Q30" s="542" t="s">
        <v>2184</v>
      </c>
      <c r="R30" s="542">
        <v>1</v>
      </c>
      <c r="S30" s="542" t="s">
        <v>2184</v>
      </c>
      <c r="T30" s="542">
        <v>1</v>
      </c>
      <c r="U30" s="542" t="s">
        <v>2184</v>
      </c>
      <c r="V30" s="542">
        <v>1</v>
      </c>
      <c r="W30" s="534" t="s">
        <v>2184</v>
      </c>
      <c r="X30" s="542">
        <v>4</v>
      </c>
      <c r="Y30" s="542" t="s">
        <v>2185</v>
      </c>
      <c r="Z30" s="542"/>
      <c r="AA30" s="542"/>
      <c r="AB30" s="542"/>
      <c r="AC30" s="542"/>
      <c r="AD30" s="542"/>
      <c r="AE30" s="542"/>
      <c r="AF30" s="542" t="s">
        <v>2008</v>
      </c>
      <c r="AG30" s="543">
        <v>0</v>
      </c>
      <c r="AH30" s="542">
        <v>0.2</v>
      </c>
      <c r="AI30" s="543">
        <v>0.2</v>
      </c>
      <c r="AJ30" s="161" t="s">
        <v>308</v>
      </c>
      <c r="AK30" s="161" t="s">
        <v>309</v>
      </c>
      <c r="AL30" s="161"/>
      <c r="AM30" s="161"/>
      <c r="AN30" s="161"/>
      <c r="AO30" s="161"/>
      <c r="AP30" s="161"/>
      <c r="AQ30" s="161"/>
      <c r="AR30" s="161"/>
      <c r="AS30" s="161"/>
      <c r="AT30" s="161"/>
      <c r="AU30" s="161"/>
      <c r="AV30" s="161"/>
      <c r="AW30" s="161"/>
      <c r="AX30" s="161"/>
      <c r="AY30" s="161"/>
      <c r="AZ30" s="161"/>
      <c r="BA30" s="161"/>
      <c r="BB30" s="161"/>
      <c r="BC30" s="161"/>
      <c r="BD30" s="161"/>
      <c r="BE30" s="161" t="s">
        <v>312</v>
      </c>
      <c r="BF30" s="161" t="s">
        <v>313</v>
      </c>
      <c r="BG30" s="161" t="s">
        <v>314</v>
      </c>
      <c r="BH30" s="161" t="s">
        <v>236</v>
      </c>
      <c r="BI30" s="161" t="s">
        <v>315</v>
      </c>
      <c r="BJ30" s="161" t="s">
        <v>316</v>
      </c>
      <c r="BK30" s="161" t="s">
        <v>317</v>
      </c>
      <c r="BL30" s="161">
        <v>3274850</v>
      </c>
      <c r="BM30" s="544" t="s">
        <v>318</v>
      </c>
      <c r="BN30" s="85"/>
    </row>
    <row r="31" spans="1:66" ht="15" customHeight="1">
      <c r="A31" s="161" t="s">
        <v>2186</v>
      </c>
      <c r="B31" s="161" t="s">
        <v>224</v>
      </c>
      <c r="C31" s="161"/>
      <c r="D31" s="161" t="s">
        <v>319</v>
      </c>
      <c r="E31" s="161">
        <v>30</v>
      </c>
      <c r="F31" s="161" t="s">
        <v>141</v>
      </c>
      <c r="G31" s="161" t="s">
        <v>320</v>
      </c>
      <c r="H31" s="541">
        <v>43862</v>
      </c>
      <c r="I31" s="541">
        <v>45458</v>
      </c>
      <c r="J31" s="161" t="s">
        <v>321</v>
      </c>
      <c r="K31" s="161" t="s">
        <v>322</v>
      </c>
      <c r="L31" s="161">
        <v>2020</v>
      </c>
      <c r="M31" s="161" t="s">
        <v>65</v>
      </c>
      <c r="N31" s="548">
        <v>1</v>
      </c>
      <c r="O31" s="161" t="s">
        <v>2187</v>
      </c>
      <c r="P31" s="548">
        <v>1</v>
      </c>
      <c r="Q31" s="161" t="s">
        <v>2188</v>
      </c>
      <c r="R31" s="548">
        <v>1</v>
      </c>
      <c r="S31" s="161" t="s">
        <v>2189</v>
      </c>
      <c r="T31" s="548">
        <v>1</v>
      </c>
      <c r="U31" s="161" t="s">
        <v>2189</v>
      </c>
      <c r="V31" s="548">
        <v>1</v>
      </c>
      <c r="W31" s="532" t="s">
        <v>2188</v>
      </c>
      <c r="X31" s="548">
        <v>1</v>
      </c>
      <c r="Y31" s="549">
        <v>150000000</v>
      </c>
      <c r="Z31" s="161"/>
      <c r="AA31" s="161"/>
      <c r="AB31" s="550"/>
      <c r="AC31" s="550"/>
      <c r="AD31" s="161"/>
      <c r="AE31" s="161"/>
      <c r="AF31" s="161" t="s">
        <v>252</v>
      </c>
      <c r="AG31" s="548">
        <v>0</v>
      </c>
      <c r="AH31" s="161">
        <v>0</v>
      </c>
      <c r="AI31" s="548">
        <v>0</v>
      </c>
      <c r="AJ31" s="161" t="s">
        <v>323</v>
      </c>
      <c r="AK31" s="161" t="s">
        <v>324</v>
      </c>
      <c r="AL31" s="161" t="s">
        <v>252</v>
      </c>
      <c r="AM31" s="548">
        <v>0</v>
      </c>
      <c r="AN31" s="161"/>
      <c r="AO31" s="161"/>
      <c r="AP31" s="161"/>
      <c r="AQ31" s="161"/>
      <c r="AR31" s="161"/>
      <c r="AS31" s="161"/>
      <c r="AT31" s="161"/>
      <c r="AU31" s="161"/>
      <c r="AV31" s="161"/>
      <c r="AW31" s="161"/>
      <c r="AX31" s="161"/>
      <c r="AY31" s="161"/>
      <c r="AZ31" s="161"/>
      <c r="BA31" s="161"/>
      <c r="BB31" s="161"/>
      <c r="BC31" s="161"/>
      <c r="BD31" s="161"/>
      <c r="BE31" s="161" t="s">
        <v>327</v>
      </c>
      <c r="BF31" s="161" t="s">
        <v>328</v>
      </c>
      <c r="BG31" s="161" t="s">
        <v>329</v>
      </c>
      <c r="BH31" s="161" t="s">
        <v>236</v>
      </c>
      <c r="BI31" s="161" t="s">
        <v>330</v>
      </c>
      <c r="BJ31" s="161" t="s">
        <v>331</v>
      </c>
      <c r="BK31" s="161" t="s">
        <v>332</v>
      </c>
      <c r="BL31" s="161">
        <v>3142641428</v>
      </c>
      <c r="BM31" s="546" t="s">
        <v>333</v>
      </c>
      <c r="BN31" s="85"/>
    </row>
    <row r="32" spans="1:66" ht="15" customHeight="1">
      <c r="A32" s="161" t="s">
        <v>2190</v>
      </c>
      <c r="B32" s="161" t="s">
        <v>58</v>
      </c>
      <c r="C32" s="161"/>
      <c r="D32" s="161" t="s">
        <v>2191</v>
      </c>
      <c r="E32" s="161"/>
      <c r="F32" s="161" t="s">
        <v>335</v>
      </c>
      <c r="G32" s="161" t="s">
        <v>320</v>
      </c>
      <c r="H32" s="541">
        <v>44197</v>
      </c>
      <c r="I32" s="541">
        <v>45473</v>
      </c>
      <c r="J32" s="161" t="s">
        <v>336</v>
      </c>
      <c r="K32" s="161" t="s">
        <v>337</v>
      </c>
      <c r="L32" s="161" t="s">
        <v>338</v>
      </c>
      <c r="M32" s="161" t="s">
        <v>65</v>
      </c>
      <c r="N32" s="161"/>
      <c r="O32" s="161" t="s">
        <v>252</v>
      </c>
      <c r="P32" s="161">
        <v>5</v>
      </c>
      <c r="Q32" s="161" t="s">
        <v>2192</v>
      </c>
      <c r="R32" s="161">
        <v>5</v>
      </c>
      <c r="S32" s="161" t="s">
        <v>2192</v>
      </c>
      <c r="T32" s="161">
        <v>5</v>
      </c>
      <c r="U32" s="161" t="s">
        <v>2192</v>
      </c>
      <c r="V32" s="161">
        <v>5</v>
      </c>
      <c r="W32" s="532" t="s">
        <v>2192</v>
      </c>
      <c r="X32" s="161">
        <v>20</v>
      </c>
      <c r="Y32" s="161" t="s">
        <v>2188</v>
      </c>
      <c r="Z32" s="161"/>
      <c r="AA32" s="161"/>
      <c r="AB32" s="161"/>
      <c r="AC32" s="161"/>
      <c r="AD32" s="161"/>
      <c r="AE32" s="161"/>
      <c r="AF32" s="161" t="s">
        <v>2193</v>
      </c>
      <c r="AG32" s="548">
        <v>0</v>
      </c>
      <c r="AH32" s="161" t="s">
        <v>2193</v>
      </c>
      <c r="AI32" s="548">
        <v>0</v>
      </c>
      <c r="AJ32" s="551" t="s">
        <v>339</v>
      </c>
      <c r="AK32" s="159" t="s">
        <v>340</v>
      </c>
      <c r="AL32" s="161"/>
      <c r="AM32" s="161"/>
      <c r="AN32" s="161"/>
      <c r="AO32" s="161"/>
      <c r="AP32" s="161"/>
      <c r="AQ32" s="161"/>
      <c r="AR32" s="161"/>
      <c r="AS32" s="161"/>
      <c r="AT32" s="161"/>
      <c r="AU32" s="161"/>
      <c r="AV32" s="161"/>
      <c r="AW32" s="161"/>
      <c r="AX32" s="161"/>
      <c r="AY32" s="161"/>
      <c r="AZ32" s="161"/>
      <c r="BA32" s="161"/>
      <c r="BB32" s="161"/>
      <c r="BC32" s="161"/>
      <c r="BD32" s="161"/>
      <c r="BE32" s="161" t="s">
        <v>343</v>
      </c>
      <c r="BF32" s="161" t="s">
        <v>344</v>
      </c>
      <c r="BG32" s="161" t="s">
        <v>345</v>
      </c>
      <c r="BH32" s="161" t="s">
        <v>236</v>
      </c>
      <c r="BI32" s="161" t="s">
        <v>284</v>
      </c>
      <c r="BJ32" s="161" t="s">
        <v>285</v>
      </c>
      <c r="BK32" s="161" t="s">
        <v>286</v>
      </c>
      <c r="BL32" s="161">
        <v>4320410</v>
      </c>
      <c r="BM32" s="546" t="s">
        <v>287</v>
      </c>
      <c r="BN32" s="85"/>
    </row>
    <row r="33" spans="1:66" ht="15" customHeight="1">
      <c r="A33" s="161" t="s">
        <v>2194</v>
      </c>
      <c r="B33" s="161" t="s">
        <v>224</v>
      </c>
      <c r="C33" s="161"/>
      <c r="D33" s="161" t="s">
        <v>346</v>
      </c>
      <c r="E33" s="161"/>
      <c r="F33" s="161" t="s">
        <v>335</v>
      </c>
      <c r="G33" s="161" t="s">
        <v>320</v>
      </c>
      <c r="H33" s="541">
        <v>44927</v>
      </c>
      <c r="I33" s="541">
        <v>45473</v>
      </c>
      <c r="J33" s="161" t="s">
        <v>2195</v>
      </c>
      <c r="K33" s="161" t="s">
        <v>348</v>
      </c>
      <c r="L33" s="161" t="s">
        <v>338</v>
      </c>
      <c r="M33" s="161" t="s">
        <v>65</v>
      </c>
      <c r="N33" s="161"/>
      <c r="O33" s="161" t="s">
        <v>252</v>
      </c>
      <c r="P33" s="161">
        <v>0</v>
      </c>
      <c r="Q33" s="161" t="s">
        <v>252</v>
      </c>
      <c r="R33" s="161">
        <v>0</v>
      </c>
      <c r="S33" s="161" t="s">
        <v>252</v>
      </c>
      <c r="T33" s="161">
        <v>1</v>
      </c>
      <c r="U33" s="161" t="s">
        <v>2196</v>
      </c>
      <c r="V33" s="161">
        <v>1</v>
      </c>
      <c r="W33" s="532" t="s">
        <v>2196</v>
      </c>
      <c r="X33" s="161">
        <v>1</v>
      </c>
      <c r="Y33" s="161" t="s">
        <v>2197</v>
      </c>
      <c r="Z33" s="161"/>
      <c r="AA33" s="161"/>
      <c r="AB33" s="161"/>
      <c r="AC33" s="161"/>
      <c r="AD33" s="161"/>
      <c r="AE33" s="161"/>
      <c r="AF33" s="161" t="s">
        <v>252</v>
      </c>
      <c r="AG33" s="548">
        <v>0</v>
      </c>
      <c r="AH33" s="161">
        <v>0</v>
      </c>
      <c r="AI33" s="548">
        <v>0</v>
      </c>
      <c r="AJ33" s="542"/>
      <c r="AK33" s="542" t="s">
        <v>349</v>
      </c>
      <c r="AL33" s="161"/>
      <c r="AM33" s="161"/>
      <c r="AN33" s="161"/>
      <c r="AO33" s="161"/>
      <c r="AP33" s="161"/>
      <c r="AQ33" s="161"/>
      <c r="AR33" s="161"/>
      <c r="AS33" s="161"/>
      <c r="AT33" s="161"/>
      <c r="AU33" s="161"/>
      <c r="AV33" s="161"/>
      <c r="AW33" s="161"/>
      <c r="AX33" s="161"/>
      <c r="AY33" s="161"/>
      <c r="AZ33" s="161"/>
      <c r="BA33" s="161"/>
      <c r="BB33" s="161"/>
      <c r="BC33" s="161"/>
      <c r="BD33" s="161"/>
      <c r="BE33" s="161" t="s">
        <v>343</v>
      </c>
      <c r="BF33" s="161" t="s">
        <v>350</v>
      </c>
      <c r="BG33" s="161" t="s">
        <v>345</v>
      </c>
      <c r="BH33" s="161" t="s">
        <v>236</v>
      </c>
      <c r="BI33" s="161" t="s">
        <v>284</v>
      </c>
      <c r="BJ33" s="161" t="s">
        <v>285</v>
      </c>
      <c r="BK33" s="161" t="s">
        <v>286</v>
      </c>
      <c r="BL33" s="161">
        <v>4320410</v>
      </c>
      <c r="BM33" s="546" t="s">
        <v>287</v>
      </c>
      <c r="BN33" s="85" t="s">
        <v>351</v>
      </c>
    </row>
    <row r="34" spans="1:66" ht="15" customHeight="1">
      <c r="A34" s="161" t="s">
        <v>2198</v>
      </c>
      <c r="B34" s="161" t="s">
        <v>224</v>
      </c>
      <c r="C34" s="161" t="s">
        <v>243</v>
      </c>
      <c r="D34" s="161" t="s">
        <v>352</v>
      </c>
      <c r="E34" s="161"/>
      <c r="F34" s="161" t="s">
        <v>245</v>
      </c>
      <c r="G34" s="161" t="s">
        <v>246</v>
      </c>
      <c r="H34" s="541">
        <v>44378</v>
      </c>
      <c r="I34" s="541">
        <v>45473</v>
      </c>
      <c r="J34" s="161" t="s">
        <v>353</v>
      </c>
      <c r="K34" s="161" t="s">
        <v>354</v>
      </c>
      <c r="L34" s="161" t="s">
        <v>355</v>
      </c>
      <c r="M34" s="161" t="s">
        <v>65</v>
      </c>
      <c r="N34" s="161"/>
      <c r="O34" s="161">
        <v>0</v>
      </c>
      <c r="P34" s="161">
        <v>4</v>
      </c>
      <c r="Q34" s="161" t="s">
        <v>2199</v>
      </c>
      <c r="R34" s="161">
        <v>4</v>
      </c>
      <c r="S34" s="161" t="s">
        <v>2199</v>
      </c>
      <c r="T34" s="161">
        <v>4</v>
      </c>
      <c r="U34" s="161" t="s">
        <v>2199</v>
      </c>
      <c r="V34" s="161">
        <v>4</v>
      </c>
      <c r="W34" s="161" t="s">
        <v>2200</v>
      </c>
      <c r="X34" s="161">
        <v>16</v>
      </c>
      <c r="Y34" s="161" t="s">
        <v>2201</v>
      </c>
      <c r="Z34" s="161" t="s">
        <v>182</v>
      </c>
      <c r="AA34" s="161" t="s">
        <v>182</v>
      </c>
      <c r="AB34" s="161" t="s">
        <v>182</v>
      </c>
      <c r="AC34" s="161" t="s">
        <v>182</v>
      </c>
      <c r="AD34" s="161" t="s">
        <v>182</v>
      </c>
      <c r="AE34" s="161" t="s">
        <v>182</v>
      </c>
      <c r="AF34" s="161" t="s">
        <v>252</v>
      </c>
      <c r="AG34" s="161" t="s">
        <v>253</v>
      </c>
      <c r="AH34" s="161">
        <v>0.4</v>
      </c>
      <c r="AI34" s="548">
        <v>0.1</v>
      </c>
      <c r="AJ34" s="161" t="s">
        <v>356</v>
      </c>
      <c r="AK34" s="161" t="s">
        <v>357</v>
      </c>
      <c r="AL34" s="161"/>
      <c r="AM34" s="161"/>
      <c r="AN34" s="161"/>
      <c r="AO34" s="161"/>
      <c r="AP34" s="161"/>
      <c r="AQ34" s="161"/>
      <c r="AR34" s="161"/>
      <c r="AS34" s="161"/>
      <c r="AT34" s="161"/>
      <c r="AU34" s="161"/>
      <c r="AV34" s="161"/>
      <c r="AW34" s="161"/>
      <c r="AX34" s="161"/>
      <c r="AY34" s="161"/>
      <c r="AZ34" s="161"/>
      <c r="BA34" s="161"/>
      <c r="BB34" s="161"/>
      <c r="BC34" s="161"/>
      <c r="BD34" s="161"/>
      <c r="BE34" s="161" t="s">
        <v>258</v>
      </c>
      <c r="BF34" s="161" t="s">
        <v>360</v>
      </c>
      <c r="BG34" s="161">
        <v>7614</v>
      </c>
      <c r="BH34" s="161" t="s">
        <v>236</v>
      </c>
      <c r="BI34" s="161" t="s">
        <v>260</v>
      </c>
      <c r="BJ34" s="161" t="s">
        <v>361</v>
      </c>
      <c r="BK34" s="161" t="s">
        <v>362</v>
      </c>
      <c r="BL34" s="161">
        <v>3795750</v>
      </c>
      <c r="BM34" s="546" t="s">
        <v>363</v>
      </c>
      <c r="BN34" s="85"/>
    </row>
    <row r="35" spans="1:66" ht="15" customHeight="1">
      <c r="A35" s="161" t="s">
        <v>2202</v>
      </c>
      <c r="B35" s="161" t="s">
        <v>224</v>
      </c>
      <c r="C35" s="161"/>
      <c r="D35" s="161" t="s">
        <v>364</v>
      </c>
      <c r="E35" s="161"/>
      <c r="F35" s="161" t="s">
        <v>365</v>
      </c>
      <c r="G35" s="161" t="s">
        <v>366</v>
      </c>
      <c r="H35" s="541">
        <v>44440</v>
      </c>
      <c r="I35" s="541">
        <v>45443</v>
      </c>
      <c r="J35" s="161" t="s">
        <v>367</v>
      </c>
      <c r="K35" s="161" t="s">
        <v>368</v>
      </c>
      <c r="L35" s="161" t="s">
        <v>369</v>
      </c>
      <c r="M35" s="161" t="s">
        <v>65</v>
      </c>
      <c r="N35" s="161"/>
      <c r="O35" s="161"/>
      <c r="P35" s="548">
        <v>1</v>
      </c>
      <c r="Q35" s="161" t="s">
        <v>2203</v>
      </c>
      <c r="R35" s="548">
        <v>1</v>
      </c>
      <c r="S35" s="161" t="s">
        <v>2204</v>
      </c>
      <c r="T35" s="548">
        <v>1</v>
      </c>
      <c r="U35" s="161" t="s">
        <v>2205</v>
      </c>
      <c r="V35" s="548">
        <v>1</v>
      </c>
      <c r="W35" s="161" t="s">
        <v>2206</v>
      </c>
      <c r="X35" s="548">
        <v>1</v>
      </c>
      <c r="Y35" s="539" t="s">
        <v>2207</v>
      </c>
      <c r="Z35" s="161"/>
      <c r="AA35" s="161"/>
      <c r="AB35" s="161"/>
      <c r="AC35" s="161"/>
      <c r="AD35" s="161"/>
      <c r="AE35" s="161"/>
      <c r="AF35" s="161"/>
      <c r="AG35" s="161"/>
      <c r="AH35" s="550"/>
      <c r="AI35" s="550"/>
      <c r="AJ35" s="161"/>
      <c r="AK35" s="161" t="s">
        <v>370</v>
      </c>
      <c r="AL35" s="161"/>
      <c r="AM35" s="161"/>
      <c r="AN35" s="161"/>
      <c r="AO35" s="161"/>
      <c r="AP35" s="161"/>
      <c r="AQ35" s="161"/>
      <c r="AR35" s="161"/>
      <c r="AS35" s="161"/>
      <c r="AT35" s="161"/>
      <c r="AU35" s="161"/>
      <c r="AV35" s="161"/>
      <c r="AW35" s="161"/>
      <c r="AX35" s="161"/>
      <c r="AY35" s="161"/>
      <c r="AZ35" s="161"/>
      <c r="BA35" s="161"/>
      <c r="BB35" s="161"/>
      <c r="BC35" s="161"/>
      <c r="BD35" s="161"/>
      <c r="BE35" s="161" t="s">
        <v>372</v>
      </c>
      <c r="BF35" s="161" t="s">
        <v>373</v>
      </c>
      <c r="BG35" s="161" t="s">
        <v>374</v>
      </c>
      <c r="BH35" s="161" t="s">
        <v>236</v>
      </c>
      <c r="BI35" s="552" t="s">
        <v>375</v>
      </c>
      <c r="BJ35" s="161" t="s">
        <v>376</v>
      </c>
      <c r="BK35" s="161" t="s">
        <v>377</v>
      </c>
      <c r="BL35" s="161" t="s">
        <v>378</v>
      </c>
      <c r="BM35" s="546" t="s">
        <v>379</v>
      </c>
      <c r="BN35" s="85" t="s">
        <v>380</v>
      </c>
    </row>
    <row r="36" spans="1:66" ht="15" customHeight="1">
      <c r="A36" s="161" t="s">
        <v>2208</v>
      </c>
      <c r="B36" s="161" t="s">
        <v>224</v>
      </c>
      <c r="C36" s="161"/>
      <c r="D36" s="161" t="s">
        <v>381</v>
      </c>
      <c r="E36" s="161"/>
      <c r="F36" s="161" t="s">
        <v>141</v>
      </c>
      <c r="G36" s="161" t="s">
        <v>320</v>
      </c>
      <c r="H36" s="541">
        <v>44197</v>
      </c>
      <c r="I36" s="541">
        <v>45442</v>
      </c>
      <c r="J36" s="161" t="s">
        <v>277</v>
      </c>
      <c r="K36" s="161" t="s">
        <v>277</v>
      </c>
      <c r="L36" s="161" t="s">
        <v>338</v>
      </c>
      <c r="M36" s="161" t="s">
        <v>65</v>
      </c>
      <c r="N36" s="161"/>
      <c r="O36" s="161" t="s">
        <v>252</v>
      </c>
      <c r="P36" s="161">
        <v>1</v>
      </c>
      <c r="Q36" s="161" t="s">
        <v>2188</v>
      </c>
      <c r="R36" s="161">
        <v>1</v>
      </c>
      <c r="S36" s="161" t="s">
        <v>2188</v>
      </c>
      <c r="T36" s="161">
        <v>1</v>
      </c>
      <c r="U36" s="161" t="s">
        <v>2188</v>
      </c>
      <c r="V36" s="161">
        <v>1</v>
      </c>
      <c r="W36" s="161" t="s">
        <v>2209</v>
      </c>
      <c r="X36" s="161" t="s">
        <v>382</v>
      </c>
      <c r="Y36" s="539" t="s">
        <v>2210</v>
      </c>
      <c r="Z36" s="161"/>
      <c r="AA36" s="161"/>
      <c r="AB36" s="161"/>
      <c r="AC36" s="161"/>
      <c r="AD36" s="161"/>
      <c r="AE36" s="161"/>
      <c r="AF36" s="161" t="s">
        <v>81</v>
      </c>
      <c r="AG36" s="548">
        <v>0</v>
      </c>
      <c r="AH36" s="161">
        <v>0</v>
      </c>
      <c r="AI36" s="548">
        <v>0</v>
      </c>
      <c r="AJ36" s="161" t="s">
        <v>2174</v>
      </c>
      <c r="AK36" s="553"/>
      <c r="AL36" s="161"/>
      <c r="AM36" s="161"/>
      <c r="AN36" s="161"/>
      <c r="AO36" s="161"/>
      <c r="AP36" s="161"/>
      <c r="AQ36" s="161"/>
      <c r="AR36" s="161"/>
      <c r="AS36" s="161"/>
      <c r="AT36" s="161"/>
      <c r="AU36" s="161"/>
      <c r="AV36" s="161"/>
      <c r="AW36" s="161"/>
      <c r="AX36" s="161"/>
      <c r="AY36" s="161"/>
      <c r="AZ36" s="161"/>
      <c r="BA36" s="161"/>
      <c r="BB36" s="161"/>
      <c r="BC36" s="161"/>
      <c r="BD36" s="161"/>
      <c r="BE36" s="161" t="s">
        <v>384</v>
      </c>
      <c r="BF36" s="161" t="s">
        <v>385</v>
      </c>
      <c r="BG36" s="161" t="s">
        <v>386</v>
      </c>
      <c r="BH36" s="161" t="s">
        <v>236</v>
      </c>
      <c r="BI36" s="161" t="s">
        <v>284</v>
      </c>
      <c r="BJ36" s="161" t="s">
        <v>387</v>
      </c>
      <c r="BK36" s="161" t="s">
        <v>388</v>
      </c>
      <c r="BL36" s="161">
        <v>3424100</v>
      </c>
      <c r="BM36" s="546" t="s">
        <v>389</v>
      </c>
      <c r="BN36" s="85"/>
    </row>
    <row r="37" spans="1:66" ht="15" customHeight="1">
      <c r="A37" s="161" t="s">
        <v>2211</v>
      </c>
      <c r="B37" s="161" t="s">
        <v>224</v>
      </c>
      <c r="C37" s="161"/>
      <c r="D37" s="161" t="s">
        <v>390</v>
      </c>
      <c r="E37" s="161"/>
      <c r="F37" s="161" t="s">
        <v>365</v>
      </c>
      <c r="G37" s="161" t="s">
        <v>366</v>
      </c>
      <c r="H37" s="541">
        <v>44287</v>
      </c>
      <c r="I37" s="541">
        <v>44561</v>
      </c>
      <c r="J37" s="161" t="s">
        <v>391</v>
      </c>
      <c r="K37" s="161" t="s">
        <v>392</v>
      </c>
      <c r="L37" s="161" t="s">
        <v>369</v>
      </c>
      <c r="M37" s="161" t="s">
        <v>65</v>
      </c>
      <c r="N37" s="161" t="s">
        <v>80</v>
      </c>
      <c r="O37" s="161" t="s">
        <v>80</v>
      </c>
      <c r="P37" s="161">
        <v>1</v>
      </c>
      <c r="Q37" s="161" t="s">
        <v>2212</v>
      </c>
      <c r="R37" s="161"/>
      <c r="S37" s="161"/>
      <c r="T37" s="161"/>
      <c r="U37" s="161"/>
      <c r="V37" s="161"/>
      <c r="W37" s="161"/>
      <c r="X37" s="161">
        <v>1</v>
      </c>
      <c r="Y37" s="539" t="s">
        <v>2212</v>
      </c>
      <c r="Z37" s="161"/>
      <c r="AA37" s="161"/>
      <c r="AB37" s="161"/>
      <c r="AC37" s="161"/>
      <c r="AD37" s="161"/>
      <c r="AE37" s="161"/>
      <c r="AF37" s="161"/>
      <c r="AG37" s="161"/>
      <c r="AH37" s="550"/>
      <c r="AI37" s="550"/>
      <c r="AJ37" s="161"/>
      <c r="AK37" s="159" t="s">
        <v>393</v>
      </c>
      <c r="AL37" s="161"/>
      <c r="AM37" s="161"/>
      <c r="AN37" s="161"/>
      <c r="AO37" s="161"/>
      <c r="AP37" s="161"/>
      <c r="AQ37" s="161"/>
      <c r="AR37" s="161"/>
      <c r="AS37" s="161"/>
      <c r="AT37" s="161"/>
      <c r="AU37" s="161"/>
      <c r="AV37" s="161"/>
      <c r="AW37" s="161"/>
      <c r="AX37" s="161"/>
      <c r="AY37" s="161"/>
      <c r="AZ37" s="161"/>
      <c r="BA37" s="161"/>
      <c r="BB37" s="161"/>
      <c r="BC37" s="161"/>
      <c r="BD37" s="161"/>
      <c r="BE37" s="161" t="s">
        <v>372</v>
      </c>
      <c r="BF37" s="161" t="s">
        <v>396</v>
      </c>
      <c r="BG37" s="161" t="s">
        <v>397</v>
      </c>
      <c r="BH37" s="161" t="s">
        <v>236</v>
      </c>
      <c r="BI37" s="161" t="s">
        <v>375</v>
      </c>
      <c r="BJ37" s="161" t="s">
        <v>398</v>
      </c>
      <c r="BK37" s="554" t="s">
        <v>399</v>
      </c>
      <c r="BL37" s="554">
        <v>6605400</v>
      </c>
      <c r="BM37" s="555" t="s">
        <v>400</v>
      </c>
      <c r="BN37" s="85"/>
    </row>
    <row r="38" spans="1:66" ht="15" customHeight="1">
      <c r="A38" s="161" t="s">
        <v>2213</v>
      </c>
      <c r="B38" s="161" t="s">
        <v>224</v>
      </c>
      <c r="C38" s="161"/>
      <c r="D38" s="161" t="s">
        <v>401</v>
      </c>
      <c r="E38" s="161">
        <v>40</v>
      </c>
      <c r="F38" s="161" t="s">
        <v>226</v>
      </c>
      <c r="G38" s="161" t="s">
        <v>320</v>
      </c>
      <c r="H38" s="541">
        <v>44378</v>
      </c>
      <c r="I38" s="541">
        <v>45474</v>
      </c>
      <c r="J38" s="161" t="s">
        <v>402</v>
      </c>
      <c r="K38" s="161" t="s">
        <v>403</v>
      </c>
      <c r="L38" s="161" t="s">
        <v>144</v>
      </c>
      <c r="M38" s="161" t="s">
        <v>65</v>
      </c>
      <c r="N38" s="161"/>
      <c r="O38" s="161" t="s">
        <v>252</v>
      </c>
      <c r="P38" s="161">
        <v>10</v>
      </c>
      <c r="Q38" s="161" t="s">
        <v>2214</v>
      </c>
      <c r="R38" s="161">
        <v>10</v>
      </c>
      <c r="S38" s="161" t="s">
        <v>2214</v>
      </c>
      <c r="T38" s="161">
        <v>10</v>
      </c>
      <c r="U38" s="161" t="s">
        <v>2214</v>
      </c>
      <c r="V38" s="161" t="s">
        <v>252</v>
      </c>
      <c r="W38" s="161" t="s">
        <v>2008</v>
      </c>
      <c r="X38" s="161">
        <v>30</v>
      </c>
      <c r="Y38" s="539" t="s">
        <v>2215</v>
      </c>
      <c r="Z38" s="161"/>
      <c r="AA38" s="161"/>
      <c r="AB38" s="161"/>
      <c r="AC38" s="161"/>
      <c r="AD38" s="161"/>
      <c r="AE38" s="161"/>
      <c r="AF38" s="161"/>
      <c r="AG38" s="161"/>
      <c r="AH38" s="550"/>
      <c r="AI38" s="550"/>
      <c r="AJ38" s="161" t="s">
        <v>404</v>
      </c>
      <c r="AK38" s="161" t="s">
        <v>405</v>
      </c>
      <c r="AL38" s="161"/>
      <c r="AM38" s="161"/>
      <c r="AN38" s="161"/>
      <c r="AO38" s="161"/>
      <c r="AP38" s="161"/>
      <c r="AQ38" s="161"/>
      <c r="AR38" s="161"/>
      <c r="AS38" s="161"/>
      <c r="AT38" s="161"/>
      <c r="AU38" s="161"/>
      <c r="AV38" s="161"/>
      <c r="AW38" s="161"/>
      <c r="AX38" s="161"/>
      <c r="AY38" s="161"/>
      <c r="AZ38" s="161"/>
      <c r="BA38" s="161"/>
      <c r="BB38" s="161"/>
      <c r="BC38" s="161"/>
      <c r="BD38" s="161"/>
      <c r="BE38" s="161" t="s">
        <v>407</v>
      </c>
      <c r="BF38" s="161" t="s">
        <v>408</v>
      </c>
      <c r="BG38" s="161" t="s">
        <v>409</v>
      </c>
      <c r="BH38" s="161" t="s">
        <v>236</v>
      </c>
      <c r="BI38" s="161" t="s">
        <v>330</v>
      </c>
      <c r="BJ38" s="161" t="s">
        <v>410</v>
      </c>
      <c r="BK38" s="161" t="s">
        <v>411</v>
      </c>
      <c r="BL38" s="161">
        <v>3163708651</v>
      </c>
      <c r="BM38" s="546" t="s">
        <v>412</v>
      </c>
      <c r="BN38" s="85" t="s">
        <v>413</v>
      </c>
    </row>
    <row r="39" spans="1:66" ht="15" customHeight="1">
      <c r="A39" s="161" t="s">
        <v>2216</v>
      </c>
      <c r="B39" s="161" t="s">
        <v>224</v>
      </c>
      <c r="C39" s="161" t="s">
        <v>243</v>
      </c>
      <c r="D39" s="161" t="s">
        <v>414</v>
      </c>
      <c r="E39" s="161"/>
      <c r="F39" s="161" t="s">
        <v>245</v>
      </c>
      <c r="G39" s="161" t="s">
        <v>246</v>
      </c>
      <c r="H39" s="541">
        <v>44378</v>
      </c>
      <c r="I39" s="541">
        <v>45473</v>
      </c>
      <c r="J39" s="161" t="s">
        <v>415</v>
      </c>
      <c r="K39" s="161" t="s">
        <v>416</v>
      </c>
      <c r="L39" s="161" t="s">
        <v>355</v>
      </c>
      <c r="M39" s="161" t="s">
        <v>65</v>
      </c>
      <c r="N39" s="161"/>
      <c r="O39" s="161"/>
      <c r="P39" s="161">
        <v>2</v>
      </c>
      <c r="Q39" s="161" t="s">
        <v>2217</v>
      </c>
      <c r="R39" s="161">
        <v>2</v>
      </c>
      <c r="S39" s="161" t="s">
        <v>2217</v>
      </c>
      <c r="T39" s="161">
        <v>2</v>
      </c>
      <c r="U39" s="161" t="s">
        <v>2217</v>
      </c>
      <c r="V39" s="161">
        <v>2</v>
      </c>
      <c r="W39" s="161" t="s">
        <v>2218</v>
      </c>
      <c r="X39" s="161">
        <v>8</v>
      </c>
      <c r="Y39" s="539" t="s">
        <v>2219</v>
      </c>
      <c r="Z39" s="161" t="s">
        <v>182</v>
      </c>
      <c r="AA39" s="161" t="s">
        <v>182</v>
      </c>
      <c r="AB39" s="161" t="s">
        <v>182</v>
      </c>
      <c r="AC39" s="161" t="s">
        <v>182</v>
      </c>
      <c r="AD39" s="161" t="s">
        <v>182</v>
      </c>
      <c r="AE39" s="161" t="s">
        <v>182</v>
      </c>
      <c r="AF39" s="161" t="s">
        <v>252</v>
      </c>
      <c r="AG39" s="161" t="s">
        <v>253</v>
      </c>
      <c r="AH39" s="161">
        <v>0.2</v>
      </c>
      <c r="AI39" s="548">
        <v>0.1</v>
      </c>
      <c r="AJ39" s="161" t="s">
        <v>417</v>
      </c>
      <c r="AK39" s="161" t="s">
        <v>418</v>
      </c>
      <c r="AL39" s="161"/>
      <c r="AM39" s="161"/>
      <c r="AN39" s="161"/>
      <c r="AO39" s="161"/>
      <c r="AP39" s="161"/>
      <c r="AQ39" s="161"/>
      <c r="AR39" s="161"/>
      <c r="AS39" s="161"/>
      <c r="AT39" s="161"/>
      <c r="AU39" s="161"/>
      <c r="AV39" s="161"/>
      <c r="AW39" s="161"/>
      <c r="AX39" s="161"/>
      <c r="AY39" s="161"/>
      <c r="AZ39" s="161"/>
      <c r="BA39" s="161"/>
      <c r="BB39" s="161"/>
      <c r="BC39" s="161"/>
      <c r="BD39" s="161"/>
      <c r="BE39" s="161" t="s">
        <v>421</v>
      </c>
      <c r="BF39" s="161" t="s">
        <v>422</v>
      </c>
      <c r="BG39" s="159">
        <v>7619</v>
      </c>
      <c r="BH39" s="161" t="s">
        <v>236</v>
      </c>
      <c r="BI39" s="161" t="s">
        <v>260</v>
      </c>
      <c r="BJ39" s="161" t="s">
        <v>423</v>
      </c>
      <c r="BK39" s="161" t="s">
        <v>424</v>
      </c>
      <c r="BL39" s="161">
        <v>3795750</v>
      </c>
      <c r="BM39" s="546" t="s">
        <v>425</v>
      </c>
      <c r="BN39" s="85"/>
    </row>
    <row r="40" spans="1:66" ht="15" customHeight="1">
      <c r="A40" s="161" t="s">
        <v>2220</v>
      </c>
      <c r="B40" s="161" t="s">
        <v>2109</v>
      </c>
      <c r="C40" s="161" t="s">
        <v>243</v>
      </c>
      <c r="D40" s="161" t="s">
        <v>426</v>
      </c>
      <c r="E40" s="161"/>
      <c r="F40" s="161" t="s">
        <v>245</v>
      </c>
      <c r="G40" s="161" t="s">
        <v>246</v>
      </c>
      <c r="H40" s="541">
        <v>44378</v>
      </c>
      <c r="I40" s="541">
        <v>45473</v>
      </c>
      <c r="J40" s="161" t="s">
        <v>427</v>
      </c>
      <c r="K40" s="161" t="s">
        <v>428</v>
      </c>
      <c r="L40" s="161" t="s">
        <v>355</v>
      </c>
      <c r="M40" s="161" t="s">
        <v>65</v>
      </c>
      <c r="N40" s="161"/>
      <c r="O40" s="161"/>
      <c r="P40" s="161">
        <v>1</v>
      </c>
      <c r="Q40" s="161" t="s">
        <v>2221</v>
      </c>
      <c r="R40" s="161">
        <v>1</v>
      </c>
      <c r="S40" s="161" t="s">
        <v>2221</v>
      </c>
      <c r="T40" s="161">
        <v>1</v>
      </c>
      <c r="U40" s="161" t="s">
        <v>2221</v>
      </c>
      <c r="V40" s="161">
        <v>1</v>
      </c>
      <c r="W40" s="161" t="s">
        <v>2222</v>
      </c>
      <c r="X40" s="161">
        <v>4</v>
      </c>
      <c r="Y40" s="539" t="s">
        <v>2223</v>
      </c>
      <c r="Z40" s="161" t="s">
        <v>182</v>
      </c>
      <c r="AA40" s="161" t="s">
        <v>182</v>
      </c>
      <c r="AB40" s="161" t="s">
        <v>182</v>
      </c>
      <c r="AC40" s="161" t="s">
        <v>182</v>
      </c>
      <c r="AD40" s="161" t="s">
        <v>182</v>
      </c>
      <c r="AE40" s="161" t="s">
        <v>182</v>
      </c>
      <c r="AF40" s="161" t="s">
        <v>252</v>
      </c>
      <c r="AG40" s="161" t="s">
        <v>253</v>
      </c>
      <c r="AH40" s="161">
        <v>0.1</v>
      </c>
      <c r="AI40" s="548">
        <v>0.1</v>
      </c>
      <c r="AJ40" s="161" t="s">
        <v>429</v>
      </c>
      <c r="AK40" s="161" t="s">
        <v>430</v>
      </c>
      <c r="AL40" s="161"/>
      <c r="AM40" s="161"/>
      <c r="AN40" s="161"/>
      <c r="AO40" s="161"/>
      <c r="AP40" s="161"/>
      <c r="AQ40" s="161"/>
      <c r="AR40" s="161"/>
      <c r="AS40" s="161"/>
      <c r="AT40" s="161"/>
      <c r="AU40" s="161"/>
      <c r="AV40" s="161"/>
      <c r="AW40" s="161"/>
      <c r="AX40" s="161"/>
      <c r="AY40" s="161"/>
      <c r="AZ40" s="161"/>
      <c r="BA40" s="161"/>
      <c r="BB40" s="161"/>
      <c r="BC40" s="161"/>
      <c r="BD40" s="161"/>
      <c r="BE40" s="161" t="s">
        <v>433</v>
      </c>
      <c r="BF40" s="161" t="s">
        <v>434</v>
      </c>
      <c r="BG40" s="161">
        <v>7617</v>
      </c>
      <c r="BH40" s="161" t="s">
        <v>236</v>
      </c>
      <c r="BI40" s="161" t="s">
        <v>260</v>
      </c>
      <c r="BJ40" s="161" t="s">
        <v>423</v>
      </c>
      <c r="BK40" s="161" t="s">
        <v>424</v>
      </c>
      <c r="BL40" s="161">
        <v>3795750</v>
      </c>
      <c r="BM40" s="546" t="s">
        <v>425</v>
      </c>
      <c r="BN40" s="85"/>
    </row>
    <row r="41" spans="1:66" ht="15" customHeight="1">
      <c r="A41" s="161" t="s">
        <v>2224</v>
      </c>
      <c r="B41" s="161" t="s">
        <v>2109</v>
      </c>
      <c r="C41" s="161" t="s">
        <v>243</v>
      </c>
      <c r="D41" s="161" t="s">
        <v>435</v>
      </c>
      <c r="E41" s="161"/>
      <c r="F41" s="161" t="s">
        <v>245</v>
      </c>
      <c r="G41" s="161" t="s">
        <v>436</v>
      </c>
      <c r="H41" s="541">
        <v>44378</v>
      </c>
      <c r="I41" s="541">
        <v>45473</v>
      </c>
      <c r="J41" s="161" t="s">
        <v>437</v>
      </c>
      <c r="K41" s="161" t="s">
        <v>438</v>
      </c>
      <c r="L41" s="161" t="s">
        <v>355</v>
      </c>
      <c r="M41" s="161" t="s">
        <v>65</v>
      </c>
      <c r="N41" s="161"/>
      <c r="O41" s="161"/>
      <c r="P41" s="161">
        <v>8</v>
      </c>
      <c r="Q41" s="161" t="s">
        <v>2225</v>
      </c>
      <c r="R41" s="161">
        <v>8</v>
      </c>
      <c r="S41" s="161" t="s">
        <v>2225</v>
      </c>
      <c r="T41" s="161">
        <v>8</v>
      </c>
      <c r="U41" s="161" t="s">
        <v>2225</v>
      </c>
      <c r="V41" s="161">
        <v>8</v>
      </c>
      <c r="W41" s="161" t="s">
        <v>2226</v>
      </c>
      <c r="X41" s="161">
        <v>32</v>
      </c>
      <c r="Y41" s="539" t="s">
        <v>2227</v>
      </c>
      <c r="Z41" s="161" t="s">
        <v>182</v>
      </c>
      <c r="AA41" s="161" t="s">
        <v>182</v>
      </c>
      <c r="AB41" s="161" t="s">
        <v>182</v>
      </c>
      <c r="AC41" s="161" t="s">
        <v>182</v>
      </c>
      <c r="AD41" s="161" t="s">
        <v>182</v>
      </c>
      <c r="AE41" s="161" t="s">
        <v>182</v>
      </c>
      <c r="AF41" s="161" t="s">
        <v>252</v>
      </c>
      <c r="AG41" s="161" t="s">
        <v>253</v>
      </c>
      <c r="AH41" s="161">
        <v>0.8</v>
      </c>
      <c r="AI41" s="548">
        <v>0.1</v>
      </c>
      <c r="AJ41" s="161" t="s">
        <v>439</v>
      </c>
      <c r="AK41" s="161" t="s">
        <v>440</v>
      </c>
      <c r="AL41" s="161"/>
      <c r="AM41" s="161"/>
      <c r="AN41" s="161"/>
      <c r="AO41" s="161"/>
      <c r="AP41" s="161"/>
      <c r="AQ41" s="161"/>
      <c r="AR41" s="161"/>
      <c r="AS41" s="161"/>
      <c r="AT41" s="161"/>
      <c r="AU41" s="161"/>
      <c r="AV41" s="161"/>
      <c r="AW41" s="161"/>
      <c r="AX41" s="161"/>
      <c r="AY41" s="161"/>
      <c r="AZ41" s="161"/>
      <c r="BA41" s="161"/>
      <c r="BB41" s="161"/>
      <c r="BC41" s="161"/>
      <c r="BD41" s="161"/>
      <c r="BE41" s="161" t="s">
        <v>258</v>
      </c>
      <c r="BF41" s="161" t="s">
        <v>360</v>
      </c>
      <c r="BG41" s="161">
        <v>7614</v>
      </c>
      <c r="BH41" s="161" t="s">
        <v>236</v>
      </c>
      <c r="BI41" s="161" t="s">
        <v>260</v>
      </c>
      <c r="BJ41" s="161" t="s">
        <v>361</v>
      </c>
      <c r="BK41" s="161" t="s">
        <v>362</v>
      </c>
      <c r="BL41" s="161">
        <v>3795750</v>
      </c>
      <c r="BM41" s="546" t="s">
        <v>363</v>
      </c>
      <c r="BN41" s="85"/>
    </row>
    <row r="42" spans="1:66" ht="15" customHeight="1">
      <c r="A42" s="161" t="s">
        <v>2228</v>
      </c>
      <c r="B42" s="161" t="s">
        <v>2109</v>
      </c>
      <c r="C42" s="161"/>
      <c r="D42" s="161" t="s">
        <v>443</v>
      </c>
      <c r="E42" s="161"/>
      <c r="F42" s="161" t="s">
        <v>226</v>
      </c>
      <c r="G42" s="161" t="s">
        <v>227</v>
      </c>
      <c r="H42" s="541">
        <v>44197</v>
      </c>
      <c r="I42" s="541">
        <v>45473</v>
      </c>
      <c r="J42" s="161" t="s">
        <v>444</v>
      </c>
      <c r="K42" s="161" t="s">
        <v>445</v>
      </c>
      <c r="L42" s="161"/>
      <c r="M42" s="161" t="s">
        <v>65</v>
      </c>
      <c r="N42" s="161"/>
      <c r="O42" s="161"/>
      <c r="P42" s="161">
        <v>25</v>
      </c>
      <c r="Q42" s="161" t="s">
        <v>2229</v>
      </c>
      <c r="R42" s="161">
        <v>25</v>
      </c>
      <c r="S42" s="161" t="s">
        <v>2230</v>
      </c>
      <c r="T42" s="161">
        <v>25</v>
      </c>
      <c r="U42" s="161" t="s">
        <v>2231</v>
      </c>
      <c r="V42" s="161">
        <v>25</v>
      </c>
      <c r="W42" s="161" t="s">
        <v>2232</v>
      </c>
      <c r="X42" s="161">
        <v>100</v>
      </c>
      <c r="Y42" s="539" t="s">
        <v>2233</v>
      </c>
      <c r="Z42" s="161"/>
      <c r="AA42" s="161"/>
      <c r="AB42" s="161"/>
      <c r="AC42" s="161"/>
      <c r="AD42" s="161"/>
      <c r="AE42" s="161"/>
      <c r="AF42" s="161" t="s">
        <v>2234</v>
      </c>
      <c r="AG42" s="161"/>
      <c r="AH42" s="556">
        <v>0</v>
      </c>
      <c r="AI42" s="548">
        <v>0</v>
      </c>
      <c r="AJ42" s="161" t="s">
        <v>446</v>
      </c>
      <c r="AK42" s="161" t="s">
        <v>447</v>
      </c>
      <c r="AL42" s="161"/>
      <c r="AM42" s="161"/>
      <c r="AN42" s="161"/>
      <c r="AO42" s="161"/>
      <c r="AP42" s="161"/>
      <c r="AQ42" s="161"/>
      <c r="AR42" s="161"/>
      <c r="AS42" s="161"/>
      <c r="AT42" s="161"/>
      <c r="AU42" s="161"/>
      <c r="AV42" s="161"/>
      <c r="AW42" s="161"/>
      <c r="AX42" s="161"/>
      <c r="AY42" s="161"/>
      <c r="AZ42" s="161"/>
      <c r="BA42" s="161"/>
      <c r="BB42" s="161"/>
      <c r="BC42" s="161"/>
      <c r="BD42" s="161"/>
      <c r="BE42" s="161" t="s">
        <v>449</v>
      </c>
      <c r="BF42" s="161" t="s">
        <v>2235</v>
      </c>
      <c r="BG42" s="161" t="s">
        <v>2236</v>
      </c>
      <c r="BH42" s="161" t="s">
        <v>236</v>
      </c>
      <c r="BI42" s="161" t="s">
        <v>237</v>
      </c>
      <c r="BJ42" s="161" t="s">
        <v>452</v>
      </c>
      <c r="BK42" s="161" t="s">
        <v>453</v>
      </c>
      <c r="BL42" s="161" t="s">
        <v>454</v>
      </c>
      <c r="BM42" s="546" t="s">
        <v>455</v>
      </c>
      <c r="BN42" s="85"/>
    </row>
    <row r="43" spans="1:66" ht="15" customHeight="1">
      <c r="A43" s="161" t="s">
        <v>2237</v>
      </c>
      <c r="B43" s="161" t="s">
        <v>2238</v>
      </c>
      <c r="C43" s="161"/>
      <c r="D43" s="161" t="s">
        <v>2239</v>
      </c>
      <c r="E43" s="161"/>
      <c r="F43" s="161" t="s">
        <v>245</v>
      </c>
      <c r="G43" s="161" t="s">
        <v>458</v>
      </c>
      <c r="H43" s="541">
        <v>44197</v>
      </c>
      <c r="I43" s="541">
        <v>44561</v>
      </c>
      <c r="J43" s="161" t="s">
        <v>459</v>
      </c>
      <c r="K43" s="161" t="s">
        <v>460</v>
      </c>
      <c r="L43" s="161"/>
      <c r="M43" s="161" t="s">
        <v>156</v>
      </c>
      <c r="N43" s="161" t="s">
        <v>80</v>
      </c>
      <c r="O43" s="161"/>
      <c r="P43" s="161">
        <v>1</v>
      </c>
      <c r="Q43" s="161" t="s">
        <v>2240</v>
      </c>
      <c r="R43" s="161"/>
      <c r="S43" s="161"/>
      <c r="T43" s="161"/>
      <c r="U43" s="161"/>
      <c r="V43" s="161"/>
      <c r="W43" s="161"/>
      <c r="X43" s="161">
        <v>1</v>
      </c>
      <c r="Y43" s="539" t="s">
        <v>2240</v>
      </c>
      <c r="Z43" s="161"/>
      <c r="AA43" s="161"/>
      <c r="AB43" s="161"/>
      <c r="AC43" s="161"/>
      <c r="AD43" s="161"/>
      <c r="AE43" s="161"/>
      <c r="AF43" s="161"/>
      <c r="AG43" s="161"/>
      <c r="AH43" s="161">
        <v>0.1</v>
      </c>
      <c r="AI43" s="548">
        <v>0.1</v>
      </c>
      <c r="AJ43" s="557" t="s">
        <v>2241</v>
      </c>
      <c r="AK43" s="557" t="s">
        <v>462</v>
      </c>
      <c r="AL43" s="161"/>
      <c r="AM43" s="161"/>
      <c r="AN43" s="161"/>
      <c r="AO43" s="161"/>
      <c r="AP43" s="161"/>
      <c r="AQ43" s="161"/>
      <c r="AR43" s="161"/>
      <c r="AS43" s="161"/>
      <c r="AT43" s="161"/>
      <c r="AU43" s="161"/>
      <c r="AV43" s="161"/>
      <c r="AW43" s="161"/>
      <c r="AX43" s="161"/>
      <c r="AY43" s="161"/>
      <c r="AZ43" s="161"/>
      <c r="BA43" s="161"/>
      <c r="BB43" s="161"/>
      <c r="BC43" s="161"/>
      <c r="BD43" s="161"/>
      <c r="BE43" s="161" t="s">
        <v>465</v>
      </c>
      <c r="BF43" s="161" t="s">
        <v>466</v>
      </c>
      <c r="BG43" s="161" t="s">
        <v>467</v>
      </c>
      <c r="BH43" s="161" t="s">
        <v>236</v>
      </c>
      <c r="BI43" s="161" t="s">
        <v>315</v>
      </c>
      <c r="BJ43" s="161" t="s">
        <v>468</v>
      </c>
      <c r="BK43" s="161" t="s">
        <v>469</v>
      </c>
      <c r="BL43" s="161">
        <v>3274850</v>
      </c>
      <c r="BM43" s="546" t="s">
        <v>470</v>
      </c>
      <c r="BN43" s="85"/>
    </row>
    <row r="44" spans="1:66" ht="15" customHeight="1">
      <c r="A44" s="161" t="s">
        <v>2242</v>
      </c>
      <c r="B44" s="161" t="s">
        <v>2238</v>
      </c>
      <c r="C44" s="161"/>
      <c r="D44" s="161" t="s">
        <v>2243</v>
      </c>
      <c r="E44" s="161"/>
      <c r="F44" s="161" t="s">
        <v>245</v>
      </c>
      <c r="G44" s="161" t="s">
        <v>458</v>
      </c>
      <c r="H44" s="541">
        <v>44197</v>
      </c>
      <c r="I44" s="541">
        <v>45443</v>
      </c>
      <c r="J44" s="161" t="s">
        <v>2244</v>
      </c>
      <c r="K44" s="161" t="s">
        <v>473</v>
      </c>
      <c r="L44" s="161"/>
      <c r="M44" s="161" t="s">
        <v>156</v>
      </c>
      <c r="N44" s="161"/>
      <c r="O44" s="161"/>
      <c r="P44" s="161">
        <v>1</v>
      </c>
      <c r="Q44" s="161" t="s">
        <v>2240</v>
      </c>
      <c r="R44" s="161">
        <v>1</v>
      </c>
      <c r="S44" s="161" t="s">
        <v>2240</v>
      </c>
      <c r="T44" s="161">
        <v>1</v>
      </c>
      <c r="U44" s="161" t="s">
        <v>2240</v>
      </c>
      <c r="V44" s="161">
        <v>1</v>
      </c>
      <c r="W44" s="161" t="s">
        <v>2245</v>
      </c>
      <c r="X44" s="161">
        <v>4</v>
      </c>
      <c r="Y44" s="539" t="s">
        <v>2246</v>
      </c>
      <c r="Z44" s="161"/>
      <c r="AA44" s="161"/>
      <c r="AB44" s="161"/>
      <c r="AC44" s="161"/>
      <c r="AD44" s="161"/>
      <c r="AE44" s="161"/>
      <c r="AF44" s="161"/>
      <c r="AG44" s="161"/>
      <c r="AH44" s="161">
        <v>0.1</v>
      </c>
      <c r="AI44" s="548">
        <v>0.1</v>
      </c>
      <c r="AJ44" s="161" t="s">
        <v>2247</v>
      </c>
      <c r="AK44" s="161" t="s">
        <v>475</v>
      </c>
      <c r="AL44" s="161"/>
      <c r="AM44" s="161"/>
      <c r="AN44" s="161"/>
      <c r="AO44" s="161"/>
      <c r="AP44" s="161"/>
      <c r="AQ44" s="161"/>
      <c r="AR44" s="161"/>
      <c r="AS44" s="161"/>
      <c r="AT44" s="161"/>
      <c r="AU44" s="161"/>
      <c r="AV44" s="161"/>
      <c r="AW44" s="161"/>
      <c r="AX44" s="161"/>
      <c r="AY44" s="161"/>
      <c r="AZ44" s="161"/>
      <c r="BA44" s="161"/>
      <c r="BB44" s="161"/>
      <c r="BC44" s="161"/>
      <c r="BD44" s="161"/>
      <c r="BE44" s="161" t="s">
        <v>465</v>
      </c>
      <c r="BF44" s="161" t="s">
        <v>466</v>
      </c>
      <c r="BG44" s="161" t="s">
        <v>467</v>
      </c>
      <c r="BH44" s="161" t="s">
        <v>236</v>
      </c>
      <c r="BI44" s="161" t="s">
        <v>315</v>
      </c>
      <c r="BJ44" s="161" t="s">
        <v>468</v>
      </c>
      <c r="BK44" s="161" t="s">
        <v>469</v>
      </c>
      <c r="BL44" s="159">
        <v>3274850</v>
      </c>
      <c r="BM44" s="546" t="s">
        <v>470</v>
      </c>
      <c r="BN44" s="85"/>
    </row>
    <row r="45" spans="1:66" ht="15" customHeight="1">
      <c r="A45" s="161" t="s">
        <v>2248</v>
      </c>
      <c r="B45" s="161" t="s">
        <v>2249</v>
      </c>
      <c r="C45" s="161"/>
      <c r="D45" s="161" t="s">
        <v>478</v>
      </c>
      <c r="E45" s="161">
        <v>10</v>
      </c>
      <c r="F45" s="161" t="s">
        <v>141</v>
      </c>
      <c r="G45" s="161" t="s">
        <v>320</v>
      </c>
      <c r="H45" s="558">
        <v>43891</v>
      </c>
      <c r="I45" s="541">
        <v>45458</v>
      </c>
      <c r="J45" s="161" t="s">
        <v>479</v>
      </c>
      <c r="K45" s="161" t="s">
        <v>480</v>
      </c>
      <c r="L45" s="161" t="s">
        <v>144</v>
      </c>
      <c r="M45" s="161" t="s">
        <v>65</v>
      </c>
      <c r="N45" s="161">
        <v>0</v>
      </c>
      <c r="O45" s="161" t="s">
        <v>252</v>
      </c>
      <c r="P45" s="161">
        <v>0</v>
      </c>
      <c r="Q45" s="161" t="s">
        <v>2250</v>
      </c>
      <c r="R45" s="161">
        <v>0</v>
      </c>
      <c r="S45" s="161" t="s">
        <v>2188</v>
      </c>
      <c r="T45" s="161">
        <v>1</v>
      </c>
      <c r="U45" s="161" t="s">
        <v>2184</v>
      </c>
      <c r="V45" s="161"/>
      <c r="W45" s="161"/>
      <c r="X45" s="161">
        <v>1</v>
      </c>
      <c r="Y45" s="539" t="s">
        <v>2251</v>
      </c>
      <c r="Z45" s="161"/>
      <c r="AA45" s="161"/>
      <c r="AB45" s="550"/>
      <c r="AC45" s="550"/>
      <c r="AD45" s="161"/>
      <c r="AE45" s="161"/>
      <c r="AF45" s="161"/>
      <c r="AG45" s="161"/>
      <c r="AH45" s="550"/>
      <c r="AI45" s="550"/>
      <c r="AJ45" s="161" t="s">
        <v>481</v>
      </c>
      <c r="AK45" s="161"/>
      <c r="AL45" s="161"/>
      <c r="AM45" s="161"/>
      <c r="AN45" s="161"/>
      <c r="AO45" s="161"/>
      <c r="AP45" s="161"/>
      <c r="AQ45" s="161"/>
      <c r="AR45" s="161"/>
      <c r="AS45" s="161"/>
      <c r="AT45" s="161"/>
      <c r="AU45" s="161"/>
      <c r="AV45" s="161"/>
      <c r="AW45" s="161"/>
      <c r="AX45" s="161"/>
      <c r="AY45" s="161"/>
      <c r="AZ45" s="161"/>
      <c r="BA45" s="161"/>
      <c r="BB45" s="161"/>
      <c r="BC45" s="161"/>
      <c r="BD45" s="161"/>
      <c r="BE45" s="161" t="s">
        <v>327</v>
      </c>
      <c r="BF45" s="161" t="s">
        <v>482</v>
      </c>
      <c r="BG45" s="161" t="s">
        <v>329</v>
      </c>
      <c r="BH45" s="161" t="s">
        <v>236</v>
      </c>
      <c r="BI45" s="161" t="s">
        <v>330</v>
      </c>
      <c r="BJ45" s="161" t="s">
        <v>2252</v>
      </c>
      <c r="BK45" s="161" t="s">
        <v>484</v>
      </c>
      <c r="BL45" s="161">
        <v>3124065964</v>
      </c>
      <c r="BM45" s="546" t="s">
        <v>485</v>
      </c>
      <c r="BN45" s="85"/>
    </row>
    <row r="46" spans="1:66" ht="15" customHeight="1">
      <c r="A46" s="161" t="s">
        <v>2253</v>
      </c>
      <c r="B46" s="161" t="s">
        <v>224</v>
      </c>
      <c r="C46" s="161"/>
      <c r="D46" s="161" t="s">
        <v>486</v>
      </c>
      <c r="E46" s="161">
        <v>10</v>
      </c>
      <c r="F46" s="161" t="s">
        <v>141</v>
      </c>
      <c r="G46" s="161" t="s">
        <v>320</v>
      </c>
      <c r="H46" s="558">
        <v>43891</v>
      </c>
      <c r="I46" s="541">
        <v>45458</v>
      </c>
      <c r="J46" s="161" t="s">
        <v>487</v>
      </c>
      <c r="K46" s="161" t="s">
        <v>488</v>
      </c>
      <c r="L46" s="161" t="s">
        <v>144</v>
      </c>
      <c r="M46" s="161" t="s">
        <v>65</v>
      </c>
      <c r="N46" s="161">
        <v>0</v>
      </c>
      <c r="O46" s="161" t="s">
        <v>252</v>
      </c>
      <c r="P46" s="161">
        <v>0</v>
      </c>
      <c r="Q46" s="161" t="s">
        <v>2188</v>
      </c>
      <c r="R46" s="161">
        <v>0</v>
      </c>
      <c r="S46" s="161" t="s">
        <v>2188</v>
      </c>
      <c r="T46" s="161">
        <v>0</v>
      </c>
      <c r="U46" s="161" t="s">
        <v>2188</v>
      </c>
      <c r="V46" s="161">
        <v>1</v>
      </c>
      <c r="W46" s="161" t="s">
        <v>2254</v>
      </c>
      <c r="X46" s="161">
        <v>1</v>
      </c>
      <c r="Y46" s="539" t="s">
        <v>2255</v>
      </c>
      <c r="Z46" s="161"/>
      <c r="AA46" s="161"/>
      <c r="AB46" s="550"/>
      <c r="AC46" s="550"/>
      <c r="AD46" s="161"/>
      <c r="AE46" s="161"/>
      <c r="AF46" s="161"/>
      <c r="AG46" s="161"/>
      <c r="AH46" s="550"/>
      <c r="AI46" s="550"/>
      <c r="AJ46" s="161" t="s">
        <v>2256</v>
      </c>
      <c r="AK46" s="161"/>
      <c r="AL46" s="161"/>
      <c r="AM46" s="161"/>
      <c r="AN46" s="161"/>
      <c r="AO46" s="161"/>
      <c r="AP46" s="161"/>
      <c r="AQ46" s="161"/>
      <c r="AR46" s="161"/>
      <c r="AS46" s="161"/>
      <c r="AT46" s="161"/>
      <c r="AU46" s="161"/>
      <c r="AV46" s="161"/>
      <c r="AW46" s="161"/>
      <c r="AX46" s="161"/>
      <c r="AY46" s="161"/>
      <c r="AZ46" s="161"/>
      <c r="BA46" s="161"/>
      <c r="BB46" s="161"/>
      <c r="BC46" s="161"/>
      <c r="BD46" s="161"/>
      <c r="BE46" s="161" t="s">
        <v>327</v>
      </c>
      <c r="BF46" s="161" t="s">
        <v>482</v>
      </c>
      <c r="BG46" s="161" t="s">
        <v>329</v>
      </c>
      <c r="BH46" s="161" t="s">
        <v>236</v>
      </c>
      <c r="BI46" s="161" t="s">
        <v>330</v>
      </c>
      <c r="BJ46" s="161" t="s">
        <v>490</v>
      </c>
      <c r="BK46" s="161" t="s">
        <v>491</v>
      </c>
      <c r="BL46" s="161">
        <v>3017107981</v>
      </c>
      <c r="BM46" s="546" t="s">
        <v>492</v>
      </c>
      <c r="BN46" s="85"/>
    </row>
    <row r="47" spans="1:66" ht="15" customHeight="1">
      <c r="A47" s="161" t="s">
        <v>2257</v>
      </c>
      <c r="B47" s="161" t="s">
        <v>224</v>
      </c>
      <c r="C47" s="161"/>
      <c r="D47" s="161" t="s">
        <v>493</v>
      </c>
      <c r="E47" s="161">
        <v>10</v>
      </c>
      <c r="F47" s="161" t="s">
        <v>141</v>
      </c>
      <c r="G47" s="161" t="s">
        <v>320</v>
      </c>
      <c r="H47" s="558">
        <v>43845</v>
      </c>
      <c r="I47" s="541">
        <v>45458</v>
      </c>
      <c r="J47" s="161" t="s">
        <v>494</v>
      </c>
      <c r="K47" s="161" t="s">
        <v>495</v>
      </c>
      <c r="L47" s="161" t="s">
        <v>144</v>
      </c>
      <c r="M47" s="161" t="s">
        <v>65</v>
      </c>
      <c r="N47" s="161">
        <v>0</v>
      </c>
      <c r="O47" s="161" t="s">
        <v>252</v>
      </c>
      <c r="P47" s="548">
        <v>1</v>
      </c>
      <c r="Q47" s="161" t="s">
        <v>2258</v>
      </c>
      <c r="R47" s="548">
        <v>1</v>
      </c>
      <c r="S47" s="161" t="s">
        <v>2258</v>
      </c>
      <c r="T47" s="548">
        <v>1</v>
      </c>
      <c r="U47" s="161" t="s">
        <v>2258</v>
      </c>
      <c r="V47" s="548">
        <v>1</v>
      </c>
      <c r="W47" s="161" t="s">
        <v>2254</v>
      </c>
      <c r="X47" s="548">
        <v>1</v>
      </c>
      <c r="Y47" s="539" t="s">
        <v>2225</v>
      </c>
      <c r="Z47" s="161"/>
      <c r="AA47" s="161"/>
      <c r="AB47" s="550"/>
      <c r="AC47" s="550"/>
      <c r="AD47" s="161"/>
      <c r="AE47" s="161"/>
      <c r="AF47" s="161"/>
      <c r="AG47" s="161"/>
      <c r="AH47" s="550"/>
      <c r="AI47" s="550"/>
      <c r="AJ47" s="559" t="s">
        <v>2259</v>
      </c>
      <c r="AK47" s="559"/>
      <c r="AL47" s="161"/>
      <c r="AM47" s="161"/>
      <c r="AN47" s="161"/>
      <c r="AO47" s="161"/>
      <c r="AP47" s="161"/>
      <c r="AQ47" s="161"/>
      <c r="AR47" s="161"/>
      <c r="AS47" s="161"/>
      <c r="AT47" s="161"/>
      <c r="AU47" s="161"/>
      <c r="AV47" s="161"/>
      <c r="AW47" s="161"/>
      <c r="AX47" s="161"/>
      <c r="AY47" s="161"/>
      <c r="AZ47" s="161"/>
      <c r="BA47" s="161"/>
      <c r="BB47" s="161"/>
      <c r="BC47" s="161"/>
      <c r="BD47" s="161"/>
      <c r="BE47" s="161" t="s">
        <v>327</v>
      </c>
      <c r="BF47" s="161" t="s">
        <v>497</v>
      </c>
      <c r="BG47" s="161" t="s">
        <v>329</v>
      </c>
      <c r="BH47" s="161" t="s">
        <v>236</v>
      </c>
      <c r="BI47" s="161" t="s">
        <v>330</v>
      </c>
      <c r="BJ47" s="161" t="s">
        <v>498</v>
      </c>
      <c r="BK47" s="161" t="s">
        <v>499</v>
      </c>
      <c r="BL47" s="161">
        <v>3153100141</v>
      </c>
      <c r="BM47" s="546" t="s">
        <v>500</v>
      </c>
      <c r="BN47" s="85"/>
    </row>
    <row r="48" spans="1:66" ht="15" customHeight="1">
      <c r="A48" s="161" t="s">
        <v>2260</v>
      </c>
      <c r="B48" s="161" t="s">
        <v>224</v>
      </c>
      <c r="C48" s="161"/>
      <c r="D48" s="161" t="s">
        <v>501</v>
      </c>
      <c r="E48" s="161"/>
      <c r="F48" s="161" t="s">
        <v>365</v>
      </c>
      <c r="G48" s="161" t="s">
        <v>502</v>
      </c>
      <c r="H48" s="541">
        <v>44287</v>
      </c>
      <c r="I48" s="541">
        <v>45443</v>
      </c>
      <c r="J48" s="161" t="s">
        <v>503</v>
      </c>
      <c r="K48" s="161" t="s">
        <v>504</v>
      </c>
      <c r="L48" s="161" t="s">
        <v>505</v>
      </c>
      <c r="M48" s="161" t="s">
        <v>65</v>
      </c>
      <c r="N48" s="161"/>
      <c r="O48" s="161">
        <v>0</v>
      </c>
      <c r="P48" s="161">
        <v>20</v>
      </c>
      <c r="Q48" s="161" t="s">
        <v>2261</v>
      </c>
      <c r="R48" s="161">
        <v>20</v>
      </c>
      <c r="S48" s="161" t="s">
        <v>2262</v>
      </c>
      <c r="T48" s="161">
        <v>20</v>
      </c>
      <c r="U48" s="161" t="s">
        <v>2263</v>
      </c>
      <c r="V48" s="161">
        <v>20</v>
      </c>
      <c r="W48" s="161" t="s">
        <v>2264</v>
      </c>
      <c r="X48" s="161">
        <v>80</v>
      </c>
      <c r="Y48" s="539" t="s">
        <v>2265</v>
      </c>
      <c r="Z48" s="161"/>
      <c r="AA48" s="161"/>
      <c r="AB48" s="161"/>
      <c r="AC48" s="161"/>
      <c r="AD48" s="161"/>
      <c r="AE48" s="161"/>
      <c r="AF48" s="161"/>
      <c r="AG48" s="161"/>
      <c r="AH48" s="550"/>
      <c r="AI48" s="550"/>
      <c r="AJ48" s="546"/>
      <c r="AK48" s="161" t="s">
        <v>506</v>
      </c>
      <c r="AL48" s="554"/>
      <c r="AM48" s="161"/>
      <c r="AN48" s="161"/>
      <c r="AO48" s="161"/>
      <c r="AP48" s="161"/>
      <c r="AQ48" s="161"/>
      <c r="AR48" s="161"/>
      <c r="AS48" s="161"/>
      <c r="AT48" s="161"/>
      <c r="AU48" s="161"/>
      <c r="AV48" s="161"/>
      <c r="AW48" s="161"/>
      <c r="AX48" s="161"/>
      <c r="AY48" s="161"/>
      <c r="AZ48" s="161"/>
      <c r="BA48" s="161"/>
      <c r="BB48" s="161"/>
      <c r="BC48" s="161"/>
      <c r="BD48" s="161"/>
      <c r="BE48" s="161" t="s">
        <v>372</v>
      </c>
      <c r="BF48" s="161" t="s">
        <v>396</v>
      </c>
      <c r="BG48" s="161" t="s">
        <v>397</v>
      </c>
      <c r="BH48" s="161" t="s">
        <v>236</v>
      </c>
      <c r="BI48" s="161" t="s">
        <v>375</v>
      </c>
      <c r="BJ48" s="161" t="s">
        <v>398</v>
      </c>
      <c r="BK48" s="161" t="s">
        <v>399</v>
      </c>
      <c r="BL48" s="161">
        <v>6605400</v>
      </c>
      <c r="BM48" s="544" t="s">
        <v>400</v>
      </c>
      <c r="BN48" s="85"/>
    </row>
    <row r="49" spans="1:66" ht="15" customHeight="1">
      <c r="A49" s="559" t="s">
        <v>2266</v>
      </c>
      <c r="B49" s="559" t="s">
        <v>224</v>
      </c>
      <c r="C49" s="559"/>
      <c r="D49" s="559" t="s">
        <v>507</v>
      </c>
      <c r="E49" s="559"/>
      <c r="F49" s="559" t="s">
        <v>365</v>
      </c>
      <c r="G49" s="559" t="s">
        <v>366</v>
      </c>
      <c r="H49" s="560">
        <v>44440</v>
      </c>
      <c r="I49" s="560">
        <v>45443</v>
      </c>
      <c r="J49" s="559" t="s">
        <v>508</v>
      </c>
      <c r="K49" s="559" t="s">
        <v>509</v>
      </c>
      <c r="L49" s="559" t="s">
        <v>505</v>
      </c>
      <c r="M49" s="559" t="s">
        <v>65</v>
      </c>
      <c r="N49" s="559"/>
      <c r="O49" s="559">
        <v>0</v>
      </c>
      <c r="P49" s="561">
        <v>1</v>
      </c>
      <c r="Q49" s="559" t="s">
        <v>2267</v>
      </c>
      <c r="R49" s="561">
        <v>1</v>
      </c>
      <c r="S49" s="559" t="s">
        <v>2268</v>
      </c>
      <c r="T49" s="561">
        <v>1</v>
      </c>
      <c r="U49" s="559" t="s">
        <v>2269</v>
      </c>
      <c r="V49" s="561">
        <v>1</v>
      </c>
      <c r="W49" s="161" t="s">
        <v>2270</v>
      </c>
      <c r="X49" s="561">
        <v>1</v>
      </c>
      <c r="Y49" s="559" t="s">
        <v>2271</v>
      </c>
      <c r="Z49" s="559"/>
      <c r="AA49" s="559"/>
      <c r="AB49" s="559"/>
      <c r="AC49" s="559"/>
      <c r="AD49" s="559"/>
      <c r="AE49" s="559"/>
      <c r="AF49" s="559"/>
      <c r="AG49" s="559"/>
      <c r="AH49" s="562"/>
      <c r="AI49" s="562"/>
      <c r="AJ49" s="559"/>
      <c r="AK49" s="559" t="s">
        <v>370</v>
      </c>
      <c r="AL49" s="563"/>
      <c r="AM49" s="559"/>
      <c r="AN49" s="559"/>
      <c r="AO49" s="559"/>
      <c r="AP49" s="559"/>
      <c r="AQ49" s="559"/>
      <c r="AR49" s="559"/>
      <c r="AS49" s="559"/>
      <c r="AT49" s="559"/>
      <c r="AU49" s="559"/>
      <c r="AV49" s="559"/>
      <c r="AW49" s="559"/>
      <c r="AX49" s="559"/>
      <c r="AY49" s="559"/>
      <c r="AZ49" s="559"/>
      <c r="BA49" s="559"/>
      <c r="BB49" s="559"/>
      <c r="BC49" s="559"/>
      <c r="BD49" s="559"/>
      <c r="BE49" s="559" t="s">
        <v>372</v>
      </c>
      <c r="BF49" s="559" t="s">
        <v>373</v>
      </c>
      <c r="BG49" s="559" t="s">
        <v>374</v>
      </c>
      <c r="BH49" s="559" t="s">
        <v>236</v>
      </c>
      <c r="BI49" s="564" t="s">
        <v>375</v>
      </c>
      <c r="BJ49" s="559" t="s">
        <v>376</v>
      </c>
      <c r="BK49" s="559" t="s">
        <v>377</v>
      </c>
      <c r="BL49" s="559" t="s">
        <v>378</v>
      </c>
      <c r="BM49" s="565" t="s">
        <v>379</v>
      </c>
      <c r="BN49" s="806" t="s">
        <v>2272</v>
      </c>
    </row>
    <row r="50" spans="1:66" ht="15" customHeight="1">
      <c r="A50" s="85" t="s">
        <v>2273</v>
      </c>
      <c r="B50" s="85" t="s">
        <v>224</v>
      </c>
      <c r="C50" s="85"/>
      <c r="D50" s="85" t="s">
        <v>511</v>
      </c>
      <c r="E50" s="85"/>
      <c r="F50" s="85" t="s">
        <v>245</v>
      </c>
      <c r="G50" s="85" t="s">
        <v>458</v>
      </c>
      <c r="H50" s="566">
        <v>44197</v>
      </c>
      <c r="I50" s="566">
        <v>44561</v>
      </c>
      <c r="J50" s="85" t="s">
        <v>512</v>
      </c>
      <c r="K50" s="85" t="s">
        <v>513</v>
      </c>
      <c r="L50" s="85"/>
      <c r="M50" s="85" t="s">
        <v>156</v>
      </c>
      <c r="N50" s="85" t="s">
        <v>80</v>
      </c>
      <c r="O50" s="85"/>
      <c r="P50" s="85">
        <v>1</v>
      </c>
      <c r="Q50" s="85" t="s">
        <v>2240</v>
      </c>
      <c r="R50" s="85"/>
      <c r="S50" s="85"/>
      <c r="T50" s="85"/>
      <c r="U50" s="85"/>
      <c r="V50" s="85"/>
      <c r="W50" s="161"/>
      <c r="X50" s="85">
        <v>1</v>
      </c>
      <c r="Y50" s="85" t="s">
        <v>2240</v>
      </c>
      <c r="Z50" s="85"/>
      <c r="AA50" s="85"/>
      <c r="AB50" s="85"/>
      <c r="AC50" s="85"/>
      <c r="AD50" s="85"/>
      <c r="AE50" s="85"/>
      <c r="AF50" s="85"/>
      <c r="AG50" s="85"/>
      <c r="AH50" s="567"/>
      <c r="AI50" s="567"/>
      <c r="AJ50" s="568"/>
      <c r="AK50" s="568" t="s">
        <v>514</v>
      </c>
      <c r="AL50" s="85"/>
      <c r="AM50" s="85"/>
      <c r="AN50" s="85"/>
      <c r="AO50" s="85"/>
      <c r="AP50" s="85"/>
      <c r="AQ50" s="85"/>
      <c r="AR50" s="85"/>
      <c r="AS50" s="85"/>
      <c r="AT50" s="85"/>
      <c r="AU50" s="85"/>
      <c r="AV50" s="85"/>
      <c r="AW50" s="85"/>
      <c r="AX50" s="85"/>
      <c r="AY50" s="85"/>
      <c r="AZ50" s="85"/>
      <c r="BA50" s="85"/>
      <c r="BB50" s="85"/>
      <c r="BC50" s="85"/>
      <c r="BD50" s="85"/>
      <c r="BE50" s="85" t="s">
        <v>312</v>
      </c>
      <c r="BF50" s="85" t="s">
        <v>313</v>
      </c>
      <c r="BG50" s="85" t="s">
        <v>314</v>
      </c>
      <c r="BH50" s="85" t="s">
        <v>236</v>
      </c>
      <c r="BI50" s="85" t="s">
        <v>315</v>
      </c>
      <c r="BJ50" s="85" t="s">
        <v>316</v>
      </c>
      <c r="BK50" s="85" t="s">
        <v>317</v>
      </c>
      <c r="BL50" s="85">
        <v>3274850</v>
      </c>
      <c r="BM50" s="85" t="s">
        <v>318</v>
      </c>
      <c r="BN50" s="85"/>
    </row>
    <row r="51" spans="1:66" ht="15" customHeight="1">
      <c r="A51" s="569" t="s">
        <v>2274</v>
      </c>
      <c r="B51" s="85" t="s">
        <v>2113</v>
      </c>
      <c r="C51" s="536"/>
      <c r="D51" s="536" t="s">
        <v>516</v>
      </c>
      <c r="E51" s="536"/>
      <c r="F51" s="536" t="s">
        <v>335</v>
      </c>
      <c r="G51" s="569" t="s">
        <v>517</v>
      </c>
      <c r="H51" s="570">
        <v>44197</v>
      </c>
      <c r="I51" s="571">
        <v>45657</v>
      </c>
      <c r="J51" s="532" t="s">
        <v>518</v>
      </c>
      <c r="K51" s="532" t="s">
        <v>519</v>
      </c>
      <c r="L51" s="569" t="s">
        <v>520</v>
      </c>
      <c r="M51" s="569" t="s">
        <v>65</v>
      </c>
      <c r="N51" s="572">
        <v>0</v>
      </c>
      <c r="O51" s="536"/>
      <c r="P51" s="534">
        <v>25</v>
      </c>
      <c r="Q51" s="534" t="s">
        <v>2275</v>
      </c>
      <c r="R51" s="534">
        <v>25</v>
      </c>
      <c r="S51" s="534" t="s">
        <v>2275</v>
      </c>
      <c r="T51" s="534">
        <v>25</v>
      </c>
      <c r="U51" s="534" t="s">
        <v>2275</v>
      </c>
      <c r="V51" s="534">
        <v>25</v>
      </c>
      <c r="W51" s="161" t="s">
        <v>2275</v>
      </c>
      <c r="X51" s="534">
        <v>100</v>
      </c>
      <c r="Y51" s="535" t="s">
        <v>2276</v>
      </c>
      <c r="Z51" s="569"/>
      <c r="AA51" s="569"/>
      <c r="AB51" s="569"/>
      <c r="AC51" s="569"/>
      <c r="AD51" s="569"/>
      <c r="AE51" s="569"/>
      <c r="AF51" s="569">
        <v>0</v>
      </c>
      <c r="AG51" s="573">
        <v>0</v>
      </c>
      <c r="AH51" s="569">
        <v>0</v>
      </c>
      <c r="AI51" s="573">
        <v>0</v>
      </c>
      <c r="AJ51" s="574" t="s">
        <v>2277</v>
      </c>
      <c r="AK51" s="662" t="s">
        <v>2278</v>
      </c>
      <c r="AL51" s="569"/>
      <c r="AM51" s="569"/>
      <c r="AN51" s="569"/>
      <c r="AO51" s="569"/>
      <c r="AP51" s="569"/>
      <c r="AQ51" s="569"/>
      <c r="AR51" s="569"/>
      <c r="AS51" s="569"/>
      <c r="AT51" s="569"/>
      <c r="AU51" s="569"/>
      <c r="AV51" s="569"/>
      <c r="AW51" s="569"/>
      <c r="AX51" s="569"/>
      <c r="AY51" s="569"/>
      <c r="AZ51" s="569"/>
      <c r="BA51" s="569"/>
      <c r="BB51" s="569"/>
      <c r="BC51" s="569"/>
      <c r="BD51" s="569"/>
      <c r="BE51" s="569" t="s">
        <v>523</v>
      </c>
      <c r="BF51" s="569" t="s">
        <v>524</v>
      </c>
      <c r="BG51" s="569" t="s">
        <v>525</v>
      </c>
      <c r="BH51" s="569" t="s">
        <v>526</v>
      </c>
      <c r="BI51" s="569" t="s">
        <v>527</v>
      </c>
      <c r="BJ51" s="532" t="s">
        <v>528</v>
      </c>
      <c r="BK51" s="532" t="s">
        <v>529</v>
      </c>
      <c r="BL51" s="532" t="s">
        <v>530</v>
      </c>
      <c r="BM51" s="539" t="s">
        <v>531</v>
      </c>
      <c r="BN51" s="536"/>
    </row>
    <row r="52" spans="1:66" ht="15" customHeight="1">
      <c r="A52" s="85" t="s">
        <v>2279</v>
      </c>
      <c r="B52" s="85" t="s">
        <v>2113</v>
      </c>
      <c r="C52" s="575"/>
      <c r="D52" s="807" t="s">
        <v>2280</v>
      </c>
      <c r="E52" s="575"/>
      <c r="F52" s="575" t="s">
        <v>335</v>
      </c>
      <c r="G52" s="806" t="s">
        <v>517</v>
      </c>
      <c r="H52" s="576">
        <v>44197</v>
      </c>
      <c r="I52" s="576">
        <v>45657</v>
      </c>
      <c r="J52" s="85" t="s">
        <v>533</v>
      </c>
      <c r="K52" s="85" t="s">
        <v>534</v>
      </c>
      <c r="L52" s="85" t="s">
        <v>520</v>
      </c>
      <c r="M52" s="85" t="s">
        <v>156</v>
      </c>
      <c r="N52" s="575">
        <v>0</v>
      </c>
      <c r="O52" s="575">
        <v>0</v>
      </c>
      <c r="P52" s="542">
        <v>2</v>
      </c>
      <c r="Q52" s="542" t="s">
        <v>2254</v>
      </c>
      <c r="R52" s="542">
        <v>2</v>
      </c>
      <c r="S52" s="542" t="s">
        <v>2254</v>
      </c>
      <c r="T52" s="542">
        <v>2</v>
      </c>
      <c r="U52" s="542" t="s">
        <v>2254</v>
      </c>
      <c r="V52" s="542">
        <v>2</v>
      </c>
      <c r="W52" s="161" t="s">
        <v>2254</v>
      </c>
      <c r="X52" s="575">
        <v>8</v>
      </c>
      <c r="Y52" s="577" t="s">
        <v>2225</v>
      </c>
      <c r="Z52" s="85"/>
      <c r="AA52" s="85"/>
      <c r="AB52" s="85"/>
      <c r="AC52" s="85"/>
      <c r="AD52" s="85"/>
      <c r="AE52" s="85"/>
      <c r="AF52" s="85">
        <v>0</v>
      </c>
      <c r="AG52" s="85">
        <v>0</v>
      </c>
      <c r="AH52" s="664">
        <v>0</v>
      </c>
      <c r="AI52" s="573">
        <v>0</v>
      </c>
      <c r="AJ52" s="85" t="s">
        <v>2281</v>
      </c>
      <c r="AK52" s="85" t="s">
        <v>536</v>
      </c>
      <c r="AL52" s="85"/>
      <c r="AM52" s="85"/>
      <c r="AN52" s="85"/>
      <c r="AO52" s="85"/>
      <c r="AP52" s="85"/>
      <c r="AQ52" s="85"/>
      <c r="AR52" s="85"/>
      <c r="AS52" s="85"/>
      <c r="AT52" s="85"/>
      <c r="AU52" s="85"/>
      <c r="AV52" s="85"/>
      <c r="AW52" s="85"/>
      <c r="AX52" s="85"/>
      <c r="AY52" s="85"/>
      <c r="AZ52" s="85"/>
      <c r="BA52" s="85"/>
      <c r="BB52" s="85"/>
      <c r="BC52" s="85"/>
      <c r="BD52" s="85"/>
      <c r="BE52" s="85" t="s">
        <v>295</v>
      </c>
      <c r="BF52" s="85" t="s">
        <v>295</v>
      </c>
      <c r="BG52" s="85" t="s">
        <v>295</v>
      </c>
      <c r="BH52" s="85" t="s">
        <v>526</v>
      </c>
      <c r="BI52" s="85" t="s">
        <v>537</v>
      </c>
      <c r="BJ52" s="85" t="s">
        <v>538</v>
      </c>
      <c r="BK52" s="85" t="s">
        <v>539</v>
      </c>
      <c r="BL52" s="85">
        <v>3693777</v>
      </c>
      <c r="BM52" s="579" t="s">
        <v>540</v>
      </c>
      <c r="BN52" s="575"/>
    </row>
    <row r="53" spans="1:66" ht="15" customHeight="1">
      <c r="A53" s="85" t="s">
        <v>2282</v>
      </c>
      <c r="B53" s="85" t="s">
        <v>2113</v>
      </c>
      <c r="C53" s="575"/>
      <c r="D53" s="807" t="s">
        <v>2283</v>
      </c>
      <c r="E53" s="575"/>
      <c r="F53" s="575" t="s">
        <v>335</v>
      </c>
      <c r="G53" s="806" t="s">
        <v>517</v>
      </c>
      <c r="H53" s="576">
        <v>44197</v>
      </c>
      <c r="I53" s="576">
        <v>45657</v>
      </c>
      <c r="J53" s="161" t="s">
        <v>542</v>
      </c>
      <c r="K53" s="161" t="s">
        <v>543</v>
      </c>
      <c r="L53" s="85" t="s">
        <v>520</v>
      </c>
      <c r="M53" s="85" t="s">
        <v>65</v>
      </c>
      <c r="N53" s="575"/>
      <c r="O53" s="575"/>
      <c r="P53" s="542">
        <v>5</v>
      </c>
      <c r="Q53" s="542" t="s">
        <v>2284</v>
      </c>
      <c r="R53" s="542">
        <v>5</v>
      </c>
      <c r="S53" s="542" t="s">
        <v>2284</v>
      </c>
      <c r="T53" s="542">
        <v>5</v>
      </c>
      <c r="U53" s="542" t="s">
        <v>2284</v>
      </c>
      <c r="V53" s="542">
        <v>5</v>
      </c>
      <c r="W53" s="161" t="s">
        <v>2284</v>
      </c>
      <c r="X53" s="542">
        <v>20</v>
      </c>
      <c r="Y53" s="535" t="s">
        <v>2285</v>
      </c>
      <c r="Z53" s="85"/>
      <c r="AA53" s="85"/>
      <c r="AB53" s="85"/>
      <c r="AC53" s="85"/>
      <c r="AD53" s="85"/>
      <c r="AE53" s="85"/>
      <c r="AF53" s="85">
        <v>0</v>
      </c>
      <c r="AG53" s="589">
        <v>0</v>
      </c>
      <c r="AH53" s="663">
        <v>0</v>
      </c>
      <c r="AI53" s="665">
        <v>0</v>
      </c>
      <c r="AJ53" s="663"/>
      <c r="AK53" s="663" t="s">
        <v>2286</v>
      </c>
      <c r="AL53" s="85"/>
      <c r="AM53" s="85"/>
      <c r="AN53" s="85"/>
      <c r="AO53" s="85"/>
      <c r="AP53" s="85"/>
      <c r="AQ53" s="85"/>
      <c r="AR53" s="85"/>
      <c r="AS53" s="85"/>
      <c r="AT53" s="85"/>
      <c r="AU53" s="85"/>
      <c r="AV53" s="85"/>
      <c r="AW53" s="85"/>
      <c r="AX53" s="85"/>
      <c r="AY53" s="85"/>
      <c r="AZ53" s="85"/>
      <c r="BA53" s="85"/>
      <c r="BB53" s="85"/>
      <c r="BC53" s="85"/>
      <c r="BD53" s="85"/>
      <c r="BE53" s="85" t="s">
        <v>523</v>
      </c>
      <c r="BF53" s="85" t="s">
        <v>546</v>
      </c>
      <c r="BG53" s="85" t="s">
        <v>547</v>
      </c>
      <c r="BH53" s="85" t="s">
        <v>526</v>
      </c>
      <c r="BI53" s="85" t="s">
        <v>527</v>
      </c>
      <c r="BJ53" s="85" t="s">
        <v>548</v>
      </c>
      <c r="BK53" s="161" t="s">
        <v>549</v>
      </c>
      <c r="BL53" s="161" t="s">
        <v>550</v>
      </c>
      <c r="BM53" s="546" t="s">
        <v>551</v>
      </c>
      <c r="BN53" s="85"/>
    </row>
    <row r="54" spans="1:66" ht="15" customHeight="1">
      <c r="A54" s="85" t="s">
        <v>2287</v>
      </c>
      <c r="B54" s="85" t="s">
        <v>2113</v>
      </c>
      <c r="C54" s="575"/>
      <c r="D54" s="575" t="s">
        <v>552</v>
      </c>
      <c r="E54" s="575"/>
      <c r="F54" s="575" t="s">
        <v>335</v>
      </c>
      <c r="G54" s="85" t="s">
        <v>517</v>
      </c>
      <c r="H54" s="566">
        <v>44197</v>
      </c>
      <c r="I54" s="576">
        <v>45657</v>
      </c>
      <c r="J54" s="161" t="s">
        <v>553</v>
      </c>
      <c r="K54" s="161" t="s">
        <v>2288</v>
      </c>
      <c r="L54" s="85" t="s">
        <v>520</v>
      </c>
      <c r="M54" s="85" t="s">
        <v>65</v>
      </c>
      <c r="N54" s="575"/>
      <c r="O54" s="542"/>
      <c r="P54" s="543">
        <v>1</v>
      </c>
      <c r="Q54" s="542" t="s">
        <v>2289</v>
      </c>
      <c r="R54" s="543">
        <v>1</v>
      </c>
      <c r="S54" s="542" t="s">
        <v>2289</v>
      </c>
      <c r="T54" s="543">
        <v>1</v>
      </c>
      <c r="U54" s="542" t="s">
        <v>2289</v>
      </c>
      <c r="V54" s="543">
        <v>1</v>
      </c>
      <c r="W54" s="161" t="s">
        <v>2289</v>
      </c>
      <c r="X54" s="581">
        <v>1</v>
      </c>
      <c r="Y54" s="577" t="s">
        <v>2290</v>
      </c>
      <c r="Z54" s="85"/>
      <c r="AA54" s="85"/>
      <c r="AB54" s="85"/>
      <c r="AC54" s="85"/>
      <c r="AD54" s="85"/>
      <c r="AE54" s="85"/>
      <c r="AF54" s="651">
        <v>2800000</v>
      </c>
      <c r="AG54" s="85"/>
      <c r="AH54" s="663">
        <v>1</v>
      </c>
      <c r="AI54" s="665">
        <v>1</v>
      </c>
      <c r="AJ54" s="663" t="s">
        <v>2291</v>
      </c>
      <c r="AK54" s="663" t="s">
        <v>2292</v>
      </c>
      <c r="AL54" s="85"/>
      <c r="AM54" s="85"/>
      <c r="AN54" s="85"/>
      <c r="AO54" s="85"/>
      <c r="AP54" s="85"/>
      <c r="AQ54" s="85"/>
      <c r="AR54" s="85"/>
      <c r="AS54" s="85"/>
      <c r="AT54" s="85"/>
      <c r="AU54" s="85"/>
      <c r="AV54" s="85"/>
      <c r="AW54" s="85"/>
      <c r="AX54" s="85"/>
      <c r="AY54" s="85"/>
      <c r="AZ54" s="85"/>
      <c r="BA54" s="85"/>
      <c r="BB54" s="85"/>
      <c r="BC54" s="85"/>
      <c r="BD54" s="85"/>
      <c r="BE54" s="85" t="s">
        <v>523</v>
      </c>
      <c r="BF54" s="85" t="s">
        <v>546</v>
      </c>
      <c r="BG54" s="85" t="s">
        <v>547</v>
      </c>
      <c r="BH54" s="85" t="s">
        <v>526</v>
      </c>
      <c r="BI54" s="85" t="s">
        <v>527</v>
      </c>
      <c r="BJ54" s="85" t="s">
        <v>548</v>
      </c>
      <c r="BK54" s="161" t="s">
        <v>549</v>
      </c>
      <c r="BL54" s="161" t="s">
        <v>550</v>
      </c>
      <c r="BM54" s="546" t="s">
        <v>551</v>
      </c>
      <c r="BN54" s="85" t="s">
        <v>558</v>
      </c>
    </row>
    <row r="55" spans="1:66" ht="15" customHeight="1">
      <c r="A55" s="85" t="s">
        <v>2293</v>
      </c>
      <c r="B55" s="85" t="s">
        <v>2113</v>
      </c>
      <c r="C55" s="575"/>
      <c r="D55" s="85" t="s">
        <v>2294</v>
      </c>
      <c r="E55" s="575"/>
      <c r="F55" s="85" t="s">
        <v>335</v>
      </c>
      <c r="G55" s="85" t="s">
        <v>517</v>
      </c>
      <c r="H55" s="566">
        <v>44197</v>
      </c>
      <c r="I55" s="566">
        <v>45657</v>
      </c>
      <c r="J55" s="85" t="s">
        <v>560</v>
      </c>
      <c r="K55" s="85" t="s">
        <v>561</v>
      </c>
      <c r="L55" s="85"/>
      <c r="M55" s="85" t="s">
        <v>65</v>
      </c>
      <c r="N55" s="85"/>
      <c r="O55" s="85"/>
      <c r="P55" s="85">
        <v>100</v>
      </c>
      <c r="Q55" s="85" t="s">
        <v>2295</v>
      </c>
      <c r="R55" s="85">
        <v>100</v>
      </c>
      <c r="S55" s="85" t="s">
        <v>2295</v>
      </c>
      <c r="T55" s="85">
        <v>100</v>
      </c>
      <c r="U55" s="85" t="s">
        <v>2295</v>
      </c>
      <c r="V55" s="85">
        <v>100</v>
      </c>
      <c r="W55" s="161" t="s">
        <v>2295</v>
      </c>
      <c r="X55" s="85">
        <v>400</v>
      </c>
      <c r="Y55" s="582" t="s">
        <v>2296</v>
      </c>
      <c r="Z55" s="85"/>
      <c r="AA55" s="85"/>
      <c r="AB55" s="85"/>
      <c r="AC55" s="85"/>
      <c r="AD55" s="85"/>
      <c r="AE55" s="85"/>
      <c r="AF55" s="85">
        <v>0</v>
      </c>
      <c r="AG55" s="85">
        <v>0</v>
      </c>
      <c r="AH55" s="663">
        <v>0</v>
      </c>
      <c r="AI55" s="665">
        <v>0</v>
      </c>
      <c r="AJ55" s="663" t="s">
        <v>2297</v>
      </c>
      <c r="AK55" s="663" t="s">
        <v>2298</v>
      </c>
      <c r="AL55" s="85"/>
      <c r="AM55" s="85"/>
      <c r="AN55" s="85"/>
      <c r="AO55" s="85"/>
      <c r="AP55" s="85"/>
      <c r="AQ55" s="85"/>
      <c r="AR55" s="85"/>
      <c r="AS55" s="85"/>
      <c r="AT55" s="85"/>
      <c r="AU55" s="85"/>
      <c r="AV55" s="85"/>
      <c r="AW55" s="85"/>
      <c r="AX55" s="85"/>
      <c r="AY55" s="85"/>
      <c r="AZ55" s="85"/>
      <c r="BA55" s="85"/>
      <c r="BB55" s="85"/>
      <c r="BC55" s="85"/>
      <c r="BD55" s="85"/>
      <c r="BE55" s="85" t="s">
        <v>523</v>
      </c>
      <c r="BF55" s="85" t="s">
        <v>564</v>
      </c>
      <c r="BG55" s="85" t="s">
        <v>565</v>
      </c>
      <c r="BH55" s="85" t="s">
        <v>526</v>
      </c>
      <c r="BI55" s="85" t="s">
        <v>527</v>
      </c>
      <c r="BJ55" s="85" t="s">
        <v>548</v>
      </c>
      <c r="BK55" s="161" t="s">
        <v>549</v>
      </c>
      <c r="BL55" s="161" t="s">
        <v>550</v>
      </c>
      <c r="BM55" s="546" t="s">
        <v>551</v>
      </c>
      <c r="BN55" s="85"/>
    </row>
    <row r="56" spans="1:66" ht="15" customHeight="1">
      <c r="A56" s="85" t="s">
        <v>2299</v>
      </c>
      <c r="B56" s="85" t="s">
        <v>2113</v>
      </c>
      <c r="C56" s="575"/>
      <c r="D56" s="575" t="s">
        <v>566</v>
      </c>
      <c r="E56" s="575"/>
      <c r="F56" s="575" t="s">
        <v>335</v>
      </c>
      <c r="G56" s="85" t="s">
        <v>517</v>
      </c>
      <c r="H56" s="566">
        <v>44197</v>
      </c>
      <c r="I56" s="566">
        <v>45473</v>
      </c>
      <c r="J56" s="85" t="s">
        <v>567</v>
      </c>
      <c r="K56" s="85" t="s">
        <v>568</v>
      </c>
      <c r="L56" s="85" t="s">
        <v>2300</v>
      </c>
      <c r="M56" s="85" t="s">
        <v>65</v>
      </c>
      <c r="N56" s="575"/>
      <c r="O56" s="575"/>
      <c r="P56" s="581">
        <v>1</v>
      </c>
      <c r="Q56" s="575" t="s">
        <v>2301</v>
      </c>
      <c r="R56" s="581">
        <v>1</v>
      </c>
      <c r="S56" s="575" t="s">
        <v>2301</v>
      </c>
      <c r="T56" s="581">
        <v>1</v>
      </c>
      <c r="U56" s="575" t="s">
        <v>2301</v>
      </c>
      <c r="V56" s="581">
        <v>1</v>
      </c>
      <c r="W56" s="161" t="s">
        <v>2301</v>
      </c>
      <c r="X56" s="581">
        <v>1</v>
      </c>
      <c r="Y56" s="577" t="s">
        <v>2302</v>
      </c>
      <c r="Z56" s="85"/>
      <c r="AA56" s="85"/>
      <c r="AB56" s="85"/>
      <c r="AC56" s="85"/>
      <c r="AD56" s="85"/>
      <c r="AE56" s="85"/>
      <c r="AF56" s="85"/>
      <c r="AG56" s="85"/>
      <c r="AH56" s="666">
        <v>0</v>
      </c>
      <c r="AI56" s="667">
        <v>0</v>
      </c>
      <c r="AJ56" s="85" t="s">
        <v>2303</v>
      </c>
      <c r="AK56" s="85" t="s">
        <v>571</v>
      </c>
      <c r="AL56" s="85"/>
      <c r="AM56" s="85"/>
      <c r="AN56" s="85"/>
      <c r="AO56" s="85"/>
      <c r="AP56" s="85"/>
      <c r="AQ56" s="85"/>
      <c r="AR56" s="85"/>
      <c r="AS56" s="85"/>
      <c r="AT56" s="85"/>
      <c r="AU56" s="85"/>
      <c r="AV56" s="85"/>
      <c r="AW56" s="85"/>
      <c r="AX56" s="85"/>
      <c r="AY56" s="85"/>
      <c r="AZ56" s="85"/>
      <c r="BA56" s="85"/>
      <c r="BB56" s="85"/>
      <c r="BC56" s="85"/>
      <c r="BD56" s="85"/>
      <c r="BE56" s="85" t="s">
        <v>523</v>
      </c>
      <c r="BF56" s="85" t="s">
        <v>2304</v>
      </c>
      <c r="BG56" s="85" t="s">
        <v>573</v>
      </c>
      <c r="BH56" s="85" t="s">
        <v>526</v>
      </c>
      <c r="BI56" s="85" t="s">
        <v>537</v>
      </c>
      <c r="BJ56" s="85" t="s">
        <v>574</v>
      </c>
      <c r="BK56" s="85" t="s">
        <v>575</v>
      </c>
      <c r="BL56" s="85">
        <v>3172144089</v>
      </c>
      <c r="BM56" s="579" t="s">
        <v>576</v>
      </c>
      <c r="BN56" s="85"/>
    </row>
    <row r="57" spans="1:66" ht="15" customHeight="1">
      <c r="A57" s="85" t="s">
        <v>2305</v>
      </c>
      <c r="B57" s="85" t="s">
        <v>2113</v>
      </c>
      <c r="C57" s="575"/>
      <c r="D57" s="575" t="s">
        <v>2306</v>
      </c>
      <c r="E57" s="575"/>
      <c r="F57" s="575" t="s">
        <v>335</v>
      </c>
      <c r="G57" s="85" t="s">
        <v>517</v>
      </c>
      <c r="H57" s="566">
        <v>44197</v>
      </c>
      <c r="I57" s="566">
        <v>45473</v>
      </c>
      <c r="J57" s="85" t="s">
        <v>2307</v>
      </c>
      <c r="K57" s="85" t="s">
        <v>579</v>
      </c>
      <c r="L57" s="85" t="s">
        <v>580</v>
      </c>
      <c r="M57" s="85" t="s">
        <v>65</v>
      </c>
      <c r="N57" s="575"/>
      <c r="O57" s="575"/>
      <c r="P57" s="581">
        <v>1</v>
      </c>
      <c r="Q57" s="575" t="s">
        <v>2308</v>
      </c>
      <c r="R57" s="581">
        <v>1</v>
      </c>
      <c r="S57" s="575" t="s">
        <v>2308</v>
      </c>
      <c r="T57" s="581">
        <v>100</v>
      </c>
      <c r="U57" s="575" t="s">
        <v>2308</v>
      </c>
      <c r="V57" s="581">
        <v>1</v>
      </c>
      <c r="W57" s="161" t="s">
        <v>2308</v>
      </c>
      <c r="X57" s="581">
        <v>1</v>
      </c>
      <c r="Y57" s="577" t="s">
        <v>2309</v>
      </c>
      <c r="Z57" s="85"/>
      <c r="AA57" s="85"/>
      <c r="AB57" s="85"/>
      <c r="AC57" s="85"/>
      <c r="AD57" s="85"/>
      <c r="AE57" s="85"/>
      <c r="AF57" s="85"/>
      <c r="AG57" s="85"/>
      <c r="AH57" s="583">
        <v>0</v>
      </c>
      <c r="AI57" s="573">
        <v>0</v>
      </c>
      <c r="AJ57" s="85" t="s">
        <v>2310</v>
      </c>
      <c r="AK57" s="85" t="s">
        <v>571</v>
      </c>
      <c r="AL57" s="85"/>
      <c r="AM57" s="85"/>
      <c r="AN57" s="85"/>
      <c r="AO57" s="85"/>
      <c r="AP57" s="85"/>
      <c r="AQ57" s="85"/>
      <c r="AR57" s="85"/>
      <c r="AS57" s="85"/>
      <c r="AT57" s="85"/>
      <c r="AU57" s="85"/>
      <c r="AV57" s="85"/>
      <c r="AW57" s="85"/>
      <c r="AX57" s="85"/>
      <c r="AY57" s="85"/>
      <c r="AZ57" s="85"/>
      <c r="BA57" s="85"/>
      <c r="BB57" s="85"/>
      <c r="BC57" s="85"/>
      <c r="BD57" s="85"/>
      <c r="BE57" s="85" t="s">
        <v>523</v>
      </c>
      <c r="BF57" s="85" t="s">
        <v>2311</v>
      </c>
      <c r="BG57" s="85" t="s">
        <v>573</v>
      </c>
      <c r="BH57" s="85" t="s">
        <v>526</v>
      </c>
      <c r="BI57" s="85" t="s">
        <v>537</v>
      </c>
      <c r="BJ57" s="85" t="s">
        <v>574</v>
      </c>
      <c r="BK57" s="85" t="s">
        <v>575</v>
      </c>
      <c r="BL57" s="85">
        <v>3172144089</v>
      </c>
      <c r="BM57" s="579" t="s">
        <v>576</v>
      </c>
      <c r="BN57" s="85"/>
    </row>
    <row r="58" spans="1:66" ht="15" customHeight="1">
      <c r="A58" s="85" t="s">
        <v>2312</v>
      </c>
      <c r="B58" s="85" t="s">
        <v>2113</v>
      </c>
      <c r="C58" s="575"/>
      <c r="D58" s="575" t="s">
        <v>583</v>
      </c>
      <c r="E58" s="575"/>
      <c r="F58" s="575" t="s">
        <v>335</v>
      </c>
      <c r="G58" s="85" t="s">
        <v>517</v>
      </c>
      <c r="H58" s="566">
        <v>44197</v>
      </c>
      <c r="I58" s="566">
        <v>45473</v>
      </c>
      <c r="J58" s="85" t="s">
        <v>584</v>
      </c>
      <c r="K58" s="85" t="s">
        <v>585</v>
      </c>
      <c r="L58" s="85" t="s">
        <v>586</v>
      </c>
      <c r="M58" s="85" t="s">
        <v>65</v>
      </c>
      <c r="N58" s="575"/>
      <c r="O58" s="575"/>
      <c r="P58" s="581">
        <v>1</v>
      </c>
      <c r="Q58" s="575" t="s">
        <v>2313</v>
      </c>
      <c r="R58" s="581">
        <v>1</v>
      </c>
      <c r="S58" s="575" t="s">
        <v>2314</v>
      </c>
      <c r="T58" s="581">
        <v>1</v>
      </c>
      <c r="U58" s="575" t="s">
        <v>2315</v>
      </c>
      <c r="V58" s="581">
        <v>1</v>
      </c>
      <c r="W58" s="161" t="s">
        <v>2316</v>
      </c>
      <c r="X58" s="581">
        <v>1</v>
      </c>
      <c r="Y58" s="577" t="s">
        <v>2317</v>
      </c>
      <c r="Z58" s="85"/>
      <c r="AA58" s="85"/>
      <c r="AB58" s="85"/>
      <c r="AC58" s="85"/>
      <c r="AD58" s="85"/>
      <c r="AE58" s="85"/>
      <c r="AF58" s="85"/>
      <c r="AG58" s="85"/>
      <c r="AH58" s="583">
        <v>0</v>
      </c>
      <c r="AI58" s="573">
        <v>0</v>
      </c>
      <c r="AJ58" s="85" t="s">
        <v>2310</v>
      </c>
      <c r="AK58" s="85" t="s">
        <v>571</v>
      </c>
      <c r="AL58" s="85"/>
      <c r="AM58" s="85"/>
      <c r="AN58" s="85"/>
      <c r="AO58" s="85"/>
      <c r="AP58" s="85"/>
      <c r="AQ58" s="85"/>
      <c r="AR58" s="85"/>
      <c r="AS58" s="85"/>
      <c r="AT58" s="85"/>
      <c r="AU58" s="85"/>
      <c r="AV58" s="85"/>
      <c r="AW58" s="85"/>
      <c r="AX58" s="85"/>
      <c r="AY58" s="85"/>
      <c r="AZ58" s="85"/>
      <c r="BA58" s="85"/>
      <c r="BB58" s="85"/>
      <c r="BC58" s="85"/>
      <c r="BD58" s="85"/>
      <c r="BE58" s="85" t="s">
        <v>523</v>
      </c>
      <c r="BF58" s="85" t="s">
        <v>587</v>
      </c>
      <c r="BG58" s="85" t="s">
        <v>2318</v>
      </c>
      <c r="BH58" s="85" t="s">
        <v>526</v>
      </c>
      <c r="BI58" s="85" t="s">
        <v>537</v>
      </c>
      <c r="BJ58" s="85" t="s">
        <v>589</v>
      </c>
      <c r="BK58" s="85" t="s">
        <v>590</v>
      </c>
      <c r="BL58" s="85">
        <v>3693777</v>
      </c>
      <c r="BM58" s="579" t="s">
        <v>591</v>
      </c>
      <c r="BN58" s="85"/>
    </row>
    <row r="59" spans="1:66" ht="15" customHeight="1">
      <c r="A59" s="85" t="s">
        <v>2319</v>
      </c>
      <c r="B59" s="85" t="s">
        <v>2113</v>
      </c>
      <c r="C59" s="575"/>
      <c r="D59" s="575" t="s">
        <v>592</v>
      </c>
      <c r="E59" s="575"/>
      <c r="F59" s="575" t="s">
        <v>335</v>
      </c>
      <c r="G59" s="85" t="s">
        <v>517</v>
      </c>
      <c r="H59" s="566">
        <v>44197</v>
      </c>
      <c r="I59" s="566">
        <v>45473</v>
      </c>
      <c r="J59" s="85" t="s">
        <v>2320</v>
      </c>
      <c r="K59" s="85" t="s">
        <v>2321</v>
      </c>
      <c r="L59" s="85" t="s">
        <v>595</v>
      </c>
      <c r="M59" s="85" t="s">
        <v>65</v>
      </c>
      <c r="N59" s="575"/>
      <c r="O59" s="575"/>
      <c r="P59" s="581">
        <v>1</v>
      </c>
      <c r="Q59" s="575" t="s">
        <v>2322</v>
      </c>
      <c r="R59" s="581">
        <v>1</v>
      </c>
      <c r="S59" s="575" t="s">
        <v>2323</v>
      </c>
      <c r="T59" s="581">
        <v>1</v>
      </c>
      <c r="U59" s="575" t="s">
        <v>2324</v>
      </c>
      <c r="V59" s="581">
        <v>1</v>
      </c>
      <c r="W59" s="161" t="s">
        <v>2325</v>
      </c>
      <c r="X59" s="581">
        <v>1</v>
      </c>
      <c r="Y59" s="577" t="s">
        <v>2326</v>
      </c>
      <c r="Z59" s="85"/>
      <c r="AA59" s="85"/>
      <c r="AB59" s="85"/>
      <c r="AC59" s="85"/>
      <c r="AD59" s="85"/>
      <c r="AE59" s="85"/>
      <c r="AF59" s="85"/>
      <c r="AG59" s="85"/>
      <c r="AH59" s="583">
        <v>0</v>
      </c>
      <c r="AI59" s="573">
        <v>0</v>
      </c>
      <c r="AJ59" s="85" t="s">
        <v>2310</v>
      </c>
      <c r="AK59" s="85" t="s">
        <v>571</v>
      </c>
      <c r="AL59" s="85"/>
      <c r="AM59" s="85"/>
      <c r="AN59" s="85"/>
      <c r="AO59" s="85"/>
      <c r="AP59" s="85"/>
      <c r="AQ59" s="85"/>
      <c r="AR59" s="85"/>
      <c r="AS59" s="85"/>
      <c r="AT59" s="85"/>
      <c r="AU59" s="85"/>
      <c r="AV59" s="85"/>
      <c r="AW59" s="85"/>
      <c r="AX59" s="85"/>
      <c r="AY59" s="85"/>
      <c r="AZ59" s="85"/>
      <c r="BA59" s="85"/>
      <c r="BB59" s="85"/>
      <c r="BC59" s="85"/>
      <c r="BD59" s="85"/>
      <c r="BE59" s="85" t="s">
        <v>523</v>
      </c>
      <c r="BF59" s="575" t="s">
        <v>2327</v>
      </c>
      <c r="BG59" s="85" t="s">
        <v>597</v>
      </c>
      <c r="BH59" s="85" t="s">
        <v>526</v>
      </c>
      <c r="BI59" s="85" t="s">
        <v>537</v>
      </c>
      <c r="BJ59" s="85" t="s">
        <v>598</v>
      </c>
      <c r="BK59" s="85" t="s">
        <v>2328</v>
      </c>
      <c r="BL59" s="85">
        <v>3693777</v>
      </c>
      <c r="BM59" s="579" t="s">
        <v>600</v>
      </c>
      <c r="BN59" s="85"/>
    </row>
    <row r="60" spans="1:66" ht="15" customHeight="1">
      <c r="A60" s="85" t="s">
        <v>2329</v>
      </c>
      <c r="B60" s="85" t="s">
        <v>2113</v>
      </c>
      <c r="C60" s="575"/>
      <c r="D60" s="575" t="s">
        <v>2330</v>
      </c>
      <c r="E60" s="575"/>
      <c r="F60" s="575" t="s">
        <v>335</v>
      </c>
      <c r="G60" s="85" t="s">
        <v>517</v>
      </c>
      <c r="H60" s="566">
        <v>44197</v>
      </c>
      <c r="I60" s="566">
        <v>45473</v>
      </c>
      <c r="J60" s="85" t="s">
        <v>2331</v>
      </c>
      <c r="K60" s="85" t="s">
        <v>2332</v>
      </c>
      <c r="L60" s="85" t="s">
        <v>520</v>
      </c>
      <c r="M60" s="85" t="s">
        <v>65</v>
      </c>
      <c r="N60" s="575"/>
      <c r="O60" s="575"/>
      <c r="P60" s="581">
        <v>1</v>
      </c>
      <c r="Q60" s="575" t="s">
        <v>2333</v>
      </c>
      <c r="R60" s="581">
        <v>1</v>
      </c>
      <c r="S60" s="575" t="s">
        <v>2333</v>
      </c>
      <c r="T60" s="581">
        <v>1</v>
      </c>
      <c r="U60" s="575" t="s">
        <v>2333</v>
      </c>
      <c r="V60" s="581">
        <v>1</v>
      </c>
      <c r="W60" s="161" t="s">
        <v>2333</v>
      </c>
      <c r="X60" s="581">
        <v>1</v>
      </c>
      <c r="Y60" s="577" t="s">
        <v>2334</v>
      </c>
      <c r="Z60" s="85"/>
      <c r="AA60" s="85"/>
      <c r="AB60" s="85"/>
      <c r="AC60" s="85"/>
      <c r="AD60" s="85"/>
      <c r="AE60" s="85"/>
      <c r="AF60" s="85"/>
      <c r="AG60" s="85"/>
      <c r="AH60" s="583">
        <v>0</v>
      </c>
      <c r="AI60" s="573">
        <v>0</v>
      </c>
      <c r="AJ60" s="85" t="s">
        <v>2310</v>
      </c>
      <c r="AK60" s="85" t="s">
        <v>571</v>
      </c>
      <c r="AL60" s="85"/>
      <c r="AM60" s="85"/>
      <c r="AN60" s="85"/>
      <c r="AO60" s="85"/>
      <c r="AP60" s="85"/>
      <c r="AQ60" s="85"/>
      <c r="AR60" s="85"/>
      <c r="AS60" s="85"/>
      <c r="AT60" s="85"/>
      <c r="AU60" s="85"/>
      <c r="AV60" s="85"/>
      <c r="AW60" s="85"/>
      <c r="AX60" s="85"/>
      <c r="AY60" s="85"/>
      <c r="AZ60" s="85"/>
      <c r="BA60" s="85"/>
      <c r="BB60" s="85"/>
      <c r="BC60" s="85"/>
      <c r="BD60" s="85"/>
      <c r="BE60" s="85" t="s">
        <v>523</v>
      </c>
      <c r="BF60" s="85" t="s">
        <v>2335</v>
      </c>
      <c r="BG60" s="85" t="s">
        <v>597</v>
      </c>
      <c r="BH60" s="85" t="s">
        <v>526</v>
      </c>
      <c r="BI60" s="85" t="s">
        <v>537</v>
      </c>
      <c r="BJ60" s="85" t="s">
        <v>605</v>
      </c>
      <c r="BK60" s="85" t="s">
        <v>2336</v>
      </c>
      <c r="BL60" s="85">
        <v>3693777</v>
      </c>
      <c r="BM60" s="579" t="s">
        <v>607</v>
      </c>
      <c r="BN60" s="85"/>
    </row>
    <row r="61" spans="1:66" ht="15" customHeight="1">
      <c r="A61" s="85" t="s">
        <v>2337</v>
      </c>
      <c r="B61" s="85" t="s">
        <v>2113</v>
      </c>
      <c r="C61" s="575"/>
      <c r="D61" s="575" t="s">
        <v>2338</v>
      </c>
      <c r="E61" s="575"/>
      <c r="F61" s="575" t="s">
        <v>335</v>
      </c>
      <c r="G61" s="85" t="s">
        <v>517</v>
      </c>
      <c r="H61" s="566">
        <v>44197</v>
      </c>
      <c r="I61" s="566">
        <v>45473</v>
      </c>
      <c r="J61" s="85" t="s">
        <v>2339</v>
      </c>
      <c r="K61" s="85" t="s">
        <v>2340</v>
      </c>
      <c r="L61" s="85" t="s">
        <v>2341</v>
      </c>
      <c r="M61" s="85" t="s">
        <v>65</v>
      </c>
      <c r="N61" s="575"/>
      <c r="O61" s="575"/>
      <c r="P61" s="581">
        <v>1</v>
      </c>
      <c r="Q61" s="575" t="s">
        <v>2342</v>
      </c>
      <c r="R61" s="581">
        <v>1</v>
      </c>
      <c r="S61" s="575" t="s">
        <v>2342</v>
      </c>
      <c r="T61" s="581">
        <v>1</v>
      </c>
      <c r="U61" s="575" t="s">
        <v>2342</v>
      </c>
      <c r="V61" s="581">
        <v>1</v>
      </c>
      <c r="W61" s="161" t="s">
        <v>2343</v>
      </c>
      <c r="X61" s="581">
        <v>1</v>
      </c>
      <c r="Y61" s="577" t="s">
        <v>2344</v>
      </c>
      <c r="Z61" s="85"/>
      <c r="AA61" s="85"/>
      <c r="AB61" s="85"/>
      <c r="AC61" s="85"/>
      <c r="AD61" s="85"/>
      <c r="AE61" s="85"/>
      <c r="AF61" s="85"/>
      <c r="AG61" s="85"/>
      <c r="AH61" s="583">
        <v>0</v>
      </c>
      <c r="AI61" s="573">
        <v>0</v>
      </c>
      <c r="AJ61" s="85" t="s">
        <v>2310</v>
      </c>
      <c r="AK61" s="85" t="s">
        <v>571</v>
      </c>
      <c r="AL61" s="85"/>
      <c r="AM61" s="85"/>
      <c r="AN61" s="85"/>
      <c r="AO61" s="85"/>
      <c r="AP61" s="85"/>
      <c r="AQ61" s="85"/>
      <c r="AR61" s="85"/>
      <c r="AS61" s="85"/>
      <c r="AT61" s="85"/>
      <c r="AU61" s="85"/>
      <c r="AV61" s="85"/>
      <c r="AW61" s="85"/>
      <c r="AX61" s="85"/>
      <c r="AY61" s="85"/>
      <c r="AZ61" s="85"/>
      <c r="BA61" s="85"/>
      <c r="BB61" s="85"/>
      <c r="BC61" s="85"/>
      <c r="BD61" s="85"/>
      <c r="BE61" s="85" t="s">
        <v>611</v>
      </c>
      <c r="BF61" s="85" t="s">
        <v>612</v>
      </c>
      <c r="BG61" s="85" t="s">
        <v>613</v>
      </c>
      <c r="BH61" s="85" t="s">
        <v>526</v>
      </c>
      <c r="BI61" s="85" t="s">
        <v>537</v>
      </c>
      <c r="BJ61" s="85" t="s">
        <v>614</v>
      </c>
      <c r="BK61" s="85" t="s">
        <v>615</v>
      </c>
      <c r="BL61" s="85"/>
      <c r="BM61" s="584" t="s">
        <v>616</v>
      </c>
      <c r="BN61" s="85"/>
    </row>
    <row r="62" spans="1:66" ht="15" customHeight="1">
      <c r="A62" s="85" t="s">
        <v>2345</v>
      </c>
      <c r="B62" s="85" t="s">
        <v>2113</v>
      </c>
      <c r="C62" s="575"/>
      <c r="D62" s="575" t="s">
        <v>617</v>
      </c>
      <c r="E62" s="575"/>
      <c r="F62" s="575" t="s">
        <v>335</v>
      </c>
      <c r="G62" s="85" t="s">
        <v>517</v>
      </c>
      <c r="H62" s="566">
        <v>44197</v>
      </c>
      <c r="I62" s="566">
        <v>45473</v>
      </c>
      <c r="J62" s="85" t="s">
        <v>618</v>
      </c>
      <c r="K62" s="85" t="s">
        <v>619</v>
      </c>
      <c r="L62" s="85" t="s">
        <v>2341</v>
      </c>
      <c r="M62" s="85" t="s">
        <v>65</v>
      </c>
      <c r="N62" s="575"/>
      <c r="O62" s="575"/>
      <c r="P62" s="581">
        <v>1</v>
      </c>
      <c r="Q62" s="575" t="s">
        <v>2346</v>
      </c>
      <c r="R62" s="581">
        <v>1</v>
      </c>
      <c r="S62" s="575" t="s">
        <v>2346</v>
      </c>
      <c r="T62" s="581">
        <v>1</v>
      </c>
      <c r="U62" s="575" t="s">
        <v>2346</v>
      </c>
      <c r="V62" s="581">
        <v>1</v>
      </c>
      <c r="W62" s="161" t="s">
        <v>2347</v>
      </c>
      <c r="X62" s="581">
        <v>1</v>
      </c>
      <c r="Y62" s="577" t="s">
        <v>2348</v>
      </c>
      <c r="Z62" s="85"/>
      <c r="AA62" s="85"/>
      <c r="AB62" s="85"/>
      <c r="AC62" s="85"/>
      <c r="AD62" s="85"/>
      <c r="AE62" s="85"/>
      <c r="AF62" s="85"/>
      <c r="AG62" s="85"/>
      <c r="AH62" s="583">
        <v>0</v>
      </c>
      <c r="AI62" s="573">
        <v>0</v>
      </c>
      <c r="AJ62" s="85" t="s">
        <v>2310</v>
      </c>
      <c r="AK62" s="85" t="s">
        <v>571</v>
      </c>
      <c r="AL62" s="85"/>
      <c r="AM62" s="85"/>
      <c r="AN62" s="85"/>
      <c r="AO62" s="85"/>
      <c r="AP62" s="85"/>
      <c r="AQ62" s="85"/>
      <c r="AR62" s="85"/>
      <c r="AS62" s="85"/>
      <c r="AT62" s="85"/>
      <c r="AU62" s="85"/>
      <c r="AV62" s="85"/>
      <c r="AW62" s="85"/>
      <c r="AX62" s="85"/>
      <c r="AY62" s="85"/>
      <c r="AZ62" s="85"/>
      <c r="BA62" s="85"/>
      <c r="BB62" s="85"/>
      <c r="BC62" s="85"/>
      <c r="BD62" s="85"/>
      <c r="BE62" s="85" t="s">
        <v>611</v>
      </c>
      <c r="BF62" s="85" t="s">
        <v>620</v>
      </c>
      <c r="BG62" s="85" t="s">
        <v>613</v>
      </c>
      <c r="BH62" s="85" t="s">
        <v>526</v>
      </c>
      <c r="BI62" s="85" t="s">
        <v>537</v>
      </c>
      <c r="BJ62" s="85" t="s">
        <v>614</v>
      </c>
      <c r="BK62" s="85" t="s">
        <v>615</v>
      </c>
      <c r="BL62" s="85"/>
      <c r="BM62" s="584" t="s">
        <v>616</v>
      </c>
      <c r="BN62" s="85"/>
    </row>
    <row r="63" spans="1:66" ht="15" customHeight="1">
      <c r="A63" s="85" t="s">
        <v>2349</v>
      </c>
      <c r="B63" s="85" t="s">
        <v>2113</v>
      </c>
      <c r="C63" s="575"/>
      <c r="D63" s="575" t="s">
        <v>621</v>
      </c>
      <c r="E63" s="575"/>
      <c r="F63" s="575" t="s">
        <v>335</v>
      </c>
      <c r="G63" s="85" t="s">
        <v>517</v>
      </c>
      <c r="H63" s="566">
        <v>44197</v>
      </c>
      <c r="I63" s="566">
        <v>45473</v>
      </c>
      <c r="J63" s="85" t="s">
        <v>622</v>
      </c>
      <c r="K63" s="85" t="s">
        <v>623</v>
      </c>
      <c r="L63" s="85" t="s">
        <v>520</v>
      </c>
      <c r="M63" s="85" t="s">
        <v>65</v>
      </c>
      <c r="N63" s="575"/>
      <c r="O63" s="575">
        <v>0</v>
      </c>
      <c r="P63" s="581">
        <v>1</v>
      </c>
      <c r="Q63" s="577" t="s">
        <v>2245</v>
      </c>
      <c r="R63" s="581">
        <v>1</v>
      </c>
      <c r="S63" s="577" t="s">
        <v>2245</v>
      </c>
      <c r="T63" s="581">
        <v>1</v>
      </c>
      <c r="U63" s="577" t="s">
        <v>2245</v>
      </c>
      <c r="V63" s="581">
        <v>1</v>
      </c>
      <c r="W63" s="161" t="s">
        <v>2245</v>
      </c>
      <c r="X63" s="581">
        <v>1</v>
      </c>
      <c r="Y63" s="577" t="s">
        <v>2246</v>
      </c>
      <c r="Z63" s="85"/>
      <c r="AA63" s="85"/>
      <c r="AB63" s="85"/>
      <c r="AC63" s="85"/>
      <c r="AD63" s="85"/>
      <c r="AE63" s="85"/>
      <c r="AF63" s="85"/>
      <c r="AG63" s="85"/>
      <c r="AH63" s="583">
        <v>0</v>
      </c>
      <c r="AI63" s="573">
        <v>0</v>
      </c>
      <c r="AJ63" s="85" t="s">
        <v>2310</v>
      </c>
      <c r="AK63" s="85" t="s">
        <v>571</v>
      </c>
      <c r="AL63" s="85"/>
      <c r="AM63" s="85"/>
      <c r="AN63" s="85"/>
      <c r="AO63" s="85"/>
      <c r="AP63" s="85"/>
      <c r="AQ63" s="85"/>
      <c r="AR63" s="85"/>
      <c r="AS63" s="85"/>
      <c r="AT63" s="85"/>
      <c r="AU63" s="85"/>
      <c r="AV63" s="85"/>
      <c r="AW63" s="85"/>
      <c r="AX63" s="85"/>
      <c r="AY63" s="85"/>
      <c r="AZ63" s="85"/>
      <c r="BA63" s="85"/>
      <c r="BB63" s="85"/>
      <c r="BC63" s="85"/>
      <c r="BD63" s="85"/>
      <c r="BE63" s="85" t="s">
        <v>611</v>
      </c>
      <c r="BF63" s="85" t="s">
        <v>624</v>
      </c>
      <c r="BG63" s="85" t="s">
        <v>2350</v>
      </c>
      <c r="BH63" s="85" t="s">
        <v>526</v>
      </c>
      <c r="BI63" s="85" t="s">
        <v>537</v>
      </c>
      <c r="BJ63" s="85" t="s">
        <v>626</v>
      </c>
      <c r="BK63" s="85" t="s">
        <v>627</v>
      </c>
      <c r="BL63" s="85" t="s">
        <v>628</v>
      </c>
      <c r="BM63" s="579" t="s">
        <v>629</v>
      </c>
      <c r="BN63" s="85"/>
    </row>
    <row r="64" spans="1:66" ht="15" customHeight="1">
      <c r="A64" s="585" t="s">
        <v>2351</v>
      </c>
      <c r="B64" s="569" t="s">
        <v>58</v>
      </c>
      <c r="C64" s="569"/>
      <c r="D64" s="569" t="s">
        <v>2352</v>
      </c>
      <c r="E64" s="585"/>
      <c r="F64" s="569" t="s">
        <v>631</v>
      </c>
      <c r="G64" s="569" t="s">
        <v>632</v>
      </c>
      <c r="H64" s="570">
        <v>44197</v>
      </c>
      <c r="I64" s="570">
        <v>45442</v>
      </c>
      <c r="J64" s="569" t="s">
        <v>2353</v>
      </c>
      <c r="K64" s="569" t="s">
        <v>2354</v>
      </c>
      <c r="L64" s="569" t="s">
        <v>635</v>
      </c>
      <c r="M64" s="569" t="s">
        <v>65</v>
      </c>
      <c r="N64" s="573">
        <v>0</v>
      </c>
      <c r="O64" s="586" t="s">
        <v>252</v>
      </c>
      <c r="P64" s="573">
        <v>1</v>
      </c>
      <c r="Q64" s="586" t="s">
        <v>2355</v>
      </c>
      <c r="R64" s="573">
        <v>1</v>
      </c>
      <c r="S64" s="586" t="s">
        <v>2356</v>
      </c>
      <c r="T64" s="573">
        <v>1</v>
      </c>
      <c r="U64" s="586" t="s">
        <v>2357</v>
      </c>
      <c r="V64" s="573">
        <v>1</v>
      </c>
      <c r="W64" s="161" t="s">
        <v>2358</v>
      </c>
      <c r="X64" s="573">
        <v>1</v>
      </c>
      <c r="Y64" s="586" t="s">
        <v>2359</v>
      </c>
      <c r="Z64" s="585"/>
      <c r="AA64" s="585" t="s">
        <v>1816</v>
      </c>
      <c r="AB64" s="569"/>
      <c r="AC64" s="569" t="s">
        <v>1816</v>
      </c>
      <c r="AD64" s="569"/>
      <c r="AE64" s="585"/>
      <c r="AF64" s="585" t="s">
        <v>2360</v>
      </c>
      <c r="AG64" s="587">
        <v>0.48</v>
      </c>
      <c r="AH64" s="572">
        <v>1</v>
      </c>
      <c r="AI64" s="572">
        <v>1</v>
      </c>
      <c r="AJ64" s="536" t="s">
        <v>2361</v>
      </c>
      <c r="AK64" s="569" t="s">
        <v>2362</v>
      </c>
      <c r="AL64" s="585"/>
      <c r="AM64" s="587">
        <v>0</v>
      </c>
      <c r="AN64" s="569"/>
      <c r="AO64" s="573">
        <v>0</v>
      </c>
      <c r="AP64" s="569"/>
      <c r="AQ64" s="585"/>
      <c r="AR64" s="585"/>
      <c r="AS64" s="587">
        <v>0</v>
      </c>
      <c r="AT64" s="569"/>
      <c r="AU64" s="573">
        <v>0</v>
      </c>
      <c r="AV64" s="569"/>
      <c r="AW64" s="585"/>
      <c r="AX64" s="585"/>
      <c r="AY64" s="587">
        <v>0</v>
      </c>
      <c r="AZ64" s="569"/>
      <c r="BA64" s="573">
        <v>0</v>
      </c>
      <c r="BB64" s="569"/>
      <c r="BC64" s="585"/>
      <c r="BD64" s="585"/>
      <c r="BE64" s="569" t="s">
        <v>640</v>
      </c>
      <c r="BF64" s="569" t="s">
        <v>641</v>
      </c>
      <c r="BG64" s="569" t="s">
        <v>642</v>
      </c>
      <c r="BH64" s="569" t="s">
        <v>643</v>
      </c>
      <c r="BI64" s="569" t="s">
        <v>644</v>
      </c>
      <c r="BJ64" s="569" t="s">
        <v>645</v>
      </c>
      <c r="BK64" s="569" t="s">
        <v>646</v>
      </c>
      <c r="BL64" s="85">
        <v>3241000</v>
      </c>
      <c r="BM64" s="579" t="s">
        <v>647</v>
      </c>
      <c r="BN64" s="85"/>
    </row>
    <row r="65" spans="1:66" ht="15" customHeight="1">
      <c r="A65" s="588" t="s">
        <v>2363</v>
      </c>
      <c r="B65" s="85" t="s">
        <v>58</v>
      </c>
      <c r="C65" s="85"/>
      <c r="D65" s="85" t="s">
        <v>648</v>
      </c>
      <c r="E65" s="588"/>
      <c r="F65" s="85" t="s">
        <v>631</v>
      </c>
      <c r="G65" s="85" t="s">
        <v>632</v>
      </c>
      <c r="H65" s="566">
        <v>44197</v>
      </c>
      <c r="I65" s="566">
        <v>45442</v>
      </c>
      <c r="J65" s="85" t="s">
        <v>649</v>
      </c>
      <c r="K65" s="85" t="s">
        <v>650</v>
      </c>
      <c r="L65" s="85" t="s">
        <v>651</v>
      </c>
      <c r="M65" s="85" t="s">
        <v>65</v>
      </c>
      <c r="N65" s="589">
        <v>0</v>
      </c>
      <c r="O65" s="586" t="s">
        <v>252</v>
      </c>
      <c r="P65" s="589">
        <v>1</v>
      </c>
      <c r="Q65" s="586" t="s">
        <v>2364</v>
      </c>
      <c r="R65" s="589">
        <v>1</v>
      </c>
      <c r="S65" s="586" t="s">
        <v>2365</v>
      </c>
      <c r="T65" s="589">
        <v>1</v>
      </c>
      <c r="U65" s="586" t="s">
        <v>2366</v>
      </c>
      <c r="V65" s="589">
        <v>1</v>
      </c>
      <c r="W65" s="161" t="s">
        <v>2367</v>
      </c>
      <c r="X65" s="589">
        <v>1</v>
      </c>
      <c r="Y65" s="586" t="s">
        <v>2368</v>
      </c>
      <c r="Z65" s="588"/>
      <c r="AA65" s="588" t="s">
        <v>1816</v>
      </c>
      <c r="AB65" s="85"/>
      <c r="AC65" s="85" t="s">
        <v>1816</v>
      </c>
      <c r="AD65" s="85"/>
      <c r="AE65" s="588"/>
      <c r="AF65" s="588" t="s">
        <v>2369</v>
      </c>
      <c r="AG65" s="590">
        <v>0.11</v>
      </c>
      <c r="AH65" s="581">
        <v>1</v>
      </c>
      <c r="AI65" s="581">
        <v>1</v>
      </c>
      <c r="AJ65" s="575" t="s">
        <v>2370</v>
      </c>
      <c r="AK65" s="85" t="s">
        <v>2371</v>
      </c>
      <c r="AL65" s="588"/>
      <c r="AM65" s="590">
        <v>0</v>
      </c>
      <c r="AN65" s="85"/>
      <c r="AO65" s="589">
        <v>0</v>
      </c>
      <c r="AP65" s="85"/>
      <c r="AQ65" s="588"/>
      <c r="AR65" s="588"/>
      <c r="AS65" s="590">
        <v>0</v>
      </c>
      <c r="AT65" s="85"/>
      <c r="AU65" s="589">
        <v>0</v>
      </c>
      <c r="AV65" s="85"/>
      <c r="AW65" s="588"/>
      <c r="AX65" s="588"/>
      <c r="AY65" s="590">
        <v>0</v>
      </c>
      <c r="AZ65" s="85"/>
      <c r="BA65" s="589">
        <v>0</v>
      </c>
      <c r="BB65" s="85"/>
      <c r="BC65" s="588"/>
      <c r="BD65" s="588"/>
      <c r="BE65" s="85" t="s">
        <v>640</v>
      </c>
      <c r="BF65" s="85" t="s">
        <v>641</v>
      </c>
      <c r="BG65" s="85" t="s">
        <v>642</v>
      </c>
      <c r="BH65" s="85" t="s">
        <v>643</v>
      </c>
      <c r="BI65" s="85" t="s">
        <v>644</v>
      </c>
      <c r="BJ65" s="85" t="s">
        <v>645</v>
      </c>
      <c r="BK65" s="85" t="s">
        <v>646</v>
      </c>
      <c r="BL65" s="85">
        <v>3241000</v>
      </c>
      <c r="BM65" s="579" t="s">
        <v>647</v>
      </c>
      <c r="BN65" s="85"/>
    </row>
    <row r="66" spans="1:66" ht="15" customHeight="1">
      <c r="A66" s="588" t="s">
        <v>2372</v>
      </c>
      <c r="B66" s="85" t="s">
        <v>58</v>
      </c>
      <c r="C66" s="85"/>
      <c r="D66" s="85" t="s">
        <v>656</v>
      </c>
      <c r="E66" s="588"/>
      <c r="F66" s="85" t="s">
        <v>631</v>
      </c>
      <c r="G66" s="85" t="s">
        <v>632</v>
      </c>
      <c r="H66" s="566">
        <v>44197</v>
      </c>
      <c r="I66" s="566">
        <v>45442</v>
      </c>
      <c r="J66" s="85" t="s">
        <v>2373</v>
      </c>
      <c r="K66" s="85" t="s">
        <v>2374</v>
      </c>
      <c r="L66" s="85" t="s">
        <v>659</v>
      </c>
      <c r="M66" s="85" t="s">
        <v>65</v>
      </c>
      <c r="N66" s="85">
        <v>0</v>
      </c>
      <c r="O66" s="586" t="s">
        <v>252</v>
      </c>
      <c r="P66" s="85">
        <v>2</v>
      </c>
      <c r="Q66" s="586" t="s">
        <v>2375</v>
      </c>
      <c r="R66" s="85">
        <v>2</v>
      </c>
      <c r="S66" s="586" t="s">
        <v>2376</v>
      </c>
      <c r="T66" s="85">
        <v>2</v>
      </c>
      <c r="U66" s="586" t="s">
        <v>2377</v>
      </c>
      <c r="V66" s="85">
        <v>1</v>
      </c>
      <c r="W66" s="586" t="s">
        <v>2378</v>
      </c>
      <c r="X66" s="85">
        <v>7</v>
      </c>
      <c r="Y66" s="586" t="s">
        <v>2379</v>
      </c>
      <c r="Z66" s="588"/>
      <c r="AA66" s="588" t="s">
        <v>1816</v>
      </c>
      <c r="AB66" s="85"/>
      <c r="AC66" s="85" t="s">
        <v>1816</v>
      </c>
      <c r="AD66" s="85"/>
      <c r="AE66" s="588"/>
      <c r="AF66" s="588" t="s">
        <v>2380</v>
      </c>
      <c r="AG66" s="590">
        <v>0.25</v>
      </c>
      <c r="AH66" s="588">
        <v>0</v>
      </c>
      <c r="AI66" s="589">
        <v>0</v>
      </c>
      <c r="AJ66" s="85" t="s">
        <v>660</v>
      </c>
      <c r="AK66" s="85" t="s">
        <v>661</v>
      </c>
      <c r="AL66" s="588"/>
      <c r="AM66" s="590">
        <v>0</v>
      </c>
      <c r="AN66" s="85"/>
      <c r="AO66" s="589">
        <v>0</v>
      </c>
      <c r="AP66" s="85"/>
      <c r="AQ66" s="588"/>
      <c r="AR66" s="588"/>
      <c r="AS66" s="590">
        <v>0</v>
      </c>
      <c r="AT66" s="85"/>
      <c r="AU66" s="589">
        <v>0</v>
      </c>
      <c r="AV66" s="85"/>
      <c r="AW66" s="588"/>
      <c r="AX66" s="588"/>
      <c r="AY66" s="590">
        <v>0</v>
      </c>
      <c r="AZ66" s="85"/>
      <c r="BA66" s="589">
        <v>0</v>
      </c>
      <c r="BB66" s="85"/>
      <c r="BC66" s="588"/>
      <c r="BD66" s="588"/>
      <c r="BE66" s="85" t="s">
        <v>640</v>
      </c>
      <c r="BF66" s="85" t="s">
        <v>641</v>
      </c>
      <c r="BG66" s="85" t="s">
        <v>642</v>
      </c>
      <c r="BH66" s="85" t="s">
        <v>643</v>
      </c>
      <c r="BI66" s="85" t="s">
        <v>644</v>
      </c>
      <c r="BJ66" s="85" t="s">
        <v>645</v>
      </c>
      <c r="BK66" s="85" t="s">
        <v>646</v>
      </c>
      <c r="BL66" s="85">
        <v>3241000</v>
      </c>
      <c r="BM66" s="579" t="s">
        <v>647</v>
      </c>
      <c r="BN66" s="85"/>
    </row>
    <row r="67" spans="1:66" ht="15" customHeight="1">
      <c r="A67" s="588" t="s">
        <v>2381</v>
      </c>
      <c r="B67" s="85" t="s">
        <v>58</v>
      </c>
      <c r="C67" s="85"/>
      <c r="D67" s="85" t="s">
        <v>664</v>
      </c>
      <c r="E67" s="588"/>
      <c r="F67" s="85" t="s">
        <v>665</v>
      </c>
      <c r="G67" s="85" t="s">
        <v>632</v>
      </c>
      <c r="H67" s="566">
        <v>44197</v>
      </c>
      <c r="I67" s="566">
        <v>44560</v>
      </c>
      <c r="J67" s="85" t="s">
        <v>666</v>
      </c>
      <c r="K67" s="85" t="s">
        <v>667</v>
      </c>
      <c r="L67" s="85" t="s">
        <v>2382</v>
      </c>
      <c r="M67" s="85" t="s">
        <v>65</v>
      </c>
      <c r="N67" s="85">
        <v>0</v>
      </c>
      <c r="O67" s="586" t="s">
        <v>252</v>
      </c>
      <c r="P67" s="85">
        <v>1</v>
      </c>
      <c r="Q67" s="586" t="s">
        <v>2383</v>
      </c>
      <c r="R67" s="85">
        <v>0</v>
      </c>
      <c r="S67" s="586" t="s">
        <v>252</v>
      </c>
      <c r="T67" s="85">
        <v>0</v>
      </c>
      <c r="U67" s="586" t="s">
        <v>252</v>
      </c>
      <c r="V67" s="85">
        <v>0</v>
      </c>
      <c r="W67" s="586" t="s">
        <v>252</v>
      </c>
      <c r="X67" s="85">
        <v>1</v>
      </c>
      <c r="Y67" s="586" t="s">
        <v>2383</v>
      </c>
      <c r="Z67" s="588"/>
      <c r="AA67" s="588" t="s">
        <v>1816</v>
      </c>
      <c r="AB67" s="85"/>
      <c r="AC67" s="85" t="s">
        <v>1816</v>
      </c>
      <c r="AD67" s="85"/>
      <c r="AE67" s="588"/>
      <c r="AF67" s="588" t="s">
        <v>2384</v>
      </c>
      <c r="AG67" s="590">
        <v>0.1</v>
      </c>
      <c r="AH67" s="85">
        <v>0</v>
      </c>
      <c r="AI67" s="589">
        <v>0</v>
      </c>
      <c r="AJ67" s="85" t="s">
        <v>669</v>
      </c>
      <c r="AK67" s="85" t="s">
        <v>670</v>
      </c>
      <c r="AL67" s="588"/>
      <c r="AM67" s="590">
        <v>0</v>
      </c>
      <c r="AN67" s="85"/>
      <c r="AO67" s="589">
        <v>0</v>
      </c>
      <c r="AP67" s="85"/>
      <c r="AQ67" s="588"/>
      <c r="AR67" s="588"/>
      <c r="AS67" s="590">
        <v>0</v>
      </c>
      <c r="AT67" s="85"/>
      <c r="AU67" s="589">
        <v>0</v>
      </c>
      <c r="AV67" s="85"/>
      <c r="AW67" s="588"/>
      <c r="AX67" s="588"/>
      <c r="AY67" s="590">
        <v>0</v>
      </c>
      <c r="AZ67" s="85"/>
      <c r="BA67" s="589">
        <v>0</v>
      </c>
      <c r="BB67" s="85"/>
      <c r="BC67" s="588"/>
      <c r="BD67" s="588"/>
      <c r="BE67" s="85" t="s">
        <v>673</v>
      </c>
      <c r="BF67" s="85" t="s">
        <v>674</v>
      </c>
      <c r="BG67" s="85" t="s">
        <v>675</v>
      </c>
      <c r="BH67" s="85" t="s">
        <v>643</v>
      </c>
      <c r="BI67" s="85" t="s">
        <v>644</v>
      </c>
      <c r="BJ67" s="85" t="s">
        <v>676</v>
      </c>
      <c r="BK67" s="85" t="s">
        <v>677</v>
      </c>
      <c r="BL67" s="85">
        <v>3241000</v>
      </c>
      <c r="BM67" s="579" t="s">
        <v>678</v>
      </c>
      <c r="BN67" s="85"/>
    </row>
    <row r="68" spans="1:66" ht="15" customHeight="1">
      <c r="A68" s="588" t="s">
        <v>2385</v>
      </c>
      <c r="B68" s="85" t="s">
        <v>58</v>
      </c>
      <c r="C68" s="85"/>
      <c r="D68" s="85" t="s">
        <v>679</v>
      </c>
      <c r="E68" s="588"/>
      <c r="F68" s="85" t="s">
        <v>680</v>
      </c>
      <c r="G68" s="85" t="s">
        <v>632</v>
      </c>
      <c r="H68" s="566">
        <v>44197</v>
      </c>
      <c r="I68" s="566">
        <v>45442</v>
      </c>
      <c r="J68" s="85" t="s">
        <v>681</v>
      </c>
      <c r="K68" s="85" t="s">
        <v>682</v>
      </c>
      <c r="L68" s="85" t="s">
        <v>683</v>
      </c>
      <c r="M68" s="85" t="s">
        <v>65</v>
      </c>
      <c r="N68" s="589">
        <v>0</v>
      </c>
      <c r="O68" s="586" t="s">
        <v>252</v>
      </c>
      <c r="P68" s="589">
        <v>1</v>
      </c>
      <c r="Q68" s="586" t="s">
        <v>2386</v>
      </c>
      <c r="R68" s="589">
        <v>1</v>
      </c>
      <c r="S68" s="586" t="s">
        <v>2387</v>
      </c>
      <c r="T68" s="589">
        <v>1</v>
      </c>
      <c r="U68" s="586" t="s">
        <v>2388</v>
      </c>
      <c r="V68" s="589">
        <v>1</v>
      </c>
      <c r="W68" s="586" t="s">
        <v>2389</v>
      </c>
      <c r="X68" s="589">
        <v>1</v>
      </c>
      <c r="Y68" s="586" t="s">
        <v>2390</v>
      </c>
      <c r="Z68" s="588"/>
      <c r="AA68" s="588" t="s">
        <v>1816</v>
      </c>
      <c r="AB68" s="85"/>
      <c r="AC68" s="85" t="s">
        <v>1816</v>
      </c>
      <c r="AD68" s="85"/>
      <c r="AE68" s="588"/>
      <c r="AF68" s="588" t="s">
        <v>252</v>
      </c>
      <c r="AG68" s="590">
        <v>0</v>
      </c>
      <c r="AH68" s="589">
        <v>0</v>
      </c>
      <c r="AI68" s="589">
        <v>0</v>
      </c>
      <c r="AJ68" s="85" t="s">
        <v>684</v>
      </c>
      <c r="AK68" s="85" t="s">
        <v>685</v>
      </c>
      <c r="AL68" s="588"/>
      <c r="AM68" s="590">
        <v>0</v>
      </c>
      <c r="AN68" s="85"/>
      <c r="AO68" s="589">
        <v>0</v>
      </c>
      <c r="AP68" s="85"/>
      <c r="AQ68" s="588"/>
      <c r="AR68" s="588"/>
      <c r="AS68" s="590">
        <v>0</v>
      </c>
      <c r="AT68" s="85"/>
      <c r="AU68" s="589">
        <v>0</v>
      </c>
      <c r="AV68" s="85"/>
      <c r="AW68" s="588"/>
      <c r="AX68" s="588"/>
      <c r="AY68" s="590">
        <v>0</v>
      </c>
      <c r="AZ68" s="85"/>
      <c r="BA68" s="589">
        <v>0</v>
      </c>
      <c r="BB68" s="85"/>
      <c r="BC68" s="588"/>
      <c r="BD68" s="588"/>
      <c r="BE68" s="85" t="s">
        <v>673</v>
      </c>
      <c r="BF68" s="85" t="s">
        <v>687</v>
      </c>
      <c r="BG68" s="85" t="s">
        <v>675</v>
      </c>
      <c r="BH68" s="85" t="s">
        <v>643</v>
      </c>
      <c r="BI68" s="85" t="s">
        <v>644</v>
      </c>
      <c r="BJ68" s="85" t="s">
        <v>676</v>
      </c>
      <c r="BK68" s="85" t="s">
        <v>677</v>
      </c>
      <c r="BL68" s="85">
        <v>3241000</v>
      </c>
      <c r="BM68" s="579" t="s">
        <v>678</v>
      </c>
      <c r="BN68" s="85"/>
    </row>
    <row r="69" spans="1:66" ht="15" customHeight="1">
      <c r="A69" s="588" t="s">
        <v>2391</v>
      </c>
      <c r="B69" s="85" t="s">
        <v>58</v>
      </c>
      <c r="C69" s="85"/>
      <c r="D69" s="85" t="s">
        <v>688</v>
      </c>
      <c r="E69" s="588"/>
      <c r="F69" s="85" t="s">
        <v>631</v>
      </c>
      <c r="G69" s="85" t="s">
        <v>632</v>
      </c>
      <c r="H69" s="566">
        <v>44197</v>
      </c>
      <c r="I69" s="566">
        <v>45442</v>
      </c>
      <c r="J69" s="85" t="s">
        <v>689</v>
      </c>
      <c r="K69" s="85" t="s">
        <v>690</v>
      </c>
      <c r="L69" s="85" t="s">
        <v>691</v>
      </c>
      <c r="M69" s="85" t="s">
        <v>65</v>
      </c>
      <c r="N69" s="85">
        <v>0</v>
      </c>
      <c r="O69" s="586" t="s">
        <v>252</v>
      </c>
      <c r="P69" s="589">
        <v>0.25</v>
      </c>
      <c r="Q69" s="586" t="s">
        <v>2392</v>
      </c>
      <c r="R69" s="589">
        <v>0.5</v>
      </c>
      <c r="S69" s="586" t="s">
        <v>2393</v>
      </c>
      <c r="T69" s="589">
        <v>0.75</v>
      </c>
      <c r="U69" s="586" t="s">
        <v>2184</v>
      </c>
      <c r="V69" s="589">
        <v>1</v>
      </c>
      <c r="W69" s="586" t="s">
        <v>2392</v>
      </c>
      <c r="X69" s="589">
        <v>1</v>
      </c>
      <c r="Y69" s="586" t="s">
        <v>2394</v>
      </c>
      <c r="Z69" s="588"/>
      <c r="AA69" s="588" t="s">
        <v>1816</v>
      </c>
      <c r="AB69" s="85"/>
      <c r="AC69" s="85" t="s">
        <v>1816</v>
      </c>
      <c r="AD69" s="85"/>
      <c r="AE69" s="588"/>
      <c r="AF69" s="588" t="s">
        <v>2395</v>
      </c>
      <c r="AG69" s="590">
        <v>0.6</v>
      </c>
      <c r="AH69" s="589">
        <v>0.05</v>
      </c>
      <c r="AI69" s="589">
        <v>0.2</v>
      </c>
      <c r="AJ69" s="85" t="s">
        <v>692</v>
      </c>
      <c r="AK69" s="85" t="s">
        <v>693</v>
      </c>
      <c r="AL69" s="588"/>
      <c r="AM69" s="590">
        <v>0</v>
      </c>
      <c r="AN69" s="85"/>
      <c r="AO69" s="589">
        <v>0</v>
      </c>
      <c r="AP69" s="85"/>
      <c r="AQ69" s="588"/>
      <c r="AR69" s="588"/>
      <c r="AS69" s="590">
        <v>0</v>
      </c>
      <c r="AT69" s="85"/>
      <c r="AU69" s="589">
        <v>0</v>
      </c>
      <c r="AV69" s="85"/>
      <c r="AW69" s="588"/>
      <c r="AX69" s="588"/>
      <c r="AY69" s="590">
        <v>0</v>
      </c>
      <c r="AZ69" s="85"/>
      <c r="BA69" s="589">
        <v>0</v>
      </c>
      <c r="BB69" s="85"/>
      <c r="BC69" s="588"/>
      <c r="BD69" s="588"/>
      <c r="BE69" s="85" t="s">
        <v>673</v>
      </c>
      <c r="BF69" s="85" t="s">
        <v>695</v>
      </c>
      <c r="BG69" s="85" t="s">
        <v>675</v>
      </c>
      <c r="BH69" s="85" t="s">
        <v>643</v>
      </c>
      <c r="BI69" s="85" t="s">
        <v>644</v>
      </c>
      <c r="BJ69" s="85" t="s">
        <v>676</v>
      </c>
      <c r="BK69" s="85" t="s">
        <v>677</v>
      </c>
      <c r="BL69" s="85">
        <v>3241000</v>
      </c>
      <c r="BM69" s="579" t="s">
        <v>678</v>
      </c>
      <c r="BN69" s="85"/>
    </row>
    <row r="70" spans="1:66" ht="15" customHeight="1">
      <c r="A70" s="588" t="s">
        <v>2396</v>
      </c>
      <c r="B70" s="85" t="s">
        <v>58</v>
      </c>
      <c r="C70" s="85"/>
      <c r="D70" s="85" t="s">
        <v>696</v>
      </c>
      <c r="E70" s="588"/>
      <c r="F70" s="85" t="s">
        <v>631</v>
      </c>
      <c r="G70" s="85" t="s">
        <v>632</v>
      </c>
      <c r="H70" s="566">
        <v>44197</v>
      </c>
      <c r="I70" s="566">
        <v>45442</v>
      </c>
      <c r="J70" s="85" t="s">
        <v>697</v>
      </c>
      <c r="K70" s="85" t="s">
        <v>698</v>
      </c>
      <c r="L70" s="85" t="s">
        <v>691</v>
      </c>
      <c r="M70" s="85" t="s">
        <v>65</v>
      </c>
      <c r="N70" s="85">
        <v>0</v>
      </c>
      <c r="O70" s="586" t="s">
        <v>252</v>
      </c>
      <c r="P70" s="85">
        <v>2</v>
      </c>
      <c r="Q70" s="586" t="s">
        <v>2397</v>
      </c>
      <c r="R70" s="85">
        <v>2</v>
      </c>
      <c r="S70" s="586" t="s">
        <v>2398</v>
      </c>
      <c r="T70" s="85">
        <v>2</v>
      </c>
      <c r="U70" s="586" t="s">
        <v>2399</v>
      </c>
      <c r="V70" s="85">
        <v>1</v>
      </c>
      <c r="W70" s="586" t="s">
        <v>2400</v>
      </c>
      <c r="X70" s="85">
        <v>7</v>
      </c>
      <c r="Y70" s="586" t="s">
        <v>2401</v>
      </c>
      <c r="Z70" s="588"/>
      <c r="AA70" s="588" t="s">
        <v>1816</v>
      </c>
      <c r="AB70" s="85"/>
      <c r="AC70" s="85" t="s">
        <v>1816</v>
      </c>
      <c r="AD70" s="85"/>
      <c r="AE70" s="588"/>
      <c r="AF70" s="588" t="s">
        <v>252</v>
      </c>
      <c r="AG70" s="590">
        <v>0</v>
      </c>
      <c r="AH70" s="85">
        <v>0</v>
      </c>
      <c r="AI70" s="589">
        <v>0</v>
      </c>
      <c r="AJ70" s="85" t="s">
        <v>699</v>
      </c>
      <c r="AK70" s="85" t="s">
        <v>693</v>
      </c>
      <c r="AL70" s="588"/>
      <c r="AM70" s="590">
        <v>0</v>
      </c>
      <c r="AN70" s="85"/>
      <c r="AO70" s="589">
        <v>0</v>
      </c>
      <c r="AP70" s="85"/>
      <c r="AQ70" s="588"/>
      <c r="AR70" s="588"/>
      <c r="AS70" s="590">
        <v>0</v>
      </c>
      <c r="AT70" s="85"/>
      <c r="AU70" s="589">
        <v>0</v>
      </c>
      <c r="AV70" s="85"/>
      <c r="AW70" s="588"/>
      <c r="AX70" s="588"/>
      <c r="AY70" s="590">
        <v>0</v>
      </c>
      <c r="AZ70" s="85"/>
      <c r="BA70" s="589">
        <v>0</v>
      </c>
      <c r="BB70" s="85"/>
      <c r="BC70" s="588"/>
      <c r="BD70" s="588"/>
      <c r="BE70" s="85" t="s">
        <v>673</v>
      </c>
      <c r="BF70" s="85" t="s">
        <v>695</v>
      </c>
      <c r="BG70" s="85" t="s">
        <v>675</v>
      </c>
      <c r="BH70" s="85" t="s">
        <v>643</v>
      </c>
      <c r="BI70" s="85" t="s">
        <v>644</v>
      </c>
      <c r="BJ70" s="85" t="s">
        <v>676</v>
      </c>
      <c r="BK70" s="85" t="s">
        <v>677</v>
      </c>
      <c r="BL70" s="85">
        <v>3241000</v>
      </c>
      <c r="BM70" s="579" t="s">
        <v>678</v>
      </c>
      <c r="BN70" s="85"/>
    </row>
    <row r="71" spans="1:66" ht="15" customHeight="1">
      <c r="A71" s="588" t="s">
        <v>2402</v>
      </c>
      <c r="B71" s="85" t="s">
        <v>58</v>
      </c>
      <c r="C71" s="85"/>
      <c r="D71" s="85" t="s">
        <v>701</v>
      </c>
      <c r="E71" s="588"/>
      <c r="F71" s="85" t="s">
        <v>631</v>
      </c>
      <c r="G71" s="85" t="s">
        <v>632</v>
      </c>
      <c r="H71" s="566">
        <v>44136</v>
      </c>
      <c r="I71" s="566">
        <v>45442</v>
      </c>
      <c r="J71" s="85" t="s">
        <v>702</v>
      </c>
      <c r="K71" s="85" t="s">
        <v>168</v>
      </c>
      <c r="L71" s="85" t="s">
        <v>691</v>
      </c>
      <c r="M71" s="85" t="s">
        <v>65</v>
      </c>
      <c r="N71" s="85">
        <v>1</v>
      </c>
      <c r="O71" s="586" t="s">
        <v>1920</v>
      </c>
      <c r="P71" s="85">
        <v>1</v>
      </c>
      <c r="Q71" s="586" t="s">
        <v>2403</v>
      </c>
      <c r="R71" s="85">
        <v>1</v>
      </c>
      <c r="S71" s="586" t="s">
        <v>2404</v>
      </c>
      <c r="T71" s="85">
        <v>1</v>
      </c>
      <c r="U71" s="586" t="s">
        <v>2405</v>
      </c>
      <c r="V71" s="85">
        <v>1</v>
      </c>
      <c r="W71" s="586" t="s">
        <v>2406</v>
      </c>
      <c r="X71" s="85">
        <v>1</v>
      </c>
      <c r="Y71" s="586" t="s">
        <v>2407</v>
      </c>
      <c r="Z71" s="588" t="s">
        <v>1920</v>
      </c>
      <c r="AA71" s="590">
        <v>1</v>
      </c>
      <c r="AB71" s="85">
        <v>1</v>
      </c>
      <c r="AC71" s="589">
        <v>1</v>
      </c>
      <c r="AD71" s="85" t="s">
        <v>703</v>
      </c>
      <c r="AE71" s="85" t="s">
        <v>685</v>
      </c>
      <c r="AF71" s="588" t="s">
        <v>2408</v>
      </c>
      <c r="AG71" s="590">
        <v>0.09</v>
      </c>
      <c r="AH71" s="85">
        <v>1</v>
      </c>
      <c r="AI71" s="589">
        <v>1</v>
      </c>
      <c r="AJ71" s="85" t="s">
        <v>704</v>
      </c>
      <c r="AK71" s="85" t="s">
        <v>705</v>
      </c>
      <c r="AL71" s="588"/>
      <c r="AM71" s="590">
        <v>0</v>
      </c>
      <c r="AN71" s="85"/>
      <c r="AO71" s="589">
        <v>0</v>
      </c>
      <c r="AP71" s="85"/>
      <c r="AQ71" s="588"/>
      <c r="AR71" s="588"/>
      <c r="AS71" s="590">
        <v>0</v>
      </c>
      <c r="AT71" s="85"/>
      <c r="AU71" s="589">
        <v>0</v>
      </c>
      <c r="AV71" s="85"/>
      <c r="AW71" s="588"/>
      <c r="AX71" s="588"/>
      <c r="AY71" s="590">
        <v>0</v>
      </c>
      <c r="AZ71" s="85"/>
      <c r="BA71" s="589">
        <v>0</v>
      </c>
      <c r="BB71" s="85"/>
      <c r="BC71" s="588"/>
      <c r="BD71" s="588"/>
      <c r="BE71" s="85" t="s">
        <v>708</v>
      </c>
      <c r="BF71" s="85" t="s">
        <v>709</v>
      </c>
      <c r="BG71" s="85" t="s">
        <v>710</v>
      </c>
      <c r="BH71" s="85" t="s">
        <v>643</v>
      </c>
      <c r="BI71" s="85" t="s">
        <v>644</v>
      </c>
      <c r="BJ71" s="85" t="s">
        <v>711</v>
      </c>
      <c r="BK71" s="85" t="s">
        <v>2409</v>
      </c>
      <c r="BL71" s="85">
        <v>3241000</v>
      </c>
      <c r="BM71" s="579" t="s">
        <v>713</v>
      </c>
      <c r="BN71" s="85"/>
    </row>
    <row r="72" spans="1:66" ht="15" customHeight="1">
      <c r="A72" s="588" t="s">
        <v>2410</v>
      </c>
      <c r="B72" s="85" t="s">
        <v>58</v>
      </c>
      <c r="C72" s="85"/>
      <c r="D72" s="85" t="s">
        <v>714</v>
      </c>
      <c r="E72" s="588"/>
      <c r="F72" s="85" t="s">
        <v>631</v>
      </c>
      <c r="G72" s="85" t="s">
        <v>632</v>
      </c>
      <c r="H72" s="566">
        <v>44197</v>
      </c>
      <c r="I72" s="566">
        <v>45290</v>
      </c>
      <c r="J72" s="569" t="s">
        <v>715</v>
      </c>
      <c r="K72" s="569" t="s">
        <v>2411</v>
      </c>
      <c r="L72" s="85" t="s">
        <v>2412</v>
      </c>
      <c r="M72" s="85" t="s">
        <v>65</v>
      </c>
      <c r="N72" s="85">
        <v>0</v>
      </c>
      <c r="O72" s="586" t="s">
        <v>252</v>
      </c>
      <c r="P72" s="85">
        <v>50</v>
      </c>
      <c r="Q72" s="586" t="s">
        <v>2225</v>
      </c>
      <c r="R72" s="85">
        <v>50</v>
      </c>
      <c r="S72" s="586" t="s">
        <v>2225</v>
      </c>
      <c r="T72" s="85">
        <v>50</v>
      </c>
      <c r="U72" s="586" t="s">
        <v>2225</v>
      </c>
      <c r="V72" s="85">
        <v>0</v>
      </c>
      <c r="W72" s="586" t="s">
        <v>252</v>
      </c>
      <c r="X72" s="85">
        <v>150</v>
      </c>
      <c r="Y72" s="586" t="s">
        <v>2185</v>
      </c>
      <c r="Z72" s="588"/>
      <c r="AA72" s="588" t="s">
        <v>1816</v>
      </c>
      <c r="AB72" s="85"/>
      <c r="AC72" s="85" t="s">
        <v>1816</v>
      </c>
      <c r="AD72" s="85"/>
      <c r="AE72" s="588"/>
      <c r="AF72" s="588" t="s">
        <v>252</v>
      </c>
      <c r="AG72" s="590">
        <v>0</v>
      </c>
      <c r="AH72" s="85">
        <v>0</v>
      </c>
      <c r="AI72" s="589">
        <v>0</v>
      </c>
      <c r="AJ72" s="85" t="s">
        <v>718</v>
      </c>
      <c r="AK72" s="85" t="s">
        <v>719</v>
      </c>
      <c r="AL72" s="588"/>
      <c r="AM72" s="590">
        <v>0</v>
      </c>
      <c r="AN72" s="85"/>
      <c r="AO72" s="589">
        <v>0</v>
      </c>
      <c r="AP72" s="85"/>
      <c r="AQ72" s="588"/>
      <c r="AR72" s="588"/>
      <c r="AS72" s="590">
        <v>0</v>
      </c>
      <c r="AT72" s="85"/>
      <c r="AU72" s="589">
        <v>0</v>
      </c>
      <c r="AV72" s="85"/>
      <c r="AW72" s="588"/>
      <c r="AX72" s="588"/>
      <c r="AY72" s="590">
        <v>0</v>
      </c>
      <c r="AZ72" s="85"/>
      <c r="BA72" s="589">
        <v>0</v>
      </c>
      <c r="BB72" s="85"/>
      <c r="BC72" s="588"/>
      <c r="BD72" s="588"/>
      <c r="BE72" s="85" t="s">
        <v>722</v>
      </c>
      <c r="BF72" s="85" t="s">
        <v>723</v>
      </c>
      <c r="BG72" s="85" t="s">
        <v>724</v>
      </c>
      <c r="BH72" s="85" t="s">
        <v>643</v>
      </c>
      <c r="BI72" s="85" t="s">
        <v>644</v>
      </c>
      <c r="BJ72" s="85" t="s">
        <v>725</v>
      </c>
      <c r="BK72" s="85" t="s">
        <v>2413</v>
      </c>
      <c r="BL72" s="85">
        <v>3241000</v>
      </c>
      <c r="BM72" s="579" t="s">
        <v>727</v>
      </c>
      <c r="BN72" s="85"/>
    </row>
    <row r="73" spans="1:66" ht="15" customHeight="1">
      <c r="A73" s="588" t="s">
        <v>2414</v>
      </c>
      <c r="B73" s="85" t="s">
        <v>58</v>
      </c>
      <c r="C73" s="85"/>
      <c r="D73" s="85" t="s">
        <v>2415</v>
      </c>
      <c r="E73" s="588"/>
      <c r="F73" s="85" t="s">
        <v>631</v>
      </c>
      <c r="G73" s="85" t="s">
        <v>632</v>
      </c>
      <c r="H73" s="566">
        <v>44197</v>
      </c>
      <c r="I73" s="566">
        <v>45290</v>
      </c>
      <c r="J73" s="85" t="s">
        <v>2416</v>
      </c>
      <c r="K73" s="85" t="s">
        <v>730</v>
      </c>
      <c r="L73" s="85" t="s">
        <v>2417</v>
      </c>
      <c r="M73" s="85" t="s">
        <v>65</v>
      </c>
      <c r="N73" s="85">
        <v>0</v>
      </c>
      <c r="O73" s="586" t="s">
        <v>252</v>
      </c>
      <c r="P73" s="85">
        <v>15</v>
      </c>
      <c r="Q73" s="586" t="s">
        <v>2418</v>
      </c>
      <c r="R73" s="85">
        <v>15</v>
      </c>
      <c r="S73" s="586" t="s">
        <v>2418</v>
      </c>
      <c r="T73" s="85">
        <v>10</v>
      </c>
      <c r="U73" s="586" t="s">
        <v>2419</v>
      </c>
      <c r="V73" s="85">
        <v>0</v>
      </c>
      <c r="W73" s="586" t="s">
        <v>252</v>
      </c>
      <c r="X73" s="85">
        <v>40</v>
      </c>
      <c r="Y73" s="586" t="s">
        <v>2420</v>
      </c>
      <c r="Z73" s="588"/>
      <c r="AA73" s="588" t="s">
        <v>1816</v>
      </c>
      <c r="AB73" s="85"/>
      <c r="AC73" s="85" t="s">
        <v>1816</v>
      </c>
      <c r="AD73" s="85"/>
      <c r="AE73" s="588"/>
      <c r="AF73" s="588" t="s">
        <v>252</v>
      </c>
      <c r="AG73" s="85">
        <v>0</v>
      </c>
      <c r="AH73" s="578">
        <v>0</v>
      </c>
      <c r="AI73" s="589">
        <v>0</v>
      </c>
      <c r="AJ73" s="85" t="s">
        <v>732</v>
      </c>
      <c r="AK73" s="85" t="s">
        <v>733</v>
      </c>
      <c r="AL73" s="588"/>
      <c r="AM73" s="590">
        <v>0</v>
      </c>
      <c r="AN73" s="85"/>
      <c r="AO73" s="589">
        <v>0</v>
      </c>
      <c r="AP73" s="85"/>
      <c r="AQ73" s="588"/>
      <c r="AR73" s="588"/>
      <c r="AS73" s="590">
        <v>0</v>
      </c>
      <c r="AT73" s="85"/>
      <c r="AU73" s="589">
        <v>0</v>
      </c>
      <c r="AV73" s="85"/>
      <c r="AW73" s="588"/>
      <c r="AX73" s="588"/>
      <c r="AY73" s="590">
        <v>0</v>
      </c>
      <c r="AZ73" s="85"/>
      <c r="BA73" s="589">
        <v>0</v>
      </c>
      <c r="BB73" s="85"/>
      <c r="BC73" s="588"/>
      <c r="BD73" s="588"/>
      <c r="BE73" s="85" t="s">
        <v>722</v>
      </c>
      <c r="BF73" s="85" t="s">
        <v>736</v>
      </c>
      <c r="BG73" s="85" t="s">
        <v>724</v>
      </c>
      <c r="BH73" s="85" t="s">
        <v>643</v>
      </c>
      <c r="BI73" s="85" t="s">
        <v>644</v>
      </c>
      <c r="BJ73" s="85" t="s">
        <v>725</v>
      </c>
      <c r="BK73" s="85" t="s">
        <v>2413</v>
      </c>
      <c r="BL73" s="85">
        <v>3241000</v>
      </c>
      <c r="BM73" s="579" t="s">
        <v>727</v>
      </c>
      <c r="BN73" s="85"/>
    </row>
    <row r="74" spans="1:66" ht="15" customHeight="1">
      <c r="A74" s="588" t="s">
        <v>2421</v>
      </c>
      <c r="B74" s="85" t="s">
        <v>58</v>
      </c>
      <c r="C74" s="85"/>
      <c r="D74" s="85" t="s">
        <v>737</v>
      </c>
      <c r="E74" s="588"/>
      <c r="F74" s="85" t="s">
        <v>631</v>
      </c>
      <c r="G74" s="85" t="s">
        <v>632</v>
      </c>
      <c r="H74" s="566">
        <v>44197</v>
      </c>
      <c r="I74" s="566">
        <v>45290</v>
      </c>
      <c r="J74" s="85" t="s">
        <v>738</v>
      </c>
      <c r="K74" s="85" t="s">
        <v>739</v>
      </c>
      <c r="L74" s="85" t="s">
        <v>2422</v>
      </c>
      <c r="M74" s="85" t="s">
        <v>65</v>
      </c>
      <c r="N74" s="85">
        <v>0</v>
      </c>
      <c r="O74" s="586" t="s">
        <v>252</v>
      </c>
      <c r="P74" s="85">
        <v>1</v>
      </c>
      <c r="Q74" s="586" t="s">
        <v>2258</v>
      </c>
      <c r="R74" s="85">
        <v>0</v>
      </c>
      <c r="S74" s="586" t="s">
        <v>252</v>
      </c>
      <c r="T74" s="85">
        <v>1</v>
      </c>
      <c r="U74" s="586" t="s">
        <v>2258</v>
      </c>
      <c r="V74" s="85">
        <v>0</v>
      </c>
      <c r="W74" s="586" t="s">
        <v>252</v>
      </c>
      <c r="X74" s="85">
        <v>2</v>
      </c>
      <c r="Y74" s="586" t="s">
        <v>2188</v>
      </c>
      <c r="Z74" s="588"/>
      <c r="AA74" s="588" t="s">
        <v>1816</v>
      </c>
      <c r="AB74" s="85"/>
      <c r="AC74" s="85" t="s">
        <v>1816</v>
      </c>
      <c r="AD74" s="85"/>
      <c r="AE74" s="588"/>
      <c r="AF74" s="588" t="s">
        <v>252</v>
      </c>
      <c r="AG74" s="85">
        <v>0</v>
      </c>
      <c r="AH74" s="578">
        <v>0</v>
      </c>
      <c r="AI74" s="589">
        <v>0</v>
      </c>
      <c r="AJ74" s="85" t="s">
        <v>741</v>
      </c>
      <c r="AK74" s="85" t="s">
        <v>733</v>
      </c>
      <c r="AL74" s="588"/>
      <c r="AM74" s="590">
        <v>0</v>
      </c>
      <c r="AN74" s="85"/>
      <c r="AO74" s="589">
        <v>0</v>
      </c>
      <c r="AP74" s="85"/>
      <c r="AQ74" s="588"/>
      <c r="AR74" s="588"/>
      <c r="AS74" s="590">
        <v>0</v>
      </c>
      <c r="AT74" s="85"/>
      <c r="AU74" s="589">
        <v>0</v>
      </c>
      <c r="AV74" s="85"/>
      <c r="AW74" s="588"/>
      <c r="AX74" s="588"/>
      <c r="AY74" s="590">
        <v>0</v>
      </c>
      <c r="AZ74" s="85"/>
      <c r="BA74" s="589">
        <v>0</v>
      </c>
      <c r="BB74" s="85"/>
      <c r="BC74" s="588"/>
      <c r="BD74" s="588"/>
      <c r="BE74" s="85" t="s">
        <v>722</v>
      </c>
      <c r="BF74" s="85" t="s">
        <v>736</v>
      </c>
      <c r="BG74" s="85" t="s">
        <v>724</v>
      </c>
      <c r="BH74" s="85" t="s">
        <v>643</v>
      </c>
      <c r="BI74" s="85" t="s">
        <v>644</v>
      </c>
      <c r="BJ74" s="85" t="s">
        <v>725</v>
      </c>
      <c r="BK74" s="85" t="s">
        <v>2413</v>
      </c>
      <c r="BL74" s="85">
        <v>3241000</v>
      </c>
      <c r="BM74" s="579" t="s">
        <v>727</v>
      </c>
      <c r="BN74" s="85"/>
    </row>
    <row r="75" spans="1:66" ht="15" customHeight="1">
      <c r="A75" s="588" t="s">
        <v>2423</v>
      </c>
      <c r="B75" s="85" t="s">
        <v>58</v>
      </c>
      <c r="C75" s="85"/>
      <c r="D75" s="85" t="s">
        <v>2424</v>
      </c>
      <c r="E75" s="588"/>
      <c r="F75" s="85" t="s">
        <v>631</v>
      </c>
      <c r="G75" s="85" t="s">
        <v>632</v>
      </c>
      <c r="H75" s="566">
        <v>44197</v>
      </c>
      <c r="I75" s="566">
        <v>44560</v>
      </c>
      <c r="J75" s="85" t="s">
        <v>2425</v>
      </c>
      <c r="K75" s="85" t="s">
        <v>2426</v>
      </c>
      <c r="L75" s="85" t="s">
        <v>747</v>
      </c>
      <c r="M75" s="85" t="s">
        <v>65</v>
      </c>
      <c r="N75" s="85">
        <v>0</v>
      </c>
      <c r="O75" s="586" t="s">
        <v>252</v>
      </c>
      <c r="P75" s="85">
        <v>1</v>
      </c>
      <c r="Q75" s="586" t="s">
        <v>2250</v>
      </c>
      <c r="R75" s="85">
        <v>0</v>
      </c>
      <c r="S75" s="586" t="s">
        <v>252</v>
      </c>
      <c r="T75" s="85">
        <v>0</v>
      </c>
      <c r="U75" s="586" t="s">
        <v>252</v>
      </c>
      <c r="V75" s="85">
        <v>0</v>
      </c>
      <c r="W75" s="586" t="s">
        <v>252</v>
      </c>
      <c r="X75" s="85">
        <v>1</v>
      </c>
      <c r="Y75" s="586" t="s">
        <v>2250</v>
      </c>
      <c r="Z75" s="588"/>
      <c r="AA75" s="588" t="s">
        <v>1816</v>
      </c>
      <c r="AB75" s="85"/>
      <c r="AC75" s="85" t="s">
        <v>1816</v>
      </c>
      <c r="AD75" s="85"/>
      <c r="AE75" s="588"/>
      <c r="AF75" s="588" t="s">
        <v>252</v>
      </c>
      <c r="AG75" s="85">
        <v>0</v>
      </c>
      <c r="AH75" s="578">
        <v>0</v>
      </c>
      <c r="AI75" s="589">
        <v>0</v>
      </c>
      <c r="AJ75" s="85" t="s">
        <v>741</v>
      </c>
      <c r="AK75" s="85" t="s">
        <v>733</v>
      </c>
      <c r="AL75" s="588"/>
      <c r="AM75" s="590">
        <v>0</v>
      </c>
      <c r="AN75" s="85"/>
      <c r="AO75" s="589">
        <v>0</v>
      </c>
      <c r="AP75" s="85"/>
      <c r="AQ75" s="588"/>
      <c r="AR75" s="588"/>
      <c r="AS75" s="590">
        <v>0</v>
      </c>
      <c r="AT75" s="85"/>
      <c r="AU75" s="589">
        <v>0</v>
      </c>
      <c r="AV75" s="85"/>
      <c r="AW75" s="588"/>
      <c r="AX75" s="588"/>
      <c r="AY75" s="590">
        <v>0</v>
      </c>
      <c r="AZ75" s="85"/>
      <c r="BA75" s="589">
        <v>0</v>
      </c>
      <c r="BB75" s="85"/>
      <c r="BC75" s="588"/>
      <c r="BD75" s="588"/>
      <c r="BE75" s="85" t="s">
        <v>722</v>
      </c>
      <c r="BF75" s="85" t="s">
        <v>736</v>
      </c>
      <c r="BG75" s="85" t="s">
        <v>724</v>
      </c>
      <c r="BH75" s="85" t="s">
        <v>643</v>
      </c>
      <c r="BI75" s="85" t="s">
        <v>644</v>
      </c>
      <c r="BJ75" s="85" t="s">
        <v>725</v>
      </c>
      <c r="BK75" s="85" t="s">
        <v>2413</v>
      </c>
      <c r="BL75" s="85">
        <v>3241000</v>
      </c>
      <c r="BM75" s="579" t="s">
        <v>727</v>
      </c>
      <c r="BN75" s="85"/>
    </row>
    <row r="76" spans="1:66" ht="15" customHeight="1">
      <c r="A76" s="588" t="s">
        <v>2427</v>
      </c>
      <c r="B76" s="85" t="s">
        <v>58</v>
      </c>
      <c r="C76" s="85"/>
      <c r="D76" s="85" t="s">
        <v>2428</v>
      </c>
      <c r="E76" s="588"/>
      <c r="F76" s="85" t="s">
        <v>631</v>
      </c>
      <c r="G76" s="85" t="s">
        <v>632</v>
      </c>
      <c r="H76" s="566">
        <v>44197</v>
      </c>
      <c r="I76" s="566">
        <v>45290</v>
      </c>
      <c r="J76" s="85" t="s">
        <v>751</v>
      </c>
      <c r="K76" s="85" t="s">
        <v>752</v>
      </c>
      <c r="L76" s="85" t="s">
        <v>659</v>
      </c>
      <c r="M76" s="85" t="s">
        <v>65</v>
      </c>
      <c r="N76" s="85">
        <v>0</v>
      </c>
      <c r="O76" s="586" t="s">
        <v>252</v>
      </c>
      <c r="P76" s="85">
        <v>1</v>
      </c>
      <c r="Q76" s="586" t="s">
        <v>2429</v>
      </c>
      <c r="R76" s="85">
        <v>0</v>
      </c>
      <c r="S76" s="586" t="s">
        <v>252</v>
      </c>
      <c r="T76" s="85">
        <v>1</v>
      </c>
      <c r="U76" s="586" t="s">
        <v>2429</v>
      </c>
      <c r="V76" s="85">
        <v>0</v>
      </c>
      <c r="W76" s="586" t="s">
        <v>252</v>
      </c>
      <c r="X76" s="85">
        <v>2</v>
      </c>
      <c r="Y76" s="586" t="s">
        <v>2430</v>
      </c>
      <c r="Z76" s="588"/>
      <c r="AA76" s="588" t="s">
        <v>1816</v>
      </c>
      <c r="AB76" s="85"/>
      <c r="AC76" s="85" t="s">
        <v>1816</v>
      </c>
      <c r="AD76" s="85"/>
      <c r="AE76" s="588"/>
      <c r="AF76" s="588" t="s">
        <v>2431</v>
      </c>
      <c r="AG76" s="590">
        <v>0.5</v>
      </c>
      <c r="AH76" s="85">
        <v>0</v>
      </c>
      <c r="AI76" s="589">
        <v>0</v>
      </c>
      <c r="AJ76" s="85" t="s">
        <v>753</v>
      </c>
      <c r="AK76" s="85" t="s">
        <v>754</v>
      </c>
      <c r="AL76" s="588"/>
      <c r="AM76" s="590">
        <v>0</v>
      </c>
      <c r="AN76" s="85"/>
      <c r="AO76" s="589">
        <v>0</v>
      </c>
      <c r="AP76" s="85"/>
      <c r="AQ76" s="588"/>
      <c r="AR76" s="588"/>
      <c r="AS76" s="590">
        <v>0</v>
      </c>
      <c r="AT76" s="85"/>
      <c r="AU76" s="589">
        <v>0</v>
      </c>
      <c r="AV76" s="85"/>
      <c r="AW76" s="588"/>
      <c r="AX76" s="588"/>
      <c r="AY76" s="590">
        <v>0</v>
      </c>
      <c r="AZ76" s="85"/>
      <c r="BA76" s="589">
        <v>0</v>
      </c>
      <c r="BB76" s="85"/>
      <c r="BC76" s="588"/>
      <c r="BD76" s="588"/>
      <c r="BE76" s="85" t="s">
        <v>757</v>
      </c>
      <c r="BF76" s="85" t="s">
        <v>758</v>
      </c>
      <c r="BG76" s="85" t="s">
        <v>759</v>
      </c>
      <c r="BH76" s="85" t="s">
        <v>643</v>
      </c>
      <c r="BI76" s="85" t="s">
        <v>644</v>
      </c>
      <c r="BJ76" s="85" t="s">
        <v>760</v>
      </c>
      <c r="BK76" s="85" t="s">
        <v>761</v>
      </c>
      <c r="BL76" s="85">
        <v>3241000</v>
      </c>
      <c r="BM76" s="579" t="s">
        <v>762</v>
      </c>
      <c r="BN76" s="85"/>
    </row>
    <row r="77" spans="1:66" ht="15" customHeight="1">
      <c r="A77" s="588" t="s">
        <v>2432</v>
      </c>
      <c r="B77" s="85" t="s">
        <v>58</v>
      </c>
      <c r="C77" s="85"/>
      <c r="D77" s="85" t="s">
        <v>2433</v>
      </c>
      <c r="E77" s="588"/>
      <c r="F77" s="85" t="s">
        <v>631</v>
      </c>
      <c r="G77" s="85" t="s">
        <v>632</v>
      </c>
      <c r="H77" s="566">
        <v>44197</v>
      </c>
      <c r="I77" s="566">
        <v>45442</v>
      </c>
      <c r="J77" s="85" t="s">
        <v>764</v>
      </c>
      <c r="K77" s="85" t="s">
        <v>765</v>
      </c>
      <c r="L77" s="85" t="s">
        <v>2434</v>
      </c>
      <c r="M77" s="85" t="s">
        <v>65</v>
      </c>
      <c r="N77" s="85">
        <v>0</v>
      </c>
      <c r="O77" s="586" t="s">
        <v>252</v>
      </c>
      <c r="P77" s="85">
        <v>1</v>
      </c>
      <c r="Q77" s="586" t="s">
        <v>2435</v>
      </c>
      <c r="R77" s="85">
        <v>1</v>
      </c>
      <c r="S77" s="586" t="s">
        <v>2436</v>
      </c>
      <c r="T77" s="85">
        <v>1</v>
      </c>
      <c r="U77" s="586" t="s">
        <v>2437</v>
      </c>
      <c r="V77" s="85">
        <v>1</v>
      </c>
      <c r="W77" s="586" t="s">
        <v>2438</v>
      </c>
      <c r="X77" s="85">
        <v>4</v>
      </c>
      <c r="Y77" s="586" t="s">
        <v>2439</v>
      </c>
      <c r="Z77" s="588"/>
      <c r="AA77" s="588" t="s">
        <v>1816</v>
      </c>
      <c r="AB77" s="85"/>
      <c r="AC77" s="85" t="s">
        <v>1816</v>
      </c>
      <c r="AD77" s="85"/>
      <c r="AE77" s="588"/>
      <c r="AF77" s="588" t="s">
        <v>2440</v>
      </c>
      <c r="AG77" s="590">
        <v>2.44</v>
      </c>
      <c r="AH77" s="85">
        <v>1</v>
      </c>
      <c r="AI77" s="589">
        <v>1</v>
      </c>
      <c r="AJ77" s="85" t="s">
        <v>767</v>
      </c>
      <c r="AK77" s="85" t="s">
        <v>768</v>
      </c>
      <c r="AL77" s="588"/>
      <c r="AM77" s="590">
        <v>0</v>
      </c>
      <c r="AN77" s="85"/>
      <c r="AO77" s="589">
        <v>0</v>
      </c>
      <c r="AP77" s="85"/>
      <c r="AQ77" s="588"/>
      <c r="AR77" s="588"/>
      <c r="AS77" s="590">
        <v>0</v>
      </c>
      <c r="AT77" s="85"/>
      <c r="AU77" s="589">
        <v>0</v>
      </c>
      <c r="AV77" s="85"/>
      <c r="AW77" s="588"/>
      <c r="AX77" s="588"/>
      <c r="AY77" s="590">
        <v>0</v>
      </c>
      <c r="AZ77" s="85"/>
      <c r="BA77" s="589">
        <v>0</v>
      </c>
      <c r="BB77" s="85"/>
      <c r="BC77" s="588"/>
      <c r="BD77" s="588"/>
      <c r="BE77" s="85" t="s">
        <v>757</v>
      </c>
      <c r="BF77" s="85" t="s">
        <v>758</v>
      </c>
      <c r="BG77" s="85" t="s">
        <v>759</v>
      </c>
      <c r="BH77" s="85" t="s">
        <v>643</v>
      </c>
      <c r="BI77" s="85" t="s">
        <v>644</v>
      </c>
      <c r="BJ77" s="85" t="s">
        <v>760</v>
      </c>
      <c r="BK77" s="85" t="s">
        <v>761</v>
      </c>
      <c r="BL77" s="85">
        <v>3241000</v>
      </c>
      <c r="BM77" s="579" t="s">
        <v>762</v>
      </c>
      <c r="BN77" s="85"/>
    </row>
    <row r="78" spans="1:66" ht="15" customHeight="1">
      <c r="A78" s="588" t="s">
        <v>2441</v>
      </c>
      <c r="B78" s="85" t="s">
        <v>58</v>
      </c>
      <c r="C78" s="85"/>
      <c r="D78" s="85" t="s">
        <v>2442</v>
      </c>
      <c r="E78" s="588"/>
      <c r="F78" s="85" t="s">
        <v>631</v>
      </c>
      <c r="G78" s="85" t="s">
        <v>632</v>
      </c>
      <c r="H78" s="566">
        <v>44197</v>
      </c>
      <c r="I78" s="566">
        <v>45442</v>
      </c>
      <c r="J78" s="85" t="s">
        <v>771</v>
      </c>
      <c r="K78" s="85" t="s">
        <v>772</v>
      </c>
      <c r="L78" s="85" t="s">
        <v>2443</v>
      </c>
      <c r="M78" s="85" t="s">
        <v>65</v>
      </c>
      <c r="N78" s="85">
        <v>0</v>
      </c>
      <c r="O78" s="586" t="s">
        <v>252</v>
      </c>
      <c r="P78" s="85">
        <v>2</v>
      </c>
      <c r="Q78" s="586" t="s">
        <v>2444</v>
      </c>
      <c r="R78" s="85">
        <v>2</v>
      </c>
      <c r="S78" s="586" t="s">
        <v>2445</v>
      </c>
      <c r="T78" s="85">
        <v>2</v>
      </c>
      <c r="U78" s="586" t="s">
        <v>2446</v>
      </c>
      <c r="V78" s="85">
        <v>2</v>
      </c>
      <c r="W78" s="586" t="s">
        <v>2447</v>
      </c>
      <c r="X78" s="85">
        <v>8</v>
      </c>
      <c r="Y78" s="586" t="s">
        <v>2448</v>
      </c>
      <c r="Z78" s="588"/>
      <c r="AA78" s="588" t="s">
        <v>1816</v>
      </c>
      <c r="AB78" s="85"/>
      <c r="AC78" s="85" t="s">
        <v>1816</v>
      </c>
      <c r="AD78" s="85"/>
      <c r="AE78" s="588"/>
      <c r="AF78" s="588" t="s">
        <v>2449</v>
      </c>
      <c r="AG78" s="590">
        <v>0.2</v>
      </c>
      <c r="AH78" s="85">
        <v>2</v>
      </c>
      <c r="AI78" s="589">
        <v>1</v>
      </c>
      <c r="AJ78" s="85" t="s">
        <v>2450</v>
      </c>
      <c r="AK78" s="85" t="s">
        <v>775</v>
      </c>
      <c r="AL78" s="588"/>
      <c r="AM78" s="590">
        <v>0</v>
      </c>
      <c r="AN78" s="85"/>
      <c r="AO78" s="589">
        <v>0</v>
      </c>
      <c r="AP78" s="85"/>
      <c r="AQ78" s="588"/>
      <c r="AR78" s="588"/>
      <c r="AS78" s="590">
        <v>0</v>
      </c>
      <c r="AT78" s="85"/>
      <c r="AU78" s="589">
        <v>0</v>
      </c>
      <c r="AV78" s="85"/>
      <c r="AW78" s="588"/>
      <c r="AX78" s="588"/>
      <c r="AY78" s="590">
        <v>0</v>
      </c>
      <c r="AZ78" s="85"/>
      <c r="BA78" s="589">
        <v>0</v>
      </c>
      <c r="BB78" s="85"/>
      <c r="BC78" s="588"/>
      <c r="BD78" s="588"/>
      <c r="BE78" s="85" t="s">
        <v>757</v>
      </c>
      <c r="BF78" s="85" t="s">
        <v>758</v>
      </c>
      <c r="BG78" s="85" t="s">
        <v>759</v>
      </c>
      <c r="BH78" s="85" t="s">
        <v>643</v>
      </c>
      <c r="BI78" s="85" t="s">
        <v>644</v>
      </c>
      <c r="BJ78" s="85" t="s">
        <v>760</v>
      </c>
      <c r="BK78" s="85" t="s">
        <v>761</v>
      </c>
      <c r="BL78" s="85">
        <v>3241000</v>
      </c>
      <c r="BM78" s="579" t="s">
        <v>762</v>
      </c>
      <c r="BN78" s="85"/>
    </row>
    <row r="79" spans="1:66" ht="15" customHeight="1">
      <c r="A79" s="588" t="s">
        <v>2451</v>
      </c>
      <c r="B79" s="85" t="s">
        <v>58</v>
      </c>
      <c r="C79" s="85"/>
      <c r="D79" s="85" t="s">
        <v>2452</v>
      </c>
      <c r="E79" s="588"/>
      <c r="F79" s="85" t="s">
        <v>631</v>
      </c>
      <c r="G79" s="85" t="s">
        <v>632</v>
      </c>
      <c r="H79" s="566">
        <v>44197</v>
      </c>
      <c r="I79" s="566">
        <v>45442</v>
      </c>
      <c r="J79" s="85" t="s">
        <v>779</v>
      </c>
      <c r="K79" s="85" t="s">
        <v>780</v>
      </c>
      <c r="L79" s="85" t="s">
        <v>691</v>
      </c>
      <c r="M79" s="85" t="s">
        <v>65</v>
      </c>
      <c r="N79" s="589">
        <v>0</v>
      </c>
      <c r="O79" s="586" t="s">
        <v>252</v>
      </c>
      <c r="P79" s="589">
        <v>1</v>
      </c>
      <c r="Q79" s="586" t="s">
        <v>2453</v>
      </c>
      <c r="R79" s="589">
        <v>1</v>
      </c>
      <c r="S79" s="586" t="s">
        <v>2453</v>
      </c>
      <c r="T79" s="589">
        <v>1</v>
      </c>
      <c r="U79" s="586" t="s">
        <v>2453</v>
      </c>
      <c r="V79" s="589">
        <v>1</v>
      </c>
      <c r="W79" s="586" t="s">
        <v>2453</v>
      </c>
      <c r="X79" s="589">
        <v>1</v>
      </c>
      <c r="Y79" s="586" t="s">
        <v>2454</v>
      </c>
      <c r="Z79" s="588"/>
      <c r="AA79" s="588" t="s">
        <v>1816</v>
      </c>
      <c r="AB79" s="85"/>
      <c r="AC79" s="85" t="s">
        <v>1816</v>
      </c>
      <c r="AD79" s="85"/>
      <c r="AE79" s="588"/>
      <c r="AF79" s="588" t="s">
        <v>2455</v>
      </c>
      <c r="AG79" s="590">
        <v>0.25</v>
      </c>
      <c r="AH79" s="589">
        <v>0.5</v>
      </c>
      <c r="AI79" s="589">
        <v>0.5</v>
      </c>
      <c r="AJ79" s="85" t="s">
        <v>781</v>
      </c>
      <c r="AK79" s="85" t="s">
        <v>754</v>
      </c>
      <c r="AL79" s="588"/>
      <c r="AM79" s="590">
        <v>0</v>
      </c>
      <c r="AN79" s="85"/>
      <c r="AO79" s="589">
        <v>0</v>
      </c>
      <c r="AP79" s="85"/>
      <c r="AQ79" s="588"/>
      <c r="AR79" s="588"/>
      <c r="AS79" s="590">
        <v>0</v>
      </c>
      <c r="AT79" s="85"/>
      <c r="AU79" s="589">
        <v>0</v>
      </c>
      <c r="AV79" s="85"/>
      <c r="AW79" s="588"/>
      <c r="AX79" s="588"/>
      <c r="AY79" s="590">
        <v>0</v>
      </c>
      <c r="AZ79" s="85"/>
      <c r="BA79" s="589">
        <v>0</v>
      </c>
      <c r="BB79" s="85"/>
      <c r="BC79" s="588"/>
      <c r="BD79" s="588"/>
      <c r="BE79" s="85" t="s">
        <v>757</v>
      </c>
      <c r="BF79" s="85" t="s">
        <v>758</v>
      </c>
      <c r="BG79" s="85" t="s">
        <v>759</v>
      </c>
      <c r="BH79" s="85" t="s">
        <v>643</v>
      </c>
      <c r="BI79" s="85" t="s">
        <v>644</v>
      </c>
      <c r="BJ79" s="85" t="s">
        <v>760</v>
      </c>
      <c r="BK79" s="85" t="s">
        <v>761</v>
      </c>
      <c r="BL79" s="85">
        <v>3241000</v>
      </c>
      <c r="BM79" s="579" t="s">
        <v>762</v>
      </c>
      <c r="BN79" s="85"/>
    </row>
    <row r="80" spans="1:66" ht="15" customHeight="1">
      <c r="A80" s="588" t="s">
        <v>2456</v>
      </c>
      <c r="B80" s="85" t="s">
        <v>58</v>
      </c>
      <c r="C80" s="85"/>
      <c r="D80" s="85" t="s">
        <v>784</v>
      </c>
      <c r="E80" s="588"/>
      <c r="F80" s="85" t="s">
        <v>631</v>
      </c>
      <c r="G80" s="85" t="s">
        <v>632</v>
      </c>
      <c r="H80" s="566">
        <v>44136</v>
      </c>
      <c r="I80" s="566">
        <v>45442</v>
      </c>
      <c r="J80" s="85" t="s">
        <v>785</v>
      </c>
      <c r="K80" s="85" t="s">
        <v>786</v>
      </c>
      <c r="L80" s="85" t="s">
        <v>787</v>
      </c>
      <c r="M80" s="85" t="s">
        <v>65</v>
      </c>
      <c r="N80" s="85">
        <v>2</v>
      </c>
      <c r="O80" s="586" t="s">
        <v>2457</v>
      </c>
      <c r="P80" s="85">
        <v>2</v>
      </c>
      <c r="Q80" s="586" t="s">
        <v>2458</v>
      </c>
      <c r="R80" s="85">
        <v>2</v>
      </c>
      <c r="S80" s="586" t="s">
        <v>2459</v>
      </c>
      <c r="T80" s="85">
        <v>2</v>
      </c>
      <c r="U80" s="586" t="s">
        <v>2460</v>
      </c>
      <c r="V80" s="85">
        <v>2</v>
      </c>
      <c r="W80" s="586" t="s">
        <v>2461</v>
      </c>
      <c r="X80" s="85">
        <v>2</v>
      </c>
      <c r="Y80" s="586" t="s">
        <v>2462</v>
      </c>
      <c r="Z80" s="588" t="s">
        <v>2258</v>
      </c>
      <c r="AA80" s="590">
        <v>0.33</v>
      </c>
      <c r="AB80" s="85">
        <v>2</v>
      </c>
      <c r="AC80" s="589">
        <v>1</v>
      </c>
      <c r="AD80" s="85" t="s">
        <v>788</v>
      </c>
      <c r="AE80" s="85" t="s">
        <v>789</v>
      </c>
      <c r="AF80" s="588" t="s">
        <v>2463</v>
      </c>
      <c r="AG80" s="590">
        <v>0.06</v>
      </c>
      <c r="AH80" s="85">
        <v>2</v>
      </c>
      <c r="AI80" s="589">
        <v>1</v>
      </c>
      <c r="AJ80" s="85" t="s">
        <v>790</v>
      </c>
      <c r="AK80" s="85" t="s">
        <v>705</v>
      </c>
      <c r="AL80" s="588"/>
      <c r="AM80" s="590">
        <v>0</v>
      </c>
      <c r="AN80" s="85"/>
      <c r="AO80" s="589">
        <v>0</v>
      </c>
      <c r="AP80" s="85"/>
      <c r="AQ80" s="588"/>
      <c r="AR80" s="588"/>
      <c r="AS80" s="590">
        <v>0</v>
      </c>
      <c r="AT80" s="85"/>
      <c r="AU80" s="589">
        <v>0</v>
      </c>
      <c r="AV80" s="85"/>
      <c r="AW80" s="588"/>
      <c r="AX80" s="588"/>
      <c r="AY80" s="590">
        <v>0</v>
      </c>
      <c r="AZ80" s="85"/>
      <c r="BA80" s="589">
        <v>0</v>
      </c>
      <c r="BB80" s="85"/>
      <c r="BC80" s="588"/>
      <c r="BD80" s="588"/>
      <c r="BE80" s="85" t="s">
        <v>792</v>
      </c>
      <c r="BF80" s="85" t="s">
        <v>793</v>
      </c>
      <c r="BG80" s="85" t="s">
        <v>724</v>
      </c>
      <c r="BH80" s="85" t="s">
        <v>643</v>
      </c>
      <c r="BI80" s="85" t="s">
        <v>644</v>
      </c>
      <c r="BJ80" s="85" t="s">
        <v>794</v>
      </c>
      <c r="BK80" s="85" t="s">
        <v>795</v>
      </c>
      <c r="BL80" s="85">
        <v>3241000</v>
      </c>
      <c r="BM80" s="579" t="s">
        <v>796</v>
      </c>
      <c r="BN80" s="85"/>
    </row>
    <row r="81" spans="1:66" ht="15" customHeight="1">
      <c r="A81" s="588" t="s">
        <v>2464</v>
      </c>
      <c r="B81" s="85" t="s">
        <v>58</v>
      </c>
      <c r="C81" s="85"/>
      <c r="D81" s="85" t="s">
        <v>797</v>
      </c>
      <c r="E81" s="588"/>
      <c r="F81" s="85" t="s">
        <v>631</v>
      </c>
      <c r="G81" s="85" t="s">
        <v>632</v>
      </c>
      <c r="H81" s="566">
        <v>44197</v>
      </c>
      <c r="I81" s="566">
        <v>44560</v>
      </c>
      <c r="J81" s="85" t="s">
        <v>798</v>
      </c>
      <c r="K81" s="85" t="s">
        <v>799</v>
      </c>
      <c r="L81" s="85" t="s">
        <v>787</v>
      </c>
      <c r="M81" s="85" t="s">
        <v>65</v>
      </c>
      <c r="N81" s="85">
        <v>0</v>
      </c>
      <c r="O81" s="586" t="s">
        <v>252</v>
      </c>
      <c r="P81" s="85">
        <v>1</v>
      </c>
      <c r="Q81" s="586" t="s">
        <v>2465</v>
      </c>
      <c r="R81" s="85">
        <v>0</v>
      </c>
      <c r="S81" s="586" t="s">
        <v>252</v>
      </c>
      <c r="T81" s="85">
        <v>0</v>
      </c>
      <c r="U81" s="586" t="s">
        <v>252</v>
      </c>
      <c r="V81" s="85">
        <v>0</v>
      </c>
      <c r="W81" s="586" t="s">
        <v>252</v>
      </c>
      <c r="X81" s="85">
        <v>1</v>
      </c>
      <c r="Y81" s="586" t="s">
        <v>2465</v>
      </c>
      <c r="Z81" s="588"/>
      <c r="AA81" s="588" t="s">
        <v>1816</v>
      </c>
      <c r="AB81" s="85"/>
      <c r="AC81" s="85" t="s">
        <v>1816</v>
      </c>
      <c r="AD81" s="85"/>
      <c r="AE81" s="588"/>
      <c r="AF81" s="588" t="s">
        <v>2466</v>
      </c>
      <c r="AG81" s="590">
        <v>0.16</v>
      </c>
      <c r="AH81" s="85">
        <v>0</v>
      </c>
      <c r="AI81" s="589">
        <v>0</v>
      </c>
      <c r="AJ81" s="85" t="s">
        <v>800</v>
      </c>
      <c r="AK81" s="85" t="s">
        <v>705</v>
      </c>
      <c r="AL81" s="588"/>
      <c r="AM81" s="590">
        <v>0</v>
      </c>
      <c r="AN81" s="85"/>
      <c r="AO81" s="589">
        <v>0</v>
      </c>
      <c r="AP81" s="85"/>
      <c r="AQ81" s="588"/>
      <c r="AR81" s="588"/>
      <c r="AS81" s="590">
        <v>0</v>
      </c>
      <c r="AT81" s="85"/>
      <c r="AU81" s="589">
        <v>0</v>
      </c>
      <c r="AV81" s="85"/>
      <c r="AW81" s="588"/>
      <c r="AX81" s="588"/>
      <c r="AY81" s="590">
        <v>0</v>
      </c>
      <c r="AZ81" s="85"/>
      <c r="BA81" s="589">
        <v>0</v>
      </c>
      <c r="BB81" s="85"/>
      <c r="BC81" s="588"/>
      <c r="BD81" s="588"/>
      <c r="BE81" s="85" t="s">
        <v>792</v>
      </c>
      <c r="BF81" s="85" t="s">
        <v>793</v>
      </c>
      <c r="BG81" s="85" t="s">
        <v>724</v>
      </c>
      <c r="BH81" s="85" t="s">
        <v>643</v>
      </c>
      <c r="BI81" s="85" t="s">
        <v>644</v>
      </c>
      <c r="BJ81" s="85" t="s">
        <v>794</v>
      </c>
      <c r="BK81" s="85" t="s">
        <v>795</v>
      </c>
      <c r="BL81" s="85">
        <v>3241000</v>
      </c>
      <c r="BM81" s="579" t="s">
        <v>796</v>
      </c>
      <c r="BN81" s="85"/>
    </row>
    <row r="82" spans="1:66" ht="15" customHeight="1">
      <c r="A82" s="588" t="s">
        <v>2467</v>
      </c>
      <c r="B82" s="85" t="s">
        <v>58</v>
      </c>
      <c r="C82" s="85"/>
      <c r="D82" s="85" t="s">
        <v>802</v>
      </c>
      <c r="E82" s="588"/>
      <c r="F82" s="85" t="s">
        <v>631</v>
      </c>
      <c r="G82" s="85" t="s">
        <v>632</v>
      </c>
      <c r="H82" s="566">
        <v>44562</v>
      </c>
      <c r="I82" s="566">
        <v>45290</v>
      </c>
      <c r="J82" s="85" t="s">
        <v>803</v>
      </c>
      <c r="K82" s="85" t="s">
        <v>804</v>
      </c>
      <c r="L82" s="85" t="s">
        <v>805</v>
      </c>
      <c r="M82" s="85" t="s">
        <v>65</v>
      </c>
      <c r="N82" s="589">
        <v>0</v>
      </c>
      <c r="O82" s="586" t="s">
        <v>252</v>
      </c>
      <c r="P82" s="589">
        <v>0</v>
      </c>
      <c r="Q82" s="586" t="s">
        <v>252</v>
      </c>
      <c r="R82" s="589">
        <v>0.5</v>
      </c>
      <c r="S82" s="586" t="s">
        <v>2225</v>
      </c>
      <c r="T82" s="589">
        <v>1</v>
      </c>
      <c r="U82" s="586" t="s">
        <v>2225</v>
      </c>
      <c r="V82" s="589">
        <v>0</v>
      </c>
      <c r="W82" s="586" t="s">
        <v>252</v>
      </c>
      <c r="X82" s="589">
        <v>1</v>
      </c>
      <c r="Y82" s="586" t="s">
        <v>2210</v>
      </c>
      <c r="Z82" s="588"/>
      <c r="AA82" s="588" t="s">
        <v>1816</v>
      </c>
      <c r="AB82" s="85"/>
      <c r="AC82" s="85" t="s">
        <v>1816</v>
      </c>
      <c r="AD82" s="85"/>
      <c r="AE82" s="588"/>
      <c r="AF82" s="588"/>
      <c r="AG82" s="588" t="s">
        <v>1816</v>
      </c>
      <c r="AH82" s="85"/>
      <c r="AI82" s="85" t="s">
        <v>1816</v>
      </c>
      <c r="AJ82" s="85" t="s">
        <v>806</v>
      </c>
      <c r="AK82" s="588" t="s">
        <v>806</v>
      </c>
      <c r="AL82" s="588"/>
      <c r="AM82" s="588" t="s">
        <v>1816</v>
      </c>
      <c r="AN82" s="85"/>
      <c r="AO82" s="85" t="s">
        <v>1816</v>
      </c>
      <c r="AP82" s="85"/>
      <c r="AQ82" s="588"/>
      <c r="AR82" s="588"/>
      <c r="AS82" s="588" t="s">
        <v>1816</v>
      </c>
      <c r="AT82" s="85"/>
      <c r="AU82" s="85" t="s">
        <v>1816</v>
      </c>
      <c r="AV82" s="85"/>
      <c r="AW82" s="588"/>
      <c r="AX82" s="588"/>
      <c r="AY82" s="588" t="s">
        <v>1816</v>
      </c>
      <c r="AZ82" s="85"/>
      <c r="BA82" s="85" t="s">
        <v>1816</v>
      </c>
      <c r="BB82" s="85"/>
      <c r="BC82" s="588"/>
      <c r="BD82" s="588"/>
      <c r="BE82" s="85" t="s">
        <v>792</v>
      </c>
      <c r="BF82" s="85" t="s">
        <v>793</v>
      </c>
      <c r="BG82" s="85" t="s">
        <v>724</v>
      </c>
      <c r="BH82" s="85" t="s">
        <v>643</v>
      </c>
      <c r="BI82" s="85" t="s">
        <v>644</v>
      </c>
      <c r="BJ82" s="85" t="s">
        <v>809</v>
      </c>
      <c r="BK82" s="85" t="s">
        <v>810</v>
      </c>
      <c r="BL82" s="85">
        <v>3241000</v>
      </c>
      <c r="BM82" s="579" t="s">
        <v>811</v>
      </c>
      <c r="BN82" s="85"/>
    </row>
    <row r="83" spans="1:66" ht="15" customHeight="1">
      <c r="A83" s="588" t="s">
        <v>2468</v>
      </c>
      <c r="B83" s="85" t="s">
        <v>58</v>
      </c>
      <c r="C83" s="85"/>
      <c r="D83" s="85" t="s">
        <v>812</v>
      </c>
      <c r="E83" s="588"/>
      <c r="F83" s="85" t="s">
        <v>631</v>
      </c>
      <c r="G83" s="85" t="s">
        <v>632</v>
      </c>
      <c r="H83" s="566">
        <v>44562</v>
      </c>
      <c r="I83" s="566">
        <v>45290</v>
      </c>
      <c r="J83" s="85" t="s">
        <v>813</v>
      </c>
      <c r="K83" s="85" t="s">
        <v>814</v>
      </c>
      <c r="L83" s="85" t="s">
        <v>787</v>
      </c>
      <c r="M83" s="85" t="s">
        <v>65</v>
      </c>
      <c r="N83" s="85">
        <v>0</v>
      </c>
      <c r="O83" s="586" t="s">
        <v>252</v>
      </c>
      <c r="P83" s="85">
        <v>0</v>
      </c>
      <c r="Q83" s="586" t="s">
        <v>252</v>
      </c>
      <c r="R83" s="85">
        <v>50</v>
      </c>
      <c r="S83" s="586" t="s">
        <v>2258</v>
      </c>
      <c r="T83" s="85">
        <v>50</v>
      </c>
      <c r="U83" s="586" t="s">
        <v>2258</v>
      </c>
      <c r="V83" s="85">
        <v>0</v>
      </c>
      <c r="W83" s="586" t="s">
        <v>252</v>
      </c>
      <c r="X83" s="85">
        <v>100</v>
      </c>
      <c r="Y83" s="586" t="s">
        <v>2188</v>
      </c>
      <c r="Z83" s="588"/>
      <c r="AA83" s="588" t="s">
        <v>1816</v>
      </c>
      <c r="AB83" s="85"/>
      <c r="AC83" s="85" t="s">
        <v>1816</v>
      </c>
      <c r="AD83" s="85"/>
      <c r="AE83" s="588"/>
      <c r="AF83" s="588"/>
      <c r="AG83" s="588" t="s">
        <v>1816</v>
      </c>
      <c r="AH83" s="85"/>
      <c r="AI83" s="85" t="s">
        <v>1816</v>
      </c>
      <c r="AJ83" s="85" t="s">
        <v>806</v>
      </c>
      <c r="AK83" s="588" t="s">
        <v>806</v>
      </c>
      <c r="AL83" s="588"/>
      <c r="AM83" s="588" t="s">
        <v>1816</v>
      </c>
      <c r="AN83" s="85"/>
      <c r="AO83" s="85" t="s">
        <v>1816</v>
      </c>
      <c r="AP83" s="85"/>
      <c r="AQ83" s="588"/>
      <c r="AR83" s="588"/>
      <c r="AS83" s="588" t="s">
        <v>1816</v>
      </c>
      <c r="AT83" s="85"/>
      <c r="AU83" s="85" t="s">
        <v>1816</v>
      </c>
      <c r="AV83" s="85"/>
      <c r="AW83" s="588"/>
      <c r="AX83" s="588"/>
      <c r="AY83" s="588" t="s">
        <v>1816</v>
      </c>
      <c r="AZ83" s="85"/>
      <c r="BA83" s="85" t="s">
        <v>1816</v>
      </c>
      <c r="BB83" s="85"/>
      <c r="BC83" s="588"/>
      <c r="BD83" s="588"/>
      <c r="BE83" s="85" t="s">
        <v>792</v>
      </c>
      <c r="BF83" s="85" t="s">
        <v>793</v>
      </c>
      <c r="BG83" s="85" t="s">
        <v>724</v>
      </c>
      <c r="BH83" s="85" t="s">
        <v>643</v>
      </c>
      <c r="BI83" s="85" t="s">
        <v>644</v>
      </c>
      <c r="BJ83" s="85" t="s">
        <v>809</v>
      </c>
      <c r="BK83" s="85" t="s">
        <v>810</v>
      </c>
      <c r="BL83" s="85">
        <v>3241000</v>
      </c>
      <c r="BM83" s="579" t="s">
        <v>811</v>
      </c>
      <c r="BN83" s="85"/>
    </row>
    <row r="84" spans="1:66" ht="15" customHeight="1">
      <c r="A84" s="588" t="s">
        <v>2469</v>
      </c>
      <c r="B84" s="85" t="s">
        <v>58</v>
      </c>
      <c r="C84" s="85"/>
      <c r="D84" s="85" t="s">
        <v>815</v>
      </c>
      <c r="E84" s="588"/>
      <c r="F84" s="85" t="s">
        <v>631</v>
      </c>
      <c r="G84" s="85" t="s">
        <v>632</v>
      </c>
      <c r="H84" s="566">
        <v>44197</v>
      </c>
      <c r="I84" s="591">
        <v>44560</v>
      </c>
      <c r="J84" s="575" t="s">
        <v>816</v>
      </c>
      <c r="K84" s="575" t="s">
        <v>817</v>
      </c>
      <c r="L84" s="575" t="s">
        <v>787</v>
      </c>
      <c r="M84" s="575" t="s">
        <v>65</v>
      </c>
      <c r="N84" s="581">
        <v>0</v>
      </c>
      <c r="O84" s="592" t="s">
        <v>252</v>
      </c>
      <c r="P84" s="581">
        <v>1</v>
      </c>
      <c r="Q84" s="592" t="s">
        <v>2258</v>
      </c>
      <c r="R84" s="581">
        <v>0</v>
      </c>
      <c r="S84" s="592" t="s">
        <v>252</v>
      </c>
      <c r="T84" s="581">
        <v>0</v>
      </c>
      <c r="U84" s="592" t="s">
        <v>252</v>
      </c>
      <c r="V84" s="581">
        <v>0</v>
      </c>
      <c r="W84" s="592" t="s">
        <v>252</v>
      </c>
      <c r="X84" s="581">
        <v>1</v>
      </c>
      <c r="Y84" s="592" t="s">
        <v>2258</v>
      </c>
      <c r="Z84" s="593"/>
      <c r="AA84" s="593" t="s">
        <v>1816</v>
      </c>
      <c r="AB84" s="575"/>
      <c r="AC84" s="575" t="s">
        <v>1816</v>
      </c>
      <c r="AD84" s="575"/>
      <c r="AE84" s="593"/>
      <c r="AF84" s="593" t="s">
        <v>2470</v>
      </c>
      <c r="AG84" s="594">
        <v>0.28999999999999998</v>
      </c>
      <c r="AH84" s="581">
        <v>1</v>
      </c>
      <c r="AI84" s="581">
        <v>1</v>
      </c>
      <c r="AJ84" s="575" t="s">
        <v>2471</v>
      </c>
      <c r="AK84" s="85" t="s">
        <v>819</v>
      </c>
      <c r="AL84" s="588"/>
      <c r="AM84" s="590">
        <v>0</v>
      </c>
      <c r="AN84" s="85"/>
      <c r="AO84" s="589">
        <v>0</v>
      </c>
      <c r="AP84" s="85"/>
      <c r="AQ84" s="588"/>
      <c r="AR84" s="588"/>
      <c r="AS84" s="590">
        <v>0</v>
      </c>
      <c r="AT84" s="85"/>
      <c r="AU84" s="589">
        <v>0</v>
      </c>
      <c r="AV84" s="85"/>
      <c r="AW84" s="588"/>
      <c r="AX84" s="588"/>
      <c r="AY84" s="590">
        <v>0</v>
      </c>
      <c r="AZ84" s="85"/>
      <c r="BA84" s="589">
        <v>0</v>
      </c>
      <c r="BB84" s="85"/>
      <c r="BC84" s="588"/>
      <c r="BD84" s="588"/>
      <c r="BE84" s="85" t="s">
        <v>640</v>
      </c>
      <c r="BF84" s="85" t="s">
        <v>822</v>
      </c>
      <c r="BG84" s="85" t="s">
        <v>2472</v>
      </c>
      <c r="BH84" s="85" t="s">
        <v>643</v>
      </c>
      <c r="BI84" s="85" t="s">
        <v>644</v>
      </c>
      <c r="BJ84" s="85" t="s">
        <v>824</v>
      </c>
      <c r="BK84" s="85" t="s">
        <v>825</v>
      </c>
      <c r="BL84" s="85">
        <v>3241000</v>
      </c>
      <c r="BM84" s="579" t="s">
        <v>826</v>
      </c>
      <c r="BN84" s="85"/>
    </row>
    <row r="85" spans="1:66" ht="15" customHeight="1">
      <c r="A85" s="588" t="s">
        <v>2473</v>
      </c>
      <c r="B85" s="85" t="s">
        <v>58</v>
      </c>
      <c r="C85" s="85"/>
      <c r="D85" s="85" t="s">
        <v>827</v>
      </c>
      <c r="E85" s="588"/>
      <c r="F85" s="85" t="s">
        <v>631</v>
      </c>
      <c r="G85" s="85" t="s">
        <v>632</v>
      </c>
      <c r="H85" s="566">
        <v>44228</v>
      </c>
      <c r="I85" s="591">
        <v>45442</v>
      </c>
      <c r="J85" s="575" t="s">
        <v>828</v>
      </c>
      <c r="K85" s="575" t="s">
        <v>829</v>
      </c>
      <c r="L85" s="575" t="s">
        <v>830</v>
      </c>
      <c r="M85" s="575" t="s">
        <v>65</v>
      </c>
      <c r="N85" s="575">
        <v>0</v>
      </c>
      <c r="O85" s="592" t="s">
        <v>252</v>
      </c>
      <c r="P85" s="575">
        <v>45</v>
      </c>
      <c r="Q85" s="592" t="s">
        <v>2474</v>
      </c>
      <c r="R85" s="575">
        <v>45</v>
      </c>
      <c r="S85" s="592" t="s">
        <v>2474</v>
      </c>
      <c r="T85" s="575">
        <v>45</v>
      </c>
      <c r="U85" s="592" t="s">
        <v>2474</v>
      </c>
      <c r="V85" s="575">
        <v>30</v>
      </c>
      <c r="W85" s="592" t="s">
        <v>2474</v>
      </c>
      <c r="X85" s="575">
        <v>165</v>
      </c>
      <c r="Y85" s="592" t="s">
        <v>2475</v>
      </c>
      <c r="Z85" s="593"/>
      <c r="AA85" s="593" t="s">
        <v>1816</v>
      </c>
      <c r="AB85" s="575"/>
      <c r="AC85" s="575" t="s">
        <v>1816</v>
      </c>
      <c r="AD85" s="575"/>
      <c r="AE85" s="593"/>
      <c r="AF85" s="593" t="s">
        <v>2476</v>
      </c>
      <c r="AG85" s="594">
        <v>0.04</v>
      </c>
      <c r="AH85" s="575">
        <v>0</v>
      </c>
      <c r="AI85" s="581">
        <v>0</v>
      </c>
      <c r="AJ85" s="575" t="s">
        <v>831</v>
      </c>
      <c r="AK85" s="85" t="s">
        <v>832</v>
      </c>
      <c r="AL85" s="588"/>
      <c r="AM85" s="590">
        <v>0</v>
      </c>
      <c r="AN85" s="85"/>
      <c r="AO85" s="589">
        <v>0</v>
      </c>
      <c r="AP85" s="85"/>
      <c r="AQ85" s="588"/>
      <c r="AR85" s="588"/>
      <c r="AS85" s="590">
        <v>0</v>
      </c>
      <c r="AT85" s="85"/>
      <c r="AU85" s="589">
        <v>0</v>
      </c>
      <c r="AV85" s="85"/>
      <c r="AW85" s="588"/>
      <c r="AX85" s="588"/>
      <c r="AY85" s="590">
        <v>0</v>
      </c>
      <c r="AZ85" s="85"/>
      <c r="BA85" s="589">
        <v>0</v>
      </c>
      <c r="BB85" s="85"/>
      <c r="BC85" s="588"/>
      <c r="BD85" s="588"/>
      <c r="BE85" s="85" t="s">
        <v>835</v>
      </c>
      <c r="BF85" s="85" t="s">
        <v>836</v>
      </c>
      <c r="BG85" s="85" t="s">
        <v>837</v>
      </c>
      <c r="BH85" s="85" t="s">
        <v>643</v>
      </c>
      <c r="BI85" s="85" t="s">
        <v>644</v>
      </c>
      <c r="BJ85" s="85" t="s">
        <v>838</v>
      </c>
      <c r="BK85" s="85" t="s">
        <v>839</v>
      </c>
      <c r="BL85" s="85">
        <v>3241000</v>
      </c>
      <c r="BM85" s="579" t="s">
        <v>840</v>
      </c>
      <c r="BN85" s="85"/>
    </row>
    <row r="86" spans="1:66" ht="15" customHeight="1">
      <c r="A86" s="588" t="s">
        <v>2477</v>
      </c>
      <c r="B86" s="85" t="s">
        <v>58</v>
      </c>
      <c r="C86" s="85"/>
      <c r="D86" s="85" t="s">
        <v>841</v>
      </c>
      <c r="E86" s="588"/>
      <c r="F86" s="85" t="s">
        <v>631</v>
      </c>
      <c r="G86" s="85" t="s">
        <v>632</v>
      </c>
      <c r="H86" s="566">
        <v>44228</v>
      </c>
      <c r="I86" s="591">
        <v>45442</v>
      </c>
      <c r="J86" s="575" t="s">
        <v>842</v>
      </c>
      <c r="K86" s="575" t="s">
        <v>843</v>
      </c>
      <c r="L86" s="575" t="s">
        <v>844</v>
      </c>
      <c r="M86" s="575" t="s">
        <v>65</v>
      </c>
      <c r="N86" s="575">
        <v>0</v>
      </c>
      <c r="O86" s="592" t="s">
        <v>252</v>
      </c>
      <c r="P86" s="575">
        <v>45</v>
      </c>
      <c r="Q86" s="592" t="s">
        <v>2478</v>
      </c>
      <c r="R86" s="575">
        <v>45</v>
      </c>
      <c r="S86" s="592" t="s">
        <v>2478</v>
      </c>
      <c r="T86" s="575">
        <v>45</v>
      </c>
      <c r="U86" s="592" t="s">
        <v>2478</v>
      </c>
      <c r="V86" s="575">
        <v>30</v>
      </c>
      <c r="W86" s="592" t="s">
        <v>2478</v>
      </c>
      <c r="X86" s="575">
        <v>165</v>
      </c>
      <c r="Y86" s="592" t="s">
        <v>2479</v>
      </c>
      <c r="Z86" s="593"/>
      <c r="AA86" s="593" t="s">
        <v>1816</v>
      </c>
      <c r="AB86" s="575"/>
      <c r="AC86" s="575" t="s">
        <v>1816</v>
      </c>
      <c r="AD86" s="575"/>
      <c r="AE86" s="593"/>
      <c r="AF86" s="593" t="s">
        <v>2480</v>
      </c>
      <c r="AG86" s="594">
        <v>0.04</v>
      </c>
      <c r="AH86" s="575">
        <v>0</v>
      </c>
      <c r="AI86" s="581">
        <v>0</v>
      </c>
      <c r="AJ86" s="575" t="s">
        <v>831</v>
      </c>
      <c r="AK86" s="85" t="s">
        <v>832</v>
      </c>
      <c r="AL86" s="588"/>
      <c r="AM86" s="590">
        <v>0</v>
      </c>
      <c r="AN86" s="85"/>
      <c r="AO86" s="589">
        <v>0</v>
      </c>
      <c r="AP86" s="85"/>
      <c r="AQ86" s="588"/>
      <c r="AR86" s="588"/>
      <c r="AS86" s="590">
        <v>0</v>
      </c>
      <c r="AT86" s="85"/>
      <c r="AU86" s="589">
        <v>0</v>
      </c>
      <c r="AV86" s="85"/>
      <c r="AW86" s="588"/>
      <c r="AX86" s="588"/>
      <c r="AY86" s="590">
        <v>0</v>
      </c>
      <c r="AZ86" s="85"/>
      <c r="BA86" s="589">
        <v>0</v>
      </c>
      <c r="BB86" s="85"/>
      <c r="BC86" s="588"/>
      <c r="BD86" s="588"/>
      <c r="BE86" s="85" t="s">
        <v>835</v>
      </c>
      <c r="BF86" s="85" t="s">
        <v>836</v>
      </c>
      <c r="BG86" s="85" t="s">
        <v>837</v>
      </c>
      <c r="BH86" s="85" t="s">
        <v>643</v>
      </c>
      <c r="BI86" s="85" t="s">
        <v>644</v>
      </c>
      <c r="BJ86" s="85" t="s">
        <v>838</v>
      </c>
      <c r="BK86" s="85" t="s">
        <v>839</v>
      </c>
      <c r="BL86" s="85">
        <v>3241000</v>
      </c>
      <c r="BM86" s="579" t="s">
        <v>840</v>
      </c>
      <c r="BN86" s="85"/>
    </row>
    <row r="87" spans="1:66" ht="15" customHeight="1">
      <c r="A87" s="588" t="s">
        <v>2481</v>
      </c>
      <c r="B87" s="85" t="s">
        <v>58</v>
      </c>
      <c r="C87" s="85"/>
      <c r="D87" s="85" t="s">
        <v>846</v>
      </c>
      <c r="E87" s="588"/>
      <c r="F87" s="85" t="s">
        <v>631</v>
      </c>
      <c r="G87" s="85" t="s">
        <v>632</v>
      </c>
      <c r="H87" s="566">
        <v>44228</v>
      </c>
      <c r="I87" s="591">
        <v>45442</v>
      </c>
      <c r="J87" s="575" t="s">
        <v>847</v>
      </c>
      <c r="K87" s="575" t="s">
        <v>848</v>
      </c>
      <c r="L87" s="575" t="s">
        <v>849</v>
      </c>
      <c r="M87" s="575" t="s">
        <v>65</v>
      </c>
      <c r="N87" s="575">
        <v>0</v>
      </c>
      <c r="O87" s="592" t="s">
        <v>252</v>
      </c>
      <c r="P87" s="575">
        <v>2</v>
      </c>
      <c r="Q87" s="592" t="s">
        <v>2482</v>
      </c>
      <c r="R87" s="575">
        <v>2</v>
      </c>
      <c r="S87" s="592" t="s">
        <v>2482</v>
      </c>
      <c r="T87" s="575">
        <v>2</v>
      </c>
      <c r="U87" s="592" t="s">
        <v>2482</v>
      </c>
      <c r="V87" s="575">
        <v>2</v>
      </c>
      <c r="W87" s="592" t="s">
        <v>2482</v>
      </c>
      <c r="X87" s="575">
        <v>2</v>
      </c>
      <c r="Y87" s="592" t="s">
        <v>2483</v>
      </c>
      <c r="Z87" s="593"/>
      <c r="AA87" s="593" t="s">
        <v>1816</v>
      </c>
      <c r="AB87" s="575"/>
      <c r="AC87" s="575" t="s">
        <v>1816</v>
      </c>
      <c r="AD87" s="575"/>
      <c r="AE87" s="593"/>
      <c r="AF87" s="593" t="s">
        <v>2484</v>
      </c>
      <c r="AG87" s="594">
        <v>0.02</v>
      </c>
      <c r="AH87" s="575">
        <v>1</v>
      </c>
      <c r="AI87" s="581">
        <v>0.5</v>
      </c>
      <c r="AJ87" s="575" t="s">
        <v>850</v>
      </c>
      <c r="AK87" s="85" t="s">
        <v>832</v>
      </c>
      <c r="AL87" s="588"/>
      <c r="AM87" s="590">
        <v>0</v>
      </c>
      <c r="AN87" s="85"/>
      <c r="AO87" s="589">
        <v>0</v>
      </c>
      <c r="AP87" s="85"/>
      <c r="AQ87" s="588"/>
      <c r="AR87" s="588"/>
      <c r="AS87" s="590">
        <v>0</v>
      </c>
      <c r="AT87" s="85"/>
      <c r="AU87" s="589">
        <v>0</v>
      </c>
      <c r="AV87" s="85"/>
      <c r="AW87" s="588"/>
      <c r="AX87" s="588"/>
      <c r="AY87" s="590">
        <v>0</v>
      </c>
      <c r="AZ87" s="85"/>
      <c r="BA87" s="589">
        <v>0</v>
      </c>
      <c r="BB87" s="85"/>
      <c r="BC87" s="588"/>
      <c r="BD87" s="588"/>
      <c r="BE87" s="85" t="s">
        <v>835</v>
      </c>
      <c r="BF87" s="85" t="s">
        <v>836</v>
      </c>
      <c r="BG87" s="85" t="s">
        <v>837</v>
      </c>
      <c r="BH87" s="85" t="s">
        <v>643</v>
      </c>
      <c r="BI87" s="85" t="s">
        <v>644</v>
      </c>
      <c r="BJ87" s="85" t="s">
        <v>838</v>
      </c>
      <c r="BK87" s="85" t="s">
        <v>839</v>
      </c>
      <c r="BL87" s="85">
        <v>3241000</v>
      </c>
      <c r="BM87" s="579" t="s">
        <v>840</v>
      </c>
      <c r="BN87" s="85"/>
    </row>
    <row r="88" spans="1:66" ht="15" customHeight="1">
      <c r="A88" s="588" t="s">
        <v>2485</v>
      </c>
      <c r="B88" s="85" t="s">
        <v>58</v>
      </c>
      <c r="C88" s="85"/>
      <c r="D88" s="85" t="s">
        <v>2486</v>
      </c>
      <c r="E88" s="588"/>
      <c r="F88" s="85" t="s">
        <v>631</v>
      </c>
      <c r="G88" s="85" t="s">
        <v>632</v>
      </c>
      <c r="H88" s="566">
        <v>44228</v>
      </c>
      <c r="I88" s="591">
        <v>45442</v>
      </c>
      <c r="J88" s="575" t="s">
        <v>2487</v>
      </c>
      <c r="K88" s="575" t="s">
        <v>2488</v>
      </c>
      <c r="L88" s="575" t="s">
        <v>855</v>
      </c>
      <c r="M88" s="575" t="s">
        <v>65</v>
      </c>
      <c r="N88" s="575">
        <v>0</v>
      </c>
      <c r="O88" s="592" t="s">
        <v>252</v>
      </c>
      <c r="P88" s="575">
        <v>1</v>
      </c>
      <c r="Q88" s="592" t="s">
        <v>2189</v>
      </c>
      <c r="R88" s="575">
        <v>1</v>
      </c>
      <c r="S88" s="592" t="s">
        <v>2189</v>
      </c>
      <c r="T88" s="575">
        <v>1</v>
      </c>
      <c r="U88" s="592" t="s">
        <v>2189</v>
      </c>
      <c r="V88" s="575">
        <v>1</v>
      </c>
      <c r="W88" s="592" t="s">
        <v>2189</v>
      </c>
      <c r="X88" s="575">
        <v>4</v>
      </c>
      <c r="Y88" s="592" t="s">
        <v>2489</v>
      </c>
      <c r="Z88" s="593"/>
      <c r="AA88" s="593" t="s">
        <v>1816</v>
      </c>
      <c r="AB88" s="575"/>
      <c r="AC88" s="575" t="s">
        <v>1816</v>
      </c>
      <c r="AD88" s="575"/>
      <c r="AE88" s="593"/>
      <c r="AF88" s="593" t="s">
        <v>252</v>
      </c>
      <c r="AG88" s="594">
        <v>0</v>
      </c>
      <c r="AH88" s="575">
        <v>0</v>
      </c>
      <c r="AI88" s="581">
        <v>0</v>
      </c>
      <c r="AJ88" s="575" t="s">
        <v>2490</v>
      </c>
      <c r="AK88" s="85" t="s">
        <v>832</v>
      </c>
      <c r="AL88" s="588"/>
      <c r="AM88" s="590">
        <v>0</v>
      </c>
      <c r="AN88" s="85"/>
      <c r="AO88" s="589">
        <v>0</v>
      </c>
      <c r="AP88" s="85"/>
      <c r="AQ88" s="588"/>
      <c r="AR88" s="588"/>
      <c r="AS88" s="590">
        <v>0</v>
      </c>
      <c r="AT88" s="85"/>
      <c r="AU88" s="589">
        <v>0</v>
      </c>
      <c r="AV88" s="85"/>
      <c r="AW88" s="588"/>
      <c r="AX88" s="588"/>
      <c r="AY88" s="590">
        <v>0</v>
      </c>
      <c r="AZ88" s="85"/>
      <c r="BA88" s="589">
        <v>0</v>
      </c>
      <c r="BB88" s="85"/>
      <c r="BC88" s="588"/>
      <c r="BD88" s="588"/>
      <c r="BE88" s="85" t="s">
        <v>835</v>
      </c>
      <c r="BF88" s="85" t="s">
        <v>836</v>
      </c>
      <c r="BG88" s="85" t="s">
        <v>837</v>
      </c>
      <c r="BH88" s="85" t="s">
        <v>643</v>
      </c>
      <c r="BI88" s="85" t="s">
        <v>644</v>
      </c>
      <c r="BJ88" s="85" t="s">
        <v>838</v>
      </c>
      <c r="BK88" s="85" t="s">
        <v>839</v>
      </c>
      <c r="BL88" s="85">
        <v>3241000</v>
      </c>
      <c r="BM88" s="579" t="s">
        <v>840</v>
      </c>
      <c r="BN88" s="85"/>
    </row>
    <row r="89" spans="1:66" ht="15" customHeight="1">
      <c r="A89" s="595" t="s">
        <v>2491</v>
      </c>
      <c r="B89" s="161" t="s">
        <v>2249</v>
      </c>
      <c r="C89" s="595"/>
      <c r="D89" s="595" t="s">
        <v>858</v>
      </c>
      <c r="E89" s="596"/>
      <c r="F89" s="595" t="s">
        <v>245</v>
      </c>
      <c r="G89" s="595" t="s">
        <v>859</v>
      </c>
      <c r="H89" s="597">
        <v>44256</v>
      </c>
      <c r="I89" s="597">
        <v>45473</v>
      </c>
      <c r="J89" s="595" t="s">
        <v>860</v>
      </c>
      <c r="K89" s="595" t="s">
        <v>861</v>
      </c>
      <c r="L89" s="595">
        <v>0</v>
      </c>
      <c r="M89" s="595" t="s">
        <v>862</v>
      </c>
      <c r="N89" s="595"/>
      <c r="O89" s="595" t="s">
        <v>2492</v>
      </c>
      <c r="P89" s="598">
        <v>0.25</v>
      </c>
      <c r="Q89" s="599"/>
      <c r="R89" s="598">
        <v>0.25</v>
      </c>
      <c r="S89" s="599"/>
      <c r="T89" s="598">
        <v>0.25</v>
      </c>
      <c r="U89" s="599"/>
      <c r="V89" s="598">
        <v>0.25</v>
      </c>
      <c r="W89" s="599"/>
      <c r="X89" s="598">
        <v>1</v>
      </c>
      <c r="Y89" s="595"/>
      <c r="Z89" s="595"/>
      <c r="AA89" s="595" t="s">
        <v>1816</v>
      </c>
      <c r="AB89" s="595"/>
      <c r="AC89" s="595" t="s">
        <v>1816</v>
      </c>
      <c r="AD89" s="595"/>
      <c r="AE89" s="595"/>
      <c r="AF89" s="595"/>
      <c r="AG89" s="595"/>
      <c r="AH89" s="600">
        <v>0</v>
      </c>
      <c r="AI89" s="598">
        <v>0</v>
      </c>
      <c r="AJ89" s="595" t="s">
        <v>863</v>
      </c>
      <c r="AK89" s="595" t="s">
        <v>864</v>
      </c>
      <c r="AL89" s="595"/>
      <c r="AM89" s="595" t="s">
        <v>1816</v>
      </c>
      <c r="AN89" s="595"/>
      <c r="AO89" s="598">
        <v>0</v>
      </c>
      <c r="AP89" s="595"/>
      <c r="AQ89" s="595"/>
      <c r="AR89" s="595"/>
      <c r="AS89" s="595" t="s">
        <v>1816</v>
      </c>
      <c r="AT89" s="595"/>
      <c r="AU89" s="598">
        <v>0</v>
      </c>
      <c r="AV89" s="595"/>
      <c r="AW89" s="595"/>
      <c r="AX89" s="595"/>
      <c r="AY89" s="595" t="s">
        <v>1816</v>
      </c>
      <c r="AZ89" s="595"/>
      <c r="BA89" s="598">
        <v>0</v>
      </c>
      <c r="BB89" s="595"/>
      <c r="BC89" s="595"/>
      <c r="BD89" s="595"/>
      <c r="BE89" s="595" t="s">
        <v>867</v>
      </c>
      <c r="BF89" s="595"/>
      <c r="BG89" s="595" t="s">
        <v>868</v>
      </c>
      <c r="BH89" s="595" t="s">
        <v>869</v>
      </c>
      <c r="BI89" s="595" t="s">
        <v>870</v>
      </c>
      <c r="BJ89" s="595" t="s">
        <v>871</v>
      </c>
      <c r="BK89" s="595" t="s">
        <v>872</v>
      </c>
      <c r="BL89" s="595" t="s">
        <v>873</v>
      </c>
      <c r="BM89" s="595" t="s">
        <v>874</v>
      </c>
      <c r="BN89" s="595" t="s">
        <v>875</v>
      </c>
    </row>
    <row r="90" spans="1:66" ht="15" customHeight="1">
      <c r="A90" s="595" t="s">
        <v>2493</v>
      </c>
      <c r="B90" s="161" t="s">
        <v>2249</v>
      </c>
      <c r="C90" s="595"/>
      <c r="D90" s="601" t="s">
        <v>876</v>
      </c>
      <c r="E90" s="595"/>
      <c r="F90" s="595" t="s">
        <v>245</v>
      </c>
      <c r="G90" s="595" t="s">
        <v>877</v>
      </c>
      <c r="H90" s="597">
        <v>44348</v>
      </c>
      <c r="I90" s="597">
        <v>45080</v>
      </c>
      <c r="J90" s="595" t="s">
        <v>878</v>
      </c>
      <c r="K90" s="595" t="s">
        <v>879</v>
      </c>
      <c r="L90" s="595" t="s">
        <v>880</v>
      </c>
      <c r="M90" s="595" t="s">
        <v>65</v>
      </c>
      <c r="N90" s="595">
        <v>0</v>
      </c>
      <c r="O90" s="595"/>
      <c r="P90" s="598">
        <v>0.05</v>
      </c>
      <c r="Q90" s="595" t="s">
        <v>2494</v>
      </c>
      <c r="R90" s="598">
        <v>0.05</v>
      </c>
      <c r="S90" s="595" t="s">
        <v>2494</v>
      </c>
      <c r="T90" s="598">
        <v>0.05</v>
      </c>
      <c r="U90" s="595" t="s">
        <v>2494</v>
      </c>
      <c r="V90" s="595">
        <v>0</v>
      </c>
      <c r="W90" s="595" t="s">
        <v>2008</v>
      </c>
      <c r="X90" s="595">
        <v>25</v>
      </c>
      <c r="Y90" s="595"/>
      <c r="Z90" s="595"/>
      <c r="AA90" s="595" t="s">
        <v>1816</v>
      </c>
      <c r="AB90" s="595"/>
      <c r="AC90" s="595" t="s">
        <v>1816</v>
      </c>
      <c r="AD90" s="595"/>
      <c r="AE90" s="595"/>
      <c r="AF90" s="595"/>
      <c r="AG90" s="595"/>
      <c r="AH90" s="600">
        <v>0</v>
      </c>
      <c r="AI90" s="598">
        <v>0</v>
      </c>
      <c r="AJ90" s="595" t="s">
        <v>881</v>
      </c>
      <c r="AK90" s="595"/>
      <c r="AL90" s="595"/>
      <c r="AM90" s="598">
        <v>0</v>
      </c>
      <c r="AN90" s="595"/>
      <c r="AO90" s="598">
        <v>0</v>
      </c>
      <c r="AP90" s="595"/>
      <c r="AQ90" s="595"/>
      <c r="AR90" s="595"/>
      <c r="AS90" s="598">
        <v>0</v>
      </c>
      <c r="AT90" s="595"/>
      <c r="AU90" s="598">
        <v>0</v>
      </c>
      <c r="AV90" s="595"/>
      <c r="AW90" s="595"/>
      <c r="AX90" s="595"/>
      <c r="AY90" s="598">
        <v>0</v>
      </c>
      <c r="AZ90" s="595"/>
      <c r="BA90" s="598">
        <v>0</v>
      </c>
      <c r="BB90" s="595"/>
      <c r="BC90" s="595"/>
      <c r="BD90" s="595"/>
      <c r="BE90" s="595" t="s">
        <v>867</v>
      </c>
      <c r="BF90" s="595" t="s">
        <v>884</v>
      </c>
      <c r="BG90" s="595" t="s">
        <v>868</v>
      </c>
      <c r="BH90" s="595" t="s">
        <v>869</v>
      </c>
      <c r="BI90" s="595" t="s">
        <v>870</v>
      </c>
      <c r="BJ90" s="595" t="s">
        <v>885</v>
      </c>
      <c r="BK90" s="595" t="s">
        <v>886</v>
      </c>
      <c r="BL90" s="595" t="s">
        <v>887</v>
      </c>
      <c r="BM90" s="602" t="s">
        <v>888</v>
      </c>
      <c r="BN90" s="595"/>
    </row>
    <row r="91" spans="1:66" ht="15" customHeight="1">
      <c r="A91" s="595" t="s">
        <v>2495</v>
      </c>
      <c r="B91" s="161" t="s">
        <v>2249</v>
      </c>
      <c r="C91" s="595"/>
      <c r="D91" s="595" t="s">
        <v>889</v>
      </c>
      <c r="E91" s="595"/>
      <c r="F91" s="595" t="s">
        <v>245</v>
      </c>
      <c r="G91" s="595" t="s">
        <v>890</v>
      </c>
      <c r="H91" s="597">
        <v>44197</v>
      </c>
      <c r="I91" s="597">
        <v>45446</v>
      </c>
      <c r="J91" s="595" t="s">
        <v>891</v>
      </c>
      <c r="K91" s="596" t="s">
        <v>892</v>
      </c>
      <c r="L91" s="595" t="s">
        <v>893</v>
      </c>
      <c r="M91" s="595" t="s">
        <v>65</v>
      </c>
      <c r="N91" s="595"/>
      <c r="O91" s="595"/>
      <c r="P91" s="598">
        <v>0.25</v>
      </c>
      <c r="Q91" s="599"/>
      <c r="R91" s="598">
        <v>0.25</v>
      </c>
      <c r="S91" s="599"/>
      <c r="T91" s="598">
        <v>0.25</v>
      </c>
      <c r="U91" s="599"/>
      <c r="V91" s="598">
        <v>0.25</v>
      </c>
      <c r="W91" s="599"/>
      <c r="X91" s="598">
        <v>1</v>
      </c>
      <c r="Y91" s="595"/>
      <c r="Z91" s="595"/>
      <c r="AA91" s="595" t="s">
        <v>1816</v>
      </c>
      <c r="AB91" s="595"/>
      <c r="AC91" s="595" t="s">
        <v>1816</v>
      </c>
      <c r="AD91" s="595"/>
      <c r="AE91" s="595"/>
      <c r="AF91" s="595"/>
      <c r="AG91" s="595" t="s">
        <v>1816</v>
      </c>
      <c r="AH91" s="600">
        <v>0</v>
      </c>
      <c r="AI91" s="598">
        <v>0</v>
      </c>
      <c r="AJ91" s="595" t="s">
        <v>894</v>
      </c>
      <c r="AK91" s="595" t="s">
        <v>895</v>
      </c>
      <c r="AL91" s="595"/>
      <c r="AM91" s="595" t="s">
        <v>1816</v>
      </c>
      <c r="AN91" s="595"/>
      <c r="AO91" s="598">
        <v>0</v>
      </c>
      <c r="AP91" s="595"/>
      <c r="AQ91" s="595"/>
      <c r="AR91" s="595"/>
      <c r="AS91" s="595" t="s">
        <v>1816</v>
      </c>
      <c r="AT91" s="595"/>
      <c r="AU91" s="598">
        <v>0</v>
      </c>
      <c r="AV91" s="595"/>
      <c r="AW91" s="595"/>
      <c r="AX91" s="595"/>
      <c r="AY91" s="595" t="s">
        <v>1816</v>
      </c>
      <c r="AZ91" s="595"/>
      <c r="BA91" s="598">
        <v>0</v>
      </c>
      <c r="BB91" s="595"/>
      <c r="BC91" s="595"/>
      <c r="BD91" s="595"/>
      <c r="BE91" s="595" t="s">
        <v>867</v>
      </c>
      <c r="BF91" s="595"/>
      <c r="BG91" s="595" t="s">
        <v>868</v>
      </c>
      <c r="BH91" s="595" t="s">
        <v>869</v>
      </c>
      <c r="BI91" s="595" t="s">
        <v>870</v>
      </c>
      <c r="BJ91" s="595" t="s">
        <v>871</v>
      </c>
      <c r="BK91" s="595" t="s">
        <v>872</v>
      </c>
      <c r="BL91" s="595" t="s">
        <v>873</v>
      </c>
      <c r="BM91" s="602" t="s">
        <v>874</v>
      </c>
      <c r="BN91" s="595" t="s">
        <v>898</v>
      </c>
    </row>
    <row r="92" spans="1:66" ht="15" customHeight="1">
      <c r="A92" s="595" t="s">
        <v>2496</v>
      </c>
      <c r="B92" s="595" t="s">
        <v>58</v>
      </c>
      <c r="C92" s="595"/>
      <c r="D92" s="595" t="s">
        <v>899</v>
      </c>
      <c r="E92" s="596"/>
      <c r="F92" s="595" t="s">
        <v>245</v>
      </c>
      <c r="G92" s="595" t="s">
        <v>900</v>
      </c>
      <c r="H92" s="597">
        <v>44348</v>
      </c>
      <c r="I92" s="597">
        <v>45446</v>
      </c>
      <c r="J92" s="595" t="s">
        <v>901</v>
      </c>
      <c r="K92" s="595" t="s">
        <v>902</v>
      </c>
      <c r="L92" s="595" t="s">
        <v>893</v>
      </c>
      <c r="M92" s="595" t="s">
        <v>862</v>
      </c>
      <c r="N92" s="595"/>
      <c r="O92" s="595"/>
      <c r="P92" s="595">
        <v>3</v>
      </c>
      <c r="Q92" s="599"/>
      <c r="R92" s="595">
        <v>3</v>
      </c>
      <c r="S92" s="599"/>
      <c r="T92" s="595">
        <v>3</v>
      </c>
      <c r="U92" s="599"/>
      <c r="V92" s="595">
        <v>1</v>
      </c>
      <c r="W92" s="599"/>
      <c r="X92" s="595">
        <v>10</v>
      </c>
      <c r="Y92" s="595"/>
      <c r="Z92" s="595"/>
      <c r="AA92" s="595" t="s">
        <v>1816</v>
      </c>
      <c r="AB92" s="595"/>
      <c r="AC92" s="595" t="s">
        <v>1816</v>
      </c>
      <c r="AD92" s="595"/>
      <c r="AE92" s="595"/>
      <c r="AF92" s="595"/>
      <c r="AG92" s="595"/>
      <c r="AH92" s="603">
        <v>0</v>
      </c>
      <c r="AI92" s="598">
        <v>0</v>
      </c>
      <c r="AJ92" s="595" t="s">
        <v>2497</v>
      </c>
      <c r="AK92" s="595" t="s">
        <v>904</v>
      </c>
      <c r="AL92" s="595"/>
      <c r="AM92" s="595" t="s">
        <v>1816</v>
      </c>
      <c r="AN92" s="595"/>
      <c r="AO92" s="598">
        <v>0</v>
      </c>
      <c r="AP92" s="595"/>
      <c r="AQ92" s="595"/>
      <c r="AR92" s="595"/>
      <c r="AS92" s="595" t="s">
        <v>1816</v>
      </c>
      <c r="AT92" s="595"/>
      <c r="AU92" s="598">
        <v>0</v>
      </c>
      <c r="AV92" s="595"/>
      <c r="AW92" s="595"/>
      <c r="AX92" s="595"/>
      <c r="AY92" s="595" t="s">
        <v>1816</v>
      </c>
      <c r="AZ92" s="595"/>
      <c r="BA92" s="598">
        <v>0</v>
      </c>
      <c r="BB92" s="595"/>
      <c r="BC92" s="595"/>
      <c r="BD92" s="595"/>
      <c r="BE92" s="595" t="s">
        <v>867</v>
      </c>
      <c r="BF92" s="595"/>
      <c r="BG92" s="595" t="s">
        <v>868</v>
      </c>
      <c r="BH92" s="595" t="s">
        <v>869</v>
      </c>
      <c r="BI92" s="595" t="s">
        <v>870</v>
      </c>
      <c r="BJ92" s="595" t="s">
        <v>907</v>
      </c>
      <c r="BK92" s="596" t="s">
        <v>908</v>
      </c>
      <c r="BL92" s="595" t="s">
        <v>909</v>
      </c>
      <c r="BM92" s="602" t="s">
        <v>910</v>
      </c>
      <c r="BN92" s="595" t="s">
        <v>911</v>
      </c>
    </row>
    <row r="93" spans="1:66" ht="15" customHeight="1">
      <c r="A93" s="595" t="s">
        <v>2498</v>
      </c>
      <c r="B93" s="161" t="s">
        <v>2249</v>
      </c>
      <c r="C93" s="595"/>
      <c r="D93" s="595" t="s">
        <v>912</v>
      </c>
      <c r="E93" s="596"/>
      <c r="F93" s="595" t="s">
        <v>245</v>
      </c>
      <c r="G93" s="595" t="s">
        <v>890</v>
      </c>
      <c r="H93" s="597">
        <v>44256</v>
      </c>
      <c r="I93" s="597">
        <v>45446</v>
      </c>
      <c r="J93" s="595" t="s">
        <v>913</v>
      </c>
      <c r="K93" s="596" t="s">
        <v>892</v>
      </c>
      <c r="L93" s="595" t="s">
        <v>914</v>
      </c>
      <c r="M93" s="595" t="s">
        <v>65</v>
      </c>
      <c r="N93" s="595"/>
      <c r="O93" s="595"/>
      <c r="P93" s="598">
        <v>0.25</v>
      </c>
      <c r="Q93" s="599"/>
      <c r="R93" s="598">
        <v>0.25</v>
      </c>
      <c r="S93" s="599"/>
      <c r="T93" s="598">
        <v>0.25</v>
      </c>
      <c r="U93" s="599"/>
      <c r="V93" s="598">
        <v>0.25</v>
      </c>
      <c r="W93" s="599"/>
      <c r="X93" s="598">
        <v>1</v>
      </c>
      <c r="Y93" s="595"/>
      <c r="Z93" s="595"/>
      <c r="AA93" s="595" t="s">
        <v>1816</v>
      </c>
      <c r="AB93" s="595"/>
      <c r="AC93" s="595" t="s">
        <v>1816</v>
      </c>
      <c r="AD93" s="595"/>
      <c r="AE93" s="595"/>
      <c r="AF93" s="595"/>
      <c r="AG93" s="595" t="s">
        <v>1816</v>
      </c>
      <c r="AH93" s="600">
        <v>0</v>
      </c>
      <c r="AI93" s="598">
        <v>0</v>
      </c>
      <c r="AJ93" s="595" t="s">
        <v>915</v>
      </c>
      <c r="AK93" s="595" t="s">
        <v>916</v>
      </c>
      <c r="AL93" s="595"/>
      <c r="AM93" s="595" t="s">
        <v>1816</v>
      </c>
      <c r="AN93" s="595"/>
      <c r="AO93" s="598">
        <v>0</v>
      </c>
      <c r="AP93" s="595"/>
      <c r="AQ93" s="595"/>
      <c r="AR93" s="595"/>
      <c r="AS93" s="595" t="s">
        <v>1816</v>
      </c>
      <c r="AT93" s="595"/>
      <c r="AU93" s="598">
        <v>0</v>
      </c>
      <c r="AV93" s="595"/>
      <c r="AW93" s="595"/>
      <c r="AX93" s="595"/>
      <c r="AY93" s="595" t="s">
        <v>1816</v>
      </c>
      <c r="AZ93" s="595"/>
      <c r="BA93" s="598">
        <v>0</v>
      </c>
      <c r="BB93" s="595"/>
      <c r="BC93" s="595"/>
      <c r="BD93" s="595"/>
      <c r="BE93" s="595" t="s">
        <v>867</v>
      </c>
      <c r="BF93" s="595" t="s">
        <v>919</v>
      </c>
      <c r="BG93" s="595" t="s">
        <v>868</v>
      </c>
      <c r="BH93" s="595" t="s">
        <v>869</v>
      </c>
      <c r="BI93" s="595" t="s">
        <v>870</v>
      </c>
      <c r="BJ93" s="595" t="s">
        <v>920</v>
      </c>
      <c r="BK93" s="596" t="s">
        <v>2499</v>
      </c>
      <c r="BL93" s="595" t="s">
        <v>922</v>
      </c>
      <c r="BM93" s="602" t="s">
        <v>2500</v>
      </c>
      <c r="BN93" s="595" t="s">
        <v>924</v>
      </c>
    </row>
    <row r="94" spans="1:66" ht="15" customHeight="1">
      <c r="A94" s="595" t="s">
        <v>2501</v>
      </c>
      <c r="B94" s="595" t="s">
        <v>2238</v>
      </c>
      <c r="C94" s="595"/>
      <c r="D94" s="595" t="s">
        <v>925</v>
      </c>
      <c r="E94" s="596"/>
      <c r="F94" s="595" t="s">
        <v>245</v>
      </c>
      <c r="G94" s="595" t="s">
        <v>877</v>
      </c>
      <c r="H94" s="597">
        <v>44256</v>
      </c>
      <c r="I94" s="597">
        <v>45657</v>
      </c>
      <c r="J94" s="595" t="s">
        <v>926</v>
      </c>
      <c r="K94" s="596" t="s">
        <v>927</v>
      </c>
      <c r="L94" s="595" t="s">
        <v>928</v>
      </c>
      <c r="M94" s="595" t="s">
        <v>65</v>
      </c>
      <c r="N94" s="595"/>
      <c r="O94" s="595"/>
      <c r="P94" s="598">
        <v>1</v>
      </c>
      <c r="Q94" s="599"/>
      <c r="R94" s="598">
        <v>1</v>
      </c>
      <c r="S94" s="599"/>
      <c r="T94" s="598">
        <v>1</v>
      </c>
      <c r="U94" s="599"/>
      <c r="V94" s="598">
        <v>1</v>
      </c>
      <c r="W94" s="599"/>
      <c r="X94" s="598">
        <v>1</v>
      </c>
      <c r="Y94" s="595" t="s">
        <v>2502</v>
      </c>
      <c r="Z94" s="595"/>
      <c r="AA94" s="595" t="s">
        <v>1816</v>
      </c>
      <c r="AB94" s="595"/>
      <c r="AC94" s="595" t="s">
        <v>1816</v>
      </c>
      <c r="AD94" s="595"/>
      <c r="AE94" s="595"/>
      <c r="AF94" s="595"/>
      <c r="AG94" s="595" t="s">
        <v>1816</v>
      </c>
      <c r="AH94" s="600">
        <v>0</v>
      </c>
      <c r="AI94" s="598">
        <v>0</v>
      </c>
      <c r="AJ94" s="595" t="s">
        <v>929</v>
      </c>
      <c r="AK94" s="595"/>
      <c r="AL94" s="595"/>
      <c r="AM94" s="595" t="s">
        <v>1816</v>
      </c>
      <c r="AN94" s="595"/>
      <c r="AO94" s="598">
        <v>0</v>
      </c>
      <c r="AP94" s="595"/>
      <c r="AQ94" s="595"/>
      <c r="AR94" s="595"/>
      <c r="AS94" s="595" t="s">
        <v>1816</v>
      </c>
      <c r="AT94" s="595"/>
      <c r="AU94" s="598">
        <v>0</v>
      </c>
      <c r="AV94" s="595"/>
      <c r="AW94" s="595"/>
      <c r="AX94" s="595"/>
      <c r="AY94" s="595" t="s">
        <v>1816</v>
      </c>
      <c r="AZ94" s="595"/>
      <c r="BA94" s="598">
        <v>0</v>
      </c>
      <c r="BB94" s="595"/>
      <c r="BC94" s="595"/>
      <c r="BD94" s="595"/>
      <c r="BE94" s="595" t="s">
        <v>867</v>
      </c>
      <c r="BF94" s="595" t="s">
        <v>884</v>
      </c>
      <c r="BG94" s="595" t="s">
        <v>868</v>
      </c>
      <c r="BH94" s="595" t="s">
        <v>869</v>
      </c>
      <c r="BI94" s="595" t="s">
        <v>870</v>
      </c>
      <c r="BJ94" s="595" t="s">
        <v>885</v>
      </c>
      <c r="BK94" s="596" t="s">
        <v>886</v>
      </c>
      <c r="BL94" s="595" t="s">
        <v>887</v>
      </c>
      <c r="BM94" s="602" t="s">
        <v>888</v>
      </c>
      <c r="BN94" s="595" t="s">
        <v>932</v>
      </c>
    </row>
    <row r="95" spans="1:66" ht="15" customHeight="1">
      <c r="A95" s="595" t="s">
        <v>2503</v>
      </c>
      <c r="B95" s="595" t="s">
        <v>2238</v>
      </c>
      <c r="C95" s="595"/>
      <c r="D95" s="595" t="s">
        <v>933</v>
      </c>
      <c r="E95" s="596"/>
      <c r="F95" s="595" t="s">
        <v>245</v>
      </c>
      <c r="G95" s="595" t="s">
        <v>877</v>
      </c>
      <c r="H95" s="597">
        <v>44256</v>
      </c>
      <c r="I95" s="597">
        <v>45657</v>
      </c>
      <c r="J95" s="604" t="s">
        <v>934</v>
      </c>
      <c r="K95" s="595" t="s">
        <v>935</v>
      </c>
      <c r="L95" s="595" t="s">
        <v>893</v>
      </c>
      <c r="M95" s="595" t="s">
        <v>862</v>
      </c>
      <c r="N95" s="595"/>
      <c r="O95" s="595"/>
      <c r="P95" s="599"/>
      <c r="Q95" s="599"/>
      <c r="R95" s="599"/>
      <c r="S95" s="599"/>
      <c r="T95" s="599"/>
      <c r="U95" s="599"/>
      <c r="V95" s="599">
        <v>1</v>
      </c>
      <c r="W95" s="599"/>
      <c r="X95" s="595"/>
      <c r="Y95" s="595"/>
      <c r="Z95" s="595"/>
      <c r="AA95" s="595" t="s">
        <v>1816</v>
      </c>
      <c r="AB95" s="595"/>
      <c r="AC95" s="595" t="s">
        <v>1816</v>
      </c>
      <c r="AD95" s="595"/>
      <c r="AE95" s="595"/>
      <c r="AF95" s="595"/>
      <c r="AG95" s="595" t="s">
        <v>1816</v>
      </c>
      <c r="AH95" s="605"/>
      <c r="AI95" s="605" t="s">
        <v>1816</v>
      </c>
      <c r="AJ95" s="595" t="s">
        <v>936</v>
      </c>
      <c r="AK95" s="595"/>
      <c r="AL95" s="595"/>
      <c r="AM95" s="595" t="s">
        <v>1816</v>
      </c>
      <c r="AN95" s="595"/>
      <c r="AO95" s="595" t="s">
        <v>1816</v>
      </c>
      <c r="AP95" s="595"/>
      <c r="AQ95" s="595"/>
      <c r="AR95" s="595"/>
      <c r="AS95" s="595" t="s">
        <v>1816</v>
      </c>
      <c r="AT95" s="595"/>
      <c r="AU95" s="595" t="s">
        <v>1816</v>
      </c>
      <c r="AV95" s="595"/>
      <c r="AW95" s="595"/>
      <c r="AX95" s="595"/>
      <c r="AY95" s="595" t="s">
        <v>1816</v>
      </c>
      <c r="AZ95" s="595"/>
      <c r="BA95" s="595" t="s">
        <v>1816</v>
      </c>
      <c r="BB95" s="595"/>
      <c r="BC95" s="595"/>
      <c r="BD95" s="595"/>
      <c r="BE95" s="595" t="s">
        <v>867</v>
      </c>
      <c r="BF95" s="595" t="s">
        <v>937</v>
      </c>
      <c r="BG95" s="595" t="s">
        <v>868</v>
      </c>
      <c r="BH95" s="595" t="s">
        <v>869</v>
      </c>
      <c r="BI95" s="595" t="s">
        <v>870</v>
      </c>
      <c r="BJ95" s="595" t="s">
        <v>938</v>
      </c>
      <c r="BK95" s="596" t="s">
        <v>872</v>
      </c>
      <c r="BL95" s="595" t="s">
        <v>873</v>
      </c>
      <c r="BM95" s="602" t="s">
        <v>874</v>
      </c>
      <c r="BN95" s="595" t="s">
        <v>911</v>
      </c>
    </row>
    <row r="96" spans="1:66" ht="15" customHeight="1">
      <c r="A96" s="595" t="s">
        <v>2504</v>
      </c>
      <c r="B96" s="595" t="s">
        <v>2238</v>
      </c>
      <c r="C96" s="595"/>
      <c r="D96" s="595" t="s">
        <v>939</v>
      </c>
      <c r="E96" s="596"/>
      <c r="F96" s="595" t="s">
        <v>245</v>
      </c>
      <c r="G96" s="595" t="s">
        <v>900</v>
      </c>
      <c r="H96" s="597">
        <v>44256</v>
      </c>
      <c r="I96" s="597">
        <v>45657</v>
      </c>
      <c r="J96" s="595" t="s">
        <v>940</v>
      </c>
      <c r="K96" s="595" t="s">
        <v>935</v>
      </c>
      <c r="L96" s="595" t="s">
        <v>893</v>
      </c>
      <c r="M96" s="595" t="s">
        <v>862</v>
      </c>
      <c r="N96" s="595"/>
      <c r="O96" s="595"/>
      <c r="P96" s="599"/>
      <c r="Q96" s="599"/>
      <c r="R96" s="599"/>
      <c r="S96" s="599"/>
      <c r="T96" s="599"/>
      <c r="U96" s="599"/>
      <c r="V96" s="599">
        <v>1</v>
      </c>
      <c r="W96" s="599"/>
      <c r="X96" s="595"/>
      <c r="Y96" s="595"/>
      <c r="Z96" s="595"/>
      <c r="AA96" s="595" t="s">
        <v>1816</v>
      </c>
      <c r="AB96" s="595"/>
      <c r="AC96" s="595" t="s">
        <v>1816</v>
      </c>
      <c r="AD96" s="595"/>
      <c r="AE96" s="595"/>
      <c r="AF96" s="595"/>
      <c r="AG96" s="595" t="s">
        <v>1816</v>
      </c>
      <c r="AH96" s="605"/>
      <c r="AI96" s="605" t="s">
        <v>1816</v>
      </c>
      <c r="AJ96" s="595" t="s">
        <v>941</v>
      </c>
      <c r="AK96" s="595" t="s">
        <v>942</v>
      </c>
      <c r="AL96" s="595"/>
      <c r="AM96" s="595" t="s">
        <v>1816</v>
      </c>
      <c r="AN96" s="595"/>
      <c r="AO96" s="595" t="s">
        <v>1816</v>
      </c>
      <c r="AP96" s="595"/>
      <c r="AQ96" s="595"/>
      <c r="AR96" s="595"/>
      <c r="AS96" s="595" t="s">
        <v>1816</v>
      </c>
      <c r="AT96" s="595"/>
      <c r="AU96" s="595" t="s">
        <v>1816</v>
      </c>
      <c r="AV96" s="595"/>
      <c r="AW96" s="595"/>
      <c r="AX96" s="595"/>
      <c r="AY96" s="595" t="s">
        <v>1816</v>
      </c>
      <c r="AZ96" s="595"/>
      <c r="BA96" s="595" t="s">
        <v>1816</v>
      </c>
      <c r="BB96" s="595"/>
      <c r="BC96" s="595"/>
      <c r="BD96" s="595"/>
      <c r="BE96" s="595" t="s">
        <v>867</v>
      </c>
      <c r="BF96" s="595" t="s">
        <v>937</v>
      </c>
      <c r="BG96" s="595" t="s">
        <v>868</v>
      </c>
      <c r="BH96" s="595" t="s">
        <v>869</v>
      </c>
      <c r="BI96" s="595" t="s">
        <v>870</v>
      </c>
      <c r="BJ96" s="595" t="s">
        <v>938</v>
      </c>
      <c r="BK96" s="596" t="s">
        <v>872</v>
      </c>
      <c r="BL96" s="595" t="s">
        <v>873</v>
      </c>
      <c r="BM96" s="602" t="s">
        <v>874</v>
      </c>
      <c r="BN96" s="595" t="s">
        <v>943</v>
      </c>
    </row>
    <row r="97" spans="1:66" ht="15" customHeight="1">
      <c r="A97" s="599" t="s">
        <v>2505</v>
      </c>
      <c r="B97" s="606" t="s">
        <v>2249</v>
      </c>
      <c r="C97" s="599"/>
      <c r="D97" s="599" t="s">
        <v>944</v>
      </c>
      <c r="E97" s="596"/>
      <c r="F97" s="595" t="s">
        <v>245</v>
      </c>
      <c r="G97" s="595" t="s">
        <v>877</v>
      </c>
      <c r="H97" s="607">
        <v>43831</v>
      </c>
      <c r="I97" s="607">
        <v>45657</v>
      </c>
      <c r="J97" s="608" t="s">
        <v>945</v>
      </c>
      <c r="K97" s="599" t="s">
        <v>946</v>
      </c>
      <c r="L97" s="599" t="s">
        <v>914</v>
      </c>
      <c r="M97" s="599" t="s">
        <v>862</v>
      </c>
      <c r="N97" s="599"/>
      <c r="O97" s="599"/>
      <c r="P97" s="599">
        <v>1</v>
      </c>
      <c r="Q97" s="599"/>
      <c r="R97" s="604"/>
      <c r="S97" s="595"/>
      <c r="T97" s="595">
        <v>2</v>
      </c>
      <c r="U97" s="599"/>
      <c r="V97" s="595">
        <v>2</v>
      </c>
      <c r="W97" s="599"/>
      <c r="X97" s="595">
        <v>4</v>
      </c>
      <c r="Y97" s="595"/>
      <c r="Z97" s="599"/>
      <c r="AA97" s="599" t="s">
        <v>1816</v>
      </c>
      <c r="AB97" s="599"/>
      <c r="AC97" s="599" t="s">
        <v>1816</v>
      </c>
      <c r="AD97" s="599"/>
      <c r="AE97" s="599"/>
      <c r="AF97" s="599"/>
      <c r="AG97" s="599" t="s">
        <v>1816</v>
      </c>
      <c r="AH97" s="599"/>
      <c r="AI97" s="609">
        <v>0</v>
      </c>
      <c r="AJ97" s="599" t="s">
        <v>881</v>
      </c>
      <c r="AK97" s="599"/>
      <c r="AL97" s="595"/>
      <c r="AM97" s="595" t="s">
        <v>1816</v>
      </c>
      <c r="AN97" s="595"/>
      <c r="AO97" s="598">
        <v>0</v>
      </c>
      <c r="AP97" s="595"/>
      <c r="AQ97" s="595"/>
      <c r="AR97" s="595"/>
      <c r="AS97" s="595" t="s">
        <v>1816</v>
      </c>
      <c r="AT97" s="595"/>
      <c r="AU97" s="598">
        <v>0</v>
      </c>
      <c r="AV97" s="595"/>
      <c r="AW97" s="595"/>
      <c r="AX97" s="595"/>
      <c r="AY97" s="595" t="s">
        <v>1816</v>
      </c>
      <c r="AZ97" s="595"/>
      <c r="BA97" s="598">
        <v>0</v>
      </c>
      <c r="BB97" s="595"/>
      <c r="BC97" s="595"/>
      <c r="BD97" s="595"/>
      <c r="BE97" s="599" t="s">
        <v>867</v>
      </c>
      <c r="BF97" s="599" t="s">
        <v>884</v>
      </c>
      <c r="BG97" s="599" t="s">
        <v>868</v>
      </c>
      <c r="BH97" s="599" t="s">
        <v>869</v>
      </c>
      <c r="BI97" s="599" t="s">
        <v>870</v>
      </c>
      <c r="BJ97" s="610" t="s">
        <v>949</v>
      </c>
      <c r="BK97" s="599" t="s">
        <v>2506</v>
      </c>
      <c r="BL97" s="599" t="s">
        <v>951</v>
      </c>
      <c r="BM97" s="611" t="s">
        <v>2507</v>
      </c>
      <c r="BN97" s="599" t="s">
        <v>2508</v>
      </c>
    </row>
    <row r="98" spans="1:66" ht="15" customHeight="1">
      <c r="A98" s="595" t="s">
        <v>2509</v>
      </c>
      <c r="B98" s="161" t="s">
        <v>2249</v>
      </c>
      <c r="C98" s="595"/>
      <c r="D98" s="595" t="s">
        <v>954</v>
      </c>
      <c r="E98" s="596"/>
      <c r="F98" s="595" t="s">
        <v>245</v>
      </c>
      <c r="G98" s="595" t="s">
        <v>900</v>
      </c>
      <c r="H98" s="597">
        <v>44348</v>
      </c>
      <c r="I98" s="597">
        <v>45291</v>
      </c>
      <c r="J98" s="595" t="s">
        <v>956</v>
      </c>
      <c r="K98" s="595" t="s">
        <v>957</v>
      </c>
      <c r="L98" s="595" t="s">
        <v>958</v>
      </c>
      <c r="M98" s="595" t="s">
        <v>65</v>
      </c>
      <c r="N98" s="595"/>
      <c r="O98" s="595"/>
      <c r="P98" s="598">
        <v>0.5</v>
      </c>
      <c r="Q98" s="599"/>
      <c r="R98" s="598">
        <v>0.5</v>
      </c>
      <c r="S98" s="599"/>
      <c r="T98" s="595"/>
      <c r="U98" s="595"/>
      <c r="V98" s="595"/>
      <c r="W98" s="595"/>
      <c r="X98" s="598">
        <v>1</v>
      </c>
      <c r="Y98" s="595" t="s">
        <v>2492</v>
      </c>
      <c r="Z98" s="595"/>
      <c r="AA98" s="595" t="s">
        <v>1816</v>
      </c>
      <c r="AB98" s="595"/>
      <c r="AC98" s="595" t="s">
        <v>1816</v>
      </c>
      <c r="AD98" s="595"/>
      <c r="AE98" s="595"/>
      <c r="AF98" s="595"/>
      <c r="AG98" s="595"/>
      <c r="AH98" s="600">
        <v>0</v>
      </c>
      <c r="AI98" s="598">
        <v>0</v>
      </c>
      <c r="AJ98" s="595" t="s">
        <v>2510</v>
      </c>
      <c r="AK98" s="612" t="s">
        <v>960</v>
      </c>
      <c r="AL98" s="595"/>
      <c r="AM98" s="595" t="s">
        <v>1816</v>
      </c>
      <c r="AN98" s="595"/>
      <c r="AO98" s="598">
        <v>0</v>
      </c>
      <c r="AP98" s="595"/>
      <c r="AQ98" s="595"/>
      <c r="AR98" s="595"/>
      <c r="AS98" s="595" t="s">
        <v>1816</v>
      </c>
      <c r="AT98" s="595"/>
      <c r="AU98" s="598">
        <v>0</v>
      </c>
      <c r="AV98" s="595"/>
      <c r="AW98" s="595"/>
      <c r="AX98" s="595"/>
      <c r="AY98" s="595" t="s">
        <v>1816</v>
      </c>
      <c r="AZ98" s="595"/>
      <c r="BA98" s="598">
        <v>0</v>
      </c>
      <c r="BB98" s="595"/>
      <c r="BC98" s="595"/>
      <c r="BD98" s="595"/>
      <c r="BE98" s="595" t="s">
        <v>867</v>
      </c>
      <c r="BF98" s="595" t="s">
        <v>963</v>
      </c>
      <c r="BG98" s="595" t="s">
        <v>868</v>
      </c>
      <c r="BH98" s="595" t="s">
        <v>869</v>
      </c>
      <c r="BI98" s="595" t="s">
        <v>870</v>
      </c>
      <c r="BJ98" s="595" t="s">
        <v>964</v>
      </c>
      <c r="BK98" s="596" t="s">
        <v>872</v>
      </c>
      <c r="BL98" s="595" t="s">
        <v>873</v>
      </c>
      <c r="BM98" s="602" t="s">
        <v>874</v>
      </c>
      <c r="BN98" s="595" t="s">
        <v>965</v>
      </c>
    </row>
    <row r="99" spans="1:66" ht="15" customHeight="1">
      <c r="A99" s="595" t="s">
        <v>2511</v>
      </c>
      <c r="B99" s="85" t="s">
        <v>2113</v>
      </c>
      <c r="C99" s="595"/>
      <c r="D99" s="595" t="s">
        <v>966</v>
      </c>
      <c r="E99" s="596"/>
      <c r="F99" s="595" t="s">
        <v>245</v>
      </c>
      <c r="G99" s="595" t="s">
        <v>890</v>
      </c>
      <c r="H99" s="597">
        <v>44348</v>
      </c>
      <c r="I99" s="597">
        <v>45657</v>
      </c>
      <c r="J99" s="604" t="s">
        <v>2512</v>
      </c>
      <c r="K99" s="595" t="s">
        <v>968</v>
      </c>
      <c r="L99" s="595" t="s">
        <v>893</v>
      </c>
      <c r="M99" s="595" t="s">
        <v>862</v>
      </c>
      <c r="N99" s="595"/>
      <c r="O99" s="595"/>
      <c r="P99" s="595">
        <v>2</v>
      </c>
      <c r="Q99" s="599"/>
      <c r="R99" s="595">
        <v>2</v>
      </c>
      <c r="S99" s="599"/>
      <c r="T99" s="595">
        <v>2</v>
      </c>
      <c r="U99" s="599"/>
      <c r="V99" s="595">
        <v>2</v>
      </c>
      <c r="W99" s="599"/>
      <c r="X99" s="595">
        <v>8</v>
      </c>
      <c r="Y99" s="595"/>
      <c r="Z99" s="595"/>
      <c r="AA99" s="595" t="s">
        <v>1816</v>
      </c>
      <c r="AB99" s="595"/>
      <c r="AC99" s="595" t="s">
        <v>1816</v>
      </c>
      <c r="AD99" s="595"/>
      <c r="AE99" s="595"/>
      <c r="AF99" s="595"/>
      <c r="AG99" s="595"/>
      <c r="AH99" s="603">
        <v>0</v>
      </c>
      <c r="AI99" s="598">
        <v>0</v>
      </c>
      <c r="AJ99" s="595" t="s">
        <v>969</v>
      </c>
      <c r="AK99" s="595"/>
      <c r="AL99" s="595"/>
      <c r="AM99" s="595" t="s">
        <v>1816</v>
      </c>
      <c r="AN99" s="595"/>
      <c r="AO99" s="598">
        <v>0</v>
      </c>
      <c r="AP99" s="595"/>
      <c r="AQ99" s="595"/>
      <c r="AR99" s="595"/>
      <c r="AS99" s="595" t="s">
        <v>1816</v>
      </c>
      <c r="AT99" s="595"/>
      <c r="AU99" s="598">
        <v>0</v>
      </c>
      <c r="AV99" s="595"/>
      <c r="AW99" s="595"/>
      <c r="AX99" s="595"/>
      <c r="AY99" s="595" t="s">
        <v>1816</v>
      </c>
      <c r="AZ99" s="595"/>
      <c r="BA99" s="598">
        <v>0</v>
      </c>
      <c r="BB99" s="595"/>
      <c r="BC99" s="595"/>
      <c r="BD99" s="595"/>
      <c r="BE99" s="595" t="s">
        <v>867</v>
      </c>
      <c r="BF99" s="595" t="s">
        <v>937</v>
      </c>
      <c r="BG99" s="595" t="s">
        <v>868</v>
      </c>
      <c r="BH99" s="595" t="s">
        <v>869</v>
      </c>
      <c r="BI99" s="595" t="s">
        <v>870</v>
      </c>
      <c r="BJ99" s="595" t="s">
        <v>964</v>
      </c>
      <c r="BK99" s="596" t="s">
        <v>872</v>
      </c>
      <c r="BL99" s="595" t="s">
        <v>873</v>
      </c>
      <c r="BM99" s="595" t="s">
        <v>874</v>
      </c>
      <c r="BN99" s="595" t="s">
        <v>972</v>
      </c>
    </row>
    <row r="100" spans="1:66" ht="15" customHeight="1">
      <c r="A100" s="595" t="s">
        <v>2513</v>
      </c>
      <c r="B100" s="595" t="s">
        <v>58</v>
      </c>
      <c r="C100" s="595"/>
      <c r="D100" s="595" t="s">
        <v>973</v>
      </c>
      <c r="E100" s="596"/>
      <c r="F100" s="595" t="s">
        <v>245</v>
      </c>
      <c r="G100" s="595" t="s">
        <v>900</v>
      </c>
      <c r="H100" s="597">
        <v>44348</v>
      </c>
      <c r="I100" s="597">
        <v>44926</v>
      </c>
      <c r="J100" s="595" t="s">
        <v>974</v>
      </c>
      <c r="K100" s="595" t="s">
        <v>975</v>
      </c>
      <c r="L100" s="595" t="s">
        <v>893</v>
      </c>
      <c r="M100" s="595" t="s">
        <v>65</v>
      </c>
      <c r="N100" s="595"/>
      <c r="O100" s="595"/>
      <c r="P100" s="598">
        <v>1</v>
      </c>
      <c r="Q100" s="599"/>
      <c r="R100" s="598">
        <v>1</v>
      </c>
      <c r="S100" s="599"/>
      <c r="T100" s="598">
        <v>1</v>
      </c>
      <c r="U100" s="599"/>
      <c r="V100" s="595">
        <v>0</v>
      </c>
      <c r="W100" s="599"/>
      <c r="X100" s="598">
        <v>1</v>
      </c>
      <c r="Y100" s="595" t="s">
        <v>2492</v>
      </c>
      <c r="Z100" s="595"/>
      <c r="AA100" s="595" t="s">
        <v>1816</v>
      </c>
      <c r="AB100" s="595"/>
      <c r="AC100" s="595" t="s">
        <v>1816</v>
      </c>
      <c r="AD100" s="595"/>
      <c r="AE100" s="595"/>
      <c r="AF100" s="595"/>
      <c r="AG100" s="595" t="s">
        <v>1816</v>
      </c>
      <c r="AH100" s="600">
        <v>0</v>
      </c>
      <c r="AI100" s="598">
        <v>0</v>
      </c>
      <c r="AJ100" s="595" t="s">
        <v>976</v>
      </c>
      <c r="AK100" s="595"/>
      <c r="AL100" s="595"/>
      <c r="AM100" s="595" t="s">
        <v>1816</v>
      </c>
      <c r="AN100" s="595"/>
      <c r="AO100" s="598">
        <v>0</v>
      </c>
      <c r="AP100" s="595"/>
      <c r="AQ100" s="595"/>
      <c r="AR100" s="595"/>
      <c r="AS100" s="595" t="s">
        <v>1816</v>
      </c>
      <c r="AT100" s="595"/>
      <c r="AU100" s="598">
        <v>0</v>
      </c>
      <c r="AV100" s="595"/>
      <c r="AW100" s="595"/>
      <c r="AX100" s="595"/>
      <c r="AY100" s="595" t="s">
        <v>1816</v>
      </c>
      <c r="AZ100" s="595"/>
      <c r="BA100" s="598">
        <v>0</v>
      </c>
      <c r="BB100" s="595"/>
      <c r="BC100" s="595"/>
      <c r="BD100" s="595"/>
      <c r="BE100" s="595" t="s">
        <v>867</v>
      </c>
      <c r="BF100" s="595" t="s">
        <v>963</v>
      </c>
      <c r="BG100" s="595" t="s">
        <v>868</v>
      </c>
      <c r="BH100" s="595" t="s">
        <v>869</v>
      </c>
      <c r="BI100" s="595" t="s">
        <v>870</v>
      </c>
      <c r="BJ100" s="595" t="s">
        <v>964</v>
      </c>
      <c r="BK100" s="596" t="s">
        <v>872</v>
      </c>
      <c r="BL100" s="595" t="s">
        <v>873</v>
      </c>
      <c r="BM100" s="595" t="s">
        <v>874</v>
      </c>
      <c r="BN100" s="595" t="s">
        <v>979</v>
      </c>
    </row>
    <row r="101" spans="1:66" ht="15" customHeight="1">
      <c r="A101" s="595" t="s">
        <v>2514</v>
      </c>
      <c r="B101" s="161" t="s">
        <v>2249</v>
      </c>
      <c r="C101" s="595"/>
      <c r="D101" s="595" t="s">
        <v>980</v>
      </c>
      <c r="E101" s="596"/>
      <c r="F101" s="595" t="s">
        <v>245</v>
      </c>
      <c r="G101" s="595" t="s">
        <v>900</v>
      </c>
      <c r="H101" s="597">
        <v>44256</v>
      </c>
      <c r="I101" s="597">
        <v>45473</v>
      </c>
      <c r="J101" s="595" t="s">
        <v>2515</v>
      </c>
      <c r="K101" s="595" t="s">
        <v>2516</v>
      </c>
      <c r="L101" s="595" t="s">
        <v>983</v>
      </c>
      <c r="M101" s="595" t="s">
        <v>65</v>
      </c>
      <c r="N101" s="595"/>
      <c r="O101" s="595"/>
      <c r="P101" s="595">
        <v>2</v>
      </c>
      <c r="Q101" s="595" t="s">
        <v>2517</v>
      </c>
      <c r="R101" s="595">
        <v>2</v>
      </c>
      <c r="S101" s="595" t="s">
        <v>2517</v>
      </c>
      <c r="T101" s="595">
        <v>0</v>
      </c>
      <c r="U101" s="595"/>
      <c r="V101" s="595"/>
      <c r="W101" s="595"/>
      <c r="X101" s="595">
        <v>15</v>
      </c>
      <c r="Y101" s="595" t="s">
        <v>2518</v>
      </c>
      <c r="Z101" s="595"/>
      <c r="AA101" s="595" t="s">
        <v>1816</v>
      </c>
      <c r="AB101" s="595"/>
      <c r="AC101" s="595" t="s">
        <v>1816</v>
      </c>
      <c r="AD101" s="595"/>
      <c r="AE101" s="595"/>
      <c r="AF101" s="595"/>
      <c r="AG101" s="598">
        <v>0</v>
      </c>
      <c r="AH101" s="603">
        <v>0</v>
      </c>
      <c r="AI101" s="598">
        <v>0</v>
      </c>
      <c r="AJ101" s="595" t="s">
        <v>2519</v>
      </c>
      <c r="AK101" s="595" t="s">
        <v>985</v>
      </c>
      <c r="AL101" s="595"/>
      <c r="AM101" s="598">
        <v>0</v>
      </c>
      <c r="AN101" s="595"/>
      <c r="AO101" s="598">
        <v>0</v>
      </c>
      <c r="AP101" s="595"/>
      <c r="AQ101" s="595"/>
      <c r="AR101" s="595"/>
      <c r="AS101" s="598">
        <v>0</v>
      </c>
      <c r="AT101" s="595"/>
      <c r="AU101" s="598">
        <v>0</v>
      </c>
      <c r="AV101" s="595"/>
      <c r="AW101" s="595"/>
      <c r="AX101" s="595"/>
      <c r="AY101" s="598">
        <v>0</v>
      </c>
      <c r="AZ101" s="595"/>
      <c r="BA101" s="598">
        <v>0</v>
      </c>
      <c r="BB101" s="595"/>
      <c r="BC101" s="595"/>
      <c r="BD101" s="595"/>
      <c r="BE101" s="595" t="s">
        <v>867</v>
      </c>
      <c r="BF101" s="595" t="s">
        <v>937</v>
      </c>
      <c r="BG101" s="595" t="s">
        <v>868</v>
      </c>
      <c r="BH101" s="595" t="s">
        <v>869</v>
      </c>
      <c r="BI101" s="595" t="s">
        <v>870</v>
      </c>
      <c r="BJ101" s="595" t="s">
        <v>964</v>
      </c>
      <c r="BK101" s="596" t="s">
        <v>872</v>
      </c>
      <c r="BL101" s="595" t="s">
        <v>873</v>
      </c>
      <c r="BM101" s="595" t="s">
        <v>874</v>
      </c>
      <c r="BN101" s="595"/>
    </row>
    <row r="102" spans="1:66" ht="15" customHeight="1">
      <c r="A102" s="595" t="s">
        <v>2520</v>
      </c>
      <c r="B102" s="595" t="s">
        <v>58</v>
      </c>
      <c r="C102" s="595"/>
      <c r="D102" s="595" t="s">
        <v>988</v>
      </c>
      <c r="E102" s="596"/>
      <c r="F102" s="595" t="s">
        <v>245</v>
      </c>
      <c r="G102" s="595" t="s">
        <v>2521</v>
      </c>
      <c r="H102" s="597">
        <v>44256</v>
      </c>
      <c r="I102" s="597">
        <v>45473</v>
      </c>
      <c r="J102" s="595" t="s">
        <v>990</v>
      </c>
      <c r="K102" s="595" t="s">
        <v>991</v>
      </c>
      <c r="L102" s="595" t="s">
        <v>992</v>
      </c>
      <c r="M102" s="595" t="s">
        <v>65</v>
      </c>
      <c r="N102" s="595"/>
      <c r="O102" s="595"/>
      <c r="P102" s="595">
        <v>5</v>
      </c>
      <c r="Q102" s="599"/>
      <c r="R102" s="595">
        <v>5</v>
      </c>
      <c r="S102" s="599"/>
      <c r="T102" s="595">
        <v>5</v>
      </c>
      <c r="U102" s="599"/>
      <c r="V102" s="595">
        <v>5</v>
      </c>
      <c r="W102" s="599"/>
      <c r="X102" s="595">
        <v>20</v>
      </c>
      <c r="Y102" s="595"/>
      <c r="Z102" s="595"/>
      <c r="AA102" s="595" t="s">
        <v>1816</v>
      </c>
      <c r="AB102" s="595"/>
      <c r="AC102" s="595" t="s">
        <v>1816</v>
      </c>
      <c r="AD102" s="595"/>
      <c r="AE102" s="595"/>
      <c r="AF102" s="595"/>
      <c r="AG102" s="595" t="s">
        <v>1816</v>
      </c>
      <c r="AH102" s="603">
        <v>0</v>
      </c>
      <c r="AI102" s="598">
        <v>0</v>
      </c>
      <c r="AJ102" s="595" t="s">
        <v>993</v>
      </c>
      <c r="AK102" s="595"/>
      <c r="AL102" s="595"/>
      <c r="AM102" s="595" t="s">
        <v>1816</v>
      </c>
      <c r="AN102" s="595"/>
      <c r="AO102" s="598">
        <v>0</v>
      </c>
      <c r="AP102" s="595"/>
      <c r="AQ102" s="595"/>
      <c r="AR102" s="595"/>
      <c r="AS102" s="595" t="s">
        <v>1816</v>
      </c>
      <c r="AT102" s="595"/>
      <c r="AU102" s="598">
        <v>0</v>
      </c>
      <c r="AV102" s="595"/>
      <c r="AW102" s="595"/>
      <c r="AX102" s="595"/>
      <c r="AY102" s="595" t="s">
        <v>1816</v>
      </c>
      <c r="AZ102" s="595"/>
      <c r="BA102" s="598">
        <v>0</v>
      </c>
      <c r="BB102" s="595"/>
      <c r="BC102" s="595"/>
      <c r="BD102" s="595"/>
      <c r="BE102" s="595" t="s">
        <v>996</v>
      </c>
      <c r="BF102" s="601" t="s">
        <v>997</v>
      </c>
      <c r="BG102" s="595" t="s">
        <v>998</v>
      </c>
      <c r="BH102" s="595" t="s">
        <v>869</v>
      </c>
      <c r="BI102" s="595" t="s">
        <v>870</v>
      </c>
      <c r="BJ102" s="601" t="s">
        <v>999</v>
      </c>
      <c r="BK102" s="595" t="s">
        <v>1000</v>
      </c>
      <c r="BL102" s="595" t="s">
        <v>1001</v>
      </c>
      <c r="BM102" s="602" t="s">
        <v>1002</v>
      </c>
      <c r="BN102" s="595" t="s">
        <v>1003</v>
      </c>
    </row>
    <row r="103" spans="1:66" ht="15" customHeight="1">
      <c r="A103" s="85" t="s">
        <v>2522</v>
      </c>
      <c r="B103" s="85" t="s">
        <v>2121</v>
      </c>
      <c r="C103" s="85"/>
      <c r="D103" s="85" t="s">
        <v>1004</v>
      </c>
      <c r="E103" s="85"/>
      <c r="F103" s="85" t="s">
        <v>245</v>
      </c>
      <c r="G103" s="85" t="s">
        <v>1005</v>
      </c>
      <c r="H103" s="85" t="s">
        <v>1006</v>
      </c>
      <c r="I103" s="575" t="s">
        <v>1007</v>
      </c>
      <c r="J103" s="575" t="s">
        <v>1008</v>
      </c>
      <c r="K103" s="575">
        <v>50</v>
      </c>
      <c r="L103" s="575" t="s">
        <v>144</v>
      </c>
      <c r="M103" s="575" t="s">
        <v>65</v>
      </c>
      <c r="N103" s="575">
        <v>0</v>
      </c>
      <c r="O103" s="575" t="s">
        <v>1009</v>
      </c>
      <c r="P103" s="575">
        <v>5</v>
      </c>
      <c r="Q103" s="575" t="s">
        <v>2523</v>
      </c>
      <c r="R103" s="575">
        <v>10</v>
      </c>
      <c r="S103" s="575" t="s">
        <v>2524</v>
      </c>
      <c r="T103" s="575">
        <v>25</v>
      </c>
      <c r="U103" s="575" t="s">
        <v>2525</v>
      </c>
      <c r="V103" s="575">
        <v>10</v>
      </c>
      <c r="W103" s="575" t="s">
        <v>1010</v>
      </c>
      <c r="X103" s="575">
        <v>50</v>
      </c>
      <c r="Y103" s="577" t="s">
        <v>2526</v>
      </c>
      <c r="Z103" s="577"/>
      <c r="AA103" s="575"/>
      <c r="AB103" s="575"/>
      <c r="AC103" s="575" t="s">
        <v>1816</v>
      </c>
      <c r="AD103" s="575"/>
      <c r="AE103" s="575"/>
      <c r="AF103" s="575">
        <v>0</v>
      </c>
      <c r="AG103" s="581">
        <v>0</v>
      </c>
      <c r="AH103" s="613">
        <v>0</v>
      </c>
      <c r="AI103" s="581">
        <v>0</v>
      </c>
      <c r="AJ103" s="575" t="s">
        <v>1012</v>
      </c>
      <c r="AK103" s="85"/>
      <c r="AL103" s="85"/>
      <c r="AM103" s="589">
        <v>0</v>
      </c>
      <c r="AN103" s="85"/>
      <c r="AO103" s="589">
        <v>0</v>
      </c>
      <c r="AP103" s="85"/>
      <c r="AQ103" s="85"/>
      <c r="AR103" s="85"/>
      <c r="AS103" s="589">
        <v>0</v>
      </c>
      <c r="AT103" s="85"/>
      <c r="AU103" s="589">
        <v>0</v>
      </c>
      <c r="AV103" s="85"/>
      <c r="AW103" s="85"/>
      <c r="AX103" s="85"/>
      <c r="AY103" s="589">
        <v>0</v>
      </c>
      <c r="AZ103" s="85"/>
      <c r="BA103" s="589">
        <v>0</v>
      </c>
      <c r="BB103" s="85"/>
      <c r="BC103" s="85"/>
      <c r="BD103" s="85"/>
      <c r="BE103" s="85" t="s">
        <v>867</v>
      </c>
      <c r="BF103" s="85" t="s">
        <v>2527</v>
      </c>
      <c r="BG103" s="85" t="s">
        <v>1017</v>
      </c>
      <c r="BH103" s="85" t="s">
        <v>869</v>
      </c>
      <c r="BI103" s="85" t="s">
        <v>1018</v>
      </c>
      <c r="BJ103" s="85" t="s">
        <v>1019</v>
      </c>
      <c r="BK103" s="85" t="s">
        <v>1020</v>
      </c>
      <c r="BL103" s="85">
        <v>3132877964</v>
      </c>
      <c r="BM103" s="584" t="s">
        <v>1021</v>
      </c>
      <c r="BN103" s="85"/>
    </row>
    <row r="104" spans="1:66" ht="15" customHeight="1">
      <c r="A104" s="85" t="s">
        <v>2528</v>
      </c>
      <c r="B104" s="85" t="s">
        <v>2121</v>
      </c>
      <c r="C104" s="85"/>
      <c r="D104" s="85" t="s">
        <v>1022</v>
      </c>
      <c r="E104" s="85"/>
      <c r="F104" s="85" t="s">
        <v>245</v>
      </c>
      <c r="G104" s="85" t="s">
        <v>1005</v>
      </c>
      <c r="H104" s="85" t="s">
        <v>1023</v>
      </c>
      <c r="I104" s="575" t="s">
        <v>1007</v>
      </c>
      <c r="J104" s="575" t="s">
        <v>1024</v>
      </c>
      <c r="K104" s="575">
        <v>1</v>
      </c>
      <c r="L104" s="575" t="s">
        <v>144</v>
      </c>
      <c r="M104" s="575" t="s">
        <v>65</v>
      </c>
      <c r="N104" s="581">
        <v>0</v>
      </c>
      <c r="O104" s="575" t="s">
        <v>2492</v>
      </c>
      <c r="P104" s="581">
        <v>0.25</v>
      </c>
      <c r="Q104" s="575" t="s">
        <v>2529</v>
      </c>
      <c r="R104" s="581">
        <v>0.25</v>
      </c>
      <c r="S104" s="575" t="s">
        <v>2529</v>
      </c>
      <c r="T104" s="581">
        <v>0.25</v>
      </c>
      <c r="U104" s="575" t="s">
        <v>2529</v>
      </c>
      <c r="V104" s="581">
        <v>0.25</v>
      </c>
      <c r="W104" s="575" t="s">
        <v>2530</v>
      </c>
      <c r="X104" s="581">
        <v>1</v>
      </c>
      <c r="Y104" s="577" t="s">
        <v>2531</v>
      </c>
      <c r="Z104" s="577"/>
      <c r="AA104" s="575" t="s">
        <v>1816</v>
      </c>
      <c r="AB104" s="575"/>
      <c r="AC104" s="575" t="s">
        <v>1816</v>
      </c>
      <c r="AD104" s="575"/>
      <c r="AE104" s="575"/>
      <c r="AF104" s="581">
        <v>0</v>
      </c>
      <c r="AG104" s="581">
        <v>0</v>
      </c>
      <c r="AH104" s="581">
        <v>0</v>
      </c>
      <c r="AI104" s="581">
        <v>0</v>
      </c>
      <c r="AJ104" s="575" t="s">
        <v>1025</v>
      </c>
      <c r="AK104" s="85" t="s">
        <v>685</v>
      </c>
      <c r="AL104" s="85"/>
      <c r="AM104" s="589">
        <v>0</v>
      </c>
      <c r="AN104" s="85"/>
      <c r="AO104" s="589">
        <v>0</v>
      </c>
      <c r="AP104" s="85"/>
      <c r="AQ104" s="85"/>
      <c r="AR104" s="85"/>
      <c r="AS104" s="589">
        <v>0</v>
      </c>
      <c r="AT104" s="85"/>
      <c r="AU104" s="589">
        <v>0</v>
      </c>
      <c r="AV104" s="85"/>
      <c r="AW104" s="85"/>
      <c r="AX104" s="85"/>
      <c r="AY104" s="589">
        <v>0</v>
      </c>
      <c r="AZ104" s="85"/>
      <c r="BA104" s="589">
        <v>0</v>
      </c>
      <c r="BB104" s="85"/>
      <c r="BC104" s="85"/>
      <c r="BD104" s="85"/>
      <c r="BE104" s="85" t="s">
        <v>867</v>
      </c>
      <c r="BF104" s="85" t="s">
        <v>1028</v>
      </c>
      <c r="BG104" s="85" t="s">
        <v>1029</v>
      </c>
      <c r="BH104" s="85" t="s">
        <v>869</v>
      </c>
      <c r="BI104" s="85" t="s">
        <v>1018</v>
      </c>
      <c r="BJ104" s="85" t="s">
        <v>1030</v>
      </c>
      <c r="BK104" s="85" t="s">
        <v>1020</v>
      </c>
      <c r="BL104" s="85">
        <v>3132877964</v>
      </c>
      <c r="BM104" s="584" t="s">
        <v>1021</v>
      </c>
      <c r="BN104" s="85"/>
    </row>
    <row r="105" spans="1:66" ht="15" customHeight="1">
      <c r="A105" s="85" t="s">
        <v>2532</v>
      </c>
      <c r="B105" s="85" t="s">
        <v>2121</v>
      </c>
      <c r="C105" s="85"/>
      <c r="D105" s="85" t="s">
        <v>1031</v>
      </c>
      <c r="E105" s="85"/>
      <c r="F105" s="85" t="s">
        <v>245</v>
      </c>
      <c r="G105" s="85" t="s">
        <v>1005</v>
      </c>
      <c r="H105" s="85" t="s">
        <v>1006</v>
      </c>
      <c r="I105" s="575" t="s">
        <v>1007</v>
      </c>
      <c r="J105" s="575" t="s">
        <v>1032</v>
      </c>
      <c r="K105" s="575">
        <v>1</v>
      </c>
      <c r="L105" s="575" t="s">
        <v>144</v>
      </c>
      <c r="M105" s="575" t="s">
        <v>65</v>
      </c>
      <c r="N105" s="575">
        <v>0</v>
      </c>
      <c r="O105" s="575" t="s">
        <v>2492</v>
      </c>
      <c r="P105" s="575">
        <v>1</v>
      </c>
      <c r="Q105" s="575" t="s">
        <v>2533</v>
      </c>
      <c r="R105" s="575">
        <v>1</v>
      </c>
      <c r="S105" s="575" t="s">
        <v>2533</v>
      </c>
      <c r="T105" s="575">
        <v>1</v>
      </c>
      <c r="U105" s="575" t="s">
        <v>2533</v>
      </c>
      <c r="V105" s="575">
        <v>1</v>
      </c>
      <c r="W105" s="575">
        <v>15000000</v>
      </c>
      <c r="X105" s="575">
        <v>4</v>
      </c>
      <c r="Y105" s="577" t="s">
        <v>2534</v>
      </c>
      <c r="Z105" s="577"/>
      <c r="AA105" s="575" t="s">
        <v>1816</v>
      </c>
      <c r="AB105" s="575"/>
      <c r="AC105" s="575" t="s">
        <v>1816</v>
      </c>
      <c r="AD105" s="575"/>
      <c r="AE105" s="575"/>
      <c r="AF105" s="575"/>
      <c r="AG105" s="581">
        <v>0</v>
      </c>
      <c r="AH105" s="613">
        <v>0</v>
      </c>
      <c r="AI105" s="581">
        <v>0</v>
      </c>
      <c r="AJ105" s="575" t="s">
        <v>1034</v>
      </c>
      <c r="AK105" s="85"/>
      <c r="AL105" s="85"/>
      <c r="AM105" s="589">
        <v>0</v>
      </c>
      <c r="AN105" s="85"/>
      <c r="AO105" s="589">
        <v>0</v>
      </c>
      <c r="AP105" s="85"/>
      <c r="AQ105" s="85"/>
      <c r="AR105" s="85"/>
      <c r="AS105" s="589">
        <v>0</v>
      </c>
      <c r="AT105" s="85"/>
      <c r="AU105" s="589">
        <v>0</v>
      </c>
      <c r="AV105" s="85"/>
      <c r="AW105" s="85"/>
      <c r="AX105" s="85"/>
      <c r="AY105" s="589">
        <v>0</v>
      </c>
      <c r="AZ105" s="85"/>
      <c r="BA105" s="589">
        <v>0</v>
      </c>
      <c r="BB105" s="85"/>
      <c r="BC105" s="85"/>
      <c r="BD105" s="85"/>
      <c r="BE105" s="85" t="s">
        <v>867</v>
      </c>
      <c r="BF105" s="85" t="s">
        <v>2535</v>
      </c>
      <c r="BG105" s="85" t="s">
        <v>1029</v>
      </c>
      <c r="BH105" s="85" t="s">
        <v>869</v>
      </c>
      <c r="BI105" s="85" t="s">
        <v>1018</v>
      </c>
      <c r="BJ105" s="85" t="s">
        <v>1019</v>
      </c>
      <c r="BK105" s="85" t="s">
        <v>1020</v>
      </c>
      <c r="BL105" s="85">
        <v>3132877964</v>
      </c>
      <c r="BM105" s="584" t="s">
        <v>1021</v>
      </c>
      <c r="BN105" s="85"/>
    </row>
    <row r="106" spans="1:66" ht="15" customHeight="1">
      <c r="A106" s="85" t="s">
        <v>2536</v>
      </c>
      <c r="B106" s="85" t="s">
        <v>2121</v>
      </c>
      <c r="C106" s="85"/>
      <c r="D106" s="85" t="s">
        <v>1036</v>
      </c>
      <c r="E106" s="85"/>
      <c r="F106" s="85" t="s">
        <v>245</v>
      </c>
      <c r="G106" s="85" t="s">
        <v>1005</v>
      </c>
      <c r="H106" s="85" t="s">
        <v>1006</v>
      </c>
      <c r="I106" s="575" t="s">
        <v>1007</v>
      </c>
      <c r="J106" s="575" t="s">
        <v>1037</v>
      </c>
      <c r="K106" s="575"/>
      <c r="L106" s="575" t="s">
        <v>144</v>
      </c>
      <c r="M106" s="575" t="s">
        <v>65</v>
      </c>
      <c r="N106" s="575">
        <v>0</v>
      </c>
      <c r="O106" s="575" t="s">
        <v>2492</v>
      </c>
      <c r="P106" s="575">
        <v>5</v>
      </c>
      <c r="Q106" s="575" t="s">
        <v>2523</v>
      </c>
      <c r="R106" s="575">
        <v>5</v>
      </c>
      <c r="S106" s="575" t="s">
        <v>2523</v>
      </c>
      <c r="T106" s="575">
        <v>5</v>
      </c>
      <c r="U106" s="575" t="s">
        <v>2523</v>
      </c>
      <c r="V106" s="575">
        <v>5</v>
      </c>
      <c r="W106" s="614">
        <v>25000000</v>
      </c>
      <c r="X106" s="575">
        <v>20</v>
      </c>
      <c r="Y106" s="577" t="s">
        <v>1038</v>
      </c>
      <c r="Z106" s="577"/>
      <c r="AA106" s="575" t="s">
        <v>1816</v>
      </c>
      <c r="AB106" s="575"/>
      <c r="AC106" s="575"/>
      <c r="AD106" s="575"/>
      <c r="AE106" s="575"/>
      <c r="AF106" s="575"/>
      <c r="AG106" s="581">
        <v>0</v>
      </c>
      <c r="AH106" s="613">
        <v>0</v>
      </c>
      <c r="AI106" s="581">
        <v>0</v>
      </c>
      <c r="AJ106" s="575" t="s">
        <v>2537</v>
      </c>
      <c r="AK106" s="85"/>
      <c r="AL106" s="85"/>
      <c r="AM106" s="589">
        <v>0</v>
      </c>
      <c r="AN106" s="85"/>
      <c r="AO106" s="589">
        <v>0</v>
      </c>
      <c r="AP106" s="85"/>
      <c r="AQ106" s="85"/>
      <c r="AR106" s="85"/>
      <c r="AS106" s="589">
        <v>0</v>
      </c>
      <c r="AT106" s="85"/>
      <c r="AU106" s="589">
        <v>0</v>
      </c>
      <c r="AV106" s="85"/>
      <c r="AW106" s="85"/>
      <c r="AX106" s="85"/>
      <c r="AY106" s="589">
        <v>0</v>
      </c>
      <c r="AZ106" s="85"/>
      <c r="BA106" s="589">
        <v>0</v>
      </c>
      <c r="BB106" s="85"/>
      <c r="BC106" s="85"/>
      <c r="BD106" s="85"/>
      <c r="BE106" s="85"/>
      <c r="BF106" s="85"/>
      <c r="BG106" s="85"/>
      <c r="BH106" s="85" t="s">
        <v>869</v>
      </c>
      <c r="BI106" s="85" t="s">
        <v>1018</v>
      </c>
      <c r="BJ106" s="85" t="s">
        <v>1040</v>
      </c>
      <c r="BK106" s="85" t="s">
        <v>1041</v>
      </c>
      <c r="BL106" s="85">
        <v>3176808473</v>
      </c>
      <c r="BM106" s="584" t="s">
        <v>1042</v>
      </c>
      <c r="BN106" s="85"/>
    </row>
    <row r="107" spans="1:66" ht="15" customHeight="1">
      <c r="A107" s="85" t="s">
        <v>2538</v>
      </c>
      <c r="B107" s="85" t="s">
        <v>2121</v>
      </c>
      <c r="C107" s="85"/>
      <c r="D107" s="85" t="s">
        <v>1043</v>
      </c>
      <c r="E107" s="85"/>
      <c r="F107" s="85" t="s">
        <v>245</v>
      </c>
      <c r="G107" s="85" t="s">
        <v>1005</v>
      </c>
      <c r="H107" s="85" t="s">
        <v>1006</v>
      </c>
      <c r="I107" s="575" t="s">
        <v>1007</v>
      </c>
      <c r="J107" s="575" t="s">
        <v>1044</v>
      </c>
      <c r="K107" s="575"/>
      <c r="L107" s="575" t="s">
        <v>144</v>
      </c>
      <c r="M107" s="575" t="s">
        <v>65</v>
      </c>
      <c r="N107" s="575">
        <v>0</v>
      </c>
      <c r="O107" s="575" t="s">
        <v>2492</v>
      </c>
      <c r="P107" s="575">
        <v>1</v>
      </c>
      <c r="Q107" s="575" t="s">
        <v>2529</v>
      </c>
      <c r="R107" s="575">
        <v>1</v>
      </c>
      <c r="S107" s="575" t="s">
        <v>2529</v>
      </c>
      <c r="T107" s="575">
        <v>1</v>
      </c>
      <c r="U107" s="575" t="s">
        <v>2529</v>
      </c>
      <c r="V107" s="575">
        <v>1</v>
      </c>
      <c r="W107" s="575">
        <v>28106796</v>
      </c>
      <c r="X107" s="575">
        <v>4</v>
      </c>
      <c r="Y107" s="577" t="s">
        <v>2531</v>
      </c>
      <c r="Z107" s="577"/>
      <c r="AA107" s="575" t="s">
        <v>1816</v>
      </c>
      <c r="AB107" s="575"/>
      <c r="AC107" s="575"/>
      <c r="AD107" s="575"/>
      <c r="AE107" s="575"/>
      <c r="AF107" s="575"/>
      <c r="AG107" s="581">
        <v>0</v>
      </c>
      <c r="AH107" s="613">
        <v>0</v>
      </c>
      <c r="AI107" s="581">
        <v>0</v>
      </c>
      <c r="AJ107" s="575" t="s">
        <v>1045</v>
      </c>
      <c r="AK107" s="85"/>
      <c r="AL107" s="85"/>
      <c r="AM107" s="589">
        <v>0</v>
      </c>
      <c r="AN107" s="85"/>
      <c r="AO107" s="589">
        <v>0</v>
      </c>
      <c r="AP107" s="85"/>
      <c r="AQ107" s="85"/>
      <c r="AR107" s="85"/>
      <c r="AS107" s="589">
        <v>0</v>
      </c>
      <c r="AT107" s="85"/>
      <c r="AU107" s="589">
        <v>0</v>
      </c>
      <c r="AV107" s="85"/>
      <c r="AW107" s="85"/>
      <c r="AX107" s="85"/>
      <c r="AY107" s="589">
        <v>0</v>
      </c>
      <c r="AZ107" s="85"/>
      <c r="BA107" s="589">
        <v>0</v>
      </c>
      <c r="BB107" s="85"/>
      <c r="BC107" s="85"/>
      <c r="BD107" s="85"/>
      <c r="BE107" s="85" t="s">
        <v>867</v>
      </c>
      <c r="BF107" s="85" t="s">
        <v>2535</v>
      </c>
      <c r="BG107" s="85" t="s">
        <v>1029</v>
      </c>
      <c r="BH107" s="85" t="s">
        <v>869</v>
      </c>
      <c r="BI107" s="85" t="s">
        <v>1018</v>
      </c>
      <c r="BJ107" s="85" t="s">
        <v>1019</v>
      </c>
      <c r="BK107" s="85" t="s">
        <v>1020</v>
      </c>
      <c r="BL107" s="85">
        <v>3132877964</v>
      </c>
      <c r="BM107" s="584" t="s">
        <v>1021</v>
      </c>
      <c r="BN107" s="85"/>
    </row>
    <row r="108" spans="1:66" ht="15" customHeight="1">
      <c r="A108" s="85" t="s">
        <v>2539</v>
      </c>
      <c r="B108" s="85" t="s">
        <v>2121</v>
      </c>
      <c r="C108" s="85"/>
      <c r="D108" s="85" t="s">
        <v>1047</v>
      </c>
      <c r="E108" s="85"/>
      <c r="F108" s="85" t="s">
        <v>245</v>
      </c>
      <c r="G108" s="85" t="s">
        <v>1005</v>
      </c>
      <c r="H108" s="85" t="s">
        <v>1006</v>
      </c>
      <c r="I108" s="575" t="s">
        <v>1007</v>
      </c>
      <c r="J108" s="575" t="s">
        <v>1048</v>
      </c>
      <c r="K108" s="575" t="s">
        <v>1049</v>
      </c>
      <c r="L108" s="575" t="s">
        <v>144</v>
      </c>
      <c r="M108" s="575" t="s">
        <v>65</v>
      </c>
      <c r="N108" s="575">
        <v>0</v>
      </c>
      <c r="O108" s="575" t="s">
        <v>2492</v>
      </c>
      <c r="P108" s="575">
        <v>1</v>
      </c>
      <c r="Q108" s="575" t="s">
        <v>2540</v>
      </c>
      <c r="R108" s="575">
        <v>1</v>
      </c>
      <c r="S108" s="575" t="s">
        <v>2540</v>
      </c>
      <c r="T108" s="575">
        <v>1</v>
      </c>
      <c r="U108" s="575" t="s">
        <v>2540</v>
      </c>
      <c r="V108" s="575">
        <v>1</v>
      </c>
      <c r="W108" s="575" t="s">
        <v>2541</v>
      </c>
      <c r="X108" s="575">
        <v>4</v>
      </c>
      <c r="Y108" s="577" t="s">
        <v>2542</v>
      </c>
      <c r="Z108" s="577"/>
      <c r="AA108" s="575" t="s">
        <v>1816</v>
      </c>
      <c r="AB108" s="575"/>
      <c r="AC108" s="575"/>
      <c r="AD108" s="575"/>
      <c r="AE108" s="575"/>
      <c r="AF108" s="575"/>
      <c r="AG108" s="581">
        <v>0</v>
      </c>
      <c r="AH108" s="613">
        <v>0</v>
      </c>
      <c r="AI108" s="581">
        <v>0</v>
      </c>
      <c r="AJ108" s="575" t="s">
        <v>2543</v>
      </c>
      <c r="AK108" s="85" t="s">
        <v>685</v>
      </c>
      <c r="AL108" s="85"/>
      <c r="AM108" s="589">
        <v>0</v>
      </c>
      <c r="AN108" s="85"/>
      <c r="AO108" s="589">
        <v>0</v>
      </c>
      <c r="AP108" s="85"/>
      <c r="AQ108" s="85"/>
      <c r="AR108" s="85"/>
      <c r="AS108" s="589">
        <v>0</v>
      </c>
      <c r="AT108" s="85"/>
      <c r="AU108" s="589">
        <v>0</v>
      </c>
      <c r="AV108" s="85"/>
      <c r="AW108" s="85"/>
      <c r="AX108" s="85"/>
      <c r="AY108" s="589">
        <v>0</v>
      </c>
      <c r="AZ108" s="85"/>
      <c r="BA108" s="589">
        <v>0</v>
      </c>
      <c r="BB108" s="85"/>
      <c r="BC108" s="85"/>
      <c r="BD108" s="85"/>
      <c r="BE108" s="85"/>
      <c r="BF108" s="85"/>
      <c r="BG108" s="85"/>
      <c r="BH108" s="85" t="s">
        <v>869</v>
      </c>
      <c r="BI108" s="85" t="s">
        <v>1018</v>
      </c>
      <c r="BJ108" s="85" t="s">
        <v>1052</v>
      </c>
      <c r="BK108" s="85" t="s">
        <v>1053</v>
      </c>
      <c r="BL108" s="85">
        <v>3153012738</v>
      </c>
      <c r="BM108" s="584" t="s">
        <v>1054</v>
      </c>
      <c r="BN108" s="85"/>
    </row>
    <row r="109" spans="1:66" ht="15" customHeight="1">
      <c r="A109" s="85" t="s">
        <v>2544</v>
      </c>
      <c r="B109" s="85" t="s">
        <v>2121</v>
      </c>
      <c r="C109" s="85"/>
      <c r="D109" s="85" t="s">
        <v>1055</v>
      </c>
      <c r="E109" s="85"/>
      <c r="F109" s="85" t="s">
        <v>245</v>
      </c>
      <c r="G109" s="85" t="s">
        <v>1005</v>
      </c>
      <c r="H109" s="85" t="s">
        <v>1006</v>
      </c>
      <c r="I109" s="575" t="s">
        <v>1007</v>
      </c>
      <c r="J109" s="575" t="s">
        <v>1056</v>
      </c>
      <c r="K109" s="575" t="s">
        <v>1057</v>
      </c>
      <c r="L109" s="575" t="s">
        <v>2545</v>
      </c>
      <c r="M109" s="575" t="s">
        <v>65</v>
      </c>
      <c r="N109" s="575"/>
      <c r="O109" s="575"/>
      <c r="P109" s="593">
        <v>2</v>
      </c>
      <c r="Q109" s="593" t="s">
        <v>2546</v>
      </c>
      <c r="R109" s="593">
        <v>2</v>
      </c>
      <c r="S109" s="593" t="s">
        <v>2546</v>
      </c>
      <c r="T109" s="593">
        <v>3</v>
      </c>
      <c r="U109" s="593" t="s">
        <v>2533</v>
      </c>
      <c r="V109" s="593">
        <v>3</v>
      </c>
      <c r="W109" s="593" t="s">
        <v>2547</v>
      </c>
      <c r="X109" s="593">
        <v>10</v>
      </c>
      <c r="Y109" s="592" t="s">
        <v>1059</v>
      </c>
      <c r="Z109" s="577"/>
      <c r="AA109" s="575" t="s">
        <v>1816</v>
      </c>
      <c r="AB109" s="575"/>
      <c r="AC109" s="575"/>
      <c r="AD109" s="575"/>
      <c r="AE109" s="575"/>
      <c r="AF109" s="575"/>
      <c r="AG109" s="575"/>
      <c r="AH109" s="613">
        <v>0</v>
      </c>
      <c r="AI109" s="581">
        <v>0</v>
      </c>
      <c r="AJ109" s="575" t="s">
        <v>1060</v>
      </c>
      <c r="AK109" s="85"/>
      <c r="AL109" s="85"/>
      <c r="AM109" s="589">
        <v>0</v>
      </c>
      <c r="AN109" s="85"/>
      <c r="AO109" s="589">
        <v>0</v>
      </c>
      <c r="AP109" s="85"/>
      <c r="AQ109" s="85"/>
      <c r="AR109" s="85"/>
      <c r="AS109" s="589">
        <v>0</v>
      </c>
      <c r="AT109" s="85"/>
      <c r="AU109" s="589">
        <v>0</v>
      </c>
      <c r="AV109" s="85"/>
      <c r="AW109" s="85"/>
      <c r="AX109" s="85"/>
      <c r="AY109" s="589">
        <v>0</v>
      </c>
      <c r="AZ109" s="85"/>
      <c r="BA109" s="589">
        <v>0</v>
      </c>
      <c r="BB109" s="85"/>
      <c r="BC109" s="85"/>
      <c r="BD109" s="85"/>
      <c r="BE109" s="85"/>
      <c r="BF109" s="85"/>
      <c r="BG109" s="85"/>
      <c r="BH109" s="85" t="s">
        <v>1061</v>
      </c>
      <c r="BI109" s="85" t="s">
        <v>1018</v>
      </c>
      <c r="BJ109" s="85" t="s">
        <v>1052</v>
      </c>
      <c r="BK109" s="85" t="s">
        <v>1053</v>
      </c>
      <c r="BL109" s="85">
        <v>3153012738</v>
      </c>
      <c r="BM109" s="584" t="s">
        <v>1054</v>
      </c>
      <c r="BN109" s="85"/>
    </row>
    <row r="110" spans="1:66" ht="15" customHeight="1">
      <c r="A110" s="85" t="s">
        <v>2548</v>
      </c>
      <c r="B110" s="85" t="s">
        <v>2121</v>
      </c>
      <c r="C110" s="85"/>
      <c r="D110" s="85" t="s">
        <v>1062</v>
      </c>
      <c r="E110" s="85"/>
      <c r="F110" s="85" t="s">
        <v>245</v>
      </c>
      <c r="G110" s="85" t="s">
        <v>1005</v>
      </c>
      <c r="H110" s="85" t="s">
        <v>1006</v>
      </c>
      <c r="I110" s="575" t="s">
        <v>1007</v>
      </c>
      <c r="J110" s="575" t="s">
        <v>1063</v>
      </c>
      <c r="K110" s="575" t="s">
        <v>1057</v>
      </c>
      <c r="L110" s="575" t="s">
        <v>144</v>
      </c>
      <c r="M110" s="575" t="s">
        <v>65</v>
      </c>
      <c r="N110" s="575">
        <v>0</v>
      </c>
      <c r="O110" s="575" t="s">
        <v>2492</v>
      </c>
      <c r="P110" s="580"/>
      <c r="Q110" s="580"/>
      <c r="R110" s="580"/>
      <c r="S110" s="580"/>
      <c r="T110" s="580"/>
      <c r="U110" s="580"/>
      <c r="V110" s="580"/>
      <c r="W110" s="580"/>
      <c r="X110" s="575"/>
      <c r="Y110" s="577"/>
      <c r="Z110" s="577"/>
      <c r="AA110" s="575" t="s">
        <v>1816</v>
      </c>
      <c r="AB110" s="575"/>
      <c r="AC110" s="575"/>
      <c r="AD110" s="575"/>
      <c r="AE110" s="575"/>
      <c r="AF110" s="575"/>
      <c r="AG110" s="575" t="s">
        <v>1816</v>
      </c>
      <c r="AH110" s="567"/>
      <c r="AI110" s="567" t="s">
        <v>1816</v>
      </c>
      <c r="AJ110" s="575" t="s">
        <v>2549</v>
      </c>
      <c r="AK110" s="85" t="s">
        <v>685</v>
      </c>
      <c r="AL110" s="85"/>
      <c r="AM110" s="85" t="s">
        <v>1816</v>
      </c>
      <c r="AN110" s="85"/>
      <c r="AO110" s="85" t="s">
        <v>1816</v>
      </c>
      <c r="AP110" s="85"/>
      <c r="AQ110" s="85"/>
      <c r="AR110" s="85"/>
      <c r="AS110" s="85" t="s">
        <v>1816</v>
      </c>
      <c r="AT110" s="85"/>
      <c r="AU110" s="85" t="s">
        <v>1816</v>
      </c>
      <c r="AV110" s="85"/>
      <c r="AW110" s="85"/>
      <c r="AX110" s="85"/>
      <c r="AY110" s="85" t="s">
        <v>1816</v>
      </c>
      <c r="AZ110" s="85"/>
      <c r="BA110" s="85" t="s">
        <v>1816</v>
      </c>
      <c r="BB110" s="85"/>
      <c r="BC110" s="85"/>
      <c r="BD110" s="85"/>
      <c r="BE110" s="85"/>
      <c r="BF110" s="85"/>
      <c r="BG110" s="85"/>
      <c r="BH110" s="85" t="s">
        <v>869</v>
      </c>
      <c r="BI110" s="85" t="s">
        <v>1018</v>
      </c>
      <c r="BJ110" s="85" t="s">
        <v>1052</v>
      </c>
      <c r="BK110" s="85" t="s">
        <v>1053</v>
      </c>
      <c r="BL110" s="85">
        <v>3153012738</v>
      </c>
      <c r="BM110" s="584" t="s">
        <v>1054</v>
      </c>
      <c r="BN110" s="85"/>
    </row>
    <row r="111" spans="1:66" ht="15" customHeight="1">
      <c r="A111" s="85" t="s">
        <v>2550</v>
      </c>
      <c r="B111" s="85" t="s">
        <v>2121</v>
      </c>
      <c r="C111" s="85"/>
      <c r="D111" s="85" t="s">
        <v>2551</v>
      </c>
      <c r="E111" s="85"/>
      <c r="F111" s="85" t="s">
        <v>245</v>
      </c>
      <c r="G111" s="85" t="s">
        <v>1005</v>
      </c>
      <c r="H111" s="85" t="s">
        <v>1006</v>
      </c>
      <c r="I111" s="575" t="s">
        <v>1007</v>
      </c>
      <c r="J111" s="575" t="s">
        <v>2552</v>
      </c>
      <c r="K111" s="575" t="s">
        <v>2553</v>
      </c>
      <c r="L111" s="575" t="s">
        <v>144</v>
      </c>
      <c r="M111" s="575" t="s">
        <v>65</v>
      </c>
      <c r="N111" s="593">
        <v>0</v>
      </c>
      <c r="O111" s="593" t="s">
        <v>2492</v>
      </c>
      <c r="P111" s="575">
        <v>75</v>
      </c>
      <c r="Q111" s="575" t="s">
        <v>2554</v>
      </c>
      <c r="R111" s="575">
        <v>75</v>
      </c>
      <c r="S111" s="575" t="s">
        <v>2555</v>
      </c>
      <c r="T111" s="575">
        <v>75</v>
      </c>
      <c r="U111" s="575" t="s">
        <v>2555</v>
      </c>
      <c r="V111" s="575">
        <v>75</v>
      </c>
      <c r="W111" s="575" t="s">
        <v>2556</v>
      </c>
      <c r="X111" s="575">
        <v>300</v>
      </c>
      <c r="Y111" s="577" t="s">
        <v>2557</v>
      </c>
      <c r="Z111" s="593" t="s">
        <v>295</v>
      </c>
      <c r="AA111" s="593" t="s">
        <v>295</v>
      </c>
      <c r="AB111" s="593" t="s">
        <v>295</v>
      </c>
      <c r="AC111" s="593" t="s">
        <v>295</v>
      </c>
      <c r="AD111" s="593" t="s">
        <v>295</v>
      </c>
      <c r="AE111" s="593" t="s">
        <v>295</v>
      </c>
      <c r="AF111" s="593" t="s">
        <v>2008</v>
      </c>
      <c r="AG111" s="594">
        <v>0</v>
      </c>
      <c r="AH111" s="575">
        <v>0</v>
      </c>
      <c r="AI111" s="581">
        <v>0</v>
      </c>
      <c r="AJ111" s="575" t="s">
        <v>2558</v>
      </c>
      <c r="AK111" s="85" t="s">
        <v>685</v>
      </c>
      <c r="AL111" s="85"/>
      <c r="AM111" s="589">
        <v>0</v>
      </c>
      <c r="AN111" s="85"/>
      <c r="AO111" s="589">
        <v>0</v>
      </c>
      <c r="AP111" s="85"/>
      <c r="AQ111" s="85"/>
      <c r="AR111" s="85"/>
      <c r="AS111" s="589">
        <v>0</v>
      </c>
      <c r="AT111" s="85"/>
      <c r="AU111" s="589">
        <v>0</v>
      </c>
      <c r="AV111" s="85"/>
      <c r="AW111" s="85"/>
      <c r="AX111" s="85"/>
      <c r="AY111" s="589">
        <v>0</v>
      </c>
      <c r="AZ111" s="85"/>
      <c r="BA111" s="589">
        <v>0</v>
      </c>
      <c r="BB111" s="85"/>
      <c r="BC111" s="85"/>
      <c r="BD111" s="85"/>
      <c r="BE111" s="85" t="s">
        <v>2559</v>
      </c>
      <c r="BF111" s="85" t="s">
        <v>1073</v>
      </c>
      <c r="BG111" s="85" t="s">
        <v>1074</v>
      </c>
      <c r="BH111" s="85" t="s">
        <v>1061</v>
      </c>
      <c r="BI111" s="85" t="s">
        <v>1018</v>
      </c>
      <c r="BJ111" s="85" t="s">
        <v>1075</v>
      </c>
      <c r="BK111" s="85" t="s">
        <v>1076</v>
      </c>
      <c r="BL111" s="85" t="s">
        <v>1077</v>
      </c>
      <c r="BM111" s="579" t="s">
        <v>1078</v>
      </c>
      <c r="BN111" s="85"/>
    </row>
    <row r="112" spans="1:66" ht="15" customHeight="1">
      <c r="A112" s="85" t="s">
        <v>2560</v>
      </c>
      <c r="B112" s="85" t="s">
        <v>2109</v>
      </c>
      <c r="C112" s="85"/>
      <c r="D112" s="85" t="s">
        <v>2561</v>
      </c>
      <c r="E112" s="85"/>
      <c r="F112" s="85" t="s">
        <v>245</v>
      </c>
      <c r="G112" s="85" t="s">
        <v>1080</v>
      </c>
      <c r="H112" s="566">
        <v>44116</v>
      </c>
      <c r="I112" s="591">
        <v>45443</v>
      </c>
      <c r="J112" s="575" t="s">
        <v>2562</v>
      </c>
      <c r="K112" s="575" t="s">
        <v>2563</v>
      </c>
      <c r="L112" s="575" t="s">
        <v>1083</v>
      </c>
      <c r="M112" s="575" t="s">
        <v>65</v>
      </c>
      <c r="N112" s="581">
        <v>1</v>
      </c>
      <c r="O112" s="575" t="s">
        <v>382</v>
      </c>
      <c r="P112" s="581">
        <v>1</v>
      </c>
      <c r="Q112" s="575" t="s">
        <v>382</v>
      </c>
      <c r="R112" s="581">
        <v>1</v>
      </c>
      <c r="S112" s="575" t="s">
        <v>382</v>
      </c>
      <c r="T112" s="581">
        <v>1</v>
      </c>
      <c r="U112" s="575" t="s">
        <v>382</v>
      </c>
      <c r="V112" s="581">
        <v>1</v>
      </c>
      <c r="W112" s="575" t="s">
        <v>382</v>
      </c>
      <c r="X112" s="581">
        <v>1</v>
      </c>
      <c r="Y112" s="577"/>
      <c r="Z112" s="575"/>
      <c r="AA112" s="575"/>
      <c r="AB112" s="567"/>
      <c r="AC112" s="567"/>
      <c r="AD112" s="575"/>
      <c r="AE112" s="575"/>
      <c r="AF112" s="575" t="s">
        <v>2564</v>
      </c>
      <c r="AG112" s="581">
        <v>1</v>
      </c>
      <c r="AH112" s="581">
        <v>1</v>
      </c>
      <c r="AI112" s="581">
        <v>1</v>
      </c>
      <c r="AJ112" s="575" t="s">
        <v>2565</v>
      </c>
      <c r="AK112" s="85"/>
      <c r="AL112" s="85"/>
      <c r="AM112" s="85"/>
      <c r="AN112" s="85"/>
      <c r="AO112" s="85"/>
      <c r="AP112" s="85"/>
      <c r="AQ112" s="85"/>
      <c r="AR112" s="85"/>
      <c r="AS112" s="85"/>
      <c r="AT112" s="85"/>
      <c r="AU112" s="85"/>
      <c r="AV112" s="85"/>
      <c r="AW112" s="85"/>
      <c r="AX112" s="85"/>
      <c r="AY112" s="85"/>
      <c r="AZ112" s="85"/>
      <c r="BA112" s="85"/>
      <c r="BB112" s="85"/>
      <c r="BC112" s="85"/>
      <c r="BD112" s="85"/>
      <c r="BE112" s="85" t="s">
        <v>1087</v>
      </c>
      <c r="BF112" s="588">
        <v>2</v>
      </c>
      <c r="BG112" s="85" t="s">
        <v>1088</v>
      </c>
      <c r="BH112" s="85" t="s">
        <v>1089</v>
      </c>
      <c r="BI112" s="85" t="s">
        <v>1130</v>
      </c>
      <c r="BJ112" s="85" t="s">
        <v>1091</v>
      </c>
      <c r="BK112" s="85" t="s">
        <v>2566</v>
      </c>
      <c r="BL112" s="85">
        <v>3581600</v>
      </c>
      <c r="BM112" s="579" t="s">
        <v>1093</v>
      </c>
      <c r="BN112" s="85"/>
    </row>
    <row r="113" spans="1:66" ht="15" customHeight="1">
      <c r="A113" s="85" t="s">
        <v>2567</v>
      </c>
      <c r="B113" s="85" t="s">
        <v>2109</v>
      </c>
      <c r="C113" s="85"/>
      <c r="D113" s="85" t="s">
        <v>2568</v>
      </c>
      <c r="E113" s="85"/>
      <c r="F113" s="85" t="s">
        <v>1095</v>
      </c>
      <c r="G113" s="85" t="s">
        <v>1096</v>
      </c>
      <c r="H113" s="566">
        <v>44116</v>
      </c>
      <c r="I113" s="591">
        <v>45443</v>
      </c>
      <c r="J113" s="575" t="s">
        <v>1097</v>
      </c>
      <c r="K113" s="575" t="s">
        <v>1098</v>
      </c>
      <c r="L113" s="581">
        <v>1</v>
      </c>
      <c r="M113" s="575" t="s">
        <v>65</v>
      </c>
      <c r="N113" s="575">
        <v>100</v>
      </c>
      <c r="O113" s="575" t="s">
        <v>382</v>
      </c>
      <c r="P113" s="575">
        <v>100</v>
      </c>
      <c r="Q113" s="575" t="s">
        <v>382</v>
      </c>
      <c r="R113" s="575">
        <v>100</v>
      </c>
      <c r="S113" s="575" t="s">
        <v>382</v>
      </c>
      <c r="T113" s="575">
        <v>100</v>
      </c>
      <c r="U113" s="575" t="s">
        <v>382</v>
      </c>
      <c r="V113" s="575">
        <v>100</v>
      </c>
      <c r="W113" s="575" t="s">
        <v>382</v>
      </c>
      <c r="X113" s="575">
        <v>100</v>
      </c>
      <c r="Y113" s="577" t="s">
        <v>382</v>
      </c>
      <c r="Z113" s="575"/>
      <c r="AA113" s="575"/>
      <c r="AB113" s="575">
        <v>0</v>
      </c>
      <c r="AC113" s="581">
        <v>0</v>
      </c>
      <c r="AD113" s="159"/>
      <c r="AE113" s="159"/>
      <c r="AF113" s="575"/>
      <c r="AG113" s="575"/>
      <c r="AH113" s="575">
        <v>0</v>
      </c>
      <c r="AI113" s="581">
        <v>0</v>
      </c>
      <c r="AJ113" s="575" t="s">
        <v>2569</v>
      </c>
      <c r="AK113" s="85"/>
      <c r="AL113" s="85"/>
      <c r="AM113" s="85"/>
      <c r="AN113" s="85"/>
      <c r="AO113" s="85"/>
      <c r="AP113" s="85"/>
      <c r="AQ113" s="85"/>
      <c r="AR113" s="85"/>
      <c r="AS113" s="85"/>
      <c r="AT113" s="85"/>
      <c r="AU113" s="85"/>
      <c r="AV113" s="85"/>
      <c r="AW113" s="85"/>
      <c r="AX113" s="85"/>
      <c r="AY113" s="85"/>
      <c r="AZ113" s="85"/>
      <c r="BA113" s="85"/>
      <c r="BB113" s="85"/>
      <c r="BC113" s="85"/>
      <c r="BD113" s="85"/>
      <c r="BE113" s="85" t="s">
        <v>1101</v>
      </c>
      <c r="BF113" s="85">
        <v>12500</v>
      </c>
      <c r="BG113" s="85" t="s">
        <v>1102</v>
      </c>
      <c r="BH113" s="85" t="s">
        <v>1089</v>
      </c>
      <c r="BI113" s="85" t="s">
        <v>1103</v>
      </c>
      <c r="BJ113" s="85" t="s">
        <v>1104</v>
      </c>
      <c r="BK113" s="85" t="s">
        <v>1105</v>
      </c>
      <c r="BL113" s="85">
        <v>7710017</v>
      </c>
      <c r="BM113" s="579" t="s">
        <v>1106</v>
      </c>
      <c r="BN113" s="85" t="s">
        <v>1107</v>
      </c>
    </row>
    <row r="114" spans="1:66" ht="15" customHeight="1">
      <c r="A114" s="85" t="s">
        <v>2570</v>
      </c>
      <c r="B114" s="85" t="s">
        <v>2109</v>
      </c>
      <c r="C114" s="85"/>
      <c r="D114" s="85" t="s">
        <v>1108</v>
      </c>
      <c r="E114" s="85"/>
      <c r="F114" s="85" t="s">
        <v>1095</v>
      </c>
      <c r="G114" s="85" t="s">
        <v>1096</v>
      </c>
      <c r="H114" s="566">
        <v>44197</v>
      </c>
      <c r="I114" s="591">
        <v>44407</v>
      </c>
      <c r="J114" s="575" t="s">
        <v>2571</v>
      </c>
      <c r="K114" s="575" t="s">
        <v>1110</v>
      </c>
      <c r="L114" s="575" t="s">
        <v>295</v>
      </c>
      <c r="M114" s="575" t="s">
        <v>156</v>
      </c>
      <c r="N114" s="575" t="s">
        <v>295</v>
      </c>
      <c r="O114" s="575" t="s">
        <v>295</v>
      </c>
      <c r="P114" s="575">
        <v>1</v>
      </c>
      <c r="Q114" s="580" t="s">
        <v>295</v>
      </c>
      <c r="R114" s="575" t="s">
        <v>295</v>
      </c>
      <c r="S114" s="85" t="s">
        <v>295</v>
      </c>
      <c r="T114" s="575" t="s">
        <v>295</v>
      </c>
      <c r="U114" s="85" t="s">
        <v>295</v>
      </c>
      <c r="V114" s="575" t="s">
        <v>295</v>
      </c>
      <c r="W114" s="85" t="s">
        <v>295</v>
      </c>
      <c r="X114" s="575"/>
      <c r="Y114" s="577" t="s">
        <v>295</v>
      </c>
      <c r="Z114" s="575"/>
      <c r="AA114" s="575"/>
      <c r="AB114" s="575"/>
      <c r="AC114" s="575"/>
      <c r="AD114" s="575">
        <v>0</v>
      </c>
      <c r="AE114" s="581">
        <v>0</v>
      </c>
      <c r="AF114" s="575"/>
      <c r="AG114" s="575"/>
      <c r="AH114" s="575">
        <v>0</v>
      </c>
      <c r="AI114" s="581">
        <v>0</v>
      </c>
      <c r="AJ114" s="575" t="s">
        <v>1111</v>
      </c>
      <c r="AK114" s="85" t="s">
        <v>1112</v>
      </c>
      <c r="AL114" s="85"/>
      <c r="AM114" s="85"/>
      <c r="AN114" s="85"/>
      <c r="AO114" s="85"/>
      <c r="AP114" s="85"/>
      <c r="AQ114" s="85"/>
      <c r="AR114" s="85"/>
      <c r="AS114" s="85"/>
      <c r="AT114" s="85"/>
      <c r="AU114" s="85"/>
      <c r="AV114" s="85"/>
      <c r="AW114" s="85"/>
      <c r="AX114" s="85"/>
      <c r="AY114" s="85"/>
      <c r="AZ114" s="85"/>
      <c r="BA114" s="85"/>
      <c r="BB114" s="85"/>
      <c r="BC114" s="85"/>
      <c r="BD114" s="85"/>
      <c r="BE114" s="85" t="s">
        <v>156</v>
      </c>
      <c r="BF114" s="85" t="s">
        <v>156</v>
      </c>
      <c r="BG114" s="85" t="s">
        <v>1115</v>
      </c>
      <c r="BH114" s="85" t="s">
        <v>1089</v>
      </c>
      <c r="BI114" s="85" t="s">
        <v>1103</v>
      </c>
      <c r="BJ114" s="85" t="s">
        <v>1103</v>
      </c>
      <c r="BK114" s="85" t="s">
        <v>1105</v>
      </c>
      <c r="BL114" s="85">
        <v>7710017</v>
      </c>
      <c r="BM114" s="579" t="s">
        <v>1106</v>
      </c>
      <c r="BN114" s="85"/>
    </row>
    <row r="115" spans="1:66" ht="15" customHeight="1">
      <c r="A115" s="85" t="s">
        <v>2572</v>
      </c>
      <c r="B115" s="85" t="s">
        <v>2109</v>
      </c>
      <c r="C115" s="85"/>
      <c r="D115" s="85" t="s">
        <v>1116</v>
      </c>
      <c r="E115" s="85"/>
      <c r="F115" s="85" t="s">
        <v>245</v>
      </c>
      <c r="G115" s="85" t="s">
        <v>1080</v>
      </c>
      <c r="H115" s="566">
        <v>44197</v>
      </c>
      <c r="I115" s="591">
        <v>45443</v>
      </c>
      <c r="J115" s="575" t="s">
        <v>1117</v>
      </c>
      <c r="K115" s="575" t="s">
        <v>1118</v>
      </c>
      <c r="L115" s="575" t="s">
        <v>295</v>
      </c>
      <c r="M115" s="593" t="s">
        <v>65</v>
      </c>
      <c r="N115" s="594">
        <v>0</v>
      </c>
      <c r="O115" s="593" t="s">
        <v>1009</v>
      </c>
      <c r="P115" s="594">
        <v>1</v>
      </c>
      <c r="Q115" s="593" t="s">
        <v>2573</v>
      </c>
      <c r="R115" s="594">
        <v>1</v>
      </c>
      <c r="S115" s="593" t="s">
        <v>1009</v>
      </c>
      <c r="T115" s="594">
        <v>1</v>
      </c>
      <c r="U115" s="593" t="s">
        <v>1009</v>
      </c>
      <c r="V115" s="594">
        <v>1</v>
      </c>
      <c r="W115" s="575" t="s">
        <v>1009</v>
      </c>
      <c r="X115" s="575"/>
      <c r="Y115" s="577" t="s">
        <v>2285</v>
      </c>
      <c r="Z115" s="575"/>
      <c r="AA115" s="575"/>
      <c r="AB115" s="575"/>
      <c r="AC115" s="575"/>
      <c r="AD115" s="575"/>
      <c r="AE115" s="575"/>
      <c r="AF115" s="575" t="s">
        <v>252</v>
      </c>
      <c r="AG115" s="575"/>
      <c r="AH115" s="567"/>
      <c r="AI115" s="567"/>
      <c r="AJ115" s="575" t="s">
        <v>1119</v>
      </c>
      <c r="AK115" s="85" t="s">
        <v>2574</v>
      </c>
      <c r="AL115" s="85"/>
      <c r="AM115" s="85"/>
      <c r="AN115" s="85"/>
      <c r="AO115" s="85"/>
      <c r="AP115" s="85"/>
      <c r="AQ115" s="85"/>
      <c r="AR115" s="85"/>
      <c r="AS115" s="85"/>
      <c r="AT115" s="85"/>
      <c r="AU115" s="85"/>
      <c r="AV115" s="85"/>
      <c r="AW115" s="85"/>
      <c r="AX115" s="85"/>
      <c r="AY115" s="85"/>
      <c r="AZ115" s="85"/>
      <c r="BA115" s="85"/>
      <c r="BB115" s="85"/>
      <c r="BC115" s="85"/>
      <c r="BD115" s="85"/>
      <c r="BE115" s="85" t="s">
        <v>1123</v>
      </c>
      <c r="BF115" s="588">
        <v>127</v>
      </c>
      <c r="BG115" s="85" t="s">
        <v>1124</v>
      </c>
      <c r="BH115" s="85" t="s">
        <v>1089</v>
      </c>
      <c r="BI115" s="85" t="s">
        <v>1130</v>
      </c>
      <c r="BJ115" s="85" t="s">
        <v>1091</v>
      </c>
      <c r="BK115" s="85" t="s">
        <v>2566</v>
      </c>
      <c r="BL115" s="85">
        <v>3581600</v>
      </c>
      <c r="BM115" s="579" t="s">
        <v>1093</v>
      </c>
      <c r="BN115" s="85"/>
    </row>
    <row r="116" spans="1:66" ht="15" customHeight="1">
      <c r="A116" s="85" t="s">
        <v>2575</v>
      </c>
      <c r="B116" s="85" t="s">
        <v>2109</v>
      </c>
      <c r="C116" s="85"/>
      <c r="D116" s="85" t="s">
        <v>2576</v>
      </c>
      <c r="E116" s="85"/>
      <c r="F116" s="85" t="s">
        <v>1095</v>
      </c>
      <c r="G116" s="85" t="s">
        <v>1096</v>
      </c>
      <c r="H116" s="566">
        <v>44197</v>
      </c>
      <c r="I116" s="591">
        <v>44407</v>
      </c>
      <c r="J116" s="575" t="s">
        <v>2577</v>
      </c>
      <c r="K116" s="575" t="s">
        <v>1110</v>
      </c>
      <c r="L116" s="575" t="s">
        <v>295</v>
      </c>
      <c r="M116" s="575" t="s">
        <v>156</v>
      </c>
      <c r="N116" s="575" t="s">
        <v>295</v>
      </c>
      <c r="O116" s="575" t="s">
        <v>295</v>
      </c>
      <c r="P116" s="575">
        <v>1</v>
      </c>
      <c r="Q116" s="580" t="s">
        <v>295</v>
      </c>
      <c r="R116" s="575" t="s">
        <v>295</v>
      </c>
      <c r="S116" s="575" t="s">
        <v>295</v>
      </c>
      <c r="T116" s="575" t="s">
        <v>295</v>
      </c>
      <c r="U116" s="575" t="s">
        <v>295</v>
      </c>
      <c r="V116" s="575" t="s">
        <v>295</v>
      </c>
      <c r="W116" s="575" t="s">
        <v>295</v>
      </c>
      <c r="X116" s="575"/>
      <c r="Y116" s="577" t="s">
        <v>295</v>
      </c>
      <c r="Z116" s="575"/>
      <c r="AA116" s="575"/>
      <c r="AB116" s="575"/>
      <c r="AC116" s="575"/>
      <c r="AD116" s="575"/>
      <c r="AE116" s="575"/>
      <c r="AF116" s="575"/>
      <c r="AG116" s="575"/>
      <c r="AH116" s="567"/>
      <c r="AI116" s="567"/>
      <c r="AJ116" s="575" t="s">
        <v>1127</v>
      </c>
      <c r="AK116" s="85"/>
      <c r="AL116" s="85"/>
      <c r="AM116" s="85"/>
      <c r="AN116" s="85"/>
      <c r="AO116" s="85"/>
      <c r="AP116" s="85"/>
      <c r="AQ116" s="85"/>
      <c r="AR116" s="85"/>
      <c r="AS116" s="85"/>
      <c r="AT116" s="85"/>
      <c r="AU116" s="85"/>
      <c r="AV116" s="85"/>
      <c r="AW116" s="85"/>
      <c r="AX116" s="85"/>
      <c r="AY116" s="85"/>
      <c r="AZ116" s="85"/>
      <c r="BA116" s="85"/>
      <c r="BB116" s="85"/>
      <c r="BC116" s="85"/>
      <c r="BD116" s="85"/>
      <c r="BE116" s="85" t="s">
        <v>156</v>
      </c>
      <c r="BF116" s="85" t="s">
        <v>156</v>
      </c>
      <c r="BG116" s="85" t="s">
        <v>1129</v>
      </c>
      <c r="BH116" s="85" t="s">
        <v>1089</v>
      </c>
      <c r="BI116" s="85" t="s">
        <v>1130</v>
      </c>
      <c r="BJ116" s="85" t="s">
        <v>1131</v>
      </c>
      <c r="BK116" s="85" t="s">
        <v>2578</v>
      </c>
      <c r="BL116" s="85" t="s">
        <v>2579</v>
      </c>
      <c r="BM116" s="584" t="s">
        <v>1134</v>
      </c>
      <c r="BN116" s="85"/>
    </row>
    <row r="117" spans="1:66" ht="15" customHeight="1">
      <c r="A117" s="85" t="s">
        <v>2580</v>
      </c>
      <c r="B117" s="85" t="s">
        <v>2109</v>
      </c>
      <c r="C117" s="85"/>
      <c r="D117" s="85" t="s">
        <v>2581</v>
      </c>
      <c r="E117" s="85"/>
      <c r="F117" s="85" t="s">
        <v>1095</v>
      </c>
      <c r="G117" s="85" t="s">
        <v>1096</v>
      </c>
      <c r="H117" s="566">
        <v>44197</v>
      </c>
      <c r="I117" s="591">
        <v>44407</v>
      </c>
      <c r="J117" s="575" t="s">
        <v>2582</v>
      </c>
      <c r="K117" s="575" t="s">
        <v>1110</v>
      </c>
      <c r="L117" s="575" t="s">
        <v>295</v>
      </c>
      <c r="M117" s="575" t="s">
        <v>156</v>
      </c>
      <c r="N117" s="575" t="s">
        <v>295</v>
      </c>
      <c r="O117" s="575" t="s">
        <v>295</v>
      </c>
      <c r="P117" s="575">
        <v>1</v>
      </c>
      <c r="Q117" s="580" t="s">
        <v>295</v>
      </c>
      <c r="R117" s="575" t="s">
        <v>295</v>
      </c>
      <c r="S117" s="575" t="s">
        <v>295</v>
      </c>
      <c r="T117" s="575" t="s">
        <v>295</v>
      </c>
      <c r="U117" s="575" t="s">
        <v>295</v>
      </c>
      <c r="V117" s="575" t="s">
        <v>295</v>
      </c>
      <c r="W117" s="575" t="s">
        <v>295</v>
      </c>
      <c r="X117" s="575"/>
      <c r="Y117" s="577" t="s">
        <v>295</v>
      </c>
      <c r="Z117" s="575"/>
      <c r="AA117" s="575"/>
      <c r="AB117" s="575"/>
      <c r="AC117" s="575"/>
      <c r="AD117" s="575"/>
      <c r="AE117" s="575"/>
      <c r="AF117" s="575"/>
      <c r="AG117" s="575"/>
      <c r="AH117" s="567"/>
      <c r="AI117" s="567"/>
      <c r="AJ117" s="575" t="s">
        <v>1137</v>
      </c>
      <c r="AK117" s="85"/>
      <c r="AL117" s="85"/>
      <c r="AM117" s="85"/>
      <c r="AN117" s="85"/>
      <c r="AO117" s="85"/>
      <c r="AP117" s="85"/>
      <c r="AQ117" s="85"/>
      <c r="AR117" s="85"/>
      <c r="AS117" s="85"/>
      <c r="AT117" s="85"/>
      <c r="AU117" s="85"/>
      <c r="AV117" s="85"/>
      <c r="AW117" s="85"/>
      <c r="AX117" s="85"/>
      <c r="AY117" s="85"/>
      <c r="AZ117" s="85"/>
      <c r="BA117" s="85"/>
      <c r="BB117" s="85"/>
      <c r="BC117" s="85"/>
      <c r="BD117" s="85"/>
      <c r="BE117" s="85" t="s">
        <v>156</v>
      </c>
      <c r="BF117" s="85" t="s">
        <v>156</v>
      </c>
      <c r="BG117" s="85" t="s">
        <v>1129</v>
      </c>
      <c r="BH117" s="85" t="s">
        <v>1089</v>
      </c>
      <c r="BI117" s="85" t="s">
        <v>1130</v>
      </c>
      <c r="BJ117" s="85" t="s">
        <v>1131</v>
      </c>
      <c r="BK117" s="85" t="s">
        <v>2578</v>
      </c>
      <c r="BL117" s="85" t="s">
        <v>2579</v>
      </c>
      <c r="BM117" s="584" t="s">
        <v>1134</v>
      </c>
      <c r="BN117" s="85"/>
    </row>
    <row r="118" spans="1:66" ht="15" customHeight="1">
      <c r="A118" s="85" t="s">
        <v>2583</v>
      </c>
      <c r="B118" s="85" t="s">
        <v>2109</v>
      </c>
      <c r="C118" s="85"/>
      <c r="D118" s="85" t="s">
        <v>2584</v>
      </c>
      <c r="E118" s="85"/>
      <c r="F118" s="85" t="s">
        <v>1140</v>
      </c>
      <c r="G118" s="85" t="s">
        <v>227</v>
      </c>
      <c r="H118" s="85" t="s">
        <v>1141</v>
      </c>
      <c r="I118" s="575" t="s">
        <v>1142</v>
      </c>
      <c r="J118" s="526" t="s">
        <v>1143</v>
      </c>
      <c r="K118" s="575" t="s">
        <v>1144</v>
      </c>
      <c r="L118" s="575" t="s">
        <v>1145</v>
      </c>
      <c r="M118" s="580"/>
      <c r="N118" s="575" t="s">
        <v>182</v>
      </c>
      <c r="O118" s="575" t="s">
        <v>182</v>
      </c>
      <c r="P118" s="575" t="s">
        <v>1146</v>
      </c>
      <c r="Q118" s="575" t="s">
        <v>2585</v>
      </c>
      <c r="R118" s="575" t="s">
        <v>1146</v>
      </c>
      <c r="S118" s="575" t="s">
        <v>2585</v>
      </c>
      <c r="T118" s="575" t="s">
        <v>1146</v>
      </c>
      <c r="U118" s="575" t="s">
        <v>2585</v>
      </c>
      <c r="V118" s="575" t="s">
        <v>1146</v>
      </c>
      <c r="W118" s="575" t="s">
        <v>2585</v>
      </c>
      <c r="X118" s="575" t="s">
        <v>1147</v>
      </c>
      <c r="Y118" s="577" t="s">
        <v>2586</v>
      </c>
      <c r="Z118" s="575"/>
      <c r="AA118" s="575"/>
      <c r="AB118" s="575"/>
      <c r="AC118" s="575"/>
      <c r="AD118" s="575"/>
      <c r="AE118" s="575"/>
      <c r="AF118" s="575"/>
      <c r="AG118" s="575"/>
      <c r="AH118" s="567"/>
      <c r="AI118" s="567"/>
      <c r="AJ118" s="575" t="s">
        <v>1148</v>
      </c>
      <c r="AK118" s="85"/>
      <c r="AL118" s="85"/>
      <c r="AM118" s="85"/>
      <c r="AN118" s="85"/>
      <c r="AO118" s="85"/>
      <c r="AP118" s="85"/>
      <c r="AQ118" s="85"/>
      <c r="AR118" s="85"/>
      <c r="AS118" s="85"/>
      <c r="AT118" s="85"/>
      <c r="AU118" s="85"/>
      <c r="AV118" s="85"/>
      <c r="AW118" s="85"/>
      <c r="AX118" s="85"/>
      <c r="AY118" s="85"/>
      <c r="AZ118" s="85"/>
      <c r="BA118" s="85"/>
      <c r="BB118" s="85"/>
      <c r="BC118" s="85"/>
      <c r="BD118" s="85"/>
      <c r="BE118" s="85" t="s">
        <v>1151</v>
      </c>
      <c r="BF118" s="85" t="s">
        <v>1152</v>
      </c>
      <c r="BG118" s="85" t="s">
        <v>1153</v>
      </c>
      <c r="BH118" s="85" t="s">
        <v>1089</v>
      </c>
      <c r="BI118" s="85" t="s">
        <v>1154</v>
      </c>
      <c r="BJ118" s="85" t="s">
        <v>1154</v>
      </c>
      <c r="BK118" s="85" t="s">
        <v>1155</v>
      </c>
      <c r="BL118" s="85" t="s">
        <v>1156</v>
      </c>
      <c r="BM118" s="584" t="s">
        <v>1157</v>
      </c>
      <c r="BN118" s="85"/>
    </row>
    <row r="119" spans="1:66" ht="15" customHeight="1">
      <c r="A119" s="85" t="s">
        <v>2587</v>
      </c>
      <c r="B119" s="85" t="s">
        <v>2109</v>
      </c>
      <c r="C119" s="85"/>
      <c r="D119" s="85" t="s">
        <v>1158</v>
      </c>
      <c r="E119" s="85"/>
      <c r="F119" s="85" t="s">
        <v>1095</v>
      </c>
      <c r="G119" s="85" t="s">
        <v>517</v>
      </c>
      <c r="H119" s="566">
        <v>44348</v>
      </c>
      <c r="I119" s="591">
        <v>45443</v>
      </c>
      <c r="J119" s="575" t="s">
        <v>859</v>
      </c>
      <c r="K119" s="575" t="s">
        <v>1159</v>
      </c>
      <c r="L119" s="575" t="s">
        <v>295</v>
      </c>
      <c r="M119" s="580" t="s">
        <v>295</v>
      </c>
      <c r="N119" s="575"/>
      <c r="O119" s="575"/>
      <c r="P119" s="575">
        <v>1</v>
      </c>
      <c r="Q119" s="580" t="s">
        <v>1160</v>
      </c>
      <c r="R119" s="575">
        <v>1</v>
      </c>
      <c r="S119" s="580" t="s">
        <v>1160</v>
      </c>
      <c r="T119" s="575">
        <v>1</v>
      </c>
      <c r="U119" s="580" t="s">
        <v>1160</v>
      </c>
      <c r="V119" s="575">
        <v>1</v>
      </c>
      <c r="W119" s="580" t="s">
        <v>1160</v>
      </c>
      <c r="X119" s="575"/>
      <c r="Y119" s="575" t="s">
        <v>295</v>
      </c>
      <c r="Z119" s="575"/>
      <c r="AA119" s="575"/>
      <c r="AB119" s="575"/>
      <c r="AC119" s="575"/>
      <c r="AD119" s="575"/>
      <c r="AE119" s="575"/>
      <c r="AF119" s="575"/>
      <c r="AG119" s="575"/>
      <c r="AH119" s="567"/>
      <c r="AI119" s="567"/>
      <c r="AJ119" s="575" t="s">
        <v>2588</v>
      </c>
      <c r="AK119" s="85"/>
      <c r="AL119" s="85"/>
      <c r="AM119" s="85"/>
      <c r="AN119" s="85"/>
      <c r="AO119" s="85"/>
      <c r="AP119" s="85"/>
      <c r="AQ119" s="85"/>
      <c r="AR119" s="85"/>
      <c r="AS119" s="85"/>
      <c r="AT119" s="85"/>
      <c r="AU119" s="85"/>
      <c r="AV119" s="85"/>
      <c r="AW119" s="85"/>
      <c r="AX119" s="85"/>
      <c r="AY119" s="85"/>
      <c r="AZ119" s="85"/>
      <c r="BA119" s="85"/>
      <c r="BB119" s="85"/>
      <c r="BC119" s="85"/>
      <c r="BD119" s="85"/>
      <c r="BE119" s="85" t="s">
        <v>2589</v>
      </c>
      <c r="BF119" s="85" t="s">
        <v>2589</v>
      </c>
      <c r="BG119" s="85" t="s">
        <v>2589</v>
      </c>
      <c r="BH119" s="85" t="s">
        <v>1089</v>
      </c>
      <c r="BI119" s="85" t="s">
        <v>1130</v>
      </c>
      <c r="BJ119" s="85" t="s">
        <v>1164</v>
      </c>
      <c r="BK119" s="85" t="s">
        <v>2590</v>
      </c>
      <c r="BL119" s="85" t="s">
        <v>1166</v>
      </c>
      <c r="BM119" s="579" t="s">
        <v>1167</v>
      </c>
      <c r="BN119" s="85"/>
    </row>
    <row r="120" spans="1:66" ht="15" customHeight="1">
      <c r="A120" s="85" t="s">
        <v>2591</v>
      </c>
      <c r="B120" s="85" t="s">
        <v>2109</v>
      </c>
      <c r="C120" s="85"/>
      <c r="D120" s="85" t="s">
        <v>1168</v>
      </c>
      <c r="E120" s="85"/>
      <c r="F120" s="85"/>
      <c r="G120" s="85"/>
      <c r="H120" s="85" t="s">
        <v>1141</v>
      </c>
      <c r="I120" s="575" t="s">
        <v>1142</v>
      </c>
      <c r="J120" s="526"/>
      <c r="K120" s="575" t="s">
        <v>1169</v>
      </c>
      <c r="L120" s="575"/>
      <c r="M120" s="575"/>
      <c r="N120" s="575"/>
      <c r="O120" s="575"/>
      <c r="P120" s="575">
        <v>1</v>
      </c>
      <c r="Q120" s="575" t="s">
        <v>2592</v>
      </c>
      <c r="R120" s="575" t="s">
        <v>1170</v>
      </c>
      <c r="S120" s="575" t="s">
        <v>2593</v>
      </c>
      <c r="T120" s="575" t="s">
        <v>1170</v>
      </c>
      <c r="U120" s="575" t="s">
        <v>2594</v>
      </c>
      <c r="V120" s="575" t="s">
        <v>1170</v>
      </c>
      <c r="W120" s="575" t="s">
        <v>2595</v>
      </c>
      <c r="X120" s="575" t="s">
        <v>1170</v>
      </c>
      <c r="Y120" s="577" t="s">
        <v>2596</v>
      </c>
      <c r="Z120" s="575"/>
      <c r="AA120" s="575"/>
      <c r="AB120" s="575"/>
      <c r="AC120" s="575"/>
      <c r="AD120" s="575"/>
      <c r="AE120" s="575"/>
      <c r="AF120" s="575" t="s">
        <v>2597</v>
      </c>
      <c r="AG120" s="581">
        <v>0.09</v>
      </c>
      <c r="AH120" s="567"/>
      <c r="AI120" s="615">
        <v>1</v>
      </c>
      <c r="AJ120" s="575" t="s">
        <v>1171</v>
      </c>
      <c r="AK120" s="85" t="s">
        <v>1172</v>
      </c>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t="s">
        <v>1089</v>
      </c>
      <c r="BI120" s="85" t="s">
        <v>1130</v>
      </c>
      <c r="BJ120" s="85" t="s">
        <v>1131</v>
      </c>
      <c r="BK120" s="85" t="s">
        <v>2578</v>
      </c>
      <c r="BL120" s="85" t="s">
        <v>2579</v>
      </c>
      <c r="BM120" s="584" t="s">
        <v>1134</v>
      </c>
      <c r="BN120" s="85"/>
    </row>
    <row r="121" spans="1:66" ht="15" customHeight="1">
      <c r="A121" s="85" t="s">
        <v>2598</v>
      </c>
      <c r="B121" s="85" t="s">
        <v>2109</v>
      </c>
      <c r="C121" s="85"/>
      <c r="D121" s="85" t="s">
        <v>1174</v>
      </c>
      <c r="E121" s="85"/>
      <c r="F121" s="85" t="s">
        <v>1095</v>
      </c>
      <c r="G121" s="85" t="s">
        <v>1096</v>
      </c>
      <c r="H121" s="566">
        <v>44197</v>
      </c>
      <c r="I121" s="591">
        <v>44407</v>
      </c>
      <c r="J121" s="575" t="s">
        <v>2599</v>
      </c>
      <c r="K121" s="575" t="s">
        <v>1110</v>
      </c>
      <c r="L121" s="575" t="s">
        <v>295</v>
      </c>
      <c r="M121" s="575" t="s">
        <v>156</v>
      </c>
      <c r="N121" s="575" t="s">
        <v>295</v>
      </c>
      <c r="O121" s="575" t="s">
        <v>295</v>
      </c>
      <c r="P121" s="575">
        <v>1</v>
      </c>
      <c r="Q121" s="580" t="s">
        <v>295</v>
      </c>
      <c r="R121" s="575" t="s">
        <v>295</v>
      </c>
      <c r="S121" s="575" t="s">
        <v>295</v>
      </c>
      <c r="T121" s="575" t="s">
        <v>295</v>
      </c>
      <c r="U121" s="575" t="s">
        <v>295</v>
      </c>
      <c r="V121" s="575" t="s">
        <v>295</v>
      </c>
      <c r="W121" s="575" t="s">
        <v>295</v>
      </c>
      <c r="X121" s="575"/>
      <c r="Y121" s="577" t="s">
        <v>295</v>
      </c>
      <c r="Z121" s="575"/>
      <c r="AA121" s="575"/>
      <c r="AB121" s="575"/>
      <c r="AC121" s="575"/>
      <c r="AD121" s="575"/>
      <c r="AE121" s="575"/>
      <c r="AF121" s="575"/>
      <c r="AG121" s="575"/>
      <c r="AH121" s="567"/>
      <c r="AI121" s="567"/>
      <c r="AJ121" s="575" t="s">
        <v>2600</v>
      </c>
      <c r="AK121" s="85"/>
      <c r="AL121" s="85"/>
      <c r="AM121" s="85"/>
      <c r="AN121" s="85"/>
      <c r="AO121" s="85"/>
      <c r="AP121" s="85"/>
      <c r="AQ121" s="85"/>
      <c r="AR121" s="85"/>
      <c r="AS121" s="85"/>
      <c r="AT121" s="85"/>
      <c r="AU121" s="85"/>
      <c r="AV121" s="85"/>
      <c r="AW121" s="85"/>
      <c r="AX121" s="85"/>
      <c r="AY121" s="85"/>
      <c r="AZ121" s="85"/>
      <c r="BA121" s="85"/>
      <c r="BB121" s="85"/>
      <c r="BC121" s="85"/>
      <c r="BD121" s="85"/>
      <c r="BE121" s="85" t="s">
        <v>156</v>
      </c>
      <c r="BF121" s="85" t="s">
        <v>156</v>
      </c>
      <c r="BG121" s="85" t="s">
        <v>1129</v>
      </c>
      <c r="BH121" s="85" t="s">
        <v>1089</v>
      </c>
      <c r="BI121" s="85" t="s">
        <v>1130</v>
      </c>
      <c r="BJ121" s="85" t="s">
        <v>1131</v>
      </c>
      <c r="BK121" s="85" t="s">
        <v>2578</v>
      </c>
      <c r="BL121" s="85" t="s">
        <v>2579</v>
      </c>
      <c r="BM121" s="584" t="s">
        <v>1134</v>
      </c>
      <c r="BN121" s="85"/>
    </row>
    <row r="122" spans="1:66" ht="15" customHeight="1">
      <c r="A122" s="85" t="s">
        <v>2601</v>
      </c>
      <c r="B122" s="85" t="s">
        <v>2109</v>
      </c>
      <c r="C122" s="85"/>
      <c r="D122" s="85" t="s">
        <v>2602</v>
      </c>
      <c r="E122" s="85"/>
      <c r="F122" s="85" t="s">
        <v>1095</v>
      </c>
      <c r="G122" s="85" t="s">
        <v>1096</v>
      </c>
      <c r="H122" s="566">
        <v>44136</v>
      </c>
      <c r="I122" s="575" t="s">
        <v>1142</v>
      </c>
      <c r="J122" s="575" t="s">
        <v>1179</v>
      </c>
      <c r="K122" s="575" t="s">
        <v>1180</v>
      </c>
      <c r="L122" s="575" t="s">
        <v>295</v>
      </c>
      <c r="M122" s="575" t="s">
        <v>156</v>
      </c>
      <c r="N122" s="575" t="s">
        <v>295</v>
      </c>
      <c r="O122" s="575" t="s">
        <v>295</v>
      </c>
      <c r="P122" s="575">
        <v>2</v>
      </c>
      <c r="Q122" s="580" t="s">
        <v>295</v>
      </c>
      <c r="R122" s="575">
        <v>2</v>
      </c>
      <c r="S122" s="580" t="s">
        <v>295</v>
      </c>
      <c r="T122" s="575">
        <v>2</v>
      </c>
      <c r="U122" s="580" t="s">
        <v>295</v>
      </c>
      <c r="V122" s="575">
        <v>2</v>
      </c>
      <c r="W122" s="580" t="s">
        <v>295</v>
      </c>
      <c r="X122" s="575">
        <v>8</v>
      </c>
      <c r="Y122" s="577" t="s">
        <v>295</v>
      </c>
      <c r="Z122" s="575"/>
      <c r="AA122" s="575"/>
      <c r="AB122" s="567"/>
      <c r="AC122" s="567"/>
      <c r="AD122" s="575"/>
      <c r="AE122" s="575"/>
      <c r="AF122" s="575" t="s">
        <v>295</v>
      </c>
      <c r="AG122" s="575" t="s">
        <v>295</v>
      </c>
      <c r="AH122" s="613" t="s">
        <v>295</v>
      </c>
      <c r="AI122" s="613" t="s">
        <v>295</v>
      </c>
      <c r="AJ122" s="575" t="s">
        <v>1181</v>
      </c>
      <c r="AK122" s="85"/>
      <c r="AL122" s="85"/>
      <c r="AM122" s="85"/>
      <c r="AN122" s="85"/>
      <c r="AO122" s="85"/>
      <c r="AP122" s="85"/>
      <c r="AQ122" s="85"/>
      <c r="AR122" s="85"/>
      <c r="AS122" s="85"/>
      <c r="AT122" s="85"/>
      <c r="AU122" s="85"/>
      <c r="AV122" s="85"/>
      <c r="AW122" s="85"/>
      <c r="AX122" s="85"/>
      <c r="AY122" s="85"/>
      <c r="AZ122" s="85"/>
      <c r="BA122" s="85"/>
      <c r="BB122" s="85"/>
      <c r="BC122" s="85"/>
      <c r="BD122" s="85"/>
      <c r="BE122" s="85" t="s">
        <v>156</v>
      </c>
      <c r="BF122" s="85" t="s">
        <v>156</v>
      </c>
      <c r="BG122" s="85" t="s">
        <v>156</v>
      </c>
      <c r="BH122" s="85" t="s">
        <v>1089</v>
      </c>
      <c r="BI122" s="85" t="s">
        <v>1130</v>
      </c>
      <c r="BJ122" s="85" t="s">
        <v>1183</v>
      </c>
      <c r="BK122" s="85" t="s">
        <v>2603</v>
      </c>
      <c r="BL122" s="85" t="s">
        <v>1185</v>
      </c>
      <c r="BM122" s="584" t="s">
        <v>1186</v>
      </c>
      <c r="BN122" s="85"/>
    </row>
    <row r="123" spans="1:66" ht="15" customHeight="1">
      <c r="A123" s="588" t="s">
        <v>1996</v>
      </c>
      <c r="B123" s="85" t="s">
        <v>58</v>
      </c>
      <c r="C123" s="588"/>
      <c r="D123" s="85" t="s">
        <v>1187</v>
      </c>
      <c r="E123" s="85"/>
      <c r="F123" s="85" t="s">
        <v>245</v>
      </c>
      <c r="G123" s="85" t="s">
        <v>859</v>
      </c>
      <c r="H123" s="566">
        <v>44197</v>
      </c>
      <c r="I123" s="591">
        <v>45656</v>
      </c>
      <c r="J123" s="575" t="s">
        <v>1188</v>
      </c>
      <c r="K123" s="575" t="s">
        <v>1189</v>
      </c>
      <c r="L123" s="575">
        <v>1</v>
      </c>
      <c r="M123" s="575"/>
      <c r="N123" s="575"/>
      <c r="O123" s="593"/>
      <c r="P123" s="575">
        <v>1</v>
      </c>
      <c r="Q123" s="575" t="s">
        <v>1997</v>
      </c>
      <c r="R123" s="575">
        <v>1</v>
      </c>
      <c r="S123" s="575" t="s">
        <v>1998</v>
      </c>
      <c r="T123" s="575">
        <v>1</v>
      </c>
      <c r="U123" s="575" t="s">
        <v>1999</v>
      </c>
      <c r="V123" s="575">
        <v>1</v>
      </c>
      <c r="W123" s="575" t="s">
        <v>2000</v>
      </c>
      <c r="X123" s="575">
        <v>1</v>
      </c>
      <c r="Y123" s="577" t="s">
        <v>2001</v>
      </c>
      <c r="Z123" s="593" t="s">
        <v>182</v>
      </c>
      <c r="AA123" s="593" t="s">
        <v>182</v>
      </c>
      <c r="AB123" s="593" t="s">
        <v>182</v>
      </c>
      <c r="AC123" s="593" t="s">
        <v>182</v>
      </c>
      <c r="AD123" s="593" t="s">
        <v>182</v>
      </c>
      <c r="AE123" s="593" t="s">
        <v>182</v>
      </c>
      <c r="AF123" s="593" t="s">
        <v>2002</v>
      </c>
      <c r="AG123" s="594">
        <v>0.08</v>
      </c>
      <c r="AH123" s="575">
        <v>1</v>
      </c>
      <c r="AI123" s="615">
        <v>1</v>
      </c>
      <c r="AJ123" s="575" t="s">
        <v>2604</v>
      </c>
      <c r="AK123" s="588" t="s">
        <v>67</v>
      </c>
      <c r="AL123" s="588"/>
      <c r="AM123" s="590">
        <v>0</v>
      </c>
      <c r="AN123" s="85"/>
      <c r="AO123" s="589">
        <v>0</v>
      </c>
      <c r="AP123" s="85"/>
      <c r="AQ123" s="588"/>
      <c r="AR123" s="588"/>
      <c r="AS123" s="590">
        <v>0</v>
      </c>
      <c r="AT123" s="85"/>
      <c r="AU123" s="589">
        <v>0</v>
      </c>
      <c r="AV123" s="85"/>
      <c r="AW123" s="588"/>
      <c r="AX123" s="588"/>
      <c r="AY123" s="590">
        <v>0</v>
      </c>
      <c r="AZ123" s="85"/>
      <c r="BA123" s="589">
        <v>0</v>
      </c>
      <c r="BB123" s="85"/>
      <c r="BC123" s="588"/>
      <c r="BD123" s="588"/>
      <c r="BE123" s="85" t="s">
        <v>1195</v>
      </c>
      <c r="BF123" s="85">
        <v>42</v>
      </c>
      <c r="BG123" s="85" t="s">
        <v>1196</v>
      </c>
      <c r="BH123" s="85" t="s">
        <v>1197</v>
      </c>
      <c r="BI123" s="85" t="s">
        <v>1198</v>
      </c>
      <c r="BJ123" s="85" t="s">
        <v>1199</v>
      </c>
      <c r="BK123" s="85" t="s">
        <v>1200</v>
      </c>
      <c r="BL123" s="85" t="s">
        <v>1201</v>
      </c>
      <c r="BM123" s="584" t="s">
        <v>1202</v>
      </c>
      <c r="BN123" s="575" t="s">
        <v>2605</v>
      </c>
    </row>
    <row r="124" spans="1:66" ht="15" customHeight="1">
      <c r="A124" s="588" t="s">
        <v>2007</v>
      </c>
      <c r="B124" s="85" t="s">
        <v>58</v>
      </c>
      <c r="C124" s="588"/>
      <c r="D124" s="85" t="s">
        <v>1203</v>
      </c>
      <c r="E124" s="85"/>
      <c r="F124" s="85" t="s">
        <v>245</v>
      </c>
      <c r="G124" s="85" t="s">
        <v>859</v>
      </c>
      <c r="H124" s="566">
        <v>44562</v>
      </c>
      <c r="I124" s="591">
        <v>45641</v>
      </c>
      <c r="J124" s="575" t="s">
        <v>1204</v>
      </c>
      <c r="K124" s="575" t="s">
        <v>1205</v>
      </c>
      <c r="L124" s="575" t="s">
        <v>144</v>
      </c>
      <c r="M124" s="575"/>
      <c r="N124" s="575"/>
      <c r="O124" s="593"/>
      <c r="P124" s="575"/>
      <c r="Q124" s="575" t="s">
        <v>2008</v>
      </c>
      <c r="R124" s="575">
        <v>1</v>
      </c>
      <c r="S124" s="575" t="s">
        <v>2009</v>
      </c>
      <c r="T124" s="575">
        <v>2</v>
      </c>
      <c r="U124" s="575" t="s">
        <v>2010</v>
      </c>
      <c r="V124" s="575">
        <v>2</v>
      </c>
      <c r="W124" s="575" t="s">
        <v>2011</v>
      </c>
      <c r="X124" s="575">
        <v>2</v>
      </c>
      <c r="Y124" s="577" t="s">
        <v>2012</v>
      </c>
      <c r="Z124" s="593" t="s">
        <v>182</v>
      </c>
      <c r="AA124" s="593" t="s">
        <v>182</v>
      </c>
      <c r="AB124" s="593" t="s">
        <v>182</v>
      </c>
      <c r="AC124" s="593" t="s">
        <v>182</v>
      </c>
      <c r="AD124" s="593" t="s">
        <v>182</v>
      </c>
      <c r="AE124" s="593" t="s">
        <v>182</v>
      </c>
      <c r="AF124" s="593"/>
      <c r="AG124" s="593" t="s">
        <v>1816</v>
      </c>
      <c r="AH124" s="575"/>
      <c r="AI124" s="575" t="s">
        <v>1816</v>
      </c>
      <c r="AJ124" s="575" t="s">
        <v>1206</v>
      </c>
      <c r="AK124" s="588" t="s">
        <v>1207</v>
      </c>
      <c r="AL124" s="588"/>
      <c r="AM124" s="588" t="s">
        <v>1816</v>
      </c>
      <c r="AN124" s="85"/>
      <c r="AO124" s="85" t="s">
        <v>1816</v>
      </c>
      <c r="AP124" s="85"/>
      <c r="AQ124" s="588"/>
      <c r="AR124" s="588"/>
      <c r="AS124" s="588" t="s">
        <v>1816</v>
      </c>
      <c r="AT124" s="85"/>
      <c r="AU124" s="85" t="s">
        <v>1816</v>
      </c>
      <c r="AV124" s="85"/>
      <c r="AW124" s="588"/>
      <c r="AX124" s="588"/>
      <c r="AY124" s="588" t="s">
        <v>1816</v>
      </c>
      <c r="AZ124" s="85"/>
      <c r="BA124" s="85" t="s">
        <v>1816</v>
      </c>
      <c r="BB124" s="85"/>
      <c r="BC124" s="588"/>
      <c r="BD124" s="588"/>
      <c r="BE124" s="85" t="s">
        <v>1195</v>
      </c>
      <c r="BF124" s="85">
        <v>42</v>
      </c>
      <c r="BG124" s="85" t="s">
        <v>1196</v>
      </c>
      <c r="BH124" s="85" t="s">
        <v>1197</v>
      </c>
      <c r="BI124" s="85" t="s">
        <v>1198</v>
      </c>
      <c r="BJ124" s="85" t="s">
        <v>1199</v>
      </c>
      <c r="BK124" s="85" t="s">
        <v>2606</v>
      </c>
      <c r="BL124" s="85" t="s">
        <v>1201</v>
      </c>
      <c r="BM124" s="584" t="s">
        <v>1202</v>
      </c>
      <c r="BN124" s="575" t="s">
        <v>1208</v>
      </c>
    </row>
    <row r="125" spans="1:66" ht="15" customHeight="1">
      <c r="A125" s="85" t="s">
        <v>2607</v>
      </c>
      <c r="B125" s="85" t="s">
        <v>58</v>
      </c>
      <c r="C125" s="85"/>
      <c r="D125" s="85" t="s">
        <v>1209</v>
      </c>
      <c r="E125" s="85"/>
      <c r="F125" s="85" t="s">
        <v>245</v>
      </c>
      <c r="G125" s="85" t="s">
        <v>1210</v>
      </c>
      <c r="H125" s="566">
        <v>44287</v>
      </c>
      <c r="I125" s="591">
        <v>45291</v>
      </c>
      <c r="J125" s="575" t="s">
        <v>1211</v>
      </c>
      <c r="K125" s="575" t="s">
        <v>1212</v>
      </c>
      <c r="L125" s="575" t="s">
        <v>144</v>
      </c>
      <c r="M125" s="575" t="s">
        <v>65</v>
      </c>
      <c r="N125" s="575"/>
      <c r="O125" s="575"/>
      <c r="P125" s="575">
        <v>1</v>
      </c>
      <c r="Q125" s="575" t="s">
        <v>2608</v>
      </c>
      <c r="R125" s="575">
        <v>1</v>
      </c>
      <c r="S125" s="575" t="s">
        <v>2609</v>
      </c>
      <c r="T125" s="575">
        <v>1</v>
      </c>
      <c r="U125" s="575" t="s">
        <v>2610</v>
      </c>
      <c r="V125" s="575"/>
      <c r="W125" s="575"/>
      <c r="X125" s="575">
        <v>1</v>
      </c>
      <c r="Y125" s="577" t="s">
        <v>2611</v>
      </c>
      <c r="Z125" s="593" t="s">
        <v>295</v>
      </c>
      <c r="AA125" s="593" t="s">
        <v>295</v>
      </c>
      <c r="AB125" s="593" t="s">
        <v>295</v>
      </c>
      <c r="AC125" s="593" t="s">
        <v>295</v>
      </c>
      <c r="AD125" s="593" t="s">
        <v>295</v>
      </c>
      <c r="AE125" s="593" t="s">
        <v>295</v>
      </c>
      <c r="AF125" s="593" t="s">
        <v>2612</v>
      </c>
      <c r="AG125" s="594">
        <v>0.11</v>
      </c>
      <c r="AH125" s="575">
        <v>1</v>
      </c>
      <c r="AI125" s="581">
        <v>1</v>
      </c>
      <c r="AJ125" s="575" t="s">
        <v>1213</v>
      </c>
      <c r="AK125" s="588" t="s">
        <v>295</v>
      </c>
      <c r="AL125" s="588"/>
      <c r="AM125" s="590">
        <v>0</v>
      </c>
      <c r="AN125" s="85"/>
      <c r="AO125" s="589">
        <v>0</v>
      </c>
      <c r="AP125" s="85"/>
      <c r="AQ125" s="588"/>
      <c r="AR125" s="588"/>
      <c r="AS125" s="590">
        <v>0</v>
      </c>
      <c r="AT125" s="85"/>
      <c r="AU125" s="589">
        <v>0</v>
      </c>
      <c r="AV125" s="85"/>
      <c r="AW125" s="588"/>
      <c r="AX125" s="588"/>
      <c r="AY125" s="590">
        <v>0</v>
      </c>
      <c r="AZ125" s="85"/>
      <c r="BA125" s="589">
        <v>0</v>
      </c>
      <c r="BB125" s="85"/>
      <c r="BC125" s="588"/>
      <c r="BD125" s="588"/>
      <c r="BE125" s="85" t="s">
        <v>1218</v>
      </c>
      <c r="BF125" s="85">
        <v>114</v>
      </c>
      <c r="BG125" s="85" t="s">
        <v>1219</v>
      </c>
      <c r="BH125" s="85" t="s">
        <v>1197</v>
      </c>
      <c r="BI125" s="85" t="s">
        <v>1198</v>
      </c>
      <c r="BJ125" s="85" t="s">
        <v>1220</v>
      </c>
      <c r="BK125" s="85" t="s">
        <v>1221</v>
      </c>
      <c r="BL125" s="85">
        <v>3143046792</v>
      </c>
      <c r="BM125" s="579" t="s">
        <v>1222</v>
      </c>
      <c r="BN125" s="588" t="s">
        <v>1223</v>
      </c>
    </row>
    <row r="126" spans="1:66" ht="15" customHeight="1">
      <c r="A126" s="85" t="s">
        <v>2613</v>
      </c>
      <c r="B126" s="85" t="s">
        <v>58</v>
      </c>
      <c r="C126" s="85"/>
      <c r="D126" s="85" t="s">
        <v>2019</v>
      </c>
      <c r="E126" s="85"/>
      <c r="F126" s="85" t="s">
        <v>245</v>
      </c>
      <c r="G126" s="85" t="s">
        <v>1210</v>
      </c>
      <c r="H126" s="566">
        <v>44197</v>
      </c>
      <c r="I126" s="591">
        <v>45291</v>
      </c>
      <c r="J126" s="575" t="s">
        <v>2020</v>
      </c>
      <c r="K126" s="575" t="s">
        <v>1226</v>
      </c>
      <c r="L126" s="575" t="s">
        <v>1227</v>
      </c>
      <c r="M126" s="575" t="s">
        <v>65</v>
      </c>
      <c r="N126" s="575"/>
      <c r="O126" s="575" t="s">
        <v>252</v>
      </c>
      <c r="P126" s="581">
        <v>0.3</v>
      </c>
      <c r="Q126" s="575" t="s">
        <v>2614</v>
      </c>
      <c r="R126" s="581">
        <v>0.35</v>
      </c>
      <c r="S126" s="575" t="s">
        <v>2615</v>
      </c>
      <c r="T126" s="581">
        <v>0.35</v>
      </c>
      <c r="U126" s="575" t="s">
        <v>2616</v>
      </c>
      <c r="V126" s="575"/>
      <c r="W126" s="575"/>
      <c r="X126" s="581">
        <v>1</v>
      </c>
      <c r="Y126" s="577" t="s">
        <v>2617</v>
      </c>
      <c r="Z126" s="593" t="s">
        <v>295</v>
      </c>
      <c r="AA126" s="593" t="s">
        <v>295</v>
      </c>
      <c r="AB126" s="593" t="s">
        <v>295</v>
      </c>
      <c r="AC126" s="593" t="s">
        <v>295</v>
      </c>
      <c r="AD126" s="593" t="s">
        <v>295</v>
      </c>
      <c r="AE126" s="593" t="s">
        <v>295</v>
      </c>
      <c r="AF126" s="593" t="s">
        <v>2618</v>
      </c>
      <c r="AG126" s="594">
        <v>0.09</v>
      </c>
      <c r="AH126" s="581">
        <v>0.05</v>
      </c>
      <c r="AI126" s="615">
        <v>0.17</v>
      </c>
      <c r="AJ126" s="575" t="s">
        <v>2021</v>
      </c>
      <c r="AK126" s="575" t="s">
        <v>1229</v>
      </c>
      <c r="AL126" s="588"/>
      <c r="AM126" s="590">
        <v>0</v>
      </c>
      <c r="AN126" s="85"/>
      <c r="AO126" s="589">
        <v>0</v>
      </c>
      <c r="AP126" s="85"/>
      <c r="AQ126" s="588"/>
      <c r="AR126" s="588"/>
      <c r="AS126" s="590">
        <v>0</v>
      </c>
      <c r="AT126" s="85"/>
      <c r="AU126" s="589">
        <v>0</v>
      </c>
      <c r="AV126" s="85"/>
      <c r="AW126" s="588"/>
      <c r="AX126" s="588"/>
      <c r="AY126" s="590">
        <v>0</v>
      </c>
      <c r="AZ126" s="85"/>
      <c r="BA126" s="589">
        <v>0</v>
      </c>
      <c r="BB126" s="85"/>
      <c r="BC126" s="588"/>
      <c r="BD126" s="588"/>
      <c r="BE126" s="85" t="s">
        <v>1218</v>
      </c>
      <c r="BF126" s="85">
        <v>114</v>
      </c>
      <c r="BG126" s="85" t="s">
        <v>1219</v>
      </c>
      <c r="BH126" s="85" t="s">
        <v>1197</v>
      </c>
      <c r="BI126" s="85" t="s">
        <v>1198</v>
      </c>
      <c r="BJ126" s="85" t="s">
        <v>1220</v>
      </c>
      <c r="BK126" s="85" t="s">
        <v>1221</v>
      </c>
      <c r="BL126" s="85">
        <v>3143046792</v>
      </c>
      <c r="BM126" s="579" t="s">
        <v>1222</v>
      </c>
      <c r="BN126" s="85" t="s">
        <v>2619</v>
      </c>
    </row>
    <row r="127" spans="1:66" ht="15" customHeight="1">
      <c r="A127" s="85" t="s">
        <v>2620</v>
      </c>
      <c r="B127" s="85" t="s">
        <v>58</v>
      </c>
      <c r="C127" s="85"/>
      <c r="D127" s="85" t="s">
        <v>2028</v>
      </c>
      <c r="E127" s="85"/>
      <c r="F127" s="85" t="s">
        <v>245</v>
      </c>
      <c r="G127" s="85" t="s">
        <v>1210</v>
      </c>
      <c r="H127" s="566">
        <v>44197</v>
      </c>
      <c r="I127" s="591">
        <v>45291</v>
      </c>
      <c r="J127" s="575" t="s">
        <v>1236</v>
      </c>
      <c r="K127" s="575" t="s">
        <v>1237</v>
      </c>
      <c r="L127" s="575" t="s">
        <v>1227</v>
      </c>
      <c r="M127" s="575" t="s">
        <v>65</v>
      </c>
      <c r="N127" s="581">
        <v>1</v>
      </c>
      <c r="O127" s="575" t="s">
        <v>2621</v>
      </c>
      <c r="P127" s="581">
        <v>1</v>
      </c>
      <c r="Q127" s="575" t="s">
        <v>2622</v>
      </c>
      <c r="R127" s="581">
        <v>1</v>
      </c>
      <c r="S127" s="575" t="s">
        <v>2623</v>
      </c>
      <c r="T127" s="581">
        <v>1</v>
      </c>
      <c r="U127" s="575" t="s">
        <v>2624</v>
      </c>
      <c r="V127" s="575"/>
      <c r="W127" s="575"/>
      <c r="X127" s="575"/>
      <c r="Y127" s="577" t="s">
        <v>2625</v>
      </c>
      <c r="Z127" s="593" t="s">
        <v>295</v>
      </c>
      <c r="AA127" s="593" t="s">
        <v>295</v>
      </c>
      <c r="AB127" s="593" t="s">
        <v>295</v>
      </c>
      <c r="AC127" s="593" t="s">
        <v>295</v>
      </c>
      <c r="AD127" s="593" t="s">
        <v>295</v>
      </c>
      <c r="AE127" s="593" t="s">
        <v>295</v>
      </c>
      <c r="AF127" s="593" t="s">
        <v>2626</v>
      </c>
      <c r="AG127" s="594">
        <v>0.25</v>
      </c>
      <c r="AH127" s="581">
        <v>1</v>
      </c>
      <c r="AI127" s="581">
        <v>1</v>
      </c>
      <c r="AJ127" s="575" t="s">
        <v>2627</v>
      </c>
      <c r="AK127" s="588"/>
      <c r="AL127" s="588"/>
      <c r="AM127" s="590">
        <v>0</v>
      </c>
      <c r="AN127" s="85"/>
      <c r="AO127" s="589">
        <v>0</v>
      </c>
      <c r="AP127" s="85"/>
      <c r="AQ127" s="588"/>
      <c r="AR127" s="588"/>
      <c r="AS127" s="590">
        <v>0</v>
      </c>
      <c r="AT127" s="85"/>
      <c r="AU127" s="589">
        <v>0</v>
      </c>
      <c r="AV127" s="85"/>
      <c r="AW127" s="588"/>
      <c r="AX127" s="588"/>
      <c r="AY127" s="590">
        <v>0</v>
      </c>
      <c r="AZ127" s="85"/>
      <c r="BA127" s="589">
        <v>0</v>
      </c>
      <c r="BB127" s="85"/>
      <c r="BC127" s="588"/>
      <c r="BD127" s="588"/>
      <c r="BE127" s="85" t="s">
        <v>1218</v>
      </c>
      <c r="BF127" s="85">
        <v>114</v>
      </c>
      <c r="BG127" s="85" t="s">
        <v>1219</v>
      </c>
      <c r="BH127" s="85" t="s">
        <v>1197</v>
      </c>
      <c r="BI127" s="85" t="s">
        <v>1198</v>
      </c>
      <c r="BJ127" s="85" t="s">
        <v>1220</v>
      </c>
      <c r="BK127" s="85" t="s">
        <v>1221</v>
      </c>
      <c r="BL127" s="85">
        <v>3143046792</v>
      </c>
      <c r="BM127" s="579" t="s">
        <v>1222</v>
      </c>
      <c r="BN127" s="85"/>
    </row>
    <row r="128" spans="1:66" ht="15" customHeight="1">
      <c r="A128" s="545" t="s">
        <v>2628</v>
      </c>
      <c r="B128" s="161" t="s">
        <v>2249</v>
      </c>
      <c r="C128" s="161"/>
      <c r="D128" s="161" t="s">
        <v>1243</v>
      </c>
      <c r="E128" s="548">
        <v>0.5</v>
      </c>
      <c r="F128" s="161" t="s">
        <v>245</v>
      </c>
      <c r="G128" s="161" t="s">
        <v>1244</v>
      </c>
      <c r="H128" s="541">
        <v>44197</v>
      </c>
      <c r="I128" s="616">
        <v>45627</v>
      </c>
      <c r="J128" s="542" t="s">
        <v>1245</v>
      </c>
      <c r="K128" s="542" t="s">
        <v>1246</v>
      </c>
      <c r="L128" s="542" t="s">
        <v>520</v>
      </c>
      <c r="M128" s="617" t="s">
        <v>65</v>
      </c>
      <c r="N128" s="542"/>
      <c r="O128" s="617"/>
      <c r="P128" s="542">
        <v>2</v>
      </c>
      <c r="Q128" s="575" t="s">
        <v>2629</v>
      </c>
      <c r="R128" s="542">
        <v>2</v>
      </c>
      <c r="S128" s="575" t="s">
        <v>2630</v>
      </c>
      <c r="T128" s="542">
        <v>2</v>
      </c>
      <c r="U128" s="575" t="s">
        <v>2631</v>
      </c>
      <c r="V128" s="542">
        <v>2</v>
      </c>
      <c r="W128" s="575" t="s">
        <v>2632</v>
      </c>
      <c r="X128" s="542">
        <v>8</v>
      </c>
      <c r="Y128" s="542" t="s">
        <v>2633</v>
      </c>
      <c r="Z128" s="593" t="s">
        <v>295</v>
      </c>
      <c r="AA128" s="593" t="s">
        <v>295</v>
      </c>
      <c r="AB128" s="593" t="s">
        <v>295</v>
      </c>
      <c r="AC128" s="593" t="s">
        <v>295</v>
      </c>
      <c r="AD128" s="593" t="s">
        <v>295</v>
      </c>
      <c r="AE128" s="593" t="s">
        <v>295</v>
      </c>
      <c r="AF128" s="617" t="s">
        <v>2634</v>
      </c>
      <c r="AG128" s="618">
        <v>0.25</v>
      </c>
      <c r="AH128" s="617">
        <v>0.5</v>
      </c>
      <c r="AI128" s="619">
        <v>0.25</v>
      </c>
      <c r="AJ128" s="542" t="s">
        <v>1247</v>
      </c>
      <c r="AK128" s="161" t="s">
        <v>1248</v>
      </c>
      <c r="AL128" s="588"/>
      <c r="AM128" s="590">
        <v>0</v>
      </c>
      <c r="AN128" s="85"/>
      <c r="AO128" s="589">
        <v>0</v>
      </c>
      <c r="AP128" s="85"/>
      <c r="AQ128" s="588"/>
      <c r="AR128" s="588"/>
      <c r="AS128" s="590">
        <v>0</v>
      </c>
      <c r="AT128" s="85"/>
      <c r="AU128" s="589">
        <v>0</v>
      </c>
      <c r="AV128" s="85"/>
      <c r="AW128" s="588"/>
      <c r="AX128" s="588"/>
      <c r="AY128" s="590">
        <v>0</v>
      </c>
      <c r="AZ128" s="85"/>
      <c r="BA128" s="589">
        <v>0</v>
      </c>
      <c r="BB128" s="85"/>
      <c r="BC128" s="588"/>
      <c r="BD128" s="588"/>
      <c r="BE128" s="532" t="s">
        <v>1251</v>
      </c>
      <c r="BF128" s="620">
        <v>17</v>
      </c>
      <c r="BG128" s="620" t="s">
        <v>1252</v>
      </c>
      <c r="BH128" s="620" t="s">
        <v>1253</v>
      </c>
      <c r="BI128" s="85" t="s">
        <v>1198</v>
      </c>
      <c r="BJ128" s="620" t="s">
        <v>1255</v>
      </c>
      <c r="BK128" s="554" t="s">
        <v>1256</v>
      </c>
      <c r="BL128" s="554" t="s">
        <v>1257</v>
      </c>
      <c r="BM128" s="621" t="s">
        <v>1258</v>
      </c>
      <c r="BN128" s="588"/>
    </row>
    <row r="129" spans="1:66" ht="15" customHeight="1">
      <c r="A129" s="161" t="s">
        <v>2635</v>
      </c>
      <c r="B129" s="161" t="s">
        <v>58</v>
      </c>
      <c r="C129" s="161"/>
      <c r="D129" s="161" t="s">
        <v>1259</v>
      </c>
      <c r="E129" s="548">
        <v>0.5</v>
      </c>
      <c r="F129" s="161" t="s">
        <v>245</v>
      </c>
      <c r="G129" s="161" t="s">
        <v>1244</v>
      </c>
      <c r="H129" s="541">
        <v>44197</v>
      </c>
      <c r="I129" s="616">
        <v>44896</v>
      </c>
      <c r="J129" s="542" t="s">
        <v>1260</v>
      </c>
      <c r="K129" s="542" t="s">
        <v>1261</v>
      </c>
      <c r="L129" s="542" t="s">
        <v>520</v>
      </c>
      <c r="M129" s="542" t="s">
        <v>65</v>
      </c>
      <c r="N129" s="542"/>
      <c r="O129" s="542"/>
      <c r="P129" s="543">
        <v>0.5</v>
      </c>
      <c r="Q129" s="575" t="s">
        <v>2636</v>
      </c>
      <c r="R129" s="543">
        <v>0.5</v>
      </c>
      <c r="S129" s="575" t="s">
        <v>2637</v>
      </c>
      <c r="T129" s="542"/>
      <c r="U129" s="575"/>
      <c r="V129" s="617"/>
      <c r="W129" s="575"/>
      <c r="X129" s="543">
        <v>1</v>
      </c>
      <c r="Y129" s="542" t="s">
        <v>2638</v>
      </c>
      <c r="Z129" s="593" t="s">
        <v>295</v>
      </c>
      <c r="AA129" s="593" t="s">
        <v>295</v>
      </c>
      <c r="AB129" s="593" t="s">
        <v>295</v>
      </c>
      <c r="AC129" s="593" t="s">
        <v>295</v>
      </c>
      <c r="AD129" s="593" t="s">
        <v>295</v>
      </c>
      <c r="AE129" s="593" t="s">
        <v>295</v>
      </c>
      <c r="AF129" s="617" t="s">
        <v>2639</v>
      </c>
      <c r="AG129" s="618">
        <v>0.25</v>
      </c>
      <c r="AH129" s="622">
        <v>0.5</v>
      </c>
      <c r="AI129" s="623">
        <v>0.25</v>
      </c>
      <c r="AJ129" s="542" t="s">
        <v>1262</v>
      </c>
      <c r="AK129" s="161" t="s">
        <v>1248</v>
      </c>
      <c r="AL129" s="588"/>
      <c r="AM129" s="590">
        <v>0</v>
      </c>
      <c r="AN129" s="85"/>
      <c r="AO129" s="589">
        <v>0</v>
      </c>
      <c r="AP129" s="85"/>
      <c r="AQ129" s="588"/>
      <c r="AR129" s="588"/>
      <c r="AS129" s="590">
        <v>0</v>
      </c>
      <c r="AT129" s="85"/>
      <c r="AU129" s="589">
        <v>0</v>
      </c>
      <c r="AV129" s="85"/>
      <c r="AW129" s="588"/>
      <c r="AX129" s="588"/>
      <c r="AY129" s="590">
        <v>0</v>
      </c>
      <c r="AZ129" s="85"/>
      <c r="BA129" s="589">
        <v>0</v>
      </c>
      <c r="BB129" s="85"/>
      <c r="BC129" s="588"/>
      <c r="BD129" s="588"/>
      <c r="BE129" s="532" t="s">
        <v>1251</v>
      </c>
      <c r="BF129" s="620">
        <v>17</v>
      </c>
      <c r="BG129" s="620" t="s">
        <v>1252</v>
      </c>
      <c r="BH129" s="620" t="s">
        <v>1253</v>
      </c>
      <c r="BI129" s="85" t="s">
        <v>1198</v>
      </c>
      <c r="BJ129" s="620" t="s">
        <v>1255</v>
      </c>
      <c r="BK129" s="554" t="s">
        <v>1256</v>
      </c>
      <c r="BL129" s="554" t="s">
        <v>1257</v>
      </c>
      <c r="BM129" s="621" t="s">
        <v>1258</v>
      </c>
      <c r="BN129" s="588"/>
    </row>
    <row r="130" spans="1:66" ht="15" customHeight="1">
      <c r="A130" s="588" t="s">
        <v>2640</v>
      </c>
      <c r="B130" s="85" t="s">
        <v>58</v>
      </c>
      <c r="C130" s="85"/>
      <c r="D130" s="85" t="s">
        <v>1265</v>
      </c>
      <c r="E130" s="85"/>
      <c r="F130" s="85" t="s">
        <v>245</v>
      </c>
      <c r="G130" s="85" t="s">
        <v>1266</v>
      </c>
      <c r="H130" s="624">
        <v>44105</v>
      </c>
      <c r="I130" s="591">
        <v>45443</v>
      </c>
      <c r="J130" s="575" t="s">
        <v>1267</v>
      </c>
      <c r="K130" s="575" t="s">
        <v>1268</v>
      </c>
      <c r="L130" s="575" t="s">
        <v>520</v>
      </c>
      <c r="M130" s="575" t="s">
        <v>65</v>
      </c>
      <c r="N130" s="575"/>
      <c r="O130" s="575"/>
      <c r="P130" s="581">
        <v>0.55000000000000004</v>
      </c>
      <c r="Q130" s="575" t="s">
        <v>2641</v>
      </c>
      <c r="R130" s="581">
        <v>1</v>
      </c>
      <c r="S130" s="575" t="s">
        <v>2642</v>
      </c>
      <c r="T130" s="581">
        <v>1</v>
      </c>
      <c r="U130" s="575" t="s">
        <v>2643</v>
      </c>
      <c r="V130" s="581">
        <v>1</v>
      </c>
      <c r="W130" s="575" t="s">
        <v>2644</v>
      </c>
      <c r="X130" s="581">
        <v>1</v>
      </c>
      <c r="Y130" s="575" t="s">
        <v>2645</v>
      </c>
      <c r="Z130" s="593" t="s">
        <v>295</v>
      </c>
      <c r="AA130" s="593" t="s">
        <v>295</v>
      </c>
      <c r="AB130" s="625" t="s">
        <v>295</v>
      </c>
      <c r="AC130" s="625">
        <v>0</v>
      </c>
      <c r="AD130" s="593" t="s">
        <v>295</v>
      </c>
      <c r="AE130" s="593" t="s">
        <v>295</v>
      </c>
      <c r="AF130" s="593" t="s">
        <v>252</v>
      </c>
      <c r="AG130" s="594">
        <v>0</v>
      </c>
      <c r="AH130" s="575">
        <v>0</v>
      </c>
      <c r="AI130" s="581">
        <v>0</v>
      </c>
      <c r="AJ130" s="575"/>
      <c r="AK130" s="575" t="s">
        <v>1270</v>
      </c>
      <c r="AL130" s="588"/>
      <c r="AM130" s="590">
        <v>0</v>
      </c>
      <c r="AN130" s="85"/>
      <c r="AO130" s="589">
        <v>0</v>
      </c>
      <c r="AP130" s="85"/>
      <c r="AQ130" s="588"/>
      <c r="AR130" s="588"/>
      <c r="AS130" s="590">
        <v>0</v>
      </c>
      <c r="AT130" s="85"/>
      <c r="AU130" s="589">
        <v>0</v>
      </c>
      <c r="AV130" s="85"/>
      <c r="AW130" s="588"/>
      <c r="AX130" s="588"/>
      <c r="AY130" s="590">
        <v>0</v>
      </c>
      <c r="AZ130" s="85"/>
      <c r="BA130" s="589">
        <v>0</v>
      </c>
      <c r="BB130" s="85"/>
      <c r="BC130" s="588"/>
      <c r="BD130" s="588"/>
      <c r="BE130" s="85" t="s">
        <v>1195</v>
      </c>
      <c r="BF130" s="85">
        <v>49</v>
      </c>
      <c r="BG130" s="85" t="s">
        <v>1275</v>
      </c>
      <c r="BH130" s="85" t="s">
        <v>1197</v>
      </c>
      <c r="BI130" s="85" t="s">
        <v>1198</v>
      </c>
      <c r="BJ130" s="85" t="s">
        <v>1276</v>
      </c>
      <c r="BK130" s="85" t="s">
        <v>1277</v>
      </c>
      <c r="BL130" s="85" t="s">
        <v>1278</v>
      </c>
      <c r="BM130" s="579" t="s">
        <v>1279</v>
      </c>
      <c r="BN130" s="588"/>
    </row>
    <row r="131" spans="1:66" ht="15" customHeight="1">
      <c r="A131" s="588" t="s">
        <v>2646</v>
      </c>
      <c r="B131" s="85" t="s">
        <v>58</v>
      </c>
      <c r="C131" s="85"/>
      <c r="D131" s="85" t="s">
        <v>1280</v>
      </c>
      <c r="E131" s="85"/>
      <c r="F131" s="85" t="s">
        <v>245</v>
      </c>
      <c r="G131" s="85" t="s">
        <v>1281</v>
      </c>
      <c r="H131" s="624">
        <v>44105</v>
      </c>
      <c r="I131" s="591">
        <v>45443</v>
      </c>
      <c r="J131" s="575" t="s">
        <v>1282</v>
      </c>
      <c r="K131" s="575" t="s">
        <v>1283</v>
      </c>
      <c r="L131" s="575" t="s">
        <v>520</v>
      </c>
      <c r="M131" s="575" t="s">
        <v>65</v>
      </c>
      <c r="N131" s="575"/>
      <c r="O131" s="575"/>
      <c r="P131" s="581">
        <v>0.5</v>
      </c>
      <c r="Q131" s="575" t="s">
        <v>2647</v>
      </c>
      <c r="R131" s="581">
        <v>0.5</v>
      </c>
      <c r="S131" s="575" t="s">
        <v>2648</v>
      </c>
      <c r="T131" s="575"/>
      <c r="U131" s="575"/>
      <c r="V131" s="575"/>
      <c r="W131" s="575"/>
      <c r="X131" s="581">
        <v>1</v>
      </c>
      <c r="Y131" s="575" t="s">
        <v>2649</v>
      </c>
      <c r="Z131" s="593" t="s">
        <v>295</v>
      </c>
      <c r="AA131" s="593" t="s">
        <v>295</v>
      </c>
      <c r="AB131" s="625" t="s">
        <v>295</v>
      </c>
      <c r="AC131" s="625">
        <v>0</v>
      </c>
      <c r="AD131" s="593" t="s">
        <v>295</v>
      </c>
      <c r="AE131" s="593" t="s">
        <v>295</v>
      </c>
      <c r="AF131" s="593" t="s">
        <v>252</v>
      </c>
      <c r="AG131" s="594">
        <v>0</v>
      </c>
      <c r="AH131" s="575">
        <v>0</v>
      </c>
      <c r="AI131" s="581">
        <v>0</v>
      </c>
      <c r="AJ131" s="575" t="s">
        <v>2650</v>
      </c>
      <c r="AK131" s="85" t="s">
        <v>1285</v>
      </c>
      <c r="AL131" s="588"/>
      <c r="AM131" s="590">
        <v>0</v>
      </c>
      <c r="AN131" s="85"/>
      <c r="AO131" s="589">
        <v>0</v>
      </c>
      <c r="AP131" s="85"/>
      <c r="AQ131" s="588"/>
      <c r="AR131" s="588"/>
      <c r="AS131" s="590">
        <v>0</v>
      </c>
      <c r="AT131" s="85"/>
      <c r="AU131" s="589">
        <v>0</v>
      </c>
      <c r="AV131" s="85"/>
      <c r="AW131" s="588"/>
      <c r="AX131" s="588"/>
      <c r="AY131" s="590">
        <v>0</v>
      </c>
      <c r="AZ131" s="85"/>
      <c r="BA131" s="589">
        <v>0</v>
      </c>
      <c r="BB131" s="85"/>
      <c r="BC131" s="588"/>
      <c r="BD131" s="588"/>
      <c r="BE131" s="85" t="s">
        <v>1195</v>
      </c>
      <c r="BF131" s="85">
        <v>60</v>
      </c>
      <c r="BG131" s="85" t="s">
        <v>1290</v>
      </c>
      <c r="BH131" s="85" t="s">
        <v>1197</v>
      </c>
      <c r="BI131" s="85" t="s">
        <v>1198</v>
      </c>
      <c r="BJ131" s="85" t="s">
        <v>1291</v>
      </c>
      <c r="BK131" s="85" t="s">
        <v>1277</v>
      </c>
      <c r="BL131" s="85" t="s">
        <v>1278</v>
      </c>
      <c r="BM131" s="579" t="s">
        <v>1279</v>
      </c>
      <c r="BN131" s="588"/>
    </row>
    <row r="132" spans="1:66" ht="15" customHeight="1">
      <c r="A132" s="588" t="s">
        <v>2651</v>
      </c>
      <c r="B132" s="85" t="s">
        <v>58</v>
      </c>
      <c r="C132" s="85"/>
      <c r="D132" s="85" t="s">
        <v>2652</v>
      </c>
      <c r="E132" s="85"/>
      <c r="F132" s="85" t="s">
        <v>245</v>
      </c>
      <c r="G132" s="85" t="s">
        <v>1281</v>
      </c>
      <c r="H132" s="624">
        <v>44105</v>
      </c>
      <c r="I132" s="591">
        <v>45443</v>
      </c>
      <c r="J132" s="575" t="s">
        <v>2653</v>
      </c>
      <c r="K132" s="575" t="s">
        <v>2654</v>
      </c>
      <c r="L132" s="575" t="s">
        <v>2655</v>
      </c>
      <c r="M132" s="575" t="s">
        <v>65</v>
      </c>
      <c r="N132" s="575"/>
      <c r="O132" s="575"/>
      <c r="P132" s="581">
        <v>1</v>
      </c>
      <c r="Q132" s="575" t="s">
        <v>2656</v>
      </c>
      <c r="R132" s="581">
        <v>1</v>
      </c>
      <c r="S132" s="575" t="s">
        <v>2657</v>
      </c>
      <c r="T132" s="581">
        <v>1</v>
      </c>
      <c r="U132" s="575" t="s">
        <v>2658</v>
      </c>
      <c r="V132" s="581">
        <v>1</v>
      </c>
      <c r="W132" s="575" t="s">
        <v>2659</v>
      </c>
      <c r="X132" s="581">
        <v>1</v>
      </c>
      <c r="Y132" s="575" t="s">
        <v>2660</v>
      </c>
      <c r="Z132" s="593" t="s">
        <v>295</v>
      </c>
      <c r="AA132" s="593" t="s">
        <v>295</v>
      </c>
      <c r="AB132" s="625" t="s">
        <v>295</v>
      </c>
      <c r="AC132" s="625">
        <v>0</v>
      </c>
      <c r="AD132" s="593" t="s">
        <v>295</v>
      </c>
      <c r="AE132" s="593" t="s">
        <v>295</v>
      </c>
      <c r="AF132" s="593" t="s">
        <v>2661</v>
      </c>
      <c r="AG132" s="594">
        <v>0.03</v>
      </c>
      <c r="AH132" s="581">
        <v>1</v>
      </c>
      <c r="AI132" s="581">
        <v>1</v>
      </c>
      <c r="AJ132" s="575" t="s">
        <v>1296</v>
      </c>
      <c r="AK132" s="85" t="s">
        <v>1285</v>
      </c>
      <c r="AL132" s="588"/>
      <c r="AM132" s="590">
        <v>0</v>
      </c>
      <c r="AN132" s="85"/>
      <c r="AO132" s="589">
        <v>0</v>
      </c>
      <c r="AP132" s="85"/>
      <c r="AQ132" s="588"/>
      <c r="AR132" s="588"/>
      <c r="AS132" s="590">
        <v>0</v>
      </c>
      <c r="AT132" s="85"/>
      <c r="AU132" s="589">
        <v>0</v>
      </c>
      <c r="AV132" s="85"/>
      <c r="AW132" s="588"/>
      <c r="AX132" s="588"/>
      <c r="AY132" s="590">
        <v>0</v>
      </c>
      <c r="AZ132" s="85"/>
      <c r="BA132" s="589">
        <v>0</v>
      </c>
      <c r="BB132" s="85"/>
      <c r="BC132" s="588"/>
      <c r="BD132" s="588"/>
      <c r="BE132" s="85" t="s">
        <v>1195</v>
      </c>
      <c r="BF132" s="85">
        <v>60</v>
      </c>
      <c r="BG132" s="85" t="s">
        <v>1290</v>
      </c>
      <c r="BH132" s="85" t="s">
        <v>1197</v>
      </c>
      <c r="BI132" s="85" t="s">
        <v>1198</v>
      </c>
      <c r="BJ132" s="85" t="s">
        <v>1291</v>
      </c>
      <c r="BK132" s="85" t="s">
        <v>1277</v>
      </c>
      <c r="BL132" s="85" t="s">
        <v>1278</v>
      </c>
      <c r="BM132" s="579" t="s">
        <v>1279</v>
      </c>
      <c r="BN132" s="588"/>
    </row>
    <row r="133" spans="1:66" ht="15" customHeight="1">
      <c r="A133" s="85" t="s">
        <v>2662</v>
      </c>
      <c r="B133" s="85" t="s">
        <v>58</v>
      </c>
      <c r="C133" s="85"/>
      <c r="D133" s="85" t="s">
        <v>1300</v>
      </c>
      <c r="E133" s="85"/>
      <c r="F133" s="85" t="s">
        <v>1301</v>
      </c>
      <c r="G133" s="626" t="s">
        <v>1302</v>
      </c>
      <c r="H133" s="566">
        <v>44136</v>
      </c>
      <c r="I133" s="591">
        <v>45473</v>
      </c>
      <c r="J133" s="575" t="s">
        <v>1303</v>
      </c>
      <c r="K133" s="575" t="s">
        <v>1304</v>
      </c>
      <c r="L133" s="575" t="s">
        <v>144</v>
      </c>
      <c r="M133" s="575" t="s">
        <v>65</v>
      </c>
      <c r="N133" s="581">
        <v>0.05</v>
      </c>
      <c r="O133" s="575" t="s">
        <v>2246</v>
      </c>
      <c r="P133" s="581">
        <v>0.2</v>
      </c>
      <c r="Q133" s="575" t="s">
        <v>2342</v>
      </c>
      <c r="R133" s="581">
        <v>0.3</v>
      </c>
      <c r="S133" s="575" t="s">
        <v>2663</v>
      </c>
      <c r="T133" s="581">
        <v>0.3</v>
      </c>
      <c r="U133" s="575" t="s">
        <v>2663</v>
      </c>
      <c r="V133" s="581">
        <v>0.15</v>
      </c>
      <c r="W133" s="575" t="s">
        <v>2663</v>
      </c>
      <c r="X133" s="581">
        <v>1</v>
      </c>
      <c r="Y133" s="577" t="s">
        <v>2664</v>
      </c>
      <c r="Z133" s="575" t="s">
        <v>2246</v>
      </c>
      <c r="AA133" s="581">
        <v>0.05</v>
      </c>
      <c r="AB133" s="613">
        <v>100</v>
      </c>
      <c r="AC133" s="581">
        <v>1</v>
      </c>
      <c r="AD133" s="575" t="s">
        <v>1305</v>
      </c>
      <c r="AE133" s="575" t="s">
        <v>182</v>
      </c>
      <c r="AF133" s="575" t="s">
        <v>2665</v>
      </c>
      <c r="AG133" s="581">
        <v>0.25</v>
      </c>
      <c r="AH133" s="581">
        <v>0.05</v>
      </c>
      <c r="AI133" s="581">
        <v>0.25</v>
      </c>
      <c r="AJ133" s="575" t="s">
        <v>1306</v>
      </c>
      <c r="AK133" s="85" t="s">
        <v>1307</v>
      </c>
      <c r="AL133" s="85"/>
      <c r="AM133" s="589">
        <v>0</v>
      </c>
      <c r="AN133" s="85"/>
      <c r="AO133" s="589">
        <v>0</v>
      </c>
      <c r="AP133" s="85"/>
      <c r="AQ133" s="85"/>
      <c r="AR133" s="85"/>
      <c r="AS133" s="589">
        <v>0</v>
      </c>
      <c r="AT133" s="85"/>
      <c r="AU133" s="589">
        <v>0</v>
      </c>
      <c r="AV133" s="85"/>
      <c r="AW133" s="85"/>
      <c r="AX133" s="85"/>
      <c r="AY133" s="589">
        <v>0</v>
      </c>
      <c r="AZ133" s="85"/>
      <c r="BA133" s="589">
        <v>0</v>
      </c>
      <c r="BB133" s="85"/>
      <c r="BC133" s="85"/>
      <c r="BD133" s="85"/>
      <c r="BE133" s="85" t="s">
        <v>1195</v>
      </c>
      <c r="BF133" s="85">
        <v>55</v>
      </c>
      <c r="BG133" s="85" t="s">
        <v>1312</v>
      </c>
      <c r="BH133" s="85" t="s">
        <v>1197</v>
      </c>
      <c r="BI133" s="85" t="s">
        <v>1198</v>
      </c>
      <c r="BJ133" s="85" t="s">
        <v>1313</v>
      </c>
      <c r="BK133" s="85" t="s">
        <v>1314</v>
      </c>
      <c r="BL133" s="85" t="s">
        <v>1315</v>
      </c>
      <c r="BM133" s="579" t="s">
        <v>1316</v>
      </c>
      <c r="BN133" s="588"/>
    </row>
    <row r="134" spans="1:66" ht="15" customHeight="1">
      <c r="A134" s="85" t="s">
        <v>2666</v>
      </c>
      <c r="B134" s="85" t="s">
        <v>58</v>
      </c>
      <c r="C134" s="85"/>
      <c r="D134" s="85" t="s">
        <v>1317</v>
      </c>
      <c r="E134" s="85"/>
      <c r="F134" s="85" t="s">
        <v>1318</v>
      </c>
      <c r="G134" s="626" t="s">
        <v>1302</v>
      </c>
      <c r="H134" s="566">
        <v>44136</v>
      </c>
      <c r="I134" s="591">
        <v>45473</v>
      </c>
      <c r="J134" s="575" t="s">
        <v>1319</v>
      </c>
      <c r="K134" s="575" t="s">
        <v>1320</v>
      </c>
      <c r="L134" s="575" t="s">
        <v>144</v>
      </c>
      <c r="M134" s="575" t="s">
        <v>65</v>
      </c>
      <c r="N134" s="581">
        <v>0.05</v>
      </c>
      <c r="O134" s="575" t="s">
        <v>2246</v>
      </c>
      <c r="P134" s="581">
        <v>0.35</v>
      </c>
      <c r="Q134" s="575" t="s">
        <v>2342</v>
      </c>
      <c r="R134" s="581">
        <v>0.35</v>
      </c>
      <c r="S134" s="575" t="s">
        <v>2342</v>
      </c>
      <c r="T134" s="581">
        <v>0.2</v>
      </c>
      <c r="U134" s="575" t="s">
        <v>2342</v>
      </c>
      <c r="V134" s="581">
        <v>0.05</v>
      </c>
      <c r="W134" s="575" t="s">
        <v>2667</v>
      </c>
      <c r="X134" s="581">
        <v>1</v>
      </c>
      <c r="Y134" s="577" t="s">
        <v>2173</v>
      </c>
      <c r="Z134" s="575" t="s">
        <v>2246</v>
      </c>
      <c r="AA134" s="581">
        <v>1</v>
      </c>
      <c r="AB134" s="613">
        <v>100</v>
      </c>
      <c r="AC134" s="581">
        <v>1</v>
      </c>
      <c r="AD134" s="575" t="s">
        <v>1321</v>
      </c>
      <c r="AE134" s="575" t="s">
        <v>182</v>
      </c>
      <c r="AF134" s="575" t="s">
        <v>2665</v>
      </c>
      <c r="AG134" s="581">
        <v>0.25</v>
      </c>
      <c r="AH134" s="627">
        <v>8.7499999999999994E-2</v>
      </c>
      <c r="AI134" s="581">
        <v>0.25</v>
      </c>
      <c r="AJ134" s="575" t="s">
        <v>2668</v>
      </c>
      <c r="AK134" s="85" t="s">
        <v>182</v>
      </c>
      <c r="AL134" s="85"/>
      <c r="AM134" s="589">
        <v>0</v>
      </c>
      <c r="AN134" s="85"/>
      <c r="AO134" s="589">
        <v>0</v>
      </c>
      <c r="AP134" s="85"/>
      <c r="AQ134" s="85"/>
      <c r="AR134" s="85"/>
      <c r="AS134" s="589">
        <v>0</v>
      </c>
      <c r="AT134" s="85"/>
      <c r="AU134" s="589">
        <v>0</v>
      </c>
      <c r="AV134" s="85"/>
      <c r="AW134" s="85"/>
      <c r="AX134" s="85"/>
      <c r="AY134" s="589">
        <v>0</v>
      </c>
      <c r="AZ134" s="85"/>
      <c r="BA134" s="589">
        <v>0</v>
      </c>
      <c r="BB134" s="85"/>
      <c r="BC134" s="85"/>
      <c r="BD134" s="85"/>
      <c r="BE134" s="85" t="s">
        <v>1195</v>
      </c>
      <c r="BF134" s="85">
        <v>55</v>
      </c>
      <c r="BG134" s="85" t="s">
        <v>1312</v>
      </c>
      <c r="BH134" s="85" t="s">
        <v>1197</v>
      </c>
      <c r="BI134" s="85" t="s">
        <v>1198</v>
      </c>
      <c r="BJ134" s="85" t="s">
        <v>1313</v>
      </c>
      <c r="BK134" s="85" t="s">
        <v>1328</v>
      </c>
      <c r="BL134" s="85" t="s">
        <v>1329</v>
      </c>
      <c r="BM134" s="579" t="s">
        <v>1330</v>
      </c>
      <c r="BN134" s="588"/>
    </row>
    <row r="135" spans="1:66" ht="15" customHeight="1">
      <c r="A135" s="85" t="s">
        <v>2669</v>
      </c>
      <c r="B135" s="85" t="s">
        <v>58</v>
      </c>
      <c r="C135" s="85"/>
      <c r="D135" s="85" t="s">
        <v>1331</v>
      </c>
      <c r="E135" s="589">
        <v>0.5</v>
      </c>
      <c r="F135" s="85" t="s">
        <v>335</v>
      </c>
      <c r="G135" s="85" t="s">
        <v>1332</v>
      </c>
      <c r="H135" s="566">
        <v>44256</v>
      </c>
      <c r="I135" s="591">
        <v>45443</v>
      </c>
      <c r="J135" s="575" t="s">
        <v>1333</v>
      </c>
      <c r="K135" s="575" t="s">
        <v>1334</v>
      </c>
      <c r="L135" s="575" t="s">
        <v>1335</v>
      </c>
      <c r="M135" s="575" t="s">
        <v>156</v>
      </c>
      <c r="N135" s="581">
        <v>0.5</v>
      </c>
      <c r="O135" s="575" t="s">
        <v>295</v>
      </c>
      <c r="P135" s="575">
        <v>1</v>
      </c>
      <c r="Q135" s="575" t="s">
        <v>2670</v>
      </c>
      <c r="R135" s="575">
        <v>2</v>
      </c>
      <c r="S135" s="575" t="s">
        <v>2671</v>
      </c>
      <c r="T135" s="575">
        <v>3</v>
      </c>
      <c r="U135" s="575" t="s">
        <v>2672</v>
      </c>
      <c r="V135" s="575">
        <v>4</v>
      </c>
      <c r="W135" s="575" t="s">
        <v>2673</v>
      </c>
      <c r="X135" s="575">
        <v>4</v>
      </c>
      <c r="Y135" s="577" t="s">
        <v>2674</v>
      </c>
      <c r="Z135" s="593" t="s">
        <v>295</v>
      </c>
      <c r="AA135" s="593" t="s">
        <v>295</v>
      </c>
      <c r="AB135" s="593" t="s">
        <v>295</v>
      </c>
      <c r="AC135" s="593" t="s">
        <v>295</v>
      </c>
      <c r="AD135" s="593" t="s">
        <v>295</v>
      </c>
      <c r="AE135" s="593" t="s">
        <v>295</v>
      </c>
      <c r="AF135" s="593"/>
      <c r="AG135" s="594">
        <v>0</v>
      </c>
      <c r="AH135" s="613">
        <v>0</v>
      </c>
      <c r="AI135" s="581">
        <v>0</v>
      </c>
      <c r="AJ135" s="575" t="s">
        <v>1336</v>
      </c>
      <c r="AK135" s="588"/>
      <c r="AL135" s="588"/>
      <c r="AM135" s="590">
        <v>0</v>
      </c>
      <c r="AN135" s="85"/>
      <c r="AO135" s="589">
        <v>0</v>
      </c>
      <c r="AP135" s="85"/>
      <c r="AQ135" s="588"/>
      <c r="AR135" s="588"/>
      <c r="AS135" s="590">
        <v>0</v>
      </c>
      <c r="AT135" s="85"/>
      <c r="AU135" s="589">
        <v>0</v>
      </c>
      <c r="AV135" s="85"/>
      <c r="AW135" s="588"/>
      <c r="AX135" s="588"/>
      <c r="AY135" s="590">
        <v>0</v>
      </c>
      <c r="AZ135" s="85"/>
      <c r="BA135" s="589">
        <v>0</v>
      </c>
      <c r="BB135" s="85"/>
      <c r="BC135" s="588"/>
      <c r="BD135" s="588"/>
      <c r="BE135" s="85" t="s">
        <v>867</v>
      </c>
      <c r="BF135" s="85">
        <v>31</v>
      </c>
      <c r="BG135" s="85" t="s">
        <v>1340</v>
      </c>
      <c r="BH135" s="85" t="s">
        <v>1197</v>
      </c>
      <c r="BI135" s="85" t="s">
        <v>1198</v>
      </c>
      <c r="BJ135" s="85" t="s">
        <v>1341</v>
      </c>
      <c r="BK135" s="85" t="s">
        <v>1342</v>
      </c>
      <c r="BL135" s="85" t="s">
        <v>1343</v>
      </c>
      <c r="BM135" s="584" t="s">
        <v>1344</v>
      </c>
      <c r="BN135" s="588"/>
    </row>
    <row r="136" spans="1:66" ht="15" customHeight="1">
      <c r="A136" s="85" t="s">
        <v>2675</v>
      </c>
      <c r="B136" s="85" t="s">
        <v>58</v>
      </c>
      <c r="C136" s="85"/>
      <c r="D136" s="85" t="s">
        <v>1345</v>
      </c>
      <c r="E136" s="589">
        <v>0.5</v>
      </c>
      <c r="F136" s="85" t="s">
        <v>245</v>
      </c>
      <c r="G136" s="85" t="s">
        <v>1332</v>
      </c>
      <c r="H136" s="566">
        <v>44197</v>
      </c>
      <c r="I136" s="591">
        <v>45443</v>
      </c>
      <c r="J136" s="575" t="s">
        <v>1346</v>
      </c>
      <c r="K136" s="575" t="s">
        <v>1347</v>
      </c>
      <c r="L136" s="575" t="s">
        <v>1335</v>
      </c>
      <c r="M136" s="575" t="s">
        <v>156</v>
      </c>
      <c r="N136" s="581">
        <v>0.15</v>
      </c>
      <c r="O136" s="575" t="s">
        <v>2676</v>
      </c>
      <c r="P136" s="581">
        <v>0.25</v>
      </c>
      <c r="Q136" s="575" t="s">
        <v>2677</v>
      </c>
      <c r="R136" s="581">
        <v>0.25</v>
      </c>
      <c r="S136" s="575" t="s">
        <v>2678</v>
      </c>
      <c r="T136" s="581">
        <v>0.25</v>
      </c>
      <c r="U136" s="575" t="s">
        <v>2679</v>
      </c>
      <c r="V136" s="581">
        <v>0.25</v>
      </c>
      <c r="W136" s="575" t="s">
        <v>2680</v>
      </c>
      <c r="X136" s="581">
        <v>1</v>
      </c>
      <c r="Y136" s="577" t="s">
        <v>2681</v>
      </c>
      <c r="Z136" s="593" t="s">
        <v>295</v>
      </c>
      <c r="AA136" s="593" t="s">
        <v>295</v>
      </c>
      <c r="AB136" s="593" t="s">
        <v>295</v>
      </c>
      <c r="AC136" s="593" t="s">
        <v>295</v>
      </c>
      <c r="AD136" s="593" t="s">
        <v>295</v>
      </c>
      <c r="AE136" s="593" t="s">
        <v>295</v>
      </c>
      <c r="AF136" s="593"/>
      <c r="AG136" s="594">
        <v>0</v>
      </c>
      <c r="AH136" s="567"/>
      <c r="AI136" s="615">
        <v>0.15</v>
      </c>
      <c r="AJ136" s="628" t="s">
        <v>1348</v>
      </c>
      <c r="AK136" s="575" t="s">
        <v>2682</v>
      </c>
      <c r="AL136" s="588"/>
      <c r="AM136" s="590">
        <v>0</v>
      </c>
      <c r="AN136" s="85"/>
      <c r="AO136" s="589">
        <v>0</v>
      </c>
      <c r="AP136" s="85"/>
      <c r="AQ136" s="588"/>
      <c r="AR136" s="588"/>
      <c r="AS136" s="590">
        <v>0</v>
      </c>
      <c r="AT136" s="85"/>
      <c r="AU136" s="589">
        <v>0</v>
      </c>
      <c r="AV136" s="85"/>
      <c r="AW136" s="588"/>
      <c r="AX136" s="588"/>
      <c r="AY136" s="590">
        <v>0</v>
      </c>
      <c r="AZ136" s="85"/>
      <c r="BA136" s="589">
        <v>0</v>
      </c>
      <c r="BB136" s="85"/>
      <c r="BC136" s="588"/>
      <c r="BD136" s="588"/>
      <c r="BE136" s="85" t="s">
        <v>867</v>
      </c>
      <c r="BF136" s="85">
        <v>25</v>
      </c>
      <c r="BG136" s="85" t="s">
        <v>1340</v>
      </c>
      <c r="BH136" s="85" t="s">
        <v>1197</v>
      </c>
      <c r="BI136" s="85" t="s">
        <v>1198</v>
      </c>
      <c r="BJ136" s="85" t="s">
        <v>1341</v>
      </c>
      <c r="BK136" s="85" t="s">
        <v>1342</v>
      </c>
      <c r="BL136" s="85" t="s">
        <v>1343</v>
      </c>
      <c r="BM136" s="584" t="s">
        <v>1344</v>
      </c>
      <c r="BN136" s="588"/>
    </row>
    <row r="137" spans="1:66" ht="15" customHeight="1">
      <c r="A137" s="85" t="s">
        <v>2683</v>
      </c>
      <c r="B137" s="85" t="s">
        <v>58</v>
      </c>
      <c r="C137" s="85"/>
      <c r="D137" s="85" t="s">
        <v>1354</v>
      </c>
      <c r="E137" s="85"/>
      <c r="F137" s="85" t="s">
        <v>1355</v>
      </c>
      <c r="G137" s="85" t="s">
        <v>1356</v>
      </c>
      <c r="H137" s="566">
        <v>44348</v>
      </c>
      <c r="I137" s="566">
        <v>45443</v>
      </c>
      <c r="J137" s="85" t="s">
        <v>1357</v>
      </c>
      <c r="K137" s="85" t="s">
        <v>1358</v>
      </c>
      <c r="L137" s="85" t="s">
        <v>1359</v>
      </c>
      <c r="M137" s="85" t="s">
        <v>65</v>
      </c>
      <c r="N137" s="85"/>
      <c r="O137" s="575" t="s">
        <v>2008</v>
      </c>
      <c r="P137" s="589">
        <v>1</v>
      </c>
      <c r="Q137" s="580"/>
      <c r="R137" s="589">
        <v>1</v>
      </c>
      <c r="S137" s="580"/>
      <c r="T137" s="589">
        <v>1</v>
      </c>
      <c r="U137" s="580"/>
      <c r="V137" s="589">
        <v>1</v>
      </c>
      <c r="W137" s="580"/>
      <c r="X137" s="589">
        <v>1</v>
      </c>
      <c r="Y137" s="582" t="s">
        <v>252</v>
      </c>
      <c r="Z137" s="85"/>
      <c r="AA137" s="85"/>
      <c r="AB137" s="806"/>
      <c r="AC137" s="806"/>
      <c r="AD137" s="806"/>
      <c r="AE137" s="807"/>
      <c r="AF137" s="536"/>
      <c r="AG137" s="575"/>
      <c r="AH137" s="536"/>
      <c r="AI137" s="629"/>
      <c r="AJ137" s="575" t="s">
        <v>1360</v>
      </c>
      <c r="AK137" s="85"/>
      <c r="AL137" s="85"/>
      <c r="AM137" s="85"/>
      <c r="AN137" s="85"/>
      <c r="AO137" s="85"/>
      <c r="AP137" s="85"/>
      <c r="AQ137" s="85"/>
      <c r="AR137" s="85"/>
      <c r="AS137" s="85"/>
      <c r="AT137" s="85"/>
      <c r="AU137" s="85"/>
      <c r="AV137" s="85"/>
      <c r="AW137" s="85"/>
      <c r="AX137" s="85"/>
      <c r="AY137" s="85"/>
      <c r="AZ137" s="85"/>
      <c r="BA137" s="85"/>
      <c r="BB137" s="85"/>
      <c r="BC137" s="85"/>
      <c r="BD137" s="85"/>
      <c r="BE137" s="85" t="s">
        <v>1364</v>
      </c>
      <c r="BF137" s="85">
        <v>15</v>
      </c>
      <c r="BG137" s="85" t="s">
        <v>1365</v>
      </c>
      <c r="BH137" s="85" t="s">
        <v>1197</v>
      </c>
      <c r="BI137" s="85" t="s">
        <v>1198</v>
      </c>
      <c r="BJ137" s="85" t="s">
        <v>1366</v>
      </c>
      <c r="BK137" s="85" t="s">
        <v>1367</v>
      </c>
      <c r="BL137" s="85" t="s">
        <v>1368</v>
      </c>
      <c r="BM137" s="579" t="s">
        <v>1369</v>
      </c>
      <c r="BN137" s="85"/>
    </row>
    <row r="138" spans="1:66" ht="15" customHeight="1">
      <c r="A138" s="85" t="s">
        <v>2684</v>
      </c>
      <c r="B138" s="85" t="s">
        <v>58</v>
      </c>
      <c r="C138" s="85"/>
      <c r="D138" s="85" t="s">
        <v>1371</v>
      </c>
      <c r="E138" s="85"/>
      <c r="F138" s="85" t="s">
        <v>1355</v>
      </c>
      <c r="G138" s="85" t="s">
        <v>1356</v>
      </c>
      <c r="H138" s="566">
        <v>44105</v>
      </c>
      <c r="I138" s="566">
        <v>44561</v>
      </c>
      <c r="J138" s="85" t="s">
        <v>1372</v>
      </c>
      <c r="K138" s="85" t="s">
        <v>1373</v>
      </c>
      <c r="L138" s="85" t="s">
        <v>1359</v>
      </c>
      <c r="M138" s="85" t="s">
        <v>156</v>
      </c>
      <c r="N138" s="589">
        <v>0.3</v>
      </c>
      <c r="O138" s="575" t="s">
        <v>2685</v>
      </c>
      <c r="P138" s="589">
        <v>0.7</v>
      </c>
      <c r="Q138" s="575" t="s">
        <v>2686</v>
      </c>
      <c r="R138" s="85">
        <v>0</v>
      </c>
      <c r="S138" s="575" t="s">
        <v>2008</v>
      </c>
      <c r="T138" s="85"/>
      <c r="U138" s="575"/>
      <c r="V138" s="85"/>
      <c r="W138" s="575"/>
      <c r="X138" s="85">
        <v>1</v>
      </c>
      <c r="Y138" s="582" t="s">
        <v>2687</v>
      </c>
      <c r="Z138" s="85" t="s">
        <v>2688</v>
      </c>
      <c r="AA138" s="630">
        <v>0.97</v>
      </c>
      <c r="AB138" s="548">
        <v>0.3</v>
      </c>
      <c r="AC138" s="548">
        <v>1</v>
      </c>
      <c r="AD138" s="161" t="s">
        <v>1374</v>
      </c>
      <c r="AE138" s="542"/>
      <c r="AF138" s="536" t="s">
        <v>2688</v>
      </c>
      <c r="AG138" s="581">
        <v>0.32</v>
      </c>
      <c r="AH138" s="631">
        <v>0.35</v>
      </c>
      <c r="AI138" s="615">
        <v>0.5</v>
      </c>
      <c r="AJ138" s="526" t="s">
        <v>1375</v>
      </c>
      <c r="AK138" s="85" t="s">
        <v>1376</v>
      </c>
      <c r="AL138" s="85"/>
      <c r="AM138" s="85"/>
      <c r="AN138" s="159"/>
      <c r="AO138" s="159"/>
      <c r="AP138" s="85"/>
      <c r="AQ138" s="85"/>
      <c r="AR138" s="85"/>
      <c r="AS138" s="85"/>
      <c r="AT138" s="85"/>
      <c r="AU138" s="85"/>
      <c r="AV138" s="85"/>
      <c r="AW138" s="85"/>
      <c r="AX138" s="85"/>
      <c r="AY138" s="85"/>
      <c r="AZ138" s="85"/>
      <c r="BA138" s="85"/>
      <c r="BB138" s="85"/>
      <c r="BC138" s="85"/>
      <c r="BD138" s="85"/>
      <c r="BE138" s="85" t="s">
        <v>1364</v>
      </c>
      <c r="BF138" s="85">
        <v>15</v>
      </c>
      <c r="BG138" s="85" t="s">
        <v>1365</v>
      </c>
      <c r="BH138" s="85" t="s">
        <v>1197</v>
      </c>
      <c r="BI138" s="85" t="s">
        <v>1198</v>
      </c>
      <c r="BJ138" s="85" t="s">
        <v>1366</v>
      </c>
      <c r="BK138" s="85" t="s">
        <v>1367</v>
      </c>
      <c r="BL138" s="85" t="s">
        <v>1368</v>
      </c>
      <c r="BM138" s="579" t="s">
        <v>1369</v>
      </c>
      <c r="BN138" s="85"/>
    </row>
    <row r="139" spans="1:66" ht="132" customHeight="1">
      <c r="A139" s="85" t="s">
        <v>2689</v>
      </c>
      <c r="B139" s="85" t="s">
        <v>58</v>
      </c>
      <c r="C139" s="85"/>
      <c r="D139" s="85" t="s">
        <v>1380</v>
      </c>
      <c r="E139" s="85"/>
      <c r="F139" s="85" t="s">
        <v>245</v>
      </c>
      <c r="G139" s="85" t="s">
        <v>1381</v>
      </c>
      <c r="H139" s="566">
        <v>44228</v>
      </c>
      <c r="I139" s="566">
        <v>45443</v>
      </c>
      <c r="J139" s="85" t="s">
        <v>1382</v>
      </c>
      <c r="K139" s="85" t="s">
        <v>1383</v>
      </c>
      <c r="L139" s="85" t="s">
        <v>1359</v>
      </c>
      <c r="M139" s="85" t="s">
        <v>65</v>
      </c>
      <c r="N139" s="85">
        <v>1</v>
      </c>
      <c r="O139" s="575" t="s">
        <v>2690</v>
      </c>
      <c r="P139" s="85">
        <v>3</v>
      </c>
      <c r="Q139" s="575" t="s">
        <v>2691</v>
      </c>
      <c r="R139" s="85">
        <v>3</v>
      </c>
      <c r="S139" s="575" t="s">
        <v>2692</v>
      </c>
      <c r="T139" s="85">
        <v>3</v>
      </c>
      <c r="U139" s="575" t="s">
        <v>2693</v>
      </c>
      <c r="V139" s="85">
        <v>3</v>
      </c>
      <c r="W139" s="575" t="s">
        <v>2694</v>
      </c>
      <c r="X139" s="85">
        <v>3</v>
      </c>
      <c r="Y139" s="582" t="s">
        <v>2695</v>
      </c>
      <c r="Z139" s="85"/>
      <c r="AA139" s="85"/>
      <c r="AB139" s="569"/>
      <c r="AC139" s="569"/>
      <c r="AD139" s="569"/>
      <c r="AE139" s="536"/>
      <c r="AF139" s="577" t="s">
        <v>2696</v>
      </c>
      <c r="AG139" s="627">
        <v>0.13500000000000001</v>
      </c>
      <c r="AH139" s="632">
        <v>1</v>
      </c>
      <c r="AI139" s="627">
        <v>0.33300000000000002</v>
      </c>
      <c r="AJ139" s="575" t="s">
        <v>2697</v>
      </c>
      <c r="AK139" s="85" t="s">
        <v>1385</v>
      </c>
      <c r="AL139" s="85"/>
      <c r="AM139" s="85"/>
      <c r="AN139" s="85"/>
      <c r="AO139" s="85"/>
      <c r="AP139" s="85"/>
      <c r="AQ139" s="85"/>
      <c r="AR139" s="85"/>
      <c r="AS139" s="85"/>
      <c r="AT139" s="85"/>
      <c r="AU139" s="85"/>
      <c r="AV139" s="85"/>
      <c r="AW139" s="85"/>
      <c r="AX139" s="85"/>
      <c r="AY139" s="85"/>
      <c r="AZ139" s="85"/>
      <c r="BA139" s="85"/>
      <c r="BB139" s="85"/>
      <c r="BC139" s="85"/>
      <c r="BD139" s="85"/>
      <c r="BE139" s="85" t="s">
        <v>1389</v>
      </c>
      <c r="BF139" s="85" t="s">
        <v>1390</v>
      </c>
      <c r="BG139" s="85" t="s">
        <v>1391</v>
      </c>
      <c r="BH139" s="85" t="s">
        <v>1197</v>
      </c>
      <c r="BI139" s="85" t="s">
        <v>1198</v>
      </c>
      <c r="BJ139" s="85" t="s">
        <v>1366</v>
      </c>
      <c r="BK139" s="85" t="s">
        <v>1367</v>
      </c>
      <c r="BL139" s="85" t="s">
        <v>1368</v>
      </c>
      <c r="BM139" s="579" t="s">
        <v>1369</v>
      </c>
      <c r="BN139" s="85"/>
    </row>
    <row r="140" spans="1:66" ht="15" customHeight="1">
      <c r="A140" s="588" t="s">
        <v>2698</v>
      </c>
      <c r="B140" s="85"/>
      <c r="C140" s="85"/>
      <c r="D140" s="85" t="s">
        <v>1393</v>
      </c>
      <c r="E140" s="85"/>
      <c r="F140" s="85" t="s">
        <v>1394</v>
      </c>
      <c r="G140" s="85" t="s">
        <v>1395</v>
      </c>
      <c r="H140" s="566">
        <v>44197</v>
      </c>
      <c r="I140" s="566">
        <v>45442</v>
      </c>
      <c r="J140" s="85" t="s">
        <v>1396</v>
      </c>
      <c r="K140" s="85" t="s">
        <v>1397</v>
      </c>
      <c r="L140" s="85" t="s">
        <v>144</v>
      </c>
      <c r="M140" s="85" t="s">
        <v>156</v>
      </c>
      <c r="N140" s="85"/>
      <c r="O140" s="575"/>
      <c r="P140" s="589">
        <v>0.25</v>
      </c>
      <c r="Q140" s="580"/>
      <c r="R140" s="589">
        <v>0.25</v>
      </c>
      <c r="S140" s="580"/>
      <c r="T140" s="589">
        <v>0.25</v>
      </c>
      <c r="U140" s="580"/>
      <c r="V140" s="589">
        <v>0.25</v>
      </c>
      <c r="W140" s="580"/>
      <c r="X140" s="589">
        <v>1</v>
      </c>
      <c r="Y140" s="586" t="s">
        <v>252</v>
      </c>
      <c r="Z140" s="588"/>
      <c r="AA140" s="588" t="s">
        <v>1816</v>
      </c>
      <c r="AB140" s="85"/>
      <c r="AC140" s="85" t="s">
        <v>1816</v>
      </c>
      <c r="AD140" s="85"/>
      <c r="AE140" s="593"/>
      <c r="AF140" s="593" t="s">
        <v>252</v>
      </c>
      <c r="AG140" s="594">
        <v>0</v>
      </c>
      <c r="AH140" s="615">
        <v>0</v>
      </c>
      <c r="AI140" s="581">
        <v>0</v>
      </c>
      <c r="AJ140" s="575" t="s">
        <v>1398</v>
      </c>
      <c r="AK140" s="85" t="s">
        <v>1399</v>
      </c>
      <c r="AL140" s="588"/>
      <c r="AM140" s="588" t="s">
        <v>1816</v>
      </c>
      <c r="AN140" s="85"/>
      <c r="AO140" s="589">
        <v>0</v>
      </c>
      <c r="AP140" s="85"/>
      <c r="AQ140" s="588"/>
      <c r="AR140" s="588"/>
      <c r="AS140" s="588" t="s">
        <v>1816</v>
      </c>
      <c r="AT140" s="85"/>
      <c r="AU140" s="589">
        <v>0</v>
      </c>
      <c r="AV140" s="85"/>
      <c r="AW140" s="588"/>
      <c r="AX140" s="588"/>
      <c r="AY140" s="588" t="s">
        <v>1816</v>
      </c>
      <c r="AZ140" s="85"/>
      <c r="BA140" s="589">
        <v>0</v>
      </c>
      <c r="BB140" s="85"/>
      <c r="BC140" s="588"/>
      <c r="BD140" s="588"/>
      <c r="BE140" s="85" t="s">
        <v>1195</v>
      </c>
      <c r="BF140" s="85">
        <v>51</v>
      </c>
      <c r="BG140" s="85" t="s">
        <v>1403</v>
      </c>
      <c r="BH140" s="85" t="s">
        <v>1197</v>
      </c>
      <c r="BI140" s="85" t="s">
        <v>1198</v>
      </c>
      <c r="BJ140" s="85" t="s">
        <v>1404</v>
      </c>
      <c r="BK140" s="85" t="s">
        <v>1415</v>
      </c>
      <c r="BL140" s="85" t="s">
        <v>1406</v>
      </c>
      <c r="BM140" s="579" t="s">
        <v>1407</v>
      </c>
      <c r="BN140" s="588"/>
    </row>
    <row r="141" spans="1:66" ht="15" customHeight="1">
      <c r="A141" s="588" t="s">
        <v>2699</v>
      </c>
      <c r="B141" s="85"/>
      <c r="C141" s="85"/>
      <c r="D141" s="85" t="s">
        <v>1408</v>
      </c>
      <c r="E141" s="85"/>
      <c r="F141" s="85" t="s">
        <v>1394</v>
      </c>
      <c r="G141" s="85" t="s">
        <v>1395</v>
      </c>
      <c r="H141" s="566">
        <v>44197</v>
      </c>
      <c r="I141" s="566">
        <v>45442</v>
      </c>
      <c r="J141" s="85" t="s">
        <v>1409</v>
      </c>
      <c r="K141" s="85" t="s">
        <v>1410</v>
      </c>
      <c r="L141" s="85" t="s">
        <v>144</v>
      </c>
      <c r="M141" s="85" t="s">
        <v>65</v>
      </c>
      <c r="N141" s="85"/>
      <c r="O141" s="575"/>
      <c r="P141" s="589">
        <v>0.25</v>
      </c>
      <c r="Q141" s="580"/>
      <c r="R141" s="589">
        <v>0.25</v>
      </c>
      <c r="S141" s="580"/>
      <c r="T141" s="589">
        <v>0.25</v>
      </c>
      <c r="U141" s="580"/>
      <c r="V141" s="589">
        <v>0.25</v>
      </c>
      <c r="W141" s="580"/>
      <c r="X141" s="589">
        <v>1</v>
      </c>
      <c r="Y141" s="586" t="s">
        <v>252</v>
      </c>
      <c r="Z141" s="588"/>
      <c r="AA141" s="588" t="s">
        <v>1816</v>
      </c>
      <c r="AB141" s="85"/>
      <c r="AC141" s="85" t="s">
        <v>1816</v>
      </c>
      <c r="AD141" s="85"/>
      <c r="AE141" s="593"/>
      <c r="AF141" s="593" t="s">
        <v>252</v>
      </c>
      <c r="AG141" s="594">
        <v>0</v>
      </c>
      <c r="AH141" s="615">
        <v>0</v>
      </c>
      <c r="AI141" s="581">
        <v>0</v>
      </c>
      <c r="AJ141" s="575" t="s">
        <v>1411</v>
      </c>
      <c r="AK141" s="85" t="s">
        <v>1412</v>
      </c>
      <c r="AL141" s="588"/>
      <c r="AM141" s="588" t="s">
        <v>1816</v>
      </c>
      <c r="AN141" s="85"/>
      <c r="AO141" s="589">
        <v>0</v>
      </c>
      <c r="AP141" s="85"/>
      <c r="AQ141" s="588"/>
      <c r="AR141" s="588"/>
      <c r="AS141" s="588" t="s">
        <v>1816</v>
      </c>
      <c r="AT141" s="85"/>
      <c r="AU141" s="589">
        <v>0</v>
      </c>
      <c r="AV141" s="85"/>
      <c r="AW141" s="588"/>
      <c r="AX141" s="588"/>
      <c r="AY141" s="588" t="s">
        <v>1816</v>
      </c>
      <c r="AZ141" s="85"/>
      <c r="BA141" s="589">
        <v>0</v>
      </c>
      <c r="BB141" s="85"/>
      <c r="BC141" s="588"/>
      <c r="BD141" s="588"/>
      <c r="BE141" s="85" t="s">
        <v>1195</v>
      </c>
      <c r="BF141" s="85">
        <v>50</v>
      </c>
      <c r="BG141" s="85" t="s">
        <v>1403</v>
      </c>
      <c r="BH141" s="85" t="s">
        <v>1197</v>
      </c>
      <c r="BI141" s="85" t="s">
        <v>1198</v>
      </c>
      <c r="BJ141" s="85" t="s">
        <v>1404</v>
      </c>
      <c r="BK141" s="85" t="s">
        <v>1415</v>
      </c>
      <c r="BL141" s="85" t="s">
        <v>1406</v>
      </c>
      <c r="BM141" s="579" t="s">
        <v>1407</v>
      </c>
      <c r="BN141" s="588"/>
    </row>
    <row r="142" spans="1:66" ht="15" customHeight="1">
      <c r="A142" s="588" t="s">
        <v>2700</v>
      </c>
      <c r="B142" s="85"/>
      <c r="C142" s="85"/>
      <c r="D142" s="85" t="s">
        <v>2701</v>
      </c>
      <c r="E142" s="85"/>
      <c r="F142" s="85" t="s">
        <v>1394</v>
      </c>
      <c r="G142" s="85" t="s">
        <v>1395</v>
      </c>
      <c r="H142" s="566">
        <v>44197</v>
      </c>
      <c r="I142" s="566">
        <v>45442</v>
      </c>
      <c r="J142" s="85" t="s">
        <v>1418</v>
      </c>
      <c r="K142" s="85" t="s">
        <v>1419</v>
      </c>
      <c r="L142" s="85" t="s">
        <v>2702</v>
      </c>
      <c r="M142" s="85" t="s">
        <v>65</v>
      </c>
      <c r="N142" s="85"/>
      <c r="O142" s="575"/>
      <c r="P142" s="589">
        <v>1</v>
      </c>
      <c r="Q142" s="575" t="s">
        <v>2703</v>
      </c>
      <c r="R142" s="589">
        <v>1</v>
      </c>
      <c r="S142" s="575" t="s">
        <v>2704</v>
      </c>
      <c r="T142" s="589">
        <v>1</v>
      </c>
      <c r="U142" s="575" t="s">
        <v>2705</v>
      </c>
      <c r="V142" s="589">
        <v>1</v>
      </c>
      <c r="W142" s="575" t="s">
        <v>2706</v>
      </c>
      <c r="X142" s="589">
        <v>1</v>
      </c>
      <c r="Y142" s="586" t="s">
        <v>2707</v>
      </c>
      <c r="Z142" s="588"/>
      <c r="AA142" s="588" t="s">
        <v>1816</v>
      </c>
      <c r="AB142" s="85"/>
      <c r="AC142" s="85" t="s">
        <v>1816</v>
      </c>
      <c r="AD142" s="85"/>
      <c r="AE142" s="593"/>
      <c r="AF142" s="593" t="s">
        <v>2708</v>
      </c>
      <c r="AG142" s="594">
        <v>1.1399999999999999</v>
      </c>
      <c r="AH142" s="581">
        <v>1</v>
      </c>
      <c r="AI142" s="581">
        <v>1</v>
      </c>
      <c r="AJ142" s="575" t="s">
        <v>1421</v>
      </c>
      <c r="AK142" s="85" t="s">
        <v>1422</v>
      </c>
      <c r="AL142" s="588"/>
      <c r="AM142" s="590">
        <v>0</v>
      </c>
      <c r="AN142" s="85"/>
      <c r="AO142" s="589">
        <v>0</v>
      </c>
      <c r="AP142" s="85"/>
      <c r="AQ142" s="588"/>
      <c r="AR142" s="588"/>
      <c r="AS142" s="590">
        <v>0</v>
      </c>
      <c r="AT142" s="85"/>
      <c r="AU142" s="589">
        <v>0</v>
      </c>
      <c r="AV142" s="85"/>
      <c r="AW142" s="588"/>
      <c r="AX142" s="588"/>
      <c r="AY142" s="590">
        <v>0</v>
      </c>
      <c r="AZ142" s="85"/>
      <c r="BA142" s="589">
        <v>0</v>
      </c>
      <c r="BB142" s="85"/>
      <c r="BC142" s="588"/>
      <c r="BD142" s="588"/>
      <c r="BE142" s="85" t="s">
        <v>1195</v>
      </c>
      <c r="BF142" s="85">
        <v>51</v>
      </c>
      <c r="BG142" s="85" t="s">
        <v>1403</v>
      </c>
      <c r="BH142" s="85" t="s">
        <v>1197</v>
      </c>
      <c r="BI142" s="85" t="s">
        <v>1198</v>
      </c>
      <c r="BJ142" s="85" t="s">
        <v>1404</v>
      </c>
      <c r="BK142" s="85" t="s">
        <v>1427</v>
      </c>
      <c r="BL142" s="85" t="s">
        <v>1406</v>
      </c>
      <c r="BM142" s="579" t="s">
        <v>1407</v>
      </c>
      <c r="BN142" s="588"/>
    </row>
    <row r="143" spans="1:66" ht="15" customHeight="1">
      <c r="A143" s="588" t="s">
        <v>1553</v>
      </c>
      <c r="B143" s="85"/>
      <c r="C143" s="85"/>
      <c r="D143" s="85" t="s">
        <v>2709</v>
      </c>
      <c r="E143" s="85"/>
      <c r="F143" s="85" t="s">
        <v>1355</v>
      </c>
      <c r="G143" s="85" t="s">
        <v>1429</v>
      </c>
      <c r="H143" s="566">
        <v>44013</v>
      </c>
      <c r="I143" s="566">
        <v>45473</v>
      </c>
      <c r="J143" s="85" t="s">
        <v>2710</v>
      </c>
      <c r="K143" s="85" t="s">
        <v>2711</v>
      </c>
      <c r="L143" s="85" t="s">
        <v>2712</v>
      </c>
      <c r="M143" s="85" t="s">
        <v>65</v>
      </c>
      <c r="N143" s="589">
        <v>1</v>
      </c>
      <c r="O143" s="575" t="s">
        <v>2713</v>
      </c>
      <c r="P143" s="589">
        <v>1</v>
      </c>
      <c r="Q143" s="575" t="s">
        <v>2713</v>
      </c>
      <c r="R143" s="589">
        <v>1</v>
      </c>
      <c r="S143" s="575" t="s">
        <v>2713</v>
      </c>
      <c r="T143" s="589">
        <v>1</v>
      </c>
      <c r="U143" s="575" t="s">
        <v>2713</v>
      </c>
      <c r="V143" s="589">
        <v>1</v>
      </c>
      <c r="W143" s="575" t="s">
        <v>2713</v>
      </c>
      <c r="X143" s="589">
        <v>1</v>
      </c>
      <c r="Y143" s="582" t="s">
        <v>2714</v>
      </c>
      <c r="Z143" s="582" t="s">
        <v>2715</v>
      </c>
      <c r="AA143" s="590">
        <v>1</v>
      </c>
      <c r="AB143" s="578">
        <v>105</v>
      </c>
      <c r="AC143" s="556">
        <v>105</v>
      </c>
      <c r="AD143" s="85" t="s">
        <v>1433</v>
      </c>
      <c r="AE143" s="593" t="s">
        <v>295</v>
      </c>
      <c r="AF143" s="593" t="s">
        <v>2716</v>
      </c>
      <c r="AG143" s="594">
        <v>0.06</v>
      </c>
      <c r="AH143" s="613">
        <v>24</v>
      </c>
      <c r="AI143" s="581">
        <v>0.16</v>
      </c>
      <c r="AJ143" s="575" t="s">
        <v>1434</v>
      </c>
      <c r="AK143" s="85" t="s">
        <v>1435</v>
      </c>
      <c r="AL143" s="588"/>
      <c r="AM143" s="590">
        <v>0</v>
      </c>
      <c r="AN143" s="85"/>
      <c r="AO143" s="589">
        <v>0</v>
      </c>
      <c r="AP143" s="85"/>
      <c r="AQ143" s="588"/>
      <c r="AR143" s="588"/>
      <c r="AS143" s="590">
        <v>0</v>
      </c>
      <c r="AT143" s="85"/>
      <c r="AU143" s="589">
        <v>0</v>
      </c>
      <c r="AV143" s="85"/>
      <c r="AW143" s="588"/>
      <c r="AX143" s="588"/>
      <c r="AY143" s="590">
        <v>0</v>
      </c>
      <c r="AZ143" s="85"/>
      <c r="BA143" s="589">
        <v>0</v>
      </c>
      <c r="BB143" s="85"/>
      <c r="BC143" s="588"/>
      <c r="BD143" s="588"/>
      <c r="BE143" s="85" t="s">
        <v>1218</v>
      </c>
      <c r="BF143" s="85">
        <v>116</v>
      </c>
      <c r="BG143" s="85" t="s">
        <v>1440</v>
      </c>
      <c r="BH143" s="85" t="s">
        <v>1197</v>
      </c>
      <c r="BI143" s="85" t="s">
        <v>1441</v>
      </c>
      <c r="BJ143" s="85" t="s">
        <v>149</v>
      </c>
      <c r="BK143" s="85" t="s">
        <v>2717</v>
      </c>
      <c r="BL143" s="85" t="s">
        <v>2718</v>
      </c>
      <c r="BM143" s="579" t="s">
        <v>1444</v>
      </c>
      <c r="BN143" s="588"/>
    </row>
    <row r="144" spans="1:66" ht="15" customHeight="1">
      <c r="A144" s="161" t="s">
        <v>2719</v>
      </c>
      <c r="B144" s="161" t="s">
        <v>58</v>
      </c>
      <c r="C144" s="161" t="s">
        <v>1445</v>
      </c>
      <c r="D144" s="161" t="s">
        <v>1446</v>
      </c>
      <c r="E144" s="161">
        <v>12</v>
      </c>
      <c r="F144" s="161" t="s">
        <v>141</v>
      </c>
      <c r="G144" s="161" t="s">
        <v>859</v>
      </c>
      <c r="H144" s="541">
        <v>44228</v>
      </c>
      <c r="I144" s="541">
        <v>45442</v>
      </c>
      <c r="J144" s="161" t="s">
        <v>1447</v>
      </c>
      <c r="K144" s="161" t="s">
        <v>1448</v>
      </c>
      <c r="L144" s="161" t="s">
        <v>144</v>
      </c>
      <c r="M144" s="161" t="s">
        <v>65</v>
      </c>
      <c r="N144" s="161">
        <v>0</v>
      </c>
      <c r="O144" s="161">
        <v>0</v>
      </c>
      <c r="P144" s="633">
        <v>0.1</v>
      </c>
      <c r="Q144" s="553" t="s">
        <v>2720</v>
      </c>
      <c r="R144" s="633">
        <v>0.3</v>
      </c>
      <c r="S144" s="553" t="s">
        <v>2721</v>
      </c>
      <c r="T144" s="633">
        <v>0.5</v>
      </c>
      <c r="U144" s="553" t="s">
        <v>2722</v>
      </c>
      <c r="V144" s="633">
        <v>1</v>
      </c>
      <c r="W144" s="553" t="s">
        <v>2723</v>
      </c>
      <c r="X144" s="633">
        <v>1</v>
      </c>
      <c r="Y144" s="553" t="s">
        <v>2724</v>
      </c>
      <c r="Z144" s="553"/>
      <c r="AA144" s="634"/>
      <c r="AB144" s="634"/>
      <c r="AC144" s="634"/>
      <c r="AD144" s="554"/>
      <c r="AE144" s="635"/>
      <c r="AF144" s="636" t="s">
        <v>2725</v>
      </c>
      <c r="AG144" s="637">
        <v>0.2</v>
      </c>
      <c r="AH144" s="638">
        <v>0</v>
      </c>
      <c r="AI144" s="637">
        <v>0</v>
      </c>
      <c r="AJ144" s="636" t="s">
        <v>1449</v>
      </c>
      <c r="AK144" s="161"/>
      <c r="AL144" s="161"/>
      <c r="AM144" s="161"/>
      <c r="AN144" s="161"/>
      <c r="AO144" s="161"/>
      <c r="AP144" s="161"/>
      <c r="AQ144" s="161"/>
      <c r="AR144" s="161"/>
      <c r="AS144" s="161"/>
      <c r="AT144" s="161"/>
      <c r="AU144" s="161"/>
      <c r="AV144" s="161"/>
      <c r="AW144" s="161"/>
      <c r="AX144" s="161"/>
      <c r="AY144" s="161"/>
      <c r="AZ144" s="161"/>
      <c r="BA144" s="161"/>
      <c r="BB144" s="161"/>
      <c r="BC144" s="161"/>
      <c r="BD144" s="161"/>
      <c r="BE144" s="161" t="s">
        <v>1452</v>
      </c>
      <c r="BF144" s="161" t="s">
        <v>1453</v>
      </c>
      <c r="BG144" s="161" t="s">
        <v>1454</v>
      </c>
      <c r="BH144" s="161" t="s">
        <v>1455</v>
      </c>
      <c r="BI144" s="161" t="s">
        <v>1456</v>
      </c>
      <c r="BJ144" s="161" t="s">
        <v>1457</v>
      </c>
      <c r="BK144" s="161" t="s">
        <v>1458</v>
      </c>
      <c r="BL144" s="161">
        <v>3649400</v>
      </c>
      <c r="BM144" s="539" t="s">
        <v>1459</v>
      </c>
      <c r="BN144" s="85"/>
    </row>
    <row r="145" spans="1:66" ht="15" customHeight="1">
      <c r="A145" s="161" t="s">
        <v>2726</v>
      </c>
      <c r="B145" s="161" t="s">
        <v>2249</v>
      </c>
      <c r="C145" s="161" t="s">
        <v>1461</v>
      </c>
      <c r="D145" s="559" t="s">
        <v>1462</v>
      </c>
      <c r="E145" s="161">
        <v>11</v>
      </c>
      <c r="F145" s="161" t="s">
        <v>141</v>
      </c>
      <c r="G145" s="161" t="s">
        <v>859</v>
      </c>
      <c r="H145" s="541">
        <v>44198</v>
      </c>
      <c r="I145" s="541">
        <v>45442</v>
      </c>
      <c r="J145" s="161" t="s">
        <v>1463</v>
      </c>
      <c r="K145" s="161" t="s">
        <v>1464</v>
      </c>
      <c r="L145" s="161" t="s">
        <v>144</v>
      </c>
      <c r="M145" s="161" t="s">
        <v>65</v>
      </c>
      <c r="N145" s="161">
        <v>0</v>
      </c>
      <c r="O145" s="161">
        <v>0</v>
      </c>
      <c r="P145" s="161">
        <v>2</v>
      </c>
      <c r="Q145" s="161" t="s">
        <v>2727</v>
      </c>
      <c r="R145" s="161">
        <v>2</v>
      </c>
      <c r="S145" s="161" t="s">
        <v>2728</v>
      </c>
      <c r="T145" s="161">
        <v>2</v>
      </c>
      <c r="U145" s="161" t="s">
        <v>2729</v>
      </c>
      <c r="V145" s="161">
        <v>2</v>
      </c>
      <c r="W145" s="161" t="s">
        <v>2730</v>
      </c>
      <c r="X145" s="161">
        <v>8</v>
      </c>
      <c r="Y145" s="161" t="s">
        <v>2731</v>
      </c>
      <c r="Z145" s="553"/>
      <c r="AA145" s="634"/>
      <c r="AB145" s="634"/>
      <c r="AC145" s="634"/>
      <c r="AD145" s="634"/>
      <c r="AE145" s="635"/>
      <c r="AF145" s="617" t="s">
        <v>2732</v>
      </c>
      <c r="AG145" s="637">
        <v>0.25</v>
      </c>
      <c r="AH145" s="635">
        <v>1</v>
      </c>
      <c r="AI145" s="637">
        <v>0.5</v>
      </c>
      <c r="AJ145" s="636" t="s">
        <v>1465</v>
      </c>
      <c r="AK145" s="161"/>
      <c r="AL145" s="161"/>
      <c r="AM145" s="161"/>
      <c r="AN145" s="161"/>
      <c r="AO145" s="161"/>
      <c r="AP145" s="161"/>
      <c r="AQ145" s="161"/>
      <c r="AR145" s="161"/>
      <c r="AS145" s="161"/>
      <c r="AT145" s="161"/>
      <c r="AU145" s="161"/>
      <c r="AV145" s="161"/>
      <c r="AW145" s="161"/>
      <c r="AX145" s="161"/>
      <c r="AY145" s="161"/>
      <c r="AZ145" s="161"/>
      <c r="BA145" s="161"/>
      <c r="BB145" s="161"/>
      <c r="BC145" s="161"/>
      <c r="BD145" s="161"/>
      <c r="BE145" s="161" t="s">
        <v>1468</v>
      </c>
      <c r="BF145" s="161" t="s">
        <v>1469</v>
      </c>
      <c r="BG145" s="161" t="s">
        <v>1470</v>
      </c>
      <c r="BH145" s="161" t="s">
        <v>1455</v>
      </c>
      <c r="BI145" s="161" t="s">
        <v>1456</v>
      </c>
      <c r="BJ145" s="161" t="s">
        <v>1471</v>
      </c>
      <c r="BK145" s="161" t="s">
        <v>1472</v>
      </c>
      <c r="BL145" s="161">
        <v>3649400</v>
      </c>
      <c r="BM145" s="546" t="s">
        <v>1473</v>
      </c>
      <c r="BN145" s="85"/>
    </row>
    <row r="146" spans="1:66" ht="15" customHeight="1">
      <c r="A146" s="161" t="s">
        <v>2733</v>
      </c>
      <c r="B146" s="161" t="s">
        <v>2238</v>
      </c>
      <c r="C146" s="161" t="s">
        <v>1474</v>
      </c>
      <c r="D146" s="161" t="s">
        <v>2734</v>
      </c>
      <c r="E146" s="161">
        <v>11</v>
      </c>
      <c r="F146" s="161" t="s">
        <v>245</v>
      </c>
      <c r="G146" s="161" t="s">
        <v>1476</v>
      </c>
      <c r="H146" s="541">
        <v>44197</v>
      </c>
      <c r="I146" s="541">
        <v>45656</v>
      </c>
      <c r="J146" s="161" t="s">
        <v>1477</v>
      </c>
      <c r="K146" s="161" t="s">
        <v>1478</v>
      </c>
      <c r="L146" s="161" t="s">
        <v>144</v>
      </c>
      <c r="M146" s="161" t="s">
        <v>156</v>
      </c>
      <c r="N146" s="161">
        <v>0</v>
      </c>
      <c r="O146" s="161">
        <v>0</v>
      </c>
      <c r="P146" s="161">
        <v>1</v>
      </c>
      <c r="Q146" s="606" t="s">
        <v>2008</v>
      </c>
      <c r="R146" s="161">
        <v>1</v>
      </c>
      <c r="S146" s="606" t="s">
        <v>2008</v>
      </c>
      <c r="T146" s="161">
        <v>1</v>
      </c>
      <c r="U146" s="606" t="s">
        <v>2008</v>
      </c>
      <c r="V146" s="161">
        <v>1</v>
      </c>
      <c r="W146" s="606"/>
      <c r="X146" s="161">
        <v>4</v>
      </c>
      <c r="Y146" s="539" t="s">
        <v>252</v>
      </c>
      <c r="Z146" s="639"/>
      <c r="AA146" s="640"/>
      <c r="AB146" s="640"/>
      <c r="AC146" s="640"/>
      <c r="AD146" s="640"/>
      <c r="AE146" s="641"/>
      <c r="AF146" s="641">
        <v>0</v>
      </c>
      <c r="AG146" s="642">
        <v>0</v>
      </c>
      <c r="AH146" s="641">
        <v>1</v>
      </c>
      <c r="AI146" s="642">
        <v>1</v>
      </c>
      <c r="AJ146" s="537" t="s">
        <v>1479</v>
      </c>
      <c r="AK146" s="161"/>
      <c r="AL146" s="161"/>
      <c r="AM146" s="161"/>
      <c r="AN146" s="161"/>
      <c r="AO146" s="161"/>
      <c r="AP146" s="161"/>
      <c r="AQ146" s="161"/>
      <c r="AR146" s="161"/>
      <c r="AS146" s="161"/>
      <c r="AT146" s="161"/>
      <c r="AU146" s="161"/>
      <c r="AV146" s="161"/>
      <c r="AW146" s="161"/>
      <c r="AX146" s="161"/>
      <c r="AY146" s="161"/>
      <c r="AZ146" s="161"/>
      <c r="BA146" s="161"/>
      <c r="BB146" s="161"/>
      <c r="BC146" s="161"/>
      <c r="BD146" s="161"/>
      <c r="BE146" s="161" t="s">
        <v>1481</v>
      </c>
      <c r="BF146" s="161" t="s">
        <v>295</v>
      </c>
      <c r="BG146" s="161" t="s">
        <v>295</v>
      </c>
      <c r="BH146" s="161" t="s">
        <v>1455</v>
      </c>
      <c r="BI146" s="161" t="s">
        <v>1482</v>
      </c>
      <c r="BJ146" s="161" t="s">
        <v>1483</v>
      </c>
      <c r="BK146" s="161" t="s">
        <v>1484</v>
      </c>
      <c r="BL146" s="161" t="s">
        <v>1485</v>
      </c>
      <c r="BM146" s="546" t="s">
        <v>1486</v>
      </c>
      <c r="BN146" s="643"/>
    </row>
    <row r="147" spans="1:66" ht="15" customHeight="1">
      <c r="A147" s="161" t="s">
        <v>2735</v>
      </c>
      <c r="B147" s="161" t="s">
        <v>58</v>
      </c>
      <c r="C147" s="161" t="s">
        <v>1487</v>
      </c>
      <c r="D147" s="161" t="s">
        <v>1488</v>
      </c>
      <c r="E147" s="161">
        <v>11</v>
      </c>
      <c r="F147" s="161" t="s">
        <v>1489</v>
      </c>
      <c r="G147" s="161" t="s">
        <v>859</v>
      </c>
      <c r="H147" s="161" t="s">
        <v>1490</v>
      </c>
      <c r="I147" s="541">
        <v>45656</v>
      </c>
      <c r="J147" s="161" t="s">
        <v>1491</v>
      </c>
      <c r="K147" s="161" t="s">
        <v>1492</v>
      </c>
      <c r="L147" s="161" t="s">
        <v>144</v>
      </c>
      <c r="M147" s="161" t="s">
        <v>65</v>
      </c>
      <c r="N147" s="161">
        <v>0</v>
      </c>
      <c r="O147" s="161">
        <v>0</v>
      </c>
      <c r="P147" s="161">
        <v>2</v>
      </c>
      <c r="Q147" s="606"/>
      <c r="R147" s="161"/>
      <c r="S147" s="161"/>
      <c r="T147" s="161"/>
      <c r="U147" s="161"/>
      <c r="V147" s="161"/>
      <c r="W147" s="161"/>
      <c r="X147" s="161">
        <v>2</v>
      </c>
      <c r="Y147" s="539" t="s">
        <v>252</v>
      </c>
      <c r="Z147" s="161"/>
      <c r="AA147" s="640"/>
      <c r="AB147" s="640"/>
      <c r="AC147" s="640"/>
      <c r="AD147" s="161"/>
      <c r="AE147" s="542"/>
      <c r="AF147" s="641">
        <v>0</v>
      </c>
      <c r="AG147" s="642">
        <v>0</v>
      </c>
      <c r="AH147" s="641">
        <v>0</v>
      </c>
      <c r="AI147" s="642">
        <v>0</v>
      </c>
      <c r="AJ147" s="542" t="s">
        <v>2736</v>
      </c>
      <c r="AK147" s="161" t="s">
        <v>1494</v>
      </c>
      <c r="AL147" s="161"/>
      <c r="AM147" s="161"/>
      <c r="AN147" s="161"/>
      <c r="AO147" s="161"/>
      <c r="AP147" s="161"/>
      <c r="AQ147" s="161"/>
      <c r="AR147" s="161"/>
      <c r="AS147" s="161"/>
      <c r="AT147" s="161"/>
      <c r="AU147" s="161"/>
      <c r="AV147" s="161"/>
      <c r="AW147" s="161"/>
      <c r="AX147" s="161"/>
      <c r="AY147" s="161"/>
      <c r="AZ147" s="161"/>
      <c r="BA147" s="161"/>
      <c r="BB147" s="161"/>
      <c r="BC147" s="161"/>
      <c r="BD147" s="161"/>
      <c r="BE147" s="161" t="s">
        <v>1481</v>
      </c>
      <c r="BF147" s="161" t="s">
        <v>295</v>
      </c>
      <c r="BG147" s="161" t="s">
        <v>295</v>
      </c>
      <c r="BH147" s="161" t="s">
        <v>1455</v>
      </c>
      <c r="BI147" s="161" t="s">
        <v>1456</v>
      </c>
      <c r="BJ147" s="161" t="s">
        <v>1496</v>
      </c>
      <c r="BK147" s="161" t="s">
        <v>1497</v>
      </c>
      <c r="BL147" s="161">
        <v>3649400</v>
      </c>
      <c r="BM147" s="546" t="s">
        <v>1498</v>
      </c>
      <c r="BN147" s="85"/>
    </row>
    <row r="148" spans="1:66" ht="15" customHeight="1">
      <c r="A148" s="161" t="s">
        <v>2737</v>
      </c>
      <c r="B148" s="161" t="s">
        <v>2238</v>
      </c>
      <c r="C148" s="161" t="s">
        <v>1474</v>
      </c>
      <c r="D148" s="161" t="s">
        <v>2734</v>
      </c>
      <c r="E148" s="161">
        <v>11</v>
      </c>
      <c r="F148" s="161" t="s">
        <v>245</v>
      </c>
      <c r="G148" s="161" t="s">
        <v>859</v>
      </c>
      <c r="H148" s="161" t="s">
        <v>1490</v>
      </c>
      <c r="I148" s="541">
        <v>45656</v>
      </c>
      <c r="J148" s="161" t="s">
        <v>1499</v>
      </c>
      <c r="K148" s="161" t="s">
        <v>1500</v>
      </c>
      <c r="L148" s="161" t="s">
        <v>1501</v>
      </c>
      <c r="M148" s="161" t="s">
        <v>156</v>
      </c>
      <c r="N148" s="161">
        <v>0</v>
      </c>
      <c r="O148" s="161">
        <v>0</v>
      </c>
      <c r="P148" s="161">
        <v>1</v>
      </c>
      <c r="Q148" s="606"/>
      <c r="R148" s="161">
        <v>1</v>
      </c>
      <c r="S148" s="606"/>
      <c r="T148" s="161">
        <v>1</v>
      </c>
      <c r="U148" s="606"/>
      <c r="V148" s="161">
        <v>1</v>
      </c>
      <c r="W148" s="606"/>
      <c r="X148" s="161">
        <v>4</v>
      </c>
      <c r="Y148" s="539" t="s">
        <v>252</v>
      </c>
      <c r="Z148" s="161"/>
      <c r="AA148" s="640"/>
      <c r="AB148" s="640"/>
      <c r="AC148" s="640"/>
      <c r="AD148" s="640"/>
      <c r="AE148" s="641"/>
      <c r="AF148" s="641">
        <v>0</v>
      </c>
      <c r="AG148" s="642">
        <v>0</v>
      </c>
      <c r="AH148" s="641">
        <v>0</v>
      </c>
      <c r="AI148" s="642">
        <v>0</v>
      </c>
      <c r="AJ148" s="542" t="s">
        <v>2738</v>
      </c>
      <c r="AK148" s="161"/>
      <c r="AL148" s="161"/>
      <c r="AM148" s="161"/>
      <c r="AN148" s="161"/>
      <c r="AO148" s="161"/>
      <c r="AP148" s="161"/>
      <c r="AQ148" s="161"/>
      <c r="AR148" s="161"/>
      <c r="AS148" s="161"/>
      <c r="AT148" s="161"/>
      <c r="AU148" s="161"/>
      <c r="AV148" s="161"/>
      <c r="AW148" s="161"/>
      <c r="AX148" s="161"/>
      <c r="AY148" s="161"/>
      <c r="AZ148" s="161"/>
      <c r="BA148" s="161"/>
      <c r="BB148" s="161"/>
      <c r="BC148" s="161"/>
      <c r="BD148" s="161"/>
      <c r="BE148" s="161" t="s">
        <v>1481</v>
      </c>
      <c r="BF148" s="161" t="s">
        <v>295</v>
      </c>
      <c r="BG148" s="161" t="s">
        <v>295</v>
      </c>
      <c r="BH148" s="161" t="s">
        <v>1455</v>
      </c>
      <c r="BI148" s="161" t="s">
        <v>1456</v>
      </c>
      <c r="BJ148" s="161" t="s">
        <v>1504</v>
      </c>
      <c r="BK148" s="161" t="s">
        <v>1497</v>
      </c>
      <c r="BL148" s="161">
        <v>3649400</v>
      </c>
      <c r="BM148" s="546" t="s">
        <v>1498</v>
      </c>
      <c r="BN148" s="644"/>
    </row>
    <row r="149" spans="1:66" ht="15" customHeight="1">
      <c r="A149" s="161" t="s">
        <v>2739</v>
      </c>
      <c r="B149" s="161" t="s">
        <v>2249</v>
      </c>
      <c r="C149" s="161" t="s">
        <v>1487</v>
      </c>
      <c r="D149" s="161" t="s">
        <v>1505</v>
      </c>
      <c r="E149" s="161">
        <v>11</v>
      </c>
      <c r="F149" s="161" t="s">
        <v>245</v>
      </c>
      <c r="G149" s="161" t="s">
        <v>320</v>
      </c>
      <c r="H149" s="541">
        <v>44197</v>
      </c>
      <c r="I149" s="541">
        <v>45656</v>
      </c>
      <c r="J149" s="161" t="s">
        <v>1506</v>
      </c>
      <c r="K149" s="161" t="s">
        <v>1507</v>
      </c>
      <c r="L149" s="161" t="s">
        <v>1501</v>
      </c>
      <c r="M149" s="161" t="s">
        <v>156</v>
      </c>
      <c r="N149" s="161">
        <v>0</v>
      </c>
      <c r="O149" s="161">
        <v>0</v>
      </c>
      <c r="P149" s="161">
        <v>1</v>
      </c>
      <c r="Q149" s="606"/>
      <c r="R149" s="161">
        <v>1</v>
      </c>
      <c r="S149" s="606"/>
      <c r="T149" s="161">
        <v>1</v>
      </c>
      <c r="U149" s="606"/>
      <c r="V149" s="161">
        <v>1</v>
      </c>
      <c r="W149" s="606"/>
      <c r="X149" s="161">
        <v>4</v>
      </c>
      <c r="Y149" s="539" t="s">
        <v>252</v>
      </c>
      <c r="Z149" s="161"/>
      <c r="AA149" s="640"/>
      <c r="AB149" s="640"/>
      <c r="AC149" s="640"/>
      <c r="AD149" s="640"/>
      <c r="AE149" s="641"/>
      <c r="AF149" s="641">
        <v>0</v>
      </c>
      <c r="AG149" s="642">
        <v>0</v>
      </c>
      <c r="AH149" s="641">
        <v>0</v>
      </c>
      <c r="AI149" s="642">
        <v>0</v>
      </c>
      <c r="AJ149" s="542" t="s">
        <v>2740</v>
      </c>
      <c r="AK149" s="161"/>
      <c r="AL149" s="161"/>
      <c r="AM149" s="161"/>
      <c r="AN149" s="161"/>
      <c r="AO149" s="161"/>
      <c r="AP149" s="161"/>
      <c r="AQ149" s="161"/>
      <c r="AR149" s="161"/>
      <c r="AS149" s="161"/>
      <c r="AT149" s="161"/>
      <c r="AU149" s="161"/>
      <c r="AV149" s="161"/>
      <c r="AW149" s="161"/>
      <c r="AX149" s="161"/>
      <c r="AY149" s="161"/>
      <c r="AZ149" s="161"/>
      <c r="BA149" s="161"/>
      <c r="BB149" s="161"/>
      <c r="BC149" s="161"/>
      <c r="BD149" s="161"/>
      <c r="BE149" s="161" t="s">
        <v>1481</v>
      </c>
      <c r="BF149" s="161" t="s">
        <v>295</v>
      </c>
      <c r="BG149" s="161" t="s">
        <v>295</v>
      </c>
      <c r="BH149" s="161" t="s">
        <v>1455</v>
      </c>
      <c r="BI149" s="161" t="s">
        <v>1510</v>
      </c>
      <c r="BJ149" s="161" t="s">
        <v>1511</v>
      </c>
      <c r="BK149" s="161" t="s">
        <v>1512</v>
      </c>
      <c r="BL149" s="161">
        <v>3003139439</v>
      </c>
      <c r="BM149" s="546" t="s">
        <v>1513</v>
      </c>
      <c r="BN149" s="85" t="s">
        <v>2741</v>
      </c>
    </row>
    <row r="150" spans="1:66" ht="15" customHeight="1">
      <c r="A150" s="161" t="s">
        <v>2742</v>
      </c>
      <c r="B150" s="161" t="s">
        <v>2249</v>
      </c>
      <c r="C150" s="161" t="s">
        <v>1487</v>
      </c>
      <c r="D150" s="161" t="s">
        <v>1505</v>
      </c>
      <c r="E150" s="161">
        <v>11</v>
      </c>
      <c r="F150" s="161" t="s">
        <v>245</v>
      </c>
      <c r="G150" s="161" t="s">
        <v>859</v>
      </c>
      <c r="H150" s="541">
        <v>44197</v>
      </c>
      <c r="I150" s="541">
        <v>45656</v>
      </c>
      <c r="J150" s="161" t="s">
        <v>1506</v>
      </c>
      <c r="K150" s="161" t="s">
        <v>1507</v>
      </c>
      <c r="L150" s="161" t="s">
        <v>1501</v>
      </c>
      <c r="M150" s="161" t="s">
        <v>156</v>
      </c>
      <c r="N150" s="161">
        <v>0</v>
      </c>
      <c r="O150" s="161">
        <v>0</v>
      </c>
      <c r="P150" s="161">
        <v>1</v>
      </c>
      <c r="Q150" s="606"/>
      <c r="R150" s="161">
        <v>1</v>
      </c>
      <c r="S150" s="606"/>
      <c r="T150" s="161">
        <v>1</v>
      </c>
      <c r="U150" s="606"/>
      <c r="V150" s="161">
        <v>1</v>
      </c>
      <c r="W150" s="606"/>
      <c r="X150" s="161">
        <v>4</v>
      </c>
      <c r="Y150" s="539"/>
      <c r="Z150" s="161"/>
      <c r="AA150" s="640"/>
      <c r="AB150" s="640"/>
      <c r="AC150" s="640"/>
      <c r="AD150" s="640"/>
      <c r="AE150" s="641"/>
      <c r="AF150" s="641">
        <v>0</v>
      </c>
      <c r="AG150" s="642">
        <v>0</v>
      </c>
      <c r="AH150" s="641">
        <v>0</v>
      </c>
      <c r="AI150" s="642">
        <v>0</v>
      </c>
      <c r="AJ150" s="542" t="s">
        <v>2740</v>
      </c>
      <c r="AK150" s="161"/>
      <c r="AL150" s="161"/>
      <c r="AM150" s="161"/>
      <c r="AN150" s="161"/>
      <c r="AO150" s="161"/>
      <c r="AP150" s="161"/>
      <c r="AQ150" s="161"/>
      <c r="AR150" s="161"/>
      <c r="AS150" s="161"/>
      <c r="AT150" s="161"/>
      <c r="AU150" s="161"/>
      <c r="AV150" s="161"/>
      <c r="AW150" s="161"/>
      <c r="AX150" s="161"/>
      <c r="AY150" s="161"/>
      <c r="AZ150" s="161"/>
      <c r="BA150" s="161"/>
      <c r="BB150" s="161"/>
      <c r="BC150" s="161"/>
      <c r="BD150" s="161"/>
      <c r="BE150" s="161" t="s">
        <v>1481</v>
      </c>
      <c r="BF150" s="161" t="s">
        <v>295</v>
      </c>
      <c r="BG150" s="161" t="s">
        <v>295</v>
      </c>
      <c r="BH150" s="161" t="s">
        <v>1455</v>
      </c>
      <c r="BI150" s="161" t="s">
        <v>1514</v>
      </c>
      <c r="BJ150" s="161" t="s">
        <v>1483</v>
      </c>
      <c r="BK150" s="161" t="s">
        <v>1515</v>
      </c>
      <c r="BL150" s="161">
        <v>3102340618</v>
      </c>
      <c r="BM150" s="546" t="s">
        <v>1486</v>
      </c>
      <c r="BN150" s="85"/>
    </row>
    <row r="151" spans="1:66" ht="15" customHeight="1">
      <c r="A151" s="161" t="s">
        <v>2743</v>
      </c>
      <c r="B151" s="161" t="s">
        <v>58</v>
      </c>
      <c r="C151" s="161"/>
      <c r="D151" s="161" t="s">
        <v>1516</v>
      </c>
      <c r="E151" s="161">
        <v>11</v>
      </c>
      <c r="F151" s="161" t="s">
        <v>141</v>
      </c>
      <c r="G151" s="161" t="s">
        <v>320</v>
      </c>
      <c r="H151" s="541">
        <v>44197</v>
      </c>
      <c r="I151" s="541">
        <v>45656</v>
      </c>
      <c r="J151" s="161" t="s">
        <v>1517</v>
      </c>
      <c r="K151" s="161" t="s">
        <v>1518</v>
      </c>
      <c r="L151" s="161" t="s">
        <v>1501</v>
      </c>
      <c r="M151" s="161" t="s">
        <v>156</v>
      </c>
      <c r="N151" s="161">
        <v>0</v>
      </c>
      <c r="O151" s="161">
        <v>0</v>
      </c>
      <c r="P151" s="161">
        <v>1</v>
      </c>
      <c r="Q151" s="606"/>
      <c r="R151" s="161"/>
      <c r="S151" s="161"/>
      <c r="T151" s="161"/>
      <c r="U151" s="161"/>
      <c r="V151" s="161"/>
      <c r="W151" s="161"/>
      <c r="X151" s="161">
        <v>1</v>
      </c>
      <c r="Y151" s="540"/>
      <c r="Z151" s="161"/>
      <c r="AA151" s="640"/>
      <c r="AB151" s="640"/>
      <c r="AC151" s="640"/>
      <c r="AD151" s="640"/>
      <c r="AE151" s="641"/>
      <c r="AF151" s="641">
        <v>0</v>
      </c>
      <c r="AG151" s="642">
        <v>0</v>
      </c>
      <c r="AH151" s="641">
        <v>0</v>
      </c>
      <c r="AI151" s="642">
        <v>0</v>
      </c>
      <c r="AJ151" s="542"/>
      <c r="AK151" s="161"/>
      <c r="AL151" s="161"/>
      <c r="AM151" s="161"/>
      <c r="AN151" s="161"/>
      <c r="AO151" s="161"/>
      <c r="AP151" s="161"/>
      <c r="AQ151" s="161"/>
      <c r="AR151" s="161"/>
      <c r="AS151" s="161"/>
      <c r="AT151" s="161"/>
      <c r="AU151" s="161"/>
      <c r="AV151" s="161"/>
      <c r="AW151" s="161"/>
      <c r="AX151" s="161"/>
      <c r="AY151" s="161"/>
      <c r="AZ151" s="161"/>
      <c r="BA151" s="161"/>
      <c r="BB151" s="161"/>
      <c r="BC151" s="161"/>
      <c r="BD151" s="161"/>
      <c r="BE151" s="161" t="s">
        <v>1481</v>
      </c>
      <c r="BF151" s="161" t="s">
        <v>295</v>
      </c>
      <c r="BG151" s="161" t="s">
        <v>295</v>
      </c>
      <c r="BH151" s="161" t="s">
        <v>1455</v>
      </c>
      <c r="BI151" s="161" t="s">
        <v>1510</v>
      </c>
      <c r="BJ151" s="161" t="s">
        <v>1510</v>
      </c>
      <c r="BK151" s="161" t="s">
        <v>1512</v>
      </c>
      <c r="BL151" s="161">
        <v>3003139439</v>
      </c>
      <c r="BM151" s="546" t="s">
        <v>1513</v>
      </c>
      <c r="BN151" s="85"/>
    </row>
    <row r="152" spans="1:66" ht="15" customHeight="1">
      <c r="A152" s="559" t="s">
        <v>2744</v>
      </c>
      <c r="B152" s="559" t="s">
        <v>58</v>
      </c>
      <c r="C152" s="559"/>
      <c r="D152" s="559" t="s">
        <v>1519</v>
      </c>
      <c r="E152" s="559">
        <v>11</v>
      </c>
      <c r="F152" s="559" t="s">
        <v>141</v>
      </c>
      <c r="G152" s="559" t="s">
        <v>320</v>
      </c>
      <c r="H152" s="560">
        <v>44197</v>
      </c>
      <c r="I152" s="560">
        <v>45656</v>
      </c>
      <c r="J152" s="645" t="s">
        <v>1520</v>
      </c>
      <c r="K152" s="559" t="s">
        <v>1521</v>
      </c>
      <c r="L152" s="559" t="s">
        <v>1501</v>
      </c>
      <c r="M152" s="559" t="s">
        <v>156</v>
      </c>
      <c r="N152" s="559">
        <v>0</v>
      </c>
      <c r="O152" s="559">
        <v>0</v>
      </c>
      <c r="P152" s="559">
        <v>1</v>
      </c>
      <c r="Q152" s="646"/>
      <c r="R152" s="559"/>
      <c r="S152" s="559"/>
      <c r="T152" s="559"/>
      <c r="U152" s="559"/>
      <c r="V152" s="559"/>
      <c r="W152" s="559"/>
      <c r="X152" s="565">
        <v>1</v>
      </c>
      <c r="Y152" s="85" t="s">
        <v>252</v>
      </c>
      <c r="Z152" s="563"/>
      <c r="AA152" s="647"/>
      <c r="AB152" s="647"/>
      <c r="AC152" s="647"/>
      <c r="AD152" s="647"/>
      <c r="AE152" s="648"/>
      <c r="AF152" s="648">
        <v>0</v>
      </c>
      <c r="AG152" s="649">
        <v>0</v>
      </c>
      <c r="AH152" s="648">
        <v>0</v>
      </c>
      <c r="AI152" s="649">
        <v>0</v>
      </c>
      <c r="AJ152" s="645"/>
      <c r="AK152" s="559"/>
      <c r="AL152" s="559"/>
      <c r="AM152" s="559"/>
      <c r="AN152" s="559"/>
      <c r="AO152" s="559"/>
      <c r="AP152" s="559"/>
      <c r="AQ152" s="559"/>
      <c r="AR152" s="559"/>
      <c r="AS152" s="559"/>
      <c r="AT152" s="559"/>
      <c r="AU152" s="559"/>
      <c r="AV152" s="559"/>
      <c r="AW152" s="559"/>
      <c r="AX152" s="559"/>
      <c r="AY152" s="559"/>
      <c r="AZ152" s="559"/>
      <c r="BA152" s="559"/>
      <c r="BB152" s="559"/>
      <c r="BC152" s="559"/>
      <c r="BD152" s="559"/>
      <c r="BE152" s="559" t="s">
        <v>1481</v>
      </c>
      <c r="BF152" s="559" t="s">
        <v>295</v>
      </c>
      <c r="BG152" s="559" t="s">
        <v>295</v>
      </c>
      <c r="BH152" s="559" t="s">
        <v>1455</v>
      </c>
      <c r="BI152" s="559" t="s">
        <v>1510</v>
      </c>
      <c r="BJ152" s="559" t="s">
        <v>1510</v>
      </c>
      <c r="BK152" s="559" t="s">
        <v>1512</v>
      </c>
      <c r="BL152" s="559">
        <v>3003139439</v>
      </c>
      <c r="BM152" s="565" t="s">
        <v>1513</v>
      </c>
      <c r="BN152" s="806"/>
    </row>
    <row r="153" spans="1:66" ht="15" customHeight="1">
      <c r="A153" s="85" t="s">
        <v>2745</v>
      </c>
      <c r="B153" s="85" t="s">
        <v>58</v>
      </c>
      <c r="C153" s="85"/>
      <c r="D153" s="161" t="s">
        <v>1522</v>
      </c>
      <c r="E153" s="85"/>
      <c r="F153" s="85" t="s">
        <v>1301</v>
      </c>
      <c r="G153" s="85" t="s">
        <v>1523</v>
      </c>
      <c r="H153" s="541">
        <v>44197</v>
      </c>
      <c r="I153" s="566">
        <v>45291</v>
      </c>
      <c r="J153" s="575" t="s">
        <v>1524</v>
      </c>
      <c r="K153" s="85" t="s">
        <v>2746</v>
      </c>
      <c r="L153" s="85" t="s">
        <v>144</v>
      </c>
      <c r="M153" s="85" t="s">
        <v>156</v>
      </c>
      <c r="N153" s="85"/>
      <c r="O153" s="85"/>
      <c r="P153" s="85">
        <v>50</v>
      </c>
      <c r="Q153" s="85" t="s">
        <v>2747</v>
      </c>
      <c r="R153" s="85">
        <v>50</v>
      </c>
      <c r="S153" s="85" t="s">
        <v>2747</v>
      </c>
      <c r="T153" s="85">
        <v>50</v>
      </c>
      <c r="U153" s="85" t="s">
        <v>2747</v>
      </c>
      <c r="V153" s="85"/>
      <c r="W153" s="85"/>
      <c r="X153" s="579">
        <v>200</v>
      </c>
      <c r="Y153" s="85" t="s">
        <v>2748</v>
      </c>
      <c r="Z153" s="650"/>
      <c r="AA153" s="85"/>
      <c r="AB153" s="85"/>
      <c r="AC153" s="85"/>
      <c r="AD153" s="85"/>
      <c r="AE153" s="575"/>
      <c r="AF153" s="575" t="s">
        <v>2749</v>
      </c>
      <c r="AG153" s="581">
        <v>0.6</v>
      </c>
      <c r="AH153" s="593">
        <v>30</v>
      </c>
      <c r="AI153" s="615">
        <v>0.6</v>
      </c>
      <c r="AJ153" s="575" t="s">
        <v>2750</v>
      </c>
      <c r="AK153" s="85" t="s">
        <v>1527</v>
      </c>
      <c r="AL153" s="85"/>
      <c r="AM153" s="85"/>
      <c r="AN153" s="85"/>
      <c r="AO153" s="85"/>
      <c r="AP153" s="85"/>
      <c r="AQ153" s="85"/>
      <c r="AR153" s="85"/>
      <c r="AS153" s="85"/>
      <c r="AT153" s="85"/>
      <c r="AU153" s="85"/>
      <c r="AV153" s="85"/>
      <c r="AW153" s="85"/>
      <c r="AX153" s="85"/>
      <c r="AY153" s="85"/>
      <c r="AZ153" s="85"/>
      <c r="BA153" s="85"/>
      <c r="BB153" s="85"/>
      <c r="BC153" s="85"/>
      <c r="BD153" s="85"/>
      <c r="BE153" s="161" t="s">
        <v>1530</v>
      </c>
      <c r="BF153" s="85" t="s">
        <v>1531</v>
      </c>
      <c r="BG153" s="161" t="s">
        <v>2751</v>
      </c>
      <c r="BH153" s="85" t="s">
        <v>1533</v>
      </c>
      <c r="BI153" s="85" t="s">
        <v>1534</v>
      </c>
      <c r="BJ153" s="85" t="s">
        <v>1535</v>
      </c>
      <c r="BK153" s="85" t="s">
        <v>1621</v>
      </c>
      <c r="BL153" s="85" t="s">
        <v>1537</v>
      </c>
      <c r="BM153" s="579" t="s">
        <v>1538</v>
      </c>
      <c r="BN153" s="85"/>
    </row>
    <row r="154" spans="1:66" ht="15" customHeight="1">
      <c r="A154" s="85" t="s">
        <v>2752</v>
      </c>
      <c r="B154" s="85" t="s">
        <v>58</v>
      </c>
      <c r="C154" s="85"/>
      <c r="D154" s="161" t="s">
        <v>1539</v>
      </c>
      <c r="E154" s="85"/>
      <c r="F154" s="85" t="s">
        <v>1301</v>
      </c>
      <c r="G154" s="85" t="s">
        <v>1523</v>
      </c>
      <c r="H154" s="541">
        <v>44197</v>
      </c>
      <c r="I154" s="566">
        <v>45657</v>
      </c>
      <c r="J154" s="575" t="s">
        <v>1540</v>
      </c>
      <c r="K154" s="85" t="s">
        <v>2753</v>
      </c>
      <c r="L154" s="85" t="s">
        <v>144</v>
      </c>
      <c r="M154" s="85" t="s">
        <v>156</v>
      </c>
      <c r="N154" s="85"/>
      <c r="O154" s="85"/>
      <c r="P154" s="85">
        <v>1</v>
      </c>
      <c r="Q154" s="85" t="s">
        <v>2754</v>
      </c>
      <c r="R154" s="85">
        <v>1</v>
      </c>
      <c r="S154" s="85" t="s">
        <v>2755</v>
      </c>
      <c r="T154" s="85">
        <v>1</v>
      </c>
      <c r="U154" s="85" t="s">
        <v>2756</v>
      </c>
      <c r="V154" s="85">
        <v>1</v>
      </c>
      <c r="W154" s="85" t="s">
        <v>2757</v>
      </c>
      <c r="X154" s="85">
        <v>1</v>
      </c>
      <c r="Y154" s="582" t="s">
        <v>2758</v>
      </c>
      <c r="Z154" s="85"/>
      <c r="AA154" s="85"/>
      <c r="AB154" s="85"/>
      <c r="AC154" s="85"/>
      <c r="AD154" s="85"/>
      <c r="AE154" s="575"/>
      <c r="AF154" s="575" t="s">
        <v>2008</v>
      </c>
      <c r="AG154" s="581">
        <v>0</v>
      </c>
      <c r="AH154" s="567"/>
      <c r="AI154" s="567"/>
      <c r="AJ154" s="575" t="s">
        <v>1542</v>
      </c>
      <c r="AK154" s="85" t="s">
        <v>2759</v>
      </c>
      <c r="AL154" s="85"/>
      <c r="AM154" s="85"/>
      <c r="AN154" s="85"/>
      <c r="AO154" s="85"/>
      <c r="AP154" s="85"/>
      <c r="AQ154" s="85"/>
      <c r="AR154" s="85"/>
      <c r="AS154" s="85"/>
      <c r="AT154" s="85"/>
      <c r="AU154" s="85"/>
      <c r="AV154" s="85"/>
      <c r="AW154" s="85"/>
      <c r="AX154" s="85"/>
      <c r="AY154" s="85"/>
      <c r="AZ154" s="85"/>
      <c r="BA154" s="85"/>
      <c r="BB154" s="85"/>
      <c r="BC154" s="85"/>
      <c r="BD154" s="85"/>
      <c r="BE154" s="161" t="s">
        <v>1546</v>
      </c>
      <c r="BF154" s="85" t="s">
        <v>1531</v>
      </c>
      <c r="BG154" s="161" t="s">
        <v>1547</v>
      </c>
      <c r="BH154" s="85" t="s">
        <v>1533</v>
      </c>
      <c r="BI154" s="85" t="s">
        <v>1534</v>
      </c>
      <c r="BJ154" s="85" t="s">
        <v>1535</v>
      </c>
      <c r="BK154" s="85" t="s">
        <v>1621</v>
      </c>
      <c r="BL154" s="85" t="s">
        <v>1548</v>
      </c>
      <c r="BM154" s="579" t="s">
        <v>1538</v>
      </c>
      <c r="BN154" s="85"/>
    </row>
    <row r="155" spans="1:66" ht="15" customHeight="1">
      <c r="A155" s="85" t="s">
        <v>2760</v>
      </c>
      <c r="B155" s="85" t="s">
        <v>2113</v>
      </c>
      <c r="C155" s="85"/>
      <c r="D155" s="161" t="s">
        <v>1549</v>
      </c>
      <c r="E155" s="85"/>
      <c r="F155" s="85" t="s">
        <v>1301</v>
      </c>
      <c r="G155" s="85" t="s">
        <v>1523</v>
      </c>
      <c r="H155" s="541">
        <v>44150</v>
      </c>
      <c r="I155" s="566">
        <v>44180</v>
      </c>
      <c r="J155" s="542" t="s">
        <v>1550</v>
      </c>
      <c r="K155" s="161" t="s">
        <v>1551</v>
      </c>
      <c r="L155" s="85" t="s">
        <v>144</v>
      </c>
      <c r="M155" s="85" t="s">
        <v>156</v>
      </c>
      <c r="N155" s="85">
        <v>1</v>
      </c>
      <c r="O155" s="85" t="s">
        <v>2761</v>
      </c>
      <c r="P155" s="567"/>
      <c r="Q155" s="567"/>
      <c r="R155" s="85"/>
      <c r="S155" s="85"/>
      <c r="T155" s="85"/>
      <c r="U155" s="85"/>
      <c r="V155" s="85"/>
      <c r="W155" s="85"/>
      <c r="X155" s="85">
        <v>1</v>
      </c>
      <c r="Y155" s="582" t="s">
        <v>2761</v>
      </c>
      <c r="Z155" s="85"/>
      <c r="AA155" s="85"/>
      <c r="AB155" s="567"/>
      <c r="AC155" s="567"/>
      <c r="AD155" s="85"/>
      <c r="AE155" s="85"/>
      <c r="AF155" s="85"/>
      <c r="AG155" s="85"/>
      <c r="AH155" s="567"/>
      <c r="AI155" s="567"/>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161" t="s">
        <v>1555</v>
      </c>
      <c r="BF155" s="85" t="s">
        <v>1555</v>
      </c>
      <c r="BG155" s="161" t="s">
        <v>1556</v>
      </c>
      <c r="BH155" s="85" t="s">
        <v>1533</v>
      </c>
      <c r="BI155" s="85" t="s">
        <v>1534</v>
      </c>
      <c r="BJ155" s="85" t="s">
        <v>1535</v>
      </c>
      <c r="BK155" s="85" t="s">
        <v>1621</v>
      </c>
      <c r="BL155" s="85" t="s">
        <v>1557</v>
      </c>
      <c r="BM155" s="579" t="s">
        <v>1538</v>
      </c>
      <c r="BN155" s="85"/>
    </row>
    <row r="156" spans="1:66" ht="15" customHeight="1">
      <c r="A156" s="85" t="s">
        <v>2762</v>
      </c>
      <c r="B156" s="85" t="s">
        <v>2113</v>
      </c>
      <c r="C156" s="85"/>
      <c r="D156" s="161" t="s">
        <v>1558</v>
      </c>
      <c r="E156" s="85"/>
      <c r="F156" s="85" t="s">
        <v>1301</v>
      </c>
      <c r="G156" s="85" t="s">
        <v>1523</v>
      </c>
      <c r="H156" s="541">
        <v>44211</v>
      </c>
      <c r="I156" s="566">
        <v>45291</v>
      </c>
      <c r="J156" s="542" t="s">
        <v>1559</v>
      </c>
      <c r="K156" s="161" t="s">
        <v>1560</v>
      </c>
      <c r="L156" s="85" t="s">
        <v>144</v>
      </c>
      <c r="M156" s="85" t="s">
        <v>156</v>
      </c>
      <c r="N156" s="85"/>
      <c r="O156" s="85"/>
      <c r="P156" s="85">
        <v>1</v>
      </c>
      <c r="Q156" s="580">
        <v>0</v>
      </c>
      <c r="R156" s="85">
        <v>1</v>
      </c>
      <c r="S156" s="580" t="s">
        <v>2008</v>
      </c>
      <c r="T156" s="85">
        <v>1</v>
      </c>
      <c r="U156" s="580" t="s">
        <v>2008</v>
      </c>
      <c r="V156" s="85">
        <v>1</v>
      </c>
      <c r="W156" s="85" t="s">
        <v>2008</v>
      </c>
      <c r="X156" s="85">
        <v>1</v>
      </c>
      <c r="Y156" s="85" t="s">
        <v>2008</v>
      </c>
      <c r="Z156" s="85"/>
      <c r="AA156" s="85"/>
      <c r="AB156" s="85"/>
      <c r="AC156" s="85"/>
      <c r="AD156" s="85"/>
      <c r="AE156" s="85"/>
      <c r="AF156" s="85"/>
      <c r="AG156" s="85"/>
      <c r="AH156" s="85">
        <v>2</v>
      </c>
      <c r="AI156" s="583">
        <v>2</v>
      </c>
      <c r="AJ156" s="85" t="s">
        <v>1561</v>
      </c>
      <c r="AK156" s="85" t="s">
        <v>1562</v>
      </c>
      <c r="AL156" s="85"/>
      <c r="AM156" s="85"/>
      <c r="AN156" s="85"/>
      <c r="AO156" s="85"/>
      <c r="AP156" s="85"/>
      <c r="AQ156" s="85"/>
      <c r="AR156" s="85"/>
      <c r="AS156" s="85"/>
      <c r="AT156" s="85"/>
      <c r="AU156" s="85"/>
      <c r="AV156" s="85"/>
      <c r="AW156" s="85"/>
      <c r="AX156" s="85"/>
      <c r="AY156" s="85"/>
      <c r="AZ156" s="85"/>
      <c r="BA156" s="85"/>
      <c r="BB156" s="85"/>
      <c r="BC156" s="85"/>
      <c r="BD156" s="85"/>
      <c r="BE156" s="161" t="s">
        <v>1555</v>
      </c>
      <c r="BF156" s="85" t="s">
        <v>1565</v>
      </c>
      <c r="BG156" s="161" t="s">
        <v>1566</v>
      </c>
      <c r="BH156" s="85" t="s">
        <v>1533</v>
      </c>
      <c r="BI156" s="85" t="s">
        <v>1534</v>
      </c>
      <c r="BJ156" s="85" t="s">
        <v>1535</v>
      </c>
      <c r="BK156" s="85" t="s">
        <v>1621</v>
      </c>
      <c r="BL156" s="85" t="s">
        <v>1567</v>
      </c>
      <c r="BM156" s="579" t="s">
        <v>1538</v>
      </c>
      <c r="BN156" s="85" t="s">
        <v>1568</v>
      </c>
    </row>
    <row r="157" spans="1:66" ht="15" customHeight="1">
      <c r="A157" s="575" t="s">
        <v>2763</v>
      </c>
      <c r="B157" s="575" t="s">
        <v>2109</v>
      </c>
      <c r="C157" s="575"/>
      <c r="D157" s="161" t="s">
        <v>2764</v>
      </c>
      <c r="E157" s="575"/>
      <c r="F157" s="575" t="s">
        <v>1301</v>
      </c>
      <c r="G157" s="575" t="s">
        <v>1523</v>
      </c>
      <c r="H157" s="616">
        <v>44211</v>
      </c>
      <c r="I157" s="591">
        <v>45473</v>
      </c>
      <c r="J157" s="542" t="s">
        <v>1570</v>
      </c>
      <c r="K157" s="542" t="s">
        <v>1571</v>
      </c>
      <c r="L157" s="575" t="s">
        <v>144</v>
      </c>
      <c r="M157" s="575" t="s">
        <v>65</v>
      </c>
      <c r="N157" s="575"/>
      <c r="O157" s="575"/>
      <c r="P157" s="575">
        <v>25</v>
      </c>
      <c r="Q157" s="85" t="s">
        <v>2765</v>
      </c>
      <c r="R157" s="575">
        <v>25</v>
      </c>
      <c r="S157" s="85" t="s">
        <v>2765</v>
      </c>
      <c r="T157" s="575">
        <v>25</v>
      </c>
      <c r="U157" s="85" t="s">
        <v>2765</v>
      </c>
      <c r="V157" s="575">
        <v>25</v>
      </c>
      <c r="W157" s="575"/>
      <c r="X157" s="575">
        <v>100</v>
      </c>
      <c r="Y157" s="577" t="s">
        <v>2766</v>
      </c>
      <c r="Z157" s="575"/>
      <c r="AA157" s="85"/>
      <c r="AB157" s="85"/>
      <c r="AC157" s="85"/>
      <c r="AD157" s="85"/>
      <c r="AE157" s="85"/>
      <c r="AF157" s="85"/>
      <c r="AG157" s="85"/>
      <c r="AH157" s="567"/>
      <c r="AI157" s="567"/>
      <c r="AJ157" s="85" t="s">
        <v>1572</v>
      </c>
      <c r="AK157" s="85" t="s">
        <v>1573</v>
      </c>
      <c r="AL157" s="85"/>
      <c r="AM157" s="85"/>
      <c r="AN157" s="85"/>
      <c r="AO157" s="85"/>
      <c r="AP157" s="85"/>
      <c r="AQ157" s="85"/>
      <c r="AR157" s="85"/>
      <c r="AS157" s="85"/>
      <c r="AT157" s="85"/>
      <c r="AU157" s="85"/>
      <c r="AV157" s="85"/>
      <c r="AW157" s="85"/>
      <c r="AX157" s="85"/>
      <c r="AY157" s="85"/>
      <c r="AZ157" s="85"/>
      <c r="BA157" s="85"/>
      <c r="BB157" s="85"/>
      <c r="BC157" s="85"/>
      <c r="BD157" s="85"/>
      <c r="BE157" s="161" t="s">
        <v>1575</v>
      </c>
      <c r="BF157" s="85" t="s">
        <v>1565</v>
      </c>
      <c r="BG157" s="161" t="s">
        <v>1576</v>
      </c>
      <c r="BH157" s="85" t="s">
        <v>1533</v>
      </c>
      <c r="BI157" s="85" t="s">
        <v>1534</v>
      </c>
      <c r="BJ157" s="85" t="s">
        <v>1535</v>
      </c>
      <c r="BK157" s="85" t="s">
        <v>1621</v>
      </c>
      <c r="BL157" s="85" t="s">
        <v>1577</v>
      </c>
      <c r="BM157" s="579" t="s">
        <v>1538</v>
      </c>
      <c r="BN157" s="85"/>
    </row>
    <row r="158" spans="1:66" ht="15" customHeight="1">
      <c r="A158" s="85" t="s">
        <v>2767</v>
      </c>
      <c r="B158" s="85" t="s">
        <v>58</v>
      </c>
      <c r="C158" s="85"/>
      <c r="D158" s="161" t="s">
        <v>1578</v>
      </c>
      <c r="E158" s="85"/>
      <c r="F158" s="85" t="s">
        <v>1301</v>
      </c>
      <c r="G158" s="85" t="s">
        <v>1523</v>
      </c>
      <c r="H158" s="541">
        <v>44378</v>
      </c>
      <c r="I158" s="566">
        <v>44561</v>
      </c>
      <c r="J158" s="542" t="s">
        <v>1579</v>
      </c>
      <c r="K158" s="161" t="s">
        <v>1580</v>
      </c>
      <c r="L158" s="85" t="s">
        <v>144</v>
      </c>
      <c r="M158" s="85" t="s">
        <v>65</v>
      </c>
      <c r="N158" s="85"/>
      <c r="O158" s="85"/>
      <c r="P158" s="85">
        <v>1</v>
      </c>
      <c r="Q158" s="85" t="s">
        <v>2768</v>
      </c>
      <c r="R158" s="85"/>
      <c r="S158" s="85"/>
      <c r="T158" s="85"/>
      <c r="U158" s="85"/>
      <c r="V158" s="85"/>
      <c r="W158" s="85"/>
      <c r="X158" s="85"/>
      <c r="Y158" s="582" t="s">
        <v>1581</v>
      </c>
      <c r="Z158" s="85"/>
      <c r="AA158" s="85"/>
      <c r="AB158" s="85"/>
      <c r="AC158" s="85"/>
      <c r="AD158" s="85"/>
      <c r="AE158" s="85"/>
      <c r="AF158" s="85"/>
      <c r="AG158" s="85"/>
      <c r="AH158" s="85"/>
      <c r="AI158" s="85"/>
      <c r="AJ158" s="85" t="s">
        <v>1582</v>
      </c>
      <c r="AK158" s="85"/>
      <c r="AL158" s="85"/>
      <c r="AM158" s="85"/>
      <c r="AN158" s="85"/>
      <c r="AO158" s="85"/>
      <c r="AP158" s="85"/>
      <c r="AQ158" s="85"/>
      <c r="AR158" s="85"/>
      <c r="AS158" s="85"/>
      <c r="AT158" s="85"/>
      <c r="AU158" s="85"/>
      <c r="AV158" s="85"/>
      <c r="AW158" s="85"/>
      <c r="AX158" s="85"/>
      <c r="AY158" s="85"/>
      <c r="AZ158" s="85"/>
      <c r="BA158" s="85"/>
      <c r="BB158" s="85"/>
      <c r="BC158" s="85"/>
      <c r="BD158" s="85"/>
      <c r="BE158" s="161" t="s">
        <v>1575</v>
      </c>
      <c r="BF158" s="85" t="s">
        <v>1585</v>
      </c>
      <c r="BG158" s="161" t="s">
        <v>1586</v>
      </c>
      <c r="BH158" s="85" t="s">
        <v>1533</v>
      </c>
      <c r="BI158" s="85" t="s">
        <v>1534</v>
      </c>
      <c r="BJ158" s="85" t="s">
        <v>1535</v>
      </c>
      <c r="BK158" s="85" t="s">
        <v>1621</v>
      </c>
      <c r="BL158" s="85" t="s">
        <v>1587</v>
      </c>
      <c r="BM158" s="579" t="s">
        <v>1538</v>
      </c>
      <c r="BN158" s="85"/>
    </row>
    <row r="159" spans="1:66" ht="15" customHeight="1">
      <c r="A159" s="85" t="s">
        <v>2769</v>
      </c>
      <c r="B159" s="85" t="s">
        <v>2113</v>
      </c>
      <c r="C159" s="85"/>
      <c r="D159" s="161" t="s">
        <v>1588</v>
      </c>
      <c r="E159" s="85"/>
      <c r="F159" s="85" t="s">
        <v>1301</v>
      </c>
      <c r="G159" s="85" t="s">
        <v>1523</v>
      </c>
      <c r="H159" s="541">
        <v>44124</v>
      </c>
      <c r="I159" s="566">
        <v>44196</v>
      </c>
      <c r="J159" s="542" t="s">
        <v>1589</v>
      </c>
      <c r="K159" s="161" t="s">
        <v>1590</v>
      </c>
      <c r="L159" s="85" t="s">
        <v>144</v>
      </c>
      <c r="M159" s="85" t="s">
        <v>156</v>
      </c>
      <c r="N159" s="85">
        <v>1</v>
      </c>
      <c r="O159" s="85" t="s">
        <v>2770</v>
      </c>
      <c r="P159" s="85"/>
      <c r="Q159" s="85"/>
      <c r="R159" s="85"/>
      <c r="S159" s="85"/>
      <c r="T159" s="85"/>
      <c r="U159" s="85"/>
      <c r="V159" s="85"/>
      <c r="W159" s="85"/>
      <c r="X159" s="85"/>
      <c r="Y159" s="582" t="s">
        <v>2770</v>
      </c>
      <c r="Z159" s="85" t="s">
        <v>2771</v>
      </c>
      <c r="AA159" s="589">
        <v>0.5</v>
      </c>
      <c r="AB159" s="85">
        <v>0.5</v>
      </c>
      <c r="AC159" s="589">
        <v>0.5</v>
      </c>
      <c r="AD159" s="85" t="s">
        <v>1591</v>
      </c>
      <c r="AE159" s="85"/>
      <c r="AF159" s="85" t="s">
        <v>2770</v>
      </c>
      <c r="AG159" s="589">
        <v>1</v>
      </c>
      <c r="AH159" s="578">
        <v>1</v>
      </c>
      <c r="AI159" s="583">
        <v>1</v>
      </c>
      <c r="AJ159" s="85" t="s">
        <v>1592</v>
      </c>
      <c r="AK159" s="85"/>
      <c r="AL159" s="85"/>
      <c r="AM159" s="85"/>
      <c r="AN159" s="85"/>
      <c r="AO159" s="85"/>
      <c r="AP159" s="85"/>
      <c r="AQ159" s="85"/>
      <c r="AR159" s="85"/>
      <c r="AS159" s="85"/>
      <c r="AT159" s="85"/>
      <c r="AU159" s="85"/>
      <c r="AV159" s="85"/>
      <c r="AW159" s="85"/>
      <c r="AX159" s="85"/>
      <c r="AY159" s="85"/>
      <c r="AZ159" s="85"/>
      <c r="BA159" s="85"/>
      <c r="BB159" s="85"/>
      <c r="BC159" s="85"/>
      <c r="BD159" s="85"/>
      <c r="BE159" s="161" t="s">
        <v>1595</v>
      </c>
      <c r="BF159" s="85" t="s">
        <v>1596</v>
      </c>
      <c r="BG159" s="161" t="s">
        <v>1597</v>
      </c>
      <c r="BH159" s="85" t="s">
        <v>1533</v>
      </c>
      <c r="BI159" s="85" t="s">
        <v>1534</v>
      </c>
      <c r="BJ159" s="85" t="s">
        <v>1535</v>
      </c>
      <c r="BK159" s="85" t="s">
        <v>1621</v>
      </c>
      <c r="BL159" s="85" t="s">
        <v>1598</v>
      </c>
      <c r="BM159" s="579" t="s">
        <v>1538</v>
      </c>
      <c r="BN159" s="85"/>
    </row>
    <row r="160" spans="1:66" ht="15" customHeight="1">
      <c r="A160" s="85" t="s">
        <v>2772</v>
      </c>
      <c r="B160" s="85" t="s">
        <v>58</v>
      </c>
      <c r="C160" s="85"/>
      <c r="D160" s="161" t="s">
        <v>1599</v>
      </c>
      <c r="E160" s="85"/>
      <c r="F160" s="85" t="s">
        <v>1301</v>
      </c>
      <c r="G160" s="85" t="s">
        <v>1523</v>
      </c>
      <c r="H160" s="541">
        <v>44348</v>
      </c>
      <c r="I160" s="566">
        <v>45473</v>
      </c>
      <c r="J160" s="542" t="s">
        <v>1600</v>
      </c>
      <c r="K160" s="161" t="s">
        <v>1601</v>
      </c>
      <c r="L160" s="85" t="s">
        <v>144</v>
      </c>
      <c r="M160" s="85" t="s">
        <v>65</v>
      </c>
      <c r="N160" s="85"/>
      <c r="O160" s="85"/>
      <c r="P160" s="85">
        <v>250</v>
      </c>
      <c r="Q160" s="85" t="s">
        <v>2773</v>
      </c>
      <c r="R160" s="85">
        <v>250</v>
      </c>
      <c r="S160" s="85" t="s">
        <v>2773</v>
      </c>
      <c r="T160" s="85">
        <v>250</v>
      </c>
      <c r="U160" s="85" t="s">
        <v>2773</v>
      </c>
      <c r="V160" s="85">
        <v>250</v>
      </c>
      <c r="W160" s="85" t="s">
        <v>2773</v>
      </c>
      <c r="X160" s="651">
        <v>1000</v>
      </c>
      <c r="Y160" s="582" t="s">
        <v>2774</v>
      </c>
      <c r="Z160" s="85"/>
      <c r="AA160" s="85"/>
      <c r="AB160" s="85"/>
      <c r="AC160" s="85"/>
      <c r="AD160" s="85"/>
      <c r="AE160" s="85"/>
      <c r="AF160" s="85"/>
      <c r="AG160" s="85"/>
      <c r="AH160" s="85"/>
      <c r="AI160" s="85"/>
      <c r="AJ160" s="85" t="s">
        <v>1602</v>
      </c>
      <c r="AK160" s="85"/>
      <c r="AL160" s="85"/>
      <c r="AM160" s="85"/>
      <c r="AN160" s="85"/>
      <c r="AO160" s="85"/>
      <c r="AP160" s="85"/>
      <c r="AQ160" s="85"/>
      <c r="AR160" s="85"/>
      <c r="AS160" s="85"/>
      <c r="AT160" s="85"/>
      <c r="AU160" s="85"/>
      <c r="AV160" s="85"/>
      <c r="AW160" s="85"/>
      <c r="AX160" s="85"/>
      <c r="AY160" s="85"/>
      <c r="AZ160" s="85"/>
      <c r="BA160" s="85"/>
      <c r="BB160" s="85"/>
      <c r="BC160" s="85"/>
      <c r="BD160" s="85"/>
      <c r="BE160" s="161" t="s">
        <v>1595</v>
      </c>
      <c r="BF160" s="85" t="s">
        <v>1596</v>
      </c>
      <c r="BG160" s="161" t="s">
        <v>1605</v>
      </c>
      <c r="BH160" s="85" t="s">
        <v>1533</v>
      </c>
      <c r="BI160" s="85" t="s">
        <v>1534</v>
      </c>
      <c r="BJ160" s="85" t="s">
        <v>1535</v>
      </c>
      <c r="BK160" s="85" t="s">
        <v>1621</v>
      </c>
      <c r="BL160" s="85" t="s">
        <v>1606</v>
      </c>
      <c r="BM160" s="579" t="s">
        <v>1538</v>
      </c>
      <c r="BN160" s="85"/>
    </row>
    <row r="161" spans="1:66" ht="15" customHeight="1">
      <c r="A161" s="85" t="s">
        <v>2775</v>
      </c>
      <c r="B161" s="85" t="s">
        <v>2113</v>
      </c>
      <c r="C161" s="85"/>
      <c r="D161" s="161" t="s">
        <v>1607</v>
      </c>
      <c r="E161" s="85"/>
      <c r="F161" s="85" t="s">
        <v>1301</v>
      </c>
      <c r="G161" s="85" t="s">
        <v>1523</v>
      </c>
      <c r="H161" s="541">
        <v>44348</v>
      </c>
      <c r="I161" s="566">
        <v>45473</v>
      </c>
      <c r="J161" s="542" t="s">
        <v>1608</v>
      </c>
      <c r="K161" s="161" t="s">
        <v>1609</v>
      </c>
      <c r="L161" s="85" t="s">
        <v>144</v>
      </c>
      <c r="M161" s="85" t="s">
        <v>65</v>
      </c>
      <c r="N161" s="85"/>
      <c r="O161" s="85"/>
      <c r="P161" s="85">
        <v>40</v>
      </c>
      <c r="Q161" s="85" t="s">
        <v>2776</v>
      </c>
      <c r="R161" s="85">
        <v>40</v>
      </c>
      <c r="S161" s="85" t="s">
        <v>2777</v>
      </c>
      <c r="T161" s="85">
        <v>40</v>
      </c>
      <c r="U161" s="85" t="s">
        <v>2778</v>
      </c>
      <c r="V161" s="85">
        <v>40</v>
      </c>
      <c r="W161" s="85" t="s">
        <v>2779</v>
      </c>
      <c r="X161" s="85">
        <v>40</v>
      </c>
      <c r="Y161" s="582" t="s">
        <v>2780</v>
      </c>
      <c r="Z161" s="85"/>
      <c r="AA161" s="85"/>
      <c r="AB161" s="85"/>
      <c r="AC161" s="85"/>
      <c r="AD161" s="85"/>
      <c r="AE161" s="85"/>
      <c r="AF161" s="85"/>
      <c r="AG161" s="85"/>
      <c r="AH161" s="85"/>
      <c r="AI161" s="85"/>
      <c r="AJ161" s="85" t="s">
        <v>1602</v>
      </c>
      <c r="AK161" s="85"/>
      <c r="AL161" s="85"/>
      <c r="AM161" s="85"/>
      <c r="AN161" s="85"/>
      <c r="AO161" s="85"/>
      <c r="AP161" s="85"/>
      <c r="AQ161" s="85"/>
      <c r="AR161" s="85"/>
      <c r="AS161" s="85"/>
      <c r="AT161" s="85"/>
      <c r="AU161" s="85"/>
      <c r="AV161" s="85"/>
      <c r="AW161" s="85"/>
      <c r="AX161" s="85"/>
      <c r="AY161" s="85"/>
      <c r="AZ161" s="85"/>
      <c r="BA161" s="85"/>
      <c r="BB161" s="85"/>
      <c r="BC161" s="85"/>
      <c r="BD161" s="85"/>
      <c r="BE161" s="161" t="s">
        <v>1595</v>
      </c>
      <c r="BF161" s="85" t="s">
        <v>1596</v>
      </c>
      <c r="BG161" s="161" t="s">
        <v>1612</v>
      </c>
      <c r="BH161" s="85" t="s">
        <v>1533</v>
      </c>
      <c r="BI161" s="85" t="s">
        <v>1534</v>
      </c>
      <c r="BJ161" s="85" t="s">
        <v>1535</v>
      </c>
      <c r="BK161" s="85" t="s">
        <v>1621</v>
      </c>
      <c r="BL161" s="85" t="s">
        <v>1613</v>
      </c>
      <c r="BM161" s="579" t="s">
        <v>1538</v>
      </c>
      <c r="BN161" s="85"/>
    </row>
    <row r="162" spans="1:66" ht="15" customHeight="1">
      <c r="A162" s="85" t="s">
        <v>2781</v>
      </c>
      <c r="B162" s="650" t="s">
        <v>58</v>
      </c>
      <c r="C162" s="650" t="s">
        <v>808</v>
      </c>
      <c r="D162" s="161" t="s">
        <v>2782</v>
      </c>
      <c r="E162" s="85" t="s">
        <v>808</v>
      </c>
      <c r="F162" s="650" t="s">
        <v>1301</v>
      </c>
      <c r="G162" s="650" t="s">
        <v>1523</v>
      </c>
      <c r="H162" s="541">
        <v>44348</v>
      </c>
      <c r="I162" s="566">
        <v>45473</v>
      </c>
      <c r="J162" s="542" t="s">
        <v>2783</v>
      </c>
      <c r="K162" s="554" t="s">
        <v>2784</v>
      </c>
      <c r="L162" s="85" t="s">
        <v>144</v>
      </c>
      <c r="M162" s="650" t="s">
        <v>156</v>
      </c>
      <c r="N162" s="650" t="s">
        <v>808</v>
      </c>
      <c r="O162" s="650" t="s">
        <v>808</v>
      </c>
      <c r="P162" s="650">
        <v>40</v>
      </c>
      <c r="Q162" s="650" t="s">
        <v>2785</v>
      </c>
      <c r="R162" s="650">
        <v>40</v>
      </c>
      <c r="S162" s="650" t="s">
        <v>2786</v>
      </c>
      <c r="T162" s="650">
        <v>40</v>
      </c>
      <c r="U162" s="650" t="s">
        <v>2787</v>
      </c>
      <c r="V162" s="650">
        <v>40</v>
      </c>
      <c r="W162" s="650" t="s">
        <v>2788</v>
      </c>
      <c r="X162" s="650">
        <v>160</v>
      </c>
      <c r="Y162" s="582" t="s">
        <v>2789</v>
      </c>
      <c r="Z162" s="85" t="s">
        <v>808</v>
      </c>
      <c r="AA162" s="650" t="s">
        <v>808</v>
      </c>
      <c r="AB162" s="650" t="s">
        <v>808</v>
      </c>
      <c r="AC162" s="650" t="s">
        <v>808</v>
      </c>
      <c r="AD162" s="650" t="s">
        <v>808</v>
      </c>
      <c r="AE162" s="650" t="s">
        <v>808</v>
      </c>
      <c r="AF162" s="650" t="s">
        <v>808</v>
      </c>
      <c r="AG162" s="650" t="s">
        <v>808</v>
      </c>
      <c r="AH162" s="650" t="s">
        <v>808</v>
      </c>
      <c r="AI162" s="650" t="s">
        <v>808</v>
      </c>
      <c r="AJ162" s="85" t="s">
        <v>1602</v>
      </c>
      <c r="AK162" s="650" t="s">
        <v>808</v>
      </c>
      <c r="AL162" s="650" t="s">
        <v>808</v>
      </c>
      <c r="AM162" s="650" t="s">
        <v>808</v>
      </c>
      <c r="AN162" s="650" t="s">
        <v>808</v>
      </c>
      <c r="AO162" s="650" t="s">
        <v>808</v>
      </c>
      <c r="AP162" s="650" t="s">
        <v>808</v>
      </c>
      <c r="AQ162" s="650" t="s">
        <v>808</v>
      </c>
      <c r="AR162" s="650" t="s">
        <v>808</v>
      </c>
      <c r="AS162" s="650" t="s">
        <v>808</v>
      </c>
      <c r="AT162" s="650" t="s">
        <v>808</v>
      </c>
      <c r="AU162" s="650" t="s">
        <v>808</v>
      </c>
      <c r="AV162" s="650" t="s">
        <v>808</v>
      </c>
      <c r="AW162" s="650" t="s">
        <v>808</v>
      </c>
      <c r="AX162" s="650" t="s">
        <v>808</v>
      </c>
      <c r="AY162" s="650" t="s">
        <v>808</v>
      </c>
      <c r="AZ162" s="650" t="s">
        <v>808</v>
      </c>
      <c r="BA162" s="650" t="s">
        <v>808</v>
      </c>
      <c r="BB162" s="650" t="s">
        <v>808</v>
      </c>
      <c r="BC162" s="650" t="s">
        <v>808</v>
      </c>
      <c r="BD162" s="650" t="s">
        <v>808</v>
      </c>
      <c r="BE162" s="161" t="s">
        <v>1618</v>
      </c>
      <c r="BF162" s="85" t="s">
        <v>1619</v>
      </c>
      <c r="BG162" s="161" t="s">
        <v>1620</v>
      </c>
      <c r="BH162" s="85" t="s">
        <v>1533</v>
      </c>
      <c r="BI162" s="650" t="s">
        <v>1534</v>
      </c>
      <c r="BJ162" s="650" t="s">
        <v>1535</v>
      </c>
      <c r="BK162" s="650" t="s">
        <v>1621</v>
      </c>
      <c r="BL162" s="650" t="s">
        <v>1622</v>
      </c>
      <c r="BM162" s="652" t="s">
        <v>1538</v>
      </c>
      <c r="BN162" s="85" t="s">
        <v>808</v>
      </c>
    </row>
    <row r="163" spans="1:66" ht="15" customHeight="1">
      <c r="A163" s="569" t="s">
        <v>2790</v>
      </c>
      <c r="B163" s="85" t="s">
        <v>2113</v>
      </c>
      <c r="C163" s="653" t="s">
        <v>808</v>
      </c>
      <c r="D163" s="532" t="s">
        <v>1623</v>
      </c>
      <c r="E163" s="569" t="s">
        <v>808</v>
      </c>
      <c r="F163" s="653" t="s">
        <v>1301</v>
      </c>
      <c r="G163" s="653" t="s">
        <v>1523</v>
      </c>
      <c r="H163" s="654">
        <v>44348</v>
      </c>
      <c r="I163" s="570">
        <v>45473</v>
      </c>
      <c r="J163" s="534" t="s">
        <v>1624</v>
      </c>
      <c r="K163" s="620" t="s">
        <v>1625</v>
      </c>
      <c r="L163" s="569" t="s">
        <v>144</v>
      </c>
      <c r="M163" s="653" t="s">
        <v>65</v>
      </c>
      <c r="N163" s="653" t="s">
        <v>808</v>
      </c>
      <c r="O163" s="653" t="s">
        <v>808</v>
      </c>
      <c r="P163" s="85">
        <v>1</v>
      </c>
      <c r="Q163" s="653" t="s">
        <v>2791</v>
      </c>
      <c r="R163" s="85">
        <v>1</v>
      </c>
      <c r="S163" s="653" t="s">
        <v>2792</v>
      </c>
      <c r="T163" s="85">
        <v>1</v>
      </c>
      <c r="U163" s="653" t="s">
        <v>2793</v>
      </c>
      <c r="V163" s="85">
        <v>1</v>
      </c>
      <c r="W163" s="653" t="s">
        <v>2794</v>
      </c>
      <c r="X163" s="85">
        <v>4</v>
      </c>
      <c r="Y163" s="582" t="s">
        <v>1626</v>
      </c>
      <c r="Z163" s="569" t="s">
        <v>808</v>
      </c>
      <c r="AA163" s="653" t="s">
        <v>808</v>
      </c>
      <c r="AB163" s="653" t="s">
        <v>808</v>
      </c>
      <c r="AC163" s="653" t="s">
        <v>808</v>
      </c>
      <c r="AD163" s="653" t="s">
        <v>808</v>
      </c>
      <c r="AE163" s="653" t="s">
        <v>808</v>
      </c>
      <c r="AF163" s="653" t="s">
        <v>808</v>
      </c>
      <c r="AG163" s="653" t="s">
        <v>808</v>
      </c>
      <c r="AH163" s="653" t="s">
        <v>808</v>
      </c>
      <c r="AI163" s="653" t="s">
        <v>808</v>
      </c>
      <c r="AJ163" s="85" t="s">
        <v>1602</v>
      </c>
      <c r="AK163" s="653" t="s">
        <v>808</v>
      </c>
      <c r="AL163" s="653" t="s">
        <v>808</v>
      </c>
      <c r="AM163" s="653" t="s">
        <v>808</v>
      </c>
      <c r="AN163" s="653" t="s">
        <v>808</v>
      </c>
      <c r="AO163" s="653" t="s">
        <v>808</v>
      </c>
      <c r="AP163" s="653" t="s">
        <v>808</v>
      </c>
      <c r="AQ163" s="653" t="s">
        <v>808</v>
      </c>
      <c r="AR163" s="653" t="s">
        <v>808</v>
      </c>
      <c r="AS163" s="653" t="s">
        <v>808</v>
      </c>
      <c r="AT163" s="653" t="s">
        <v>808</v>
      </c>
      <c r="AU163" s="653" t="s">
        <v>808</v>
      </c>
      <c r="AV163" s="653" t="s">
        <v>808</v>
      </c>
      <c r="AW163" s="653" t="s">
        <v>808</v>
      </c>
      <c r="AX163" s="653" t="s">
        <v>808</v>
      </c>
      <c r="AY163" s="653" t="s">
        <v>808</v>
      </c>
      <c r="AZ163" s="653" t="s">
        <v>808</v>
      </c>
      <c r="BA163" s="653" t="s">
        <v>808</v>
      </c>
      <c r="BB163" s="653" t="s">
        <v>808</v>
      </c>
      <c r="BC163" s="653" t="s">
        <v>808</v>
      </c>
      <c r="BD163" s="653" t="s">
        <v>808</v>
      </c>
      <c r="BE163" s="532" t="s">
        <v>1618</v>
      </c>
      <c r="BF163" s="569" t="s">
        <v>1619</v>
      </c>
      <c r="BG163" s="532" t="s">
        <v>1628</v>
      </c>
      <c r="BH163" s="569" t="s">
        <v>1533</v>
      </c>
      <c r="BI163" s="653" t="s">
        <v>1534</v>
      </c>
      <c r="BJ163" s="653" t="s">
        <v>1535</v>
      </c>
      <c r="BK163" s="653" t="s">
        <v>1621</v>
      </c>
      <c r="BL163" s="653" t="s">
        <v>1629</v>
      </c>
      <c r="BM163" s="655" t="s">
        <v>1538</v>
      </c>
      <c r="BN163" s="569" t="s">
        <v>808</v>
      </c>
    </row>
    <row r="164" spans="1:66" ht="15" customHeight="1">
      <c r="A164" s="85" t="s">
        <v>2795</v>
      </c>
      <c r="B164" s="85" t="s">
        <v>2121</v>
      </c>
      <c r="C164" s="85"/>
      <c r="D164" s="161" t="s">
        <v>1631</v>
      </c>
      <c r="E164" s="85"/>
      <c r="F164" s="85" t="s">
        <v>1301</v>
      </c>
      <c r="G164" s="85" t="s">
        <v>1523</v>
      </c>
      <c r="H164" s="541">
        <v>44197</v>
      </c>
      <c r="I164" s="566">
        <v>45473</v>
      </c>
      <c r="J164" s="161" t="s">
        <v>1632</v>
      </c>
      <c r="K164" s="161" t="s">
        <v>1633</v>
      </c>
      <c r="L164" s="85" t="s">
        <v>144</v>
      </c>
      <c r="M164" s="85" t="s">
        <v>156</v>
      </c>
      <c r="N164" s="85"/>
      <c r="O164" s="85"/>
      <c r="P164" s="85">
        <v>1</v>
      </c>
      <c r="Q164" s="85" t="s">
        <v>2796</v>
      </c>
      <c r="R164" s="85">
        <v>1</v>
      </c>
      <c r="S164" s="85" t="s">
        <v>2797</v>
      </c>
      <c r="T164" s="85">
        <v>1</v>
      </c>
      <c r="U164" s="85" t="s">
        <v>2798</v>
      </c>
      <c r="V164" s="85">
        <v>1</v>
      </c>
      <c r="W164" s="85" t="s">
        <v>2799</v>
      </c>
      <c r="X164" s="85">
        <v>4</v>
      </c>
      <c r="Y164" s="582" t="s">
        <v>2800</v>
      </c>
      <c r="Z164" s="85"/>
      <c r="AA164" s="85"/>
      <c r="AB164" s="85"/>
      <c r="AC164" s="85"/>
      <c r="AD164" s="85"/>
      <c r="AE164" s="85"/>
      <c r="AF164" s="85"/>
      <c r="AG164" s="85"/>
      <c r="AH164" s="567"/>
      <c r="AI164" s="567"/>
      <c r="AJ164" s="85" t="s">
        <v>1634</v>
      </c>
      <c r="AK164" s="85" t="s">
        <v>1635</v>
      </c>
      <c r="AL164" s="85"/>
      <c r="AM164" s="85"/>
      <c r="AN164" s="85"/>
      <c r="AO164" s="85"/>
      <c r="AP164" s="85"/>
      <c r="AQ164" s="85"/>
      <c r="AR164" s="85"/>
      <c r="AS164" s="85"/>
      <c r="AT164" s="85"/>
      <c r="AU164" s="85"/>
      <c r="AV164" s="85"/>
      <c r="AW164" s="85"/>
      <c r="AX164" s="85"/>
      <c r="AY164" s="85"/>
      <c r="AZ164" s="85"/>
      <c r="BA164" s="85"/>
      <c r="BB164" s="85"/>
      <c r="BC164" s="85"/>
      <c r="BD164" s="85"/>
      <c r="BE164" s="161" t="s">
        <v>1637</v>
      </c>
      <c r="BF164" s="85" t="s">
        <v>1638</v>
      </c>
      <c r="BG164" s="161" t="s">
        <v>1639</v>
      </c>
      <c r="BH164" s="85" t="s">
        <v>1533</v>
      </c>
      <c r="BI164" s="85" t="s">
        <v>1534</v>
      </c>
      <c r="BJ164" s="85" t="s">
        <v>1535</v>
      </c>
      <c r="BK164" s="85" t="s">
        <v>1621</v>
      </c>
      <c r="BL164" s="85" t="s">
        <v>1640</v>
      </c>
      <c r="BM164" s="579" t="s">
        <v>1538</v>
      </c>
      <c r="BN164" s="85"/>
    </row>
    <row r="165" spans="1:66" ht="15" customHeight="1">
      <c r="A165" s="85" t="s">
        <v>2801</v>
      </c>
      <c r="B165" s="85" t="s">
        <v>2113</v>
      </c>
      <c r="C165" s="85"/>
      <c r="D165" s="161" t="s">
        <v>1641</v>
      </c>
      <c r="E165" s="85"/>
      <c r="F165" s="85" t="s">
        <v>1301</v>
      </c>
      <c r="G165" s="85" t="s">
        <v>1523</v>
      </c>
      <c r="H165" s="541">
        <v>44362</v>
      </c>
      <c r="I165" s="566">
        <v>45656</v>
      </c>
      <c r="J165" s="85" t="s">
        <v>1642</v>
      </c>
      <c r="K165" s="85" t="s">
        <v>1643</v>
      </c>
      <c r="L165" s="85" t="s">
        <v>144</v>
      </c>
      <c r="M165" s="85" t="s">
        <v>65</v>
      </c>
      <c r="N165" s="85"/>
      <c r="O165" s="85"/>
      <c r="P165" s="85">
        <v>1</v>
      </c>
      <c r="Q165" s="85" t="s">
        <v>2802</v>
      </c>
      <c r="R165" s="85">
        <v>1</v>
      </c>
      <c r="S165" s="85" t="s">
        <v>2802</v>
      </c>
      <c r="T165" s="85">
        <v>1</v>
      </c>
      <c r="U165" s="85" t="s">
        <v>2802</v>
      </c>
      <c r="V165" s="85">
        <v>1</v>
      </c>
      <c r="W165" s="85" t="s">
        <v>2802</v>
      </c>
      <c r="X165" s="85">
        <v>4</v>
      </c>
      <c r="Y165" s="582" t="s">
        <v>2803</v>
      </c>
      <c r="Z165" s="85"/>
      <c r="AA165" s="85"/>
      <c r="AB165" s="85"/>
      <c r="AC165" s="85"/>
      <c r="AD165" s="85"/>
      <c r="AE165" s="85"/>
      <c r="AF165" s="85"/>
      <c r="AG165" s="85"/>
      <c r="AH165" s="85"/>
      <c r="AI165" s="85"/>
      <c r="AJ165" s="85" t="s">
        <v>1602</v>
      </c>
      <c r="AK165" s="85"/>
      <c r="AL165" s="85"/>
      <c r="AM165" s="85"/>
      <c r="AN165" s="85"/>
      <c r="AO165" s="85"/>
      <c r="AP165" s="85"/>
      <c r="AQ165" s="85"/>
      <c r="AR165" s="85"/>
      <c r="AS165" s="85"/>
      <c r="AT165" s="85"/>
      <c r="AU165" s="85"/>
      <c r="AV165" s="85"/>
      <c r="AW165" s="85"/>
      <c r="AX165" s="85"/>
      <c r="AY165" s="85"/>
      <c r="AZ165" s="85"/>
      <c r="BA165" s="85"/>
      <c r="BB165" s="85"/>
      <c r="BC165" s="85"/>
      <c r="BD165" s="85"/>
      <c r="BE165" s="161" t="s">
        <v>1646</v>
      </c>
      <c r="BF165" s="159" t="s">
        <v>1647</v>
      </c>
      <c r="BG165" s="161" t="s">
        <v>1648</v>
      </c>
      <c r="BH165" s="85" t="s">
        <v>1533</v>
      </c>
      <c r="BI165" s="85" t="s">
        <v>1534</v>
      </c>
      <c r="BJ165" s="85" t="s">
        <v>1535</v>
      </c>
      <c r="BK165" s="85" t="s">
        <v>1621</v>
      </c>
      <c r="BL165" s="85" t="s">
        <v>1649</v>
      </c>
      <c r="BM165" s="579" t="s">
        <v>1538</v>
      </c>
      <c r="BN165" s="85"/>
    </row>
    <row r="166" spans="1:66" ht="15" customHeight="1">
      <c r="A166" s="159" t="s">
        <v>2804</v>
      </c>
      <c r="B166" s="806" t="s">
        <v>2238</v>
      </c>
      <c r="C166" s="85"/>
      <c r="D166" s="161" t="s">
        <v>1650</v>
      </c>
      <c r="E166" s="85"/>
      <c r="F166" s="85" t="s">
        <v>1301</v>
      </c>
      <c r="G166" s="85" t="s">
        <v>1523</v>
      </c>
      <c r="H166" s="541">
        <v>44348</v>
      </c>
      <c r="I166" s="566">
        <v>45473</v>
      </c>
      <c r="J166" s="575" t="s">
        <v>1651</v>
      </c>
      <c r="K166" s="85" t="s">
        <v>2805</v>
      </c>
      <c r="L166" s="85" t="s">
        <v>144</v>
      </c>
      <c r="M166" s="85" t="s">
        <v>65</v>
      </c>
      <c r="N166" s="85"/>
      <c r="O166" s="85"/>
      <c r="P166" s="85" t="s">
        <v>1653</v>
      </c>
      <c r="Q166" s="85" t="s">
        <v>2806</v>
      </c>
      <c r="R166" s="85" t="s">
        <v>1653</v>
      </c>
      <c r="S166" s="85" t="s">
        <v>2807</v>
      </c>
      <c r="T166" s="85" t="s">
        <v>1653</v>
      </c>
      <c r="U166" s="85" t="s">
        <v>2808</v>
      </c>
      <c r="V166" s="85" t="s">
        <v>1653</v>
      </c>
      <c r="W166" s="85" t="s">
        <v>2809</v>
      </c>
      <c r="X166" s="85" t="s">
        <v>1653</v>
      </c>
      <c r="Y166" s="582" t="s">
        <v>2810</v>
      </c>
      <c r="Z166" s="85"/>
      <c r="AA166" s="85" t="s">
        <v>1816</v>
      </c>
      <c r="AB166" s="85"/>
      <c r="AC166" s="85" t="s">
        <v>1816</v>
      </c>
      <c r="AD166" s="85"/>
      <c r="AE166" s="85"/>
      <c r="AF166" s="85"/>
      <c r="AG166" s="589">
        <v>0</v>
      </c>
      <c r="AH166" s="85"/>
      <c r="AI166" s="85"/>
      <c r="AJ166" s="85" t="s">
        <v>1602</v>
      </c>
      <c r="AK166" s="85"/>
      <c r="AL166" s="85"/>
      <c r="AM166" s="589">
        <v>0</v>
      </c>
      <c r="AN166" s="85"/>
      <c r="AO166" s="85"/>
      <c r="AP166" s="85"/>
      <c r="AQ166" s="85"/>
      <c r="AR166" s="85"/>
      <c r="AS166" s="589">
        <v>0</v>
      </c>
      <c r="AT166" s="85"/>
      <c r="AU166" s="85"/>
      <c r="AV166" s="85"/>
      <c r="AW166" s="85"/>
      <c r="AX166" s="85"/>
      <c r="AY166" s="589">
        <v>0</v>
      </c>
      <c r="AZ166" s="85"/>
      <c r="BA166" s="85"/>
      <c r="BB166" s="85"/>
      <c r="BC166" s="85"/>
      <c r="BD166" s="85"/>
      <c r="BE166" s="161" t="s">
        <v>1546</v>
      </c>
      <c r="BF166" s="159" t="s">
        <v>1655</v>
      </c>
      <c r="BG166" s="161" t="s">
        <v>1656</v>
      </c>
      <c r="BH166" s="85" t="s">
        <v>1533</v>
      </c>
      <c r="BI166" s="85" t="s">
        <v>1534</v>
      </c>
      <c r="BJ166" s="85" t="s">
        <v>1535</v>
      </c>
      <c r="BK166" s="85" t="s">
        <v>1621</v>
      </c>
      <c r="BL166" s="85" t="s">
        <v>1657</v>
      </c>
      <c r="BM166" s="579" t="s">
        <v>1538</v>
      </c>
      <c r="BN166" s="85"/>
    </row>
    <row r="167" spans="1:66" ht="15" customHeight="1">
      <c r="A167" s="85" t="s">
        <v>2811</v>
      </c>
      <c r="B167" s="85" t="s">
        <v>2238</v>
      </c>
      <c r="C167" s="85"/>
      <c r="D167" s="161" t="s">
        <v>1658</v>
      </c>
      <c r="E167" s="85"/>
      <c r="F167" s="85" t="s">
        <v>1301</v>
      </c>
      <c r="G167" s="85" t="s">
        <v>1523</v>
      </c>
      <c r="H167" s="541">
        <v>44211</v>
      </c>
      <c r="I167" s="566">
        <v>45473</v>
      </c>
      <c r="J167" s="575" t="s">
        <v>1659</v>
      </c>
      <c r="K167" s="85" t="s">
        <v>1660</v>
      </c>
      <c r="L167" s="85" t="s">
        <v>144</v>
      </c>
      <c r="M167" s="85" t="s">
        <v>65</v>
      </c>
      <c r="N167" s="85"/>
      <c r="O167" s="85"/>
      <c r="P167" s="85">
        <v>1</v>
      </c>
      <c r="Q167" s="85" t="s">
        <v>2209</v>
      </c>
      <c r="R167" s="85">
        <v>1</v>
      </c>
      <c r="S167" s="85" t="s">
        <v>2812</v>
      </c>
      <c r="T167" s="85">
        <v>1</v>
      </c>
      <c r="U167" s="85" t="s">
        <v>2813</v>
      </c>
      <c r="V167" s="85">
        <v>1</v>
      </c>
      <c r="W167" s="85" t="s">
        <v>2814</v>
      </c>
      <c r="X167" s="85">
        <v>4</v>
      </c>
      <c r="Y167" s="85" t="s">
        <v>2815</v>
      </c>
      <c r="Z167" s="85"/>
      <c r="AA167" s="85" t="s">
        <v>1816</v>
      </c>
      <c r="AB167" s="85"/>
      <c r="AC167" s="85" t="s">
        <v>1816</v>
      </c>
      <c r="AD167" s="85"/>
      <c r="AE167" s="85"/>
      <c r="AF167" s="85"/>
      <c r="AG167" s="589">
        <v>0</v>
      </c>
      <c r="AH167" s="85"/>
      <c r="AI167" s="589">
        <v>0</v>
      </c>
      <c r="AJ167" s="85" t="s">
        <v>1661</v>
      </c>
      <c r="AK167" s="85" t="s">
        <v>1662</v>
      </c>
      <c r="AL167" s="85"/>
      <c r="AM167" s="589">
        <v>0</v>
      </c>
      <c r="AN167" s="85"/>
      <c r="AO167" s="589">
        <v>0</v>
      </c>
      <c r="AP167" s="85"/>
      <c r="AQ167" s="85"/>
      <c r="AR167" s="85"/>
      <c r="AS167" s="589">
        <v>0</v>
      </c>
      <c r="AT167" s="85"/>
      <c r="AU167" s="589">
        <v>0</v>
      </c>
      <c r="AV167" s="85"/>
      <c r="AW167" s="85"/>
      <c r="AX167" s="85"/>
      <c r="AY167" s="589">
        <v>0</v>
      </c>
      <c r="AZ167" s="85"/>
      <c r="BA167" s="589">
        <v>0</v>
      </c>
      <c r="BB167" s="85"/>
      <c r="BC167" s="85"/>
      <c r="BD167" s="85"/>
      <c r="BE167" s="161" t="s">
        <v>1546</v>
      </c>
      <c r="BF167" s="159" t="s">
        <v>1655</v>
      </c>
      <c r="BG167" s="161" t="s">
        <v>1656</v>
      </c>
      <c r="BH167" s="85" t="s">
        <v>1533</v>
      </c>
      <c r="BI167" s="85" t="s">
        <v>1534</v>
      </c>
      <c r="BJ167" s="85" t="s">
        <v>1535</v>
      </c>
      <c r="BK167" s="85" t="s">
        <v>1621</v>
      </c>
      <c r="BL167" s="85" t="s">
        <v>1665</v>
      </c>
      <c r="BM167" s="579" t="s">
        <v>1538</v>
      </c>
      <c r="BN167" s="85"/>
    </row>
    <row r="168" spans="1:66" ht="15" customHeight="1">
      <c r="A168" s="85" t="s">
        <v>2816</v>
      </c>
      <c r="B168" s="85" t="s">
        <v>2109</v>
      </c>
      <c r="C168" s="85"/>
      <c r="D168" s="161" t="s">
        <v>1666</v>
      </c>
      <c r="E168" s="85"/>
      <c r="F168" s="85" t="s">
        <v>1301</v>
      </c>
      <c r="G168" s="85" t="s">
        <v>1523</v>
      </c>
      <c r="H168" s="541">
        <v>44348</v>
      </c>
      <c r="I168" s="566">
        <v>45473</v>
      </c>
      <c r="J168" s="575" t="s">
        <v>2817</v>
      </c>
      <c r="K168" s="85" t="s">
        <v>2818</v>
      </c>
      <c r="L168" s="85" t="s">
        <v>144</v>
      </c>
      <c r="M168" s="85" t="s">
        <v>156</v>
      </c>
      <c r="N168" s="85" t="s">
        <v>80</v>
      </c>
      <c r="O168" s="85"/>
      <c r="P168" s="85" t="s">
        <v>1653</v>
      </c>
      <c r="Q168" s="85" t="s">
        <v>2819</v>
      </c>
      <c r="R168" s="85" t="s">
        <v>1653</v>
      </c>
      <c r="S168" s="85" t="s">
        <v>2820</v>
      </c>
      <c r="T168" s="85" t="s">
        <v>1653</v>
      </c>
      <c r="U168" s="85" t="s">
        <v>2821</v>
      </c>
      <c r="V168" s="85" t="s">
        <v>1653</v>
      </c>
      <c r="W168" s="85" t="s">
        <v>2822</v>
      </c>
      <c r="X168" s="85" t="s">
        <v>1653</v>
      </c>
      <c r="Y168" s="582" t="s">
        <v>2823</v>
      </c>
      <c r="Z168" s="85"/>
      <c r="AA168" s="85" t="s">
        <v>1816</v>
      </c>
      <c r="AB168" s="85"/>
      <c r="AC168" s="85"/>
      <c r="AD168" s="85"/>
      <c r="AE168" s="85"/>
      <c r="AF168" s="85"/>
      <c r="AG168" s="589">
        <v>0</v>
      </c>
      <c r="AH168" s="85"/>
      <c r="AI168" s="85"/>
      <c r="AJ168" s="85" t="s">
        <v>1602</v>
      </c>
      <c r="AK168" s="85"/>
      <c r="AL168" s="85"/>
      <c r="AM168" s="589">
        <v>0</v>
      </c>
      <c r="AN168" s="85"/>
      <c r="AO168" s="85"/>
      <c r="AP168" s="85"/>
      <c r="AQ168" s="85"/>
      <c r="AR168" s="85"/>
      <c r="AS168" s="589">
        <v>0</v>
      </c>
      <c r="AT168" s="85"/>
      <c r="AU168" s="85"/>
      <c r="AV168" s="85"/>
      <c r="AW168" s="85"/>
      <c r="AX168" s="85"/>
      <c r="AY168" s="589">
        <v>0</v>
      </c>
      <c r="AZ168" s="85"/>
      <c r="BA168" s="85"/>
      <c r="BB168" s="85"/>
      <c r="BC168" s="85"/>
      <c r="BD168" s="85"/>
      <c r="BE168" s="161" t="s">
        <v>1546</v>
      </c>
      <c r="BF168" s="159" t="s">
        <v>1655</v>
      </c>
      <c r="BG168" s="161" t="s">
        <v>1670</v>
      </c>
      <c r="BH168" s="85" t="s">
        <v>1533</v>
      </c>
      <c r="BI168" s="85" t="s">
        <v>1534</v>
      </c>
      <c r="BJ168" s="85" t="s">
        <v>1535</v>
      </c>
      <c r="BK168" s="85" t="s">
        <v>1621</v>
      </c>
      <c r="BL168" s="85" t="s">
        <v>1671</v>
      </c>
      <c r="BM168" s="579" t="s">
        <v>1538</v>
      </c>
      <c r="BN168" s="85"/>
    </row>
    <row r="169" spans="1:66" ht="15" customHeight="1">
      <c r="A169" s="85" t="s">
        <v>2824</v>
      </c>
      <c r="B169" s="85" t="s">
        <v>2109</v>
      </c>
      <c r="C169" s="85"/>
      <c r="D169" s="161" t="s">
        <v>2825</v>
      </c>
      <c r="E169" s="85"/>
      <c r="F169" s="85" t="s">
        <v>1301</v>
      </c>
      <c r="G169" s="85" t="s">
        <v>1523</v>
      </c>
      <c r="H169" s="541">
        <v>43845</v>
      </c>
      <c r="I169" s="566">
        <v>45473</v>
      </c>
      <c r="J169" s="575" t="s">
        <v>2826</v>
      </c>
      <c r="K169" s="85" t="s">
        <v>1674</v>
      </c>
      <c r="L169" s="85" t="s">
        <v>144</v>
      </c>
      <c r="M169" s="85" t="s">
        <v>156</v>
      </c>
      <c r="N169" s="85">
        <v>0</v>
      </c>
      <c r="O169" s="85">
        <v>0</v>
      </c>
      <c r="P169" s="85">
        <v>1</v>
      </c>
      <c r="Q169" s="580">
        <v>0</v>
      </c>
      <c r="R169" s="85">
        <v>1</v>
      </c>
      <c r="S169" s="580" t="s">
        <v>2008</v>
      </c>
      <c r="T169" s="85">
        <v>1</v>
      </c>
      <c r="U169" s="580" t="s">
        <v>2008</v>
      </c>
      <c r="V169" s="85">
        <v>1</v>
      </c>
      <c r="W169" s="580" t="s">
        <v>2008</v>
      </c>
      <c r="X169" s="85">
        <v>4</v>
      </c>
      <c r="Y169" s="582" t="s">
        <v>2008</v>
      </c>
      <c r="Z169" s="85"/>
      <c r="AA169" s="85" t="s">
        <v>1816</v>
      </c>
      <c r="AB169" s="567"/>
      <c r="AC169" s="567" t="s">
        <v>1816</v>
      </c>
      <c r="AD169" s="85"/>
      <c r="AE169" s="85"/>
      <c r="AF169" s="85"/>
      <c r="AG169" s="85" t="s">
        <v>1816</v>
      </c>
      <c r="AH169" s="567"/>
      <c r="AI169" s="567"/>
      <c r="AJ169" s="85" t="s">
        <v>1675</v>
      </c>
      <c r="AK169" s="85" t="s">
        <v>1573</v>
      </c>
      <c r="AL169" s="85"/>
      <c r="AM169" s="85" t="s">
        <v>1816</v>
      </c>
      <c r="AN169" s="85"/>
      <c r="AO169" s="589">
        <v>0</v>
      </c>
      <c r="AP169" s="85"/>
      <c r="AQ169" s="85"/>
      <c r="AR169" s="85"/>
      <c r="AS169" s="85" t="s">
        <v>1816</v>
      </c>
      <c r="AT169" s="85"/>
      <c r="AU169" s="589">
        <v>0</v>
      </c>
      <c r="AV169" s="85"/>
      <c r="AW169" s="85"/>
      <c r="AX169" s="85"/>
      <c r="AY169" s="85" t="s">
        <v>1816</v>
      </c>
      <c r="AZ169" s="85"/>
      <c r="BA169" s="589">
        <v>0</v>
      </c>
      <c r="BB169" s="85"/>
      <c r="BC169" s="85"/>
      <c r="BD169" s="85"/>
      <c r="BE169" s="161" t="s">
        <v>1546</v>
      </c>
      <c r="BF169" s="159" t="s">
        <v>1655</v>
      </c>
      <c r="BG169" s="161" t="s">
        <v>1656</v>
      </c>
      <c r="BH169" s="85" t="s">
        <v>1533</v>
      </c>
      <c r="BI169" s="85" t="s">
        <v>1534</v>
      </c>
      <c r="BJ169" s="85" t="s">
        <v>1535</v>
      </c>
      <c r="BK169" s="85" t="s">
        <v>1621</v>
      </c>
      <c r="BL169" s="85" t="s">
        <v>1677</v>
      </c>
      <c r="BM169" s="579" t="s">
        <v>1538</v>
      </c>
      <c r="BN169" s="85"/>
    </row>
    <row r="170" spans="1:66" ht="15" customHeight="1">
      <c r="A170" s="85" t="s">
        <v>2827</v>
      </c>
      <c r="B170" s="85" t="s">
        <v>2238</v>
      </c>
      <c r="C170" s="85"/>
      <c r="D170" s="161" t="s">
        <v>1678</v>
      </c>
      <c r="E170" s="85"/>
      <c r="F170" s="85" t="s">
        <v>1301</v>
      </c>
      <c r="G170" s="85" t="s">
        <v>1523</v>
      </c>
      <c r="H170" s="541">
        <v>44211</v>
      </c>
      <c r="I170" s="566">
        <v>45657</v>
      </c>
      <c r="J170" s="575" t="s">
        <v>2828</v>
      </c>
      <c r="K170" s="85" t="s">
        <v>2829</v>
      </c>
      <c r="L170" s="85" t="s">
        <v>144</v>
      </c>
      <c r="M170" s="85" t="s">
        <v>65</v>
      </c>
      <c r="N170" s="85"/>
      <c r="O170" s="85"/>
      <c r="P170" s="85">
        <v>1</v>
      </c>
      <c r="Q170" s="85" t="s">
        <v>2830</v>
      </c>
      <c r="R170" s="85">
        <v>1</v>
      </c>
      <c r="S170" s="85" t="s">
        <v>2831</v>
      </c>
      <c r="T170" s="85">
        <v>1</v>
      </c>
      <c r="U170" s="85" t="s">
        <v>2832</v>
      </c>
      <c r="V170" s="85">
        <v>1</v>
      </c>
      <c r="W170" s="85" t="s">
        <v>2833</v>
      </c>
      <c r="X170" s="85">
        <v>4</v>
      </c>
      <c r="Y170" s="85" t="s">
        <v>2834</v>
      </c>
      <c r="Z170" s="85"/>
      <c r="AA170" s="85" t="s">
        <v>1816</v>
      </c>
      <c r="AB170" s="85"/>
      <c r="AC170" s="85" t="s">
        <v>1816</v>
      </c>
      <c r="AD170" s="85"/>
      <c r="AE170" s="85"/>
      <c r="AF170" s="85"/>
      <c r="AG170" s="589">
        <v>0</v>
      </c>
      <c r="AH170" s="567"/>
      <c r="AI170" s="567"/>
      <c r="AJ170" s="85" t="s">
        <v>1681</v>
      </c>
      <c r="AK170" s="85" t="s">
        <v>1682</v>
      </c>
      <c r="AL170" s="85"/>
      <c r="AM170" s="589">
        <v>0</v>
      </c>
      <c r="AN170" s="85"/>
      <c r="AO170" s="589">
        <v>0</v>
      </c>
      <c r="AP170" s="85"/>
      <c r="AQ170" s="85"/>
      <c r="AR170" s="85"/>
      <c r="AS170" s="589">
        <v>0</v>
      </c>
      <c r="AT170" s="85"/>
      <c r="AU170" s="589">
        <v>0</v>
      </c>
      <c r="AV170" s="85"/>
      <c r="AW170" s="85"/>
      <c r="AX170" s="85"/>
      <c r="AY170" s="589">
        <v>0</v>
      </c>
      <c r="AZ170" s="85"/>
      <c r="BA170" s="589">
        <v>0</v>
      </c>
      <c r="BB170" s="85"/>
      <c r="BC170" s="85"/>
      <c r="BD170" s="85"/>
      <c r="BE170" s="161" t="s">
        <v>1683</v>
      </c>
      <c r="BF170" s="85" t="s">
        <v>1684</v>
      </c>
      <c r="BG170" s="161" t="s">
        <v>1685</v>
      </c>
      <c r="BH170" s="85" t="s">
        <v>1533</v>
      </c>
      <c r="BI170" s="85" t="s">
        <v>1534</v>
      </c>
      <c r="BJ170" s="85" t="s">
        <v>1535</v>
      </c>
      <c r="BK170" s="85" t="s">
        <v>1621</v>
      </c>
      <c r="BL170" s="85" t="s">
        <v>1686</v>
      </c>
      <c r="BM170" s="579" t="s">
        <v>1538</v>
      </c>
      <c r="BN170" s="85"/>
    </row>
    <row r="171" spans="1:66" ht="15" customHeight="1">
      <c r="A171" s="85" t="s">
        <v>2835</v>
      </c>
      <c r="B171" s="85" t="s">
        <v>2113</v>
      </c>
      <c r="C171" s="85"/>
      <c r="D171" s="161" t="s">
        <v>1688</v>
      </c>
      <c r="E171" s="85"/>
      <c r="F171" s="85" t="s">
        <v>1301</v>
      </c>
      <c r="G171" s="85" t="s">
        <v>1523</v>
      </c>
      <c r="H171" s="541">
        <v>44211</v>
      </c>
      <c r="I171" s="566">
        <v>44561</v>
      </c>
      <c r="J171" s="575" t="s">
        <v>2836</v>
      </c>
      <c r="K171" s="85" t="s">
        <v>1690</v>
      </c>
      <c r="L171" s="85" t="s">
        <v>144</v>
      </c>
      <c r="M171" s="85" t="s">
        <v>156</v>
      </c>
      <c r="N171" s="85" t="s">
        <v>80</v>
      </c>
      <c r="O171" s="85"/>
      <c r="P171" s="85" t="s">
        <v>1653</v>
      </c>
      <c r="Q171" s="582" t="s">
        <v>2837</v>
      </c>
      <c r="R171" s="85"/>
      <c r="S171" s="85"/>
      <c r="T171" s="85"/>
      <c r="U171" s="85"/>
      <c r="V171" s="85"/>
      <c r="W171" s="85"/>
      <c r="X171" s="85">
        <v>1</v>
      </c>
      <c r="Y171" s="582" t="s">
        <v>2837</v>
      </c>
      <c r="Z171" s="85"/>
      <c r="AA171" s="85" t="s">
        <v>1816</v>
      </c>
      <c r="AB171" s="85"/>
      <c r="AC171" s="85"/>
      <c r="AD171" s="85"/>
      <c r="AE171" s="85"/>
      <c r="AF171" s="85"/>
      <c r="AG171" s="589">
        <v>0</v>
      </c>
      <c r="AH171" s="567"/>
      <c r="AI171" s="567"/>
      <c r="AJ171" s="85" t="s">
        <v>1691</v>
      </c>
      <c r="AK171" s="85" t="s">
        <v>1692</v>
      </c>
      <c r="AL171" s="85"/>
      <c r="AM171" s="589">
        <v>0</v>
      </c>
      <c r="AN171" s="85"/>
      <c r="AO171" s="85"/>
      <c r="AP171" s="159"/>
      <c r="AQ171" s="159"/>
      <c r="AR171" s="85"/>
      <c r="AS171" s="589">
        <v>0</v>
      </c>
      <c r="AT171" s="85"/>
      <c r="AU171" s="85"/>
      <c r="AV171" s="85"/>
      <c r="AW171" s="85"/>
      <c r="AX171" s="85"/>
      <c r="AY171" s="589">
        <v>0</v>
      </c>
      <c r="AZ171" s="85"/>
      <c r="BA171" s="85"/>
      <c r="BB171" s="85"/>
      <c r="BC171" s="85"/>
      <c r="BD171" s="85"/>
      <c r="BE171" s="161" t="s">
        <v>1637</v>
      </c>
      <c r="BF171" s="85" t="s">
        <v>1694</v>
      </c>
      <c r="BG171" s="161" t="s">
        <v>1695</v>
      </c>
      <c r="BH171" s="85" t="s">
        <v>1533</v>
      </c>
      <c r="BI171" s="85" t="s">
        <v>1534</v>
      </c>
      <c r="BJ171" s="85" t="s">
        <v>1535</v>
      </c>
      <c r="BK171" s="85" t="s">
        <v>2838</v>
      </c>
      <c r="BL171" s="85" t="s">
        <v>1697</v>
      </c>
      <c r="BM171" s="579" t="s">
        <v>1538</v>
      </c>
      <c r="BN171" s="85" t="s">
        <v>1568</v>
      </c>
    </row>
    <row r="172" spans="1:66" ht="15" customHeight="1">
      <c r="A172" s="85" t="s">
        <v>2839</v>
      </c>
      <c r="B172" s="85" t="s">
        <v>2113</v>
      </c>
      <c r="C172" s="85"/>
      <c r="D172" s="161" t="s">
        <v>1698</v>
      </c>
      <c r="E172" s="85"/>
      <c r="F172" s="85" t="s">
        <v>1301</v>
      </c>
      <c r="G172" s="85" t="s">
        <v>1523</v>
      </c>
      <c r="H172" s="541">
        <v>44228</v>
      </c>
      <c r="I172" s="566">
        <v>45444</v>
      </c>
      <c r="J172" s="575" t="s">
        <v>1699</v>
      </c>
      <c r="K172" s="85" t="s">
        <v>1700</v>
      </c>
      <c r="L172" s="85" t="s">
        <v>144</v>
      </c>
      <c r="M172" s="85" t="s">
        <v>65</v>
      </c>
      <c r="N172" s="85"/>
      <c r="O172" s="85"/>
      <c r="P172" s="85">
        <v>1</v>
      </c>
      <c r="Q172" s="85" t="s">
        <v>2840</v>
      </c>
      <c r="R172" s="85">
        <v>1</v>
      </c>
      <c r="S172" s="85" t="s">
        <v>2841</v>
      </c>
      <c r="T172" s="85">
        <v>1</v>
      </c>
      <c r="U172" s="85" t="s">
        <v>2842</v>
      </c>
      <c r="V172" s="85">
        <v>1</v>
      </c>
      <c r="W172" s="85" t="s">
        <v>2843</v>
      </c>
      <c r="X172" s="85">
        <v>1</v>
      </c>
      <c r="Y172" s="85" t="s">
        <v>2844</v>
      </c>
      <c r="Z172" s="85"/>
      <c r="AA172" s="85" t="s">
        <v>1816</v>
      </c>
      <c r="AB172" s="85"/>
      <c r="AC172" s="85" t="s">
        <v>1816</v>
      </c>
      <c r="AD172" s="85"/>
      <c r="AE172" s="85"/>
      <c r="AF172" s="85"/>
      <c r="AG172" s="589">
        <v>0</v>
      </c>
      <c r="AH172" s="578">
        <v>0</v>
      </c>
      <c r="AI172" s="589">
        <v>0</v>
      </c>
      <c r="AJ172" s="85" t="s">
        <v>1701</v>
      </c>
      <c r="AK172" s="85" t="s">
        <v>1702</v>
      </c>
      <c r="AL172" s="85"/>
      <c r="AM172" s="589">
        <v>0</v>
      </c>
      <c r="AN172" s="85"/>
      <c r="AO172" s="589">
        <v>0</v>
      </c>
      <c r="AP172" s="85"/>
      <c r="AQ172" s="85"/>
      <c r="AR172" s="85"/>
      <c r="AS172" s="589">
        <v>0</v>
      </c>
      <c r="AT172" s="85"/>
      <c r="AU172" s="589">
        <v>0</v>
      </c>
      <c r="AV172" s="85"/>
      <c r="AW172" s="85"/>
      <c r="AX172" s="85"/>
      <c r="AY172" s="589">
        <v>0</v>
      </c>
      <c r="AZ172" s="85"/>
      <c r="BA172" s="589">
        <v>0</v>
      </c>
      <c r="BB172" s="85"/>
      <c r="BC172" s="85"/>
      <c r="BD172" s="85"/>
      <c r="BE172" s="161" t="s">
        <v>1595</v>
      </c>
      <c r="BF172" s="85" t="s">
        <v>1595</v>
      </c>
      <c r="BG172" s="161" t="s">
        <v>1705</v>
      </c>
      <c r="BH172" s="85" t="s">
        <v>1533</v>
      </c>
      <c r="BI172" s="85" t="s">
        <v>1534</v>
      </c>
      <c r="BJ172" s="85" t="s">
        <v>1535</v>
      </c>
      <c r="BK172" s="85" t="s">
        <v>2838</v>
      </c>
      <c r="BL172" s="85" t="s">
        <v>1706</v>
      </c>
      <c r="BM172" s="579" t="s">
        <v>1538</v>
      </c>
      <c r="BN172" s="85"/>
    </row>
    <row r="173" spans="1:66" ht="15" customHeight="1">
      <c r="A173" s="85" t="s">
        <v>2845</v>
      </c>
      <c r="B173" s="85" t="s">
        <v>2113</v>
      </c>
      <c r="C173" s="85"/>
      <c r="D173" s="161" t="s">
        <v>1707</v>
      </c>
      <c r="E173" s="85"/>
      <c r="F173" s="85" t="s">
        <v>1301</v>
      </c>
      <c r="G173" s="85" t="s">
        <v>1523</v>
      </c>
      <c r="H173" s="541">
        <v>44211</v>
      </c>
      <c r="I173" s="566">
        <v>45473</v>
      </c>
      <c r="J173" s="85" t="s">
        <v>1708</v>
      </c>
      <c r="K173" s="85" t="s">
        <v>2846</v>
      </c>
      <c r="L173" s="85" t="s">
        <v>144</v>
      </c>
      <c r="M173" s="85" t="s">
        <v>65</v>
      </c>
      <c r="N173" s="85" t="s">
        <v>80</v>
      </c>
      <c r="O173" s="85"/>
      <c r="P173" s="85">
        <v>1</v>
      </c>
      <c r="Q173" s="85" t="s">
        <v>2840</v>
      </c>
      <c r="R173" s="85">
        <v>1</v>
      </c>
      <c r="S173" s="85" t="s">
        <v>2841</v>
      </c>
      <c r="T173" s="85">
        <v>1</v>
      </c>
      <c r="U173" s="85" t="s">
        <v>2842</v>
      </c>
      <c r="V173" s="85">
        <v>1</v>
      </c>
      <c r="W173" s="85" t="s">
        <v>2843</v>
      </c>
      <c r="X173" s="85">
        <v>4</v>
      </c>
      <c r="Y173" s="85" t="s">
        <v>2844</v>
      </c>
      <c r="Z173" s="85"/>
      <c r="AA173" s="85" t="s">
        <v>1816</v>
      </c>
      <c r="AB173" s="85"/>
      <c r="AC173" s="85"/>
      <c r="AD173" s="85"/>
      <c r="AE173" s="85"/>
      <c r="AF173" s="159"/>
      <c r="AG173" s="589">
        <v>0</v>
      </c>
      <c r="AH173" s="567"/>
      <c r="AI173" s="567" t="s">
        <v>1816</v>
      </c>
      <c r="AJ173" s="85" t="s">
        <v>1710</v>
      </c>
      <c r="AK173" s="85" t="s">
        <v>1711</v>
      </c>
      <c r="AL173" s="85"/>
      <c r="AM173" s="589">
        <v>0</v>
      </c>
      <c r="AN173" s="85"/>
      <c r="AO173" s="589">
        <v>0</v>
      </c>
      <c r="AP173" s="85"/>
      <c r="AQ173" s="85"/>
      <c r="AR173" s="85"/>
      <c r="AS173" s="589">
        <v>0</v>
      </c>
      <c r="AT173" s="85"/>
      <c r="AU173" s="589">
        <v>0</v>
      </c>
      <c r="AV173" s="85"/>
      <c r="AW173" s="85"/>
      <c r="AX173" s="85"/>
      <c r="AY173" s="589">
        <v>0</v>
      </c>
      <c r="AZ173" s="85"/>
      <c r="BA173" s="589">
        <v>0</v>
      </c>
      <c r="BB173" s="85"/>
      <c r="BC173" s="85"/>
      <c r="BD173" s="85"/>
      <c r="BE173" s="161" t="s">
        <v>1713</v>
      </c>
      <c r="BF173" s="85" t="s">
        <v>1714</v>
      </c>
      <c r="BG173" s="161" t="s">
        <v>1715</v>
      </c>
      <c r="BH173" s="85" t="s">
        <v>1533</v>
      </c>
      <c r="BI173" s="85" t="s">
        <v>1534</v>
      </c>
      <c r="BJ173" s="85" t="s">
        <v>1535</v>
      </c>
      <c r="BK173" s="85" t="s">
        <v>2838</v>
      </c>
      <c r="BL173" s="85" t="s">
        <v>1716</v>
      </c>
      <c r="BM173" s="579" t="s">
        <v>1538</v>
      </c>
      <c r="BN173" s="85"/>
    </row>
    <row r="174" spans="1:66" ht="15" customHeight="1">
      <c r="A174" s="85" t="s">
        <v>2847</v>
      </c>
      <c r="B174" s="85" t="s">
        <v>2113</v>
      </c>
      <c r="C174" s="85"/>
      <c r="D174" s="161" t="s">
        <v>2848</v>
      </c>
      <c r="E174" s="85"/>
      <c r="F174" s="85" t="s">
        <v>1301</v>
      </c>
      <c r="G174" s="85" t="s">
        <v>1523</v>
      </c>
      <c r="H174" s="541">
        <v>44211</v>
      </c>
      <c r="I174" s="566">
        <v>45473</v>
      </c>
      <c r="J174" s="85" t="s">
        <v>2849</v>
      </c>
      <c r="K174" s="85" t="s">
        <v>1719</v>
      </c>
      <c r="L174" s="85" t="s">
        <v>144</v>
      </c>
      <c r="M174" s="85" t="s">
        <v>65</v>
      </c>
      <c r="N174" s="85"/>
      <c r="O174" s="85"/>
      <c r="P174" s="85">
        <v>50</v>
      </c>
      <c r="Q174" s="85" t="s">
        <v>2850</v>
      </c>
      <c r="R174" s="85">
        <v>50</v>
      </c>
      <c r="S174" s="85" t="s">
        <v>2851</v>
      </c>
      <c r="T174" s="85">
        <v>50</v>
      </c>
      <c r="U174" s="85" t="s">
        <v>2852</v>
      </c>
      <c r="V174" s="85">
        <v>50</v>
      </c>
      <c r="W174" s="85" t="s">
        <v>2853</v>
      </c>
      <c r="X174" s="85">
        <v>200</v>
      </c>
      <c r="Y174" s="85" t="s">
        <v>2854</v>
      </c>
      <c r="Z174" s="85"/>
      <c r="AA174" s="85" t="s">
        <v>1816</v>
      </c>
      <c r="AB174" s="85"/>
      <c r="AC174" s="85" t="s">
        <v>1816</v>
      </c>
      <c r="AD174" s="85"/>
      <c r="AE174" s="85"/>
      <c r="AF174" s="85"/>
      <c r="AG174" s="589">
        <v>0</v>
      </c>
      <c r="AH174" s="578">
        <v>0</v>
      </c>
      <c r="AI174" s="589">
        <v>0</v>
      </c>
      <c r="AJ174" s="85" t="s">
        <v>1720</v>
      </c>
      <c r="AK174" s="85" t="s">
        <v>1721</v>
      </c>
      <c r="AL174" s="85"/>
      <c r="AM174" s="589">
        <v>0</v>
      </c>
      <c r="AN174" s="85"/>
      <c r="AO174" s="589">
        <v>0</v>
      </c>
      <c r="AP174" s="159"/>
      <c r="AQ174" s="159"/>
      <c r="AR174" s="85"/>
      <c r="AS174" s="589">
        <v>0</v>
      </c>
      <c r="AT174" s="85"/>
      <c r="AU174" s="589">
        <v>0</v>
      </c>
      <c r="AV174" s="85"/>
      <c r="AW174" s="85"/>
      <c r="AX174" s="85"/>
      <c r="AY174" s="589">
        <v>0</v>
      </c>
      <c r="AZ174" s="85"/>
      <c r="BA174" s="589">
        <v>0</v>
      </c>
      <c r="BB174" s="85"/>
      <c r="BC174" s="85"/>
      <c r="BD174" s="85"/>
      <c r="BE174" s="161" t="s">
        <v>1546</v>
      </c>
      <c r="BF174" s="159" t="s">
        <v>1655</v>
      </c>
      <c r="BG174" s="161" t="s">
        <v>1723</v>
      </c>
      <c r="BH174" s="85" t="s">
        <v>1533</v>
      </c>
      <c r="BI174" s="85" t="s">
        <v>1534</v>
      </c>
      <c r="BJ174" s="85" t="s">
        <v>1535</v>
      </c>
      <c r="BK174" s="85" t="s">
        <v>2838</v>
      </c>
      <c r="BL174" s="85" t="s">
        <v>1724</v>
      </c>
      <c r="BM174" s="579" t="s">
        <v>1538</v>
      </c>
      <c r="BN174" s="85"/>
    </row>
    <row r="175" spans="1:66" ht="15" customHeight="1">
      <c r="A175" s="85" t="s">
        <v>2855</v>
      </c>
      <c r="B175" s="161" t="s">
        <v>2249</v>
      </c>
      <c r="C175" s="85"/>
      <c r="D175" s="161" t="s">
        <v>1726</v>
      </c>
      <c r="E175" s="85"/>
      <c r="F175" s="85" t="s">
        <v>1301</v>
      </c>
      <c r="G175" s="85" t="s">
        <v>1523</v>
      </c>
      <c r="H175" s="566">
        <v>44228</v>
      </c>
      <c r="I175" s="566">
        <v>44561</v>
      </c>
      <c r="J175" s="85" t="s">
        <v>2856</v>
      </c>
      <c r="K175" s="85" t="s">
        <v>2857</v>
      </c>
      <c r="L175" s="85" t="s">
        <v>144</v>
      </c>
      <c r="M175" s="85" t="s">
        <v>156</v>
      </c>
      <c r="N175" s="85" t="s">
        <v>80</v>
      </c>
      <c r="O175" s="85"/>
      <c r="P175" s="85">
        <v>1</v>
      </c>
      <c r="Q175" s="582" t="s">
        <v>2858</v>
      </c>
      <c r="R175" s="85"/>
      <c r="S175" s="85"/>
      <c r="T175" s="85"/>
      <c r="U175" s="85"/>
      <c r="V175" s="85"/>
      <c r="W175" s="85"/>
      <c r="X175" s="85">
        <v>1</v>
      </c>
      <c r="Y175" s="582" t="s">
        <v>2858</v>
      </c>
      <c r="Z175" s="85"/>
      <c r="AA175" s="85" t="s">
        <v>1816</v>
      </c>
      <c r="AB175" s="85"/>
      <c r="AC175" s="85"/>
      <c r="AD175" s="85"/>
      <c r="AE175" s="85"/>
      <c r="AF175" s="85"/>
      <c r="AG175" s="589">
        <v>0</v>
      </c>
      <c r="AH175" s="578">
        <v>0</v>
      </c>
      <c r="AI175" s="589">
        <v>0</v>
      </c>
      <c r="AJ175" s="85" t="s">
        <v>1729</v>
      </c>
      <c r="AK175" s="85"/>
      <c r="AL175" s="85"/>
      <c r="AM175" s="589">
        <v>0</v>
      </c>
      <c r="AN175" s="85"/>
      <c r="AO175" s="589">
        <v>0</v>
      </c>
      <c r="AP175" s="85"/>
      <c r="AQ175" s="85"/>
      <c r="AR175" s="85"/>
      <c r="AS175" s="589">
        <v>0</v>
      </c>
      <c r="AT175" s="85"/>
      <c r="AU175" s="589">
        <v>0</v>
      </c>
      <c r="AV175" s="85"/>
      <c r="AW175" s="85"/>
      <c r="AX175" s="85"/>
      <c r="AY175" s="589">
        <v>0</v>
      </c>
      <c r="AZ175" s="85"/>
      <c r="BA175" s="589">
        <v>0</v>
      </c>
      <c r="BB175" s="85"/>
      <c r="BC175" s="85"/>
      <c r="BD175" s="85"/>
      <c r="BE175" s="161" t="s">
        <v>1732</v>
      </c>
      <c r="BF175" s="85" t="s">
        <v>1733</v>
      </c>
      <c r="BG175" s="161" t="s">
        <v>2859</v>
      </c>
      <c r="BH175" s="85" t="s">
        <v>1533</v>
      </c>
      <c r="BI175" s="85" t="s">
        <v>1534</v>
      </c>
      <c r="BJ175" s="85" t="s">
        <v>1535</v>
      </c>
      <c r="BK175" s="85" t="s">
        <v>2838</v>
      </c>
      <c r="BL175" s="85" t="s">
        <v>1735</v>
      </c>
      <c r="BM175" s="579" t="s">
        <v>1538</v>
      </c>
      <c r="BN175" s="85"/>
    </row>
    <row r="176" spans="1:66" ht="15" customHeight="1">
      <c r="A176" s="161" t="s">
        <v>2860</v>
      </c>
      <c r="B176" s="161" t="s">
        <v>2249</v>
      </c>
      <c r="C176" s="85"/>
      <c r="D176" s="161" t="s">
        <v>1736</v>
      </c>
      <c r="E176" s="85"/>
      <c r="F176" s="85" t="s">
        <v>1301</v>
      </c>
      <c r="G176" s="85" t="s">
        <v>1523</v>
      </c>
      <c r="H176" s="566">
        <v>44197</v>
      </c>
      <c r="I176" s="566">
        <v>45473</v>
      </c>
      <c r="J176" s="575" t="s">
        <v>1737</v>
      </c>
      <c r="K176" s="85" t="s">
        <v>1737</v>
      </c>
      <c r="L176" s="85" t="s">
        <v>144</v>
      </c>
      <c r="M176" s="85" t="s">
        <v>156</v>
      </c>
      <c r="N176" s="85"/>
      <c r="O176" s="85">
        <v>0</v>
      </c>
      <c r="P176" s="85">
        <v>1</v>
      </c>
      <c r="Q176" s="580">
        <v>0</v>
      </c>
      <c r="R176" s="85">
        <v>1</v>
      </c>
      <c r="S176" s="580" t="s">
        <v>2008</v>
      </c>
      <c r="T176" s="85">
        <v>1</v>
      </c>
      <c r="U176" s="580" t="s">
        <v>2008</v>
      </c>
      <c r="V176" s="85">
        <v>1</v>
      </c>
      <c r="W176" s="85" t="s">
        <v>2008</v>
      </c>
      <c r="X176" s="85">
        <v>1</v>
      </c>
      <c r="Y176" s="582" t="s">
        <v>2008</v>
      </c>
      <c r="Z176" s="85"/>
      <c r="AA176" s="85" t="s">
        <v>1816</v>
      </c>
      <c r="AB176" s="85"/>
      <c r="AC176" s="85" t="s">
        <v>1816</v>
      </c>
      <c r="AD176" s="85"/>
      <c r="AE176" s="85"/>
      <c r="AF176" s="85"/>
      <c r="AG176" s="85" t="s">
        <v>1816</v>
      </c>
      <c r="AH176" s="578">
        <v>0</v>
      </c>
      <c r="AI176" s="589">
        <v>0</v>
      </c>
      <c r="AJ176" s="85" t="s">
        <v>1729</v>
      </c>
      <c r="AK176" s="85"/>
      <c r="AL176" s="85"/>
      <c r="AM176" s="85" t="s">
        <v>1816</v>
      </c>
      <c r="AN176" s="85"/>
      <c r="AO176" s="589">
        <v>0</v>
      </c>
      <c r="AP176" s="85"/>
      <c r="AQ176" s="85"/>
      <c r="AR176" s="85"/>
      <c r="AS176" s="85" t="s">
        <v>1816</v>
      </c>
      <c r="AT176" s="85"/>
      <c r="AU176" s="589">
        <v>0</v>
      </c>
      <c r="AV176" s="85"/>
      <c r="AW176" s="85"/>
      <c r="AX176" s="85"/>
      <c r="AY176" s="85" t="s">
        <v>1816</v>
      </c>
      <c r="AZ176" s="85"/>
      <c r="BA176" s="589">
        <v>0</v>
      </c>
      <c r="BB176" s="85"/>
      <c r="BC176" s="85"/>
      <c r="BD176" s="85"/>
      <c r="BE176" s="161"/>
      <c r="BF176" s="85" t="s">
        <v>1655</v>
      </c>
      <c r="BG176" s="161" t="s">
        <v>1656</v>
      </c>
      <c r="BH176" s="85" t="s">
        <v>1533</v>
      </c>
      <c r="BI176" s="85" t="s">
        <v>1534</v>
      </c>
      <c r="BJ176" s="85" t="s">
        <v>1535</v>
      </c>
      <c r="BK176" s="85" t="s">
        <v>2838</v>
      </c>
      <c r="BL176" s="85" t="s">
        <v>1739</v>
      </c>
      <c r="BM176" s="579" t="s">
        <v>1538</v>
      </c>
      <c r="BN176" s="85"/>
    </row>
    <row r="177" spans="1:66" ht="15" customHeight="1">
      <c r="A177" s="85" t="s">
        <v>2861</v>
      </c>
      <c r="B177" s="161" t="s">
        <v>2249</v>
      </c>
      <c r="C177" s="85"/>
      <c r="D177" s="161" t="s">
        <v>1740</v>
      </c>
      <c r="E177" s="85"/>
      <c r="F177" s="85" t="s">
        <v>1301</v>
      </c>
      <c r="G177" s="85" t="s">
        <v>1523</v>
      </c>
      <c r="H177" s="566">
        <v>44211</v>
      </c>
      <c r="I177" s="566">
        <v>45657</v>
      </c>
      <c r="J177" s="85" t="s">
        <v>1741</v>
      </c>
      <c r="K177" s="85" t="s">
        <v>2862</v>
      </c>
      <c r="L177" s="85" t="s">
        <v>144</v>
      </c>
      <c r="M177" s="85" t="s">
        <v>65</v>
      </c>
      <c r="N177" s="85"/>
      <c r="O177" s="85"/>
      <c r="P177" s="85">
        <v>1</v>
      </c>
      <c r="Q177" s="85" t="s">
        <v>2863</v>
      </c>
      <c r="R177" s="85">
        <v>1</v>
      </c>
      <c r="S177" s="582" t="s">
        <v>2864</v>
      </c>
      <c r="T177" s="85">
        <v>1</v>
      </c>
      <c r="U177" s="582" t="s">
        <v>2865</v>
      </c>
      <c r="V177" s="85">
        <v>1</v>
      </c>
      <c r="W177" s="582" t="s">
        <v>2866</v>
      </c>
      <c r="X177" s="85">
        <v>1</v>
      </c>
      <c r="Y177" s="582" t="s">
        <v>2867</v>
      </c>
      <c r="Z177" s="85"/>
      <c r="AA177" s="85" t="s">
        <v>1816</v>
      </c>
      <c r="AB177" s="85"/>
      <c r="AC177" s="85" t="s">
        <v>1816</v>
      </c>
      <c r="AD177" s="85"/>
      <c r="AE177" s="85"/>
      <c r="AF177" s="85" t="s">
        <v>2868</v>
      </c>
      <c r="AG177" s="589">
        <v>0.21</v>
      </c>
      <c r="AH177" s="85">
        <v>1</v>
      </c>
      <c r="AI177" s="589">
        <v>1</v>
      </c>
      <c r="AJ177" s="85" t="s">
        <v>1743</v>
      </c>
      <c r="AK177" s="85" t="s">
        <v>1744</v>
      </c>
      <c r="AL177" s="85"/>
      <c r="AM177" s="589">
        <v>0</v>
      </c>
      <c r="AN177" s="85"/>
      <c r="AO177" s="589">
        <v>0</v>
      </c>
      <c r="AP177" s="85"/>
      <c r="AQ177" s="85"/>
      <c r="AR177" s="85"/>
      <c r="AS177" s="589">
        <v>0</v>
      </c>
      <c r="AT177" s="85"/>
      <c r="AU177" s="589">
        <v>0</v>
      </c>
      <c r="AV177" s="85"/>
      <c r="AW177" s="85"/>
      <c r="AX177" s="85"/>
      <c r="AY177" s="589">
        <v>0</v>
      </c>
      <c r="AZ177" s="85"/>
      <c r="BA177" s="589">
        <v>0</v>
      </c>
      <c r="BB177" s="85"/>
      <c r="BC177" s="85"/>
      <c r="BD177" s="85"/>
      <c r="BE177" s="161" t="s">
        <v>1546</v>
      </c>
      <c r="BF177" s="85" t="s">
        <v>1655</v>
      </c>
      <c r="BG177" s="161" t="s">
        <v>1746</v>
      </c>
      <c r="BH177" s="85" t="s">
        <v>1533</v>
      </c>
      <c r="BI177" s="85" t="s">
        <v>1534</v>
      </c>
      <c r="BJ177" s="85" t="s">
        <v>1535</v>
      </c>
      <c r="BK177" s="85" t="s">
        <v>2838</v>
      </c>
      <c r="BL177" s="85" t="s">
        <v>1747</v>
      </c>
      <c r="BM177" s="579" t="s">
        <v>1538</v>
      </c>
      <c r="BN177" s="85"/>
    </row>
    <row r="178" spans="1:66" ht="15" customHeight="1">
      <c r="A178" s="85" t="s">
        <v>2869</v>
      </c>
      <c r="B178" s="161" t="s">
        <v>2249</v>
      </c>
      <c r="C178" s="85"/>
      <c r="D178" s="161" t="s">
        <v>1748</v>
      </c>
      <c r="E178" s="85"/>
      <c r="F178" s="85" t="s">
        <v>1301</v>
      </c>
      <c r="G178" s="85" t="s">
        <v>1523</v>
      </c>
      <c r="H178" s="566">
        <v>44211</v>
      </c>
      <c r="I178" s="566">
        <v>44561</v>
      </c>
      <c r="J178" s="85" t="s">
        <v>2870</v>
      </c>
      <c r="K178" s="85" t="s">
        <v>2871</v>
      </c>
      <c r="L178" s="85" t="s">
        <v>144</v>
      </c>
      <c r="M178" s="85" t="s">
        <v>65</v>
      </c>
      <c r="N178" s="85"/>
      <c r="O178" s="85"/>
      <c r="P178" s="85">
        <v>1</v>
      </c>
      <c r="Q178" s="85" t="s">
        <v>2872</v>
      </c>
      <c r="R178" s="85"/>
      <c r="S178" s="85"/>
      <c r="T178" s="85"/>
      <c r="U178" s="85"/>
      <c r="V178" s="85"/>
      <c r="W178" s="85"/>
      <c r="X178" s="85">
        <v>1</v>
      </c>
      <c r="Y178" s="582" t="s">
        <v>2872</v>
      </c>
      <c r="Z178" s="85"/>
      <c r="AA178" s="85" t="s">
        <v>1816</v>
      </c>
      <c r="AB178" s="85"/>
      <c r="AC178" s="85" t="s">
        <v>1816</v>
      </c>
      <c r="AD178" s="85"/>
      <c r="AE178" s="85"/>
      <c r="AF178" s="85"/>
      <c r="AG178" s="589">
        <v>0</v>
      </c>
      <c r="AH178" s="578">
        <v>0</v>
      </c>
      <c r="AI178" s="589">
        <v>0</v>
      </c>
      <c r="AJ178" s="85" t="s">
        <v>1729</v>
      </c>
      <c r="AK178" s="85"/>
      <c r="AL178" s="85"/>
      <c r="AM178" s="589">
        <v>0</v>
      </c>
      <c r="AN178" s="85"/>
      <c r="AO178" s="589">
        <v>0</v>
      </c>
      <c r="AP178" s="85"/>
      <c r="AQ178" s="85"/>
      <c r="AR178" s="85"/>
      <c r="AS178" s="589">
        <v>0</v>
      </c>
      <c r="AT178" s="85"/>
      <c r="AU178" s="589">
        <v>0</v>
      </c>
      <c r="AV178" s="85"/>
      <c r="AW178" s="85"/>
      <c r="AX178" s="85"/>
      <c r="AY178" s="589">
        <v>0</v>
      </c>
      <c r="AZ178" s="85"/>
      <c r="BA178" s="589">
        <v>0</v>
      </c>
      <c r="BB178" s="85"/>
      <c r="BC178" s="85"/>
      <c r="BD178" s="85"/>
      <c r="BE178" s="161" t="s">
        <v>1546</v>
      </c>
      <c r="BF178" s="159" t="s">
        <v>1655</v>
      </c>
      <c r="BG178" s="161" t="s">
        <v>1752</v>
      </c>
      <c r="BH178" s="85" t="s">
        <v>1533</v>
      </c>
      <c r="BI178" s="85" t="s">
        <v>1534</v>
      </c>
      <c r="BJ178" s="85" t="s">
        <v>1535</v>
      </c>
      <c r="BK178" s="85" t="s">
        <v>2838</v>
      </c>
      <c r="BL178" s="85" t="s">
        <v>1753</v>
      </c>
      <c r="BM178" s="579" t="s">
        <v>1538</v>
      </c>
      <c r="BN178" s="85"/>
    </row>
    <row r="179" spans="1:66" ht="15" customHeight="1">
      <c r="A179" s="85" t="s">
        <v>2873</v>
      </c>
      <c r="B179" s="161" t="s">
        <v>2249</v>
      </c>
      <c r="C179" s="85"/>
      <c r="D179" s="161" t="s">
        <v>1754</v>
      </c>
      <c r="E179" s="85"/>
      <c r="F179" s="85" t="s">
        <v>1301</v>
      </c>
      <c r="G179" s="85" t="s">
        <v>1523</v>
      </c>
      <c r="H179" s="566">
        <v>44197</v>
      </c>
      <c r="I179" s="566">
        <v>45657</v>
      </c>
      <c r="J179" s="85" t="s">
        <v>1755</v>
      </c>
      <c r="K179" s="85" t="s">
        <v>1756</v>
      </c>
      <c r="L179" s="85" t="s">
        <v>144</v>
      </c>
      <c r="M179" s="85" t="s">
        <v>65</v>
      </c>
      <c r="N179" s="85"/>
      <c r="O179" s="85"/>
      <c r="P179" s="85">
        <v>2</v>
      </c>
      <c r="Q179" s="85" t="s">
        <v>2874</v>
      </c>
      <c r="R179" s="85">
        <v>2</v>
      </c>
      <c r="S179" s="85" t="s">
        <v>2875</v>
      </c>
      <c r="T179" s="85">
        <v>2</v>
      </c>
      <c r="U179" s="85" t="s">
        <v>2876</v>
      </c>
      <c r="V179" s="85">
        <v>2</v>
      </c>
      <c r="W179" s="85" t="s">
        <v>2877</v>
      </c>
      <c r="X179" s="85">
        <v>2</v>
      </c>
      <c r="Y179" s="582" t="s">
        <v>2878</v>
      </c>
      <c r="Z179" s="85"/>
      <c r="AA179" s="85" t="s">
        <v>1816</v>
      </c>
      <c r="AB179" s="85"/>
      <c r="AC179" s="85" t="s">
        <v>1816</v>
      </c>
      <c r="AD179" s="85"/>
      <c r="AE179" s="85"/>
      <c r="AF179" s="85" t="s">
        <v>2879</v>
      </c>
      <c r="AG179" s="589">
        <v>1.06</v>
      </c>
      <c r="AH179" s="85">
        <v>2</v>
      </c>
      <c r="AI179" s="589">
        <v>1</v>
      </c>
      <c r="AJ179" s="85" t="s">
        <v>1757</v>
      </c>
      <c r="AK179" s="85" t="s">
        <v>1758</v>
      </c>
      <c r="AL179" s="85"/>
      <c r="AM179" s="589">
        <v>0</v>
      </c>
      <c r="AN179" s="85"/>
      <c r="AO179" s="589">
        <v>0</v>
      </c>
      <c r="AP179" s="85"/>
      <c r="AQ179" s="85"/>
      <c r="AR179" s="85"/>
      <c r="AS179" s="589">
        <v>0</v>
      </c>
      <c r="AT179" s="85"/>
      <c r="AU179" s="589">
        <v>0</v>
      </c>
      <c r="AV179" s="85"/>
      <c r="AW179" s="85"/>
      <c r="AX179" s="85"/>
      <c r="AY179" s="589">
        <v>0</v>
      </c>
      <c r="AZ179" s="85"/>
      <c r="BA179" s="589">
        <v>0</v>
      </c>
      <c r="BB179" s="85"/>
      <c r="BC179" s="85"/>
      <c r="BD179" s="85"/>
      <c r="BE179" s="161" t="s">
        <v>1761</v>
      </c>
      <c r="BF179" s="85" t="s">
        <v>1762</v>
      </c>
      <c r="BG179" s="161" t="s">
        <v>1763</v>
      </c>
      <c r="BH179" s="85" t="s">
        <v>1533</v>
      </c>
      <c r="BI179" s="85" t="s">
        <v>1534</v>
      </c>
      <c r="BJ179" s="85" t="s">
        <v>1535</v>
      </c>
      <c r="BK179" s="85" t="s">
        <v>2838</v>
      </c>
      <c r="BL179" s="85" t="s">
        <v>1764</v>
      </c>
      <c r="BM179" s="579" t="s">
        <v>1538</v>
      </c>
      <c r="BN179" s="85"/>
    </row>
    <row r="180" spans="1:66" ht="15" customHeight="1">
      <c r="A180" s="85" t="s">
        <v>2880</v>
      </c>
      <c r="B180" s="161" t="s">
        <v>2249</v>
      </c>
      <c r="C180" s="85"/>
      <c r="D180" s="559" t="s">
        <v>1766</v>
      </c>
      <c r="E180" s="85"/>
      <c r="F180" s="85" t="s">
        <v>1301</v>
      </c>
      <c r="G180" s="85" t="s">
        <v>1523</v>
      </c>
      <c r="H180" s="566">
        <v>44197</v>
      </c>
      <c r="I180" s="566">
        <v>45657</v>
      </c>
      <c r="J180" s="806" t="s">
        <v>2881</v>
      </c>
      <c r="K180" s="806" t="s">
        <v>1768</v>
      </c>
      <c r="L180" s="85" t="s">
        <v>144</v>
      </c>
      <c r="M180" s="806" t="s">
        <v>65</v>
      </c>
      <c r="N180" s="85"/>
      <c r="O180" s="806"/>
      <c r="P180" s="85">
        <v>1</v>
      </c>
      <c r="Q180" s="806" t="s">
        <v>2882</v>
      </c>
      <c r="R180" s="85">
        <v>1</v>
      </c>
      <c r="S180" s="806" t="s">
        <v>2883</v>
      </c>
      <c r="T180" s="85">
        <v>1</v>
      </c>
      <c r="U180" s="806" t="s">
        <v>2884</v>
      </c>
      <c r="V180" s="85">
        <v>1</v>
      </c>
      <c r="W180" s="806" t="s">
        <v>2885</v>
      </c>
      <c r="X180" s="85">
        <v>1</v>
      </c>
      <c r="Y180" s="806" t="s">
        <v>2886</v>
      </c>
      <c r="Z180" s="85"/>
      <c r="AA180" s="85" t="s">
        <v>1816</v>
      </c>
      <c r="AB180" s="85"/>
      <c r="AC180" s="85" t="s">
        <v>1816</v>
      </c>
      <c r="AD180" s="85"/>
      <c r="AE180" s="85"/>
      <c r="AF180" s="85"/>
      <c r="AG180" s="589">
        <v>0</v>
      </c>
      <c r="AH180" s="567"/>
      <c r="AI180" s="567"/>
      <c r="AJ180" s="85" t="s">
        <v>1769</v>
      </c>
      <c r="AK180" s="85" t="s">
        <v>295</v>
      </c>
      <c r="AL180" s="85"/>
      <c r="AM180" s="589">
        <v>0</v>
      </c>
      <c r="AN180" s="85"/>
      <c r="AO180" s="589">
        <v>0</v>
      </c>
      <c r="AP180" s="85"/>
      <c r="AQ180" s="85"/>
      <c r="AR180" s="85"/>
      <c r="AS180" s="589">
        <v>0</v>
      </c>
      <c r="AT180" s="85"/>
      <c r="AU180" s="589">
        <v>0</v>
      </c>
      <c r="AV180" s="85"/>
      <c r="AW180" s="85"/>
      <c r="AX180" s="85"/>
      <c r="AY180" s="589">
        <v>0</v>
      </c>
      <c r="AZ180" s="85"/>
      <c r="BA180" s="589">
        <v>0</v>
      </c>
      <c r="BB180" s="85"/>
      <c r="BC180" s="85"/>
      <c r="BD180" s="85"/>
      <c r="BE180" s="161" t="s">
        <v>1761</v>
      </c>
      <c r="BF180" s="85" t="s">
        <v>1762</v>
      </c>
      <c r="BG180" s="161" t="s">
        <v>1763</v>
      </c>
      <c r="BH180" s="85" t="s">
        <v>1533</v>
      </c>
      <c r="BI180" s="85" t="s">
        <v>1534</v>
      </c>
      <c r="BJ180" s="85" t="s">
        <v>1535</v>
      </c>
      <c r="BK180" s="85" t="s">
        <v>2838</v>
      </c>
      <c r="BL180" s="85" t="s">
        <v>1771</v>
      </c>
      <c r="BM180" s="579" t="s">
        <v>1538</v>
      </c>
      <c r="BN180" s="85" t="s">
        <v>1772</v>
      </c>
    </row>
    <row r="181" spans="1:66" ht="15" customHeight="1">
      <c r="A181" s="85" t="s">
        <v>2887</v>
      </c>
      <c r="B181" s="85" t="s">
        <v>2238</v>
      </c>
      <c r="C181" s="85"/>
      <c r="D181" s="85" t="s">
        <v>1773</v>
      </c>
      <c r="E181" s="85"/>
      <c r="F181" s="85" t="s">
        <v>1301</v>
      </c>
      <c r="G181" s="85" t="s">
        <v>1523</v>
      </c>
      <c r="H181" s="566">
        <v>44927</v>
      </c>
      <c r="I181" s="566">
        <v>45107</v>
      </c>
      <c r="J181" s="85" t="s">
        <v>2888</v>
      </c>
      <c r="K181" s="85" t="s">
        <v>1775</v>
      </c>
      <c r="L181" s="85" t="s">
        <v>144</v>
      </c>
      <c r="M181" s="85" t="s">
        <v>156</v>
      </c>
      <c r="N181" s="85"/>
      <c r="O181" s="85"/>
      <c r="P181" s="85"/>
      <c r="Q181" s="85"/>
      <c r="R181" s="85"/>
      <c r="S181" s="85"/>
      <c r="T181" s="85">
        <v>5</v>
      </c>
      <c r="U181" s="85" t="s">
        <v>2889</v>
      </c>
      <c r="V181" s="85"/>
      <c r="W181" s="85"/>
      <c r="X181" s="85">
        <v>5</v>
      </c>
      <c r="Y181" s="582" t="s">
        <v>2889</v>
      </c>
      <c r="Z181" s="85"/>
      <c r="AA181" s="85" t="s">
        <v>1816</v>
      </c>
      <c r="AB181" s="85"/>
      <c r="AC181" s="85" t="s">
        <v>1816</v>
      </c>
      <c r="AD181" s="85"/>
      <c r="AE181" s="85"/>
      <c r="AF181" s="85"/>
      <c r="AG181" s="85" t="s">
        <v>1816</v>
      </c>
      <c r="AH181" s="85"/>
      <c r="AI181" s="85" t="s">
        <v>1816</v>
      </c>
      <c r="AJ181" s="85" t="s">
        <v>2890</v>
      </c>
      <c r="AK181" s="85"/>
      <c r="AL181" s="85"/>
      <c r="AM181" s="85" t="s">
        <v>1816</v>
      </c>
      <c r="AN181" s="85"/>
      <c r="AO181" s="85" t="s">
        <v>1816</v>
      </c>
      <c r="AP181" s="85"/>
      <c r="AQ181" s="85"/>
      <c r="AR181" s="85"/>
      <c r="AS181" s="85" t="s">
        <v>1816</v>
      </c>
      <c r="AT181" s="85"/>
      <c r="AU181" s="85" t="s">
        <v>1816</v>
      </c>
      <c r="AV181" s="85"/>
      <c r="AW181" s="85"/>
      <c r="AX181" s="85"/>
      <c r="AY181" s="85" t="s">
        <v>1816</v>
      </c>
      <c r="AZ181" s="85"/>
      <c r="BA181" s="85" t="s">
        <v>1816</v>
      </c>
      <c r="BB181" s="85"/>
      <c r="BC181" s="85"/>
      <c r="BD181" s="85"/>
      <c r="BE181" s="161" t="s">
        <v>1761</v>
      </c>
      <c r="BF181" s="85" t="s">
        <v>1762</v>
      </c>
      <c r="BG181" s="161" t="s">
        <v>1763</v>
      </c>
      <c r="BH181" s="85" t="s">
        <v>1533</v>
      </c>
      <c r="BI181" s="85" t="s">
        <v>1534</v>
      </c>
      <c r="BJ181" s="85" t="s">
        <v>1535</v>
      </c>
      <c r="BK181" s="85" t="s">
        <v>2838</v>
      </c>
      <c r="BL181" s="85" t="s">
        <v>1777</v>
      </c>
      <c r="BM181" s="579" t="s">
        <v>1538</v>
      </c>
      <c r="BN181" s="85"/>
    </row>
    <row r="182" spans="1:66" ht="15" customHeight="1">
      <c r="A182" s="85" t="s">
        <v>2891</v>
      </c>
      <c r="B182" s="85" t="s">
        <v>2238</v>
      </c>
      <c r="C182" s="85"/>
      <c r="D182" s="85" t="s">
        <v>1778</v>
      </c>
      <c r="E182" s="85"/>
      <c r="F182" s="85" t="s">
        <v>1301</v>
      </c>
      <c r="G182" s="85" t="s">
        <v>1523</v>
      </c>
      <c r="H182" s="566">
        <v>44576</v>
      </c>
      <c r="I182" s="566">
        <v>44926</v>
      </c>
      <c r="J182" s="85" t="s">
        <v>2892</v>
      </c>
      <c r="K182" s="85" t="s">
        <v>1780</v>
      </c>
      <c r="L182" s="85" t="s">
        <v>144</v>
      </c>
      <c r="M182" s="85" t="s">
        <v>65</v>
      </c>
      <c r="N182" s="85"/>
      <c r="O182" s="85"/>
      <c r="P182" s="85"/>
      <c r="Q182" s="85"/>
      <c r="R182" s="85">
        <v>5</v>
      </c>
      <c r="S182" s="580" t="s">
        <v>2008</v>
      </c>
      <c r="T182" s="85"/>
      <c r="U182" s="85"/>
      <c r="V182" s="85"/>
      <c r="W182" s="85"/>
      <c r="X182" s="85">
        <v>5</v>
      </c>
      <c r="Y182" s="582" t="s">
        <v>2008</v>
      </c>
      <c r="Z182" s="85"/>
      <c r="AA182" s="85" t="s">
        <v>1816</v>
      </c>
      <c r="AB182" s="85"/>
      <c r="AC182" s="85" t="s">
        <v>1816</v>
      </c>
      <c r="AD182" s="85"/>
      <c r="AE182" s="85"/>
      <c r="AF182" s="85"/>
      <c r="AG182" s="85" t="s">
        <v>1816</v>
      </c>
      <c r="AH182" s="85"/>
      <c r="AI182" s="85" t="s">
        <v>1816</v>
      </c>
      <c r="AJ182" s="85" t="s">
        <v>2893</v>
      </c>
      <c r="AK182" s="85"/>
      <c r="AL182" s="85"/>
      <c r="AM182" s="85" t="s">
        <v>1816</v>
      </c>
      <c r="AN182" s="85"/>
      <c r="AO182" s="85" t="s">
        <v>1816</v>
      </c>
      <c r="AP182" s="85"/>
      <c r="AQ182" s="85"/>
      <c r="AR182" s="85"/>
      <c r="AS182" s="85" t="s">
        <v>1816</v>
      </c>
      <c r="AT182" s="85"/>
      <c r="AU182" s="85" t="s">
        <v>1816</v>
      </c>
      <c r="AV182" s="85"/>
      <c r="AW182" s="85"/>
      <c r="AX182" s="85"/>
      <c r="AY182" s="85" t="s">
        <v>1816</v>
      </c>
      <c r="AZ182" s="85"/>
      <c r="BA182" s="85" t="s">
        <v>1816</v>
      </c>
      <c r="BB182" s="85"/>
      <c r="BC182" s="85"/>
      <c r="BD182" s="85"/>
      <c r="BE182" s="161" t="s">
        <v>1761</v>
      </c>
      <c r="BF182" s="85" t="s">
        <v>1762</v>
      </c>
      <c r="BG182" s="161" t="s">
        <v>1763</v>
      </c>
      <c r="BH182" s="85" t="s">
        <v>1533</v>
      </c>
      <c r="BI182" s="85" t="s">
        <v>1534</v>
      </c>
      <c r="BJ182" s="85" t="s">
        <v>1535</v>
      </c>
      <c r="BK182" s="85" t="s">
        <v>2838</v>
      </c>
      <c r="BL182" s="85" t="s">
        <v>1782</v>
      </c>
      <c r="BM182" s="579" t="s">
        <v>1538</v>
      </c>
      <c r="BN182" s="85"/>
    </row>
    <row r="183" spans="1:66" ht="15" customHeight="1">
      <c r="A183" s="588" t="s">
        <v>2894</v>
      </c>
      <c r="B183" s="161" t="s">
        <v>2249</v>
      </c>
      <c r="C183" s="588"/>
      <c r="D183" s="575" t="s">
        <v>1783</v>
      </c>
      <c r="E183" s="593"/>
      <c r="F183" s="575" t="s">
        <v>245</v>
      </c>
      <c r="G183" s="575" t="s">
        <v>1784</v>
      </c>
      <c r="H183" s="656">
        <v>44136</v>
      </c>
      <c r="I183" s="656">
        <v>45443</v>
      </c>
      <c r="J183" s="575" t="s">
        <v>1785</v>
      </c>
      <c r="K183" s="575" t="s">
        <v>1786</v>
      </c>
      <c r="L183" s="593"/>
      <c r="M183" s="575" t="s">
        <v>156</v>
      </c>
      <c r="N183" s="594">
        <v>1</v>
      </c>
      <c r="O183" s="593" t="s">
        <v>2895</v>
      </c>
      <c r="P183" s="594">
        <v>1</v>
      </c>
      <c r="Q183" s="593" t="s">
        <v>2896</v>
      </c>
      <c r="R183" s="594">
        <v>1</v>
      </c>
      <c r="S183" s="593" t="s">
        <v>2897</v>
      </c>
      <c r="T183" s="594">
        <v>1</v>
      </c>
      <c r="U183" s="593" t="s">
        <v>2898</v>
      </c>
      <c r="V183" s="594">
        <v>1</v>
      </c>
      <c r="W183" s="593" t="s">
        <v>2899</v>
      </c>
      <c r="X183" s="594">
        <v>1</v>
      </c>
      <c r="Y183" s="593" t="s">
        <v>2900</v>
      </c>
      <c r="Z183" s="593" t="s">
        <v>252</v>
      </c>
      <c r="AA183" s="594">
        <v>0</v>
      </c>
      <c r="AB183" s="593">
        <v>0</v>
      </c>
      <c r="AC183" s="657">
        <v>0</v>
      </c>
      <c r="AD183" s="575" t="s">
        <v>1787</v>
      </c>
      <c r="AE183" s="575" t="s">
        <v>1788</v>
      </c>
      <c r="AF183" s="593" t="s">
        <v>252</v>
      </c>
      <c r="AG183" s="594">
        <v>0</v>
      </c>
      <c r="AH183" s="593">
        <v>0</v>
      </c>
      <c r="AI183" s="594">
        <v>0</v>
      </c>
      <c r="AJ183" s="575" t="s">
        <v>1789</v>
      </c>
      <c r="AK183" s="593"/>
      <c r="AL183" s="593"/>
      <c r="AM183" s="594">
        <v>0</v>
      </c>
      <c r="AN183" s="575"/>
      <c r="AO183" s="581">
        <v>0</v>
      </c>
      <c r="AP183" s="575"/>
      <c r="AQ183" s="593"/>
      <c r="AR183" s="593"/>
      <c r="AS183" s="594">
        <v>0</v>
      </c>
      <c r="AT183" s="575"/>
      <c r="AU183" s="581">
        <v>0</v>
      </c>
      <c r="AV183" s="575"/>
      <c r="AW183" s="593"/>
      <c r="AX183" s="593"/>
      <c r="AY183" s="594">
        <v>0</v>
      </c>
      <c r="AZ183" s="575"/>
      <c r="BA183" s="581">
        <v>0</v>
      </c>
      <c r="BB183" s="575"/>
      <c r="BC183" s="593"/>
      <c r="BD183" s="593"/>
      <c r="BE183" s="575" t="s">
        <v>1791</v>
      </c>
      <c r="BF183" s="593"/>
      <c r="BG183" s="593"/>
      <c r="BH183" s="575" t="s">
        <v>299</v>
      </c>
      <c r="BI183" s="85" t="s">
        <v>1792</v>
      </c>
      <c r="BJ183" s="85" t="s">
        <v>1793</v>
      </c>
      <c r="BK183" s="85" t="s">
        <v>1794</v>
      </c>
      <c r="BL183" s="85">
        <v>3358000</v>
      </c>
      <c r="BM183" s="602" t="s">
        <v>1795</v>
      </c>
      <c r="BN183" s="588"/>
    </row>
    <row r="184" spans="1:66" ht="15" customHeight="1">
      <c r="A184" s="588" t="s">
        <v>2901</v>
      </c>
      <c r="B184" s="161" t="s">
        <v>2249</v>
      </c>
      <c r="C184" s="588"/>
      <c r="D184" s="575" t="s">
        <v>1796</v>
      </c>
      <c r="E184" s="593"/>
      <c r="F184" s="575" t="s">
        <v>245</v>
      </c>
      <c r="G184" s="575" t="s">
        <v>1784</v>
      </c>
      <c r="H184" s="656">
        <v>44138</v>
      </c>
      <c r="I184" s="656">
        <v>44196</v>
      </c>
      <c r="J184" s="575" t="s">
        <v>1797</v>
      </c>
      <c r="K184" s="575" t="s">
        <v>1798</v>
      </c>
      <c r="L184" s="593"/>
      <c r="M184" s="575" t="s">
        <v>65</v>
      </c>
      <c r="N184" s="593">
        <v>1</v>
      </c>
      <c r="O184" s="593" t="s">
        <v>2895</v>
      </c>
      <c r="P184" s="593">
        <v>1</v>
      </c>
      <c r="Q184" s="593" t="s">
        <v>2902</v>
      </c>
      <c r="R184" s="593">
        <v>0</v>
      </c>
      <c r="S184" s="593" t="s">
        <v>2008</v>
      </c>
      <c r="T184" s="593">
        <v>0</v>
      </c>
      <c r="U184" s="593" t="s">
        <v>2008</v>
      </c>
      <c r="V184" s="593">
        <v>0</v>
      </c>
      <c r="W184" s="593" t="s">
        <v>2008</v>
      </c>
      <c r="X184" s="593">
        <v>2</v>
      </c>
      <c r="Y184" s="593" t="s">
        <v>2903</v>
      </c>
      <c r="Z184" s="593" t="s">
        <v>252</v>
      </c>
      <c r="AA184" s="594">
        <v>0</v>
      </c>
      <c r="AB184" s="593">
        <v>0</v>
      </c>
      <c r="AC184" s="594">
        <v>0</v>
      </c>
      <c r="AD184" s="575"/>
      <c r="AE184" s="575" t="s">
        <v>1799</v>
      </c>
      <c r="AF184" s="593" t="s">
        <v>252</v>
      </c>
      <c r="AG184" s="594">
        <v>0</v>
      </c>
      <c r="AH184" s="593">
        <v>0</v>
      </c>
      <c r="AI184" s="594">
        <v>0</v>
      </c>
      <c r="AJ184" s="575" t="s">
        <v>1800</v>
      </c>
      <c r="AK184" s="593"/>
      <c r="AL184" s="593"/>
      <c r="AM184" s="594">
        <v>0</v>
      </c>
      <c r="AN184" s="575"/>
      <c r="AO184" s="581">
        <v>0</v>
      </c>
      <c r="AP184" s="575"/>
      <c r="AQ184" s="593"/>
      <c r="AR184" s="593"/>
      <c r="AS184" s="594">
        <v>0</v>
      </c>
      <c r="AT184" s="575"/>
      <c r="AU184" s="581">
        <v>0</v>
      </c>
      <c r="AV184" s="575"/>
      <c r="AW184" s="593"/>
      <c r="AX184" s="593"/>
      <c r="AY184" s="594">
        <v>0</v>
      </c>
      <c r="AZ184" s="575"/>
      <c r="BA184" s="581">
        <v>0</v>
      </c>
      <c r="BB184" s="575"/>
      <c r="BC184" s="593"/>
      <c r="BD184" s="593"/>
      <c r="BE184" s="575" t="s">
        <v>1791</v>
      </c>
      <c r="BF184" s="575" t="s">
        <v>1803</v>
      </c>
      <c r="BG184" s="575" t="s">
        <v>1804</v>
      </c>
      <c r="BH184" s="575" t="s">
        <v>299</v>
      </c>
      <c r="BI184" s="85" t="s">
        <v>1792</v>
      </c>
      <c r="BJ184" s="85" t="s">
        <v>1793</v>
      </c>
      <c r="BK184" s="85" t="s">
        <v>1794</v>
      </c>
      <c r="BL184" s="85">
        <v>3358000</v>
      </c>
      <c r="BM184" s="602" t="s">
        <v>1795</v>
      </c>
      <c r="BN184" s="588"/>
    </row>
    <row r="185" spans="1:66" ht="15" customHeight="1">
      <c r="A185" s="588" t="s">
        <v>2904</v>
      </c>
      <c r="B185" s="161" t="s">
        <v>2249</v>
      </c>
      <c r="C185" s="588"/>
      <c r="D185" s="575" t="s">
        <v>1805</v>
      </c>
      <c r="E185" s="593"/>
      <c r="F185" s="575" t="s">
        <v>245</v>
      </c>
      <c r="G185" s="575" t="s">
        <v>1784</v>
      </c>
      <c r="H185" s="656">
        <v>44138</v>
      </c>
      <c r="I185" s="656">
        <v>44285</v>
      </c>
      <c r="J185" s="575" t="s">
        <v>1806</v>
      </c>
      <c r="K185" s="575" t="s">
        <v>1807</v>
      </c>
      <c r="L185" s="593"/>
      <c r="M185" s="575" t="s">
        <v>156</v>
      </c>
      <c r="N185" s="594">
        <v>0.2</v>
      </c>
      <c r="O185" s="593" t="s">
        <v>2905</v>
      </c>
      <c r="P185" s="594">
        <v>0.8</v>
      </c>
      <c r="Q185" s="575" t="s">
        <v>2906</v>
      </c>
      <c r="R185" s="593" t="s">
        <v>182</v>
      </c>
      <c r="S185" s="593" t="s">
        <v>182</v>
      </c>
      <c r="T185" s="593" t="s">
        <v>182</v>
      </c>
      <c r="U185" s="593" t="s">
        <v>182</v>
      </c>
      <c r="V185" s="593" t="s">
        <v>182</v>
      </c>
      <c r="W185" s="593" t="s">
        <v>182</v>
      </c>
      <c r="X185" s="594">
        <v>1</v>
      </c>
      <c r="Y185" s="593" t="s">
        <v>2907</v>
      </c>
      <c r="Z185" s="593" t="s">
        <v>252</v>
      </c>
      <c r="AA185" s="594">
        <v>0</v>
      </c>
      <c r="AB185" s="593">
        <v>0</v>
      </c>
      <c r="AC185" s="594">
        <v>0</v>
      </c>
      <c r="AD185" s="575"/>
      <c r="AE185" s="575" t="s">
        <v>1808</v>
      </c>
      <c r="AF185" s="593"/>
      <c r="AG185" s="594">
        <v>0</v>
      </c>
      <c r="AH185" s="615">
        <v>0</v>
      </c>
      <c r="AI185" s="581">
        <v>0</v>
      </c>
      <c r="AJ185" s="575" t="s">
        <v>1809</v>
      </c>
      <c r="AK185" s="593"/>
      <c r="AL185" s="593"/>
      <c r="AM185" s="594">
        <v>0</v>
      </c>
      <c r="AN185" s="575"/>
      <c r="AO185" s="581">
        <v>0</v>
      </c>
      <c r="AP185" s="575"/>
      <c r="AQ185" s="593"/>
      <c r="AR185" s="593"/>
      <c r="AS185" s="594">
        <v>0</v>
      </c>
      <c r="AT185" s="575"/>
      <c r="AU185" s="581">
        <v>0</v>
      </c>
      <c r="AV185" s="575"/>
      <c r="AW185" s="593"/>
      <c r="AX185" s="593"/>
      <c r="AY185" s="594">
        <v>0</v>
      </c>
      <c r="AZ185" s="575"/>
      <c r="BA185" s="581">
        <v>0</v>
      </c>
      <c r="BB185" s="575"/>
      <c r="BC185" s="593"/>
      <c r="BD185" s="593"/>
      <c r="BE185" s="575"/>
      <c r="BF185" s="593"/>
      <c r="BG185" s="593"/>
      <c r="BH185" s="575" t="s">
        <v>299</v>
      </c>
      <c r="BI185" s="85" t="s">
        <v>1792</v>
      </c>
      <c r="BJ185" s="85" t="s">
        <v>1793</v>
      </c>
      <c r="BK185" s="85" t="s">
        <v>1794</v>
      </c>
      <c r="BL185" s="85">
        <v>3358000</v>
      </c>
      <c r="BM185" s="658" t="s">
        <v>1795</v>
      </c>
      <c r="BN185" s="588"/>
    </row>
    <row r="186" spans="1:66" ht="15" customHeight="1">
      <c r="A186" s="1059" t="s">
        <v>2908</v>
      </c>
      <c r="B186" s="1059" t="s">
        <v>2249</v>
      </c>
      <c r="C186" s="1065"/>
      <c r="D186" s="1063" t="s">
        <v>1811</v>
      </c>
      <c r="E186" s="1067"/>
      <c r="F186" s="1063" t="s">
        <v>245</v>
      </c>
      <c r="G186" s="1063" t="s">
        <v>246</v>
      </c>
      <c r="H186" s="1068">
        <v>44197</v>
      </c>
      <c r="I186" s="1070">
        <v>44926</v>
      </c>
      <c r="J186" s="1063" t="s">
        <v>1812</v>
      </c>
      <c r="K186" s="1063" t="s">
        <v>2909</v>
      </c>
      <c r="L186" s="1063" t="s">
        <v>1814</v>
      </c>
      <c r="M186" s="575" t="s">
        <v>1815</v>
      </c>
      <c r="N186" s="593">
        <v>0</v>
      </c>
      <c r="O186" s="593"/>
      <c r="P186" s="1061">
        <v>0.7</v>
      </c>
      <c r="Q186" s="593" t="s">
        <v>2910</v>
      </c>
      <c r="R186" s="1061">
        <v>0.3</v>
      </c>
      <c r="S186" s="593" t="s">
        <v>2911</v>
      </c>
      <c r="T186" s="593"/>
      <c r="U186" s="593"/>
      <c r="V186" s="593"/>
      <c r="W186" s="593"/>
      <c r="X186" s="1061">
        <v>1</v>
      </c>
      <c r="Y186" s="593" t="s">
        <v>2912</v>
      </c>
      <c r="Z186" s="593"/>
      <c r="AA186" s="593" t="s">
        <v>1816</v>
      </c>
      <c r="AB186" s="575"/>
      <c r="AC186" s="575" t="s">
        <v>1816</v>
      </c>
      <c r="AD186" s="575"/>
      <c r="AE186" s="593"/>
      <c r="AF186" s="593" t="s">
        <v>2192</v>
      </c>
      <c r="AG186" s="594">
        <v>0.25</v>
      </c>
      <c r="AH186" s="593">
        <v>10</v>
      </c>
      <c r="AI186" s="594">
        <v>0.14000000000000001</v>
      </c>
      <c r="AJ186" s="575" t="s">
        <v>1817</v>
      </c>
      <c r="AK186" s="593" t="s">
        <v>693</v>
      </c>
      <c r="AL186" s="593"/>
      <c r="AM186" s="594">
        <v>0</v>
      </c>
      <c r="AN186" s="575"/>
      <c r="AO186" s="581">
        <v>0</v>
      </c>
      <c r="AP186" s="575"/>
      <c r="AQ186" s="593"/>
      <c r="AR186" s="593"/>
      <c r="AS186" s="594">
        <v>0</v>
      </c>
      <c r="AT186" s="575"/>
      <c r="AU186" s="581">
        <v>0</v>
      </c>
      <c r="AV186" s="575"/>
      <c r="AW186" s="593"/>
      <c r="AX186" s="593"/>
      <c r="AY186" s="594">
        <v>0</v>
      </c>
      <c r="AZ186" s="575"/>
      <c r="BA186" s="581">
        <v>0</v>
      </c>
      <c r="BB186" s="575"/>
      <c r="BC186" s="593"/>
      <c r="BD186" s="593"/>
      <c r="BE186" s="575"/>
      <c r="BF186" s="593"/>
      <c r="BG186" s="593"/>
      <c r="BH186" s="1063" t="s">
        <v>299</v>
      </c>
      <c r="BI186" s="1059" t="s">
        <v>1792</v>
      </c>
      <c r="BJ186" s="1059" t="s">
        <v>1819</v>
      </c>
      <c r="BK186" s="1059" t="s">
        <v>1820</v>
      </c>
      <c r="BL186" s="1059" t="s">
        <v>1821</v>
      </c>
      <c r="BM186" s="1059" t="s">
        <v>1822</v>
      </c>
      <c r="BN186" s="806"/>
    </row>
    <row r="187" spans="1:66" ht="15" customHeight="1">
      <c r="A187" s="1060"/>
      <c r="B187" s="1060"/>
      <c r="C187" s="1066"/>
      <c r="D187" s="1064"/>
      <c r="E187" s="1062"/>
      <c r="F187" s="1064"/>
      <c r="G187" s="1064"/>
      <c r="H187" s="1069"/>
      <c r="I187" s="1064"/>
      <c r="J187" s="1064"/>
      <c r="K187" s="1064"/>
      <c r="L187" s="1064"/>
      <c r="M187" s="575" t="s">
        <v>65</v>
      </c>
      <c r="N187" s="593"/>
      <c r="O187" s="593"/>
      <c r="P187" s="1062"/>
      <c r="Q187" s="593"/>
      <c r="R187" s="1062"/>
      <c r="S187" s="593" t="s">
        <v>2913</v>
      </c>
      <c r="T187" s="593"/>
      <c r="U187" s="593"/>
      <c r="V187" s="593"/>
      <c r="W187" s="593"/>
      <c r="X187" s="1062"/>
      <c r="Y187" s="593" t="s">
        <v>2913</v>
      </c>
      <c r="Z187" s="593"/>
      <c r="AA187" s="593"/>
      <c r="AB187" s="575"/>
      <c r="AC187" s="575"/>
      <c r="AD187" s="575"/>
      <c r="AE187" s="593"/>
      <c r="AF187" s="593"/>
      <c r="AG187" s="593"/>
      <c r="AH187" s="575"/>
      <c r="AI187" s="575"/>
      <c r="AJ187" s="575"/>
      <c r="AK187" s="593"/>
      <c r="AL187" s="593"/>
      <c r="AM187" s="593"/>
      <c r="AN187" s="575"/>
      <c r="AO187" s="575"/>
      <c r="AP187" s="575"/>
      <c r="AQ187" s="593"/>
      <c r="AR187" s="593"/>
      <c r="AS187" s="593"/>
      <c r="AT187" s="575"/>
      <c r="AU187" s="575"/>
      <c r="AV187" s="575"/>
      <c r="AW187" s="593"/>
      <c r="AX187" s="593"/>
      <c r="AY187" s="593"/>
      <c r="AZ187" s="575"/>
      <c r="BA187" s="575"/>
      <c r="BB187" s="575"/>
      <c r="BC187" s="593"/>
      <c r="BD187" s="593"/>
      <c r="BE187" s="575" t="s">
        <v>161</v>
      </c>
      <c r="BF187" s="575" t="s">
        <v>1824</v>
      </c>
      <c r="BG187" s="575" t="s">
        <v>1825</v>
      </c>
      <c r="BH187" s="1064"/>
      <c r="BI187" s="1060"/>
      <c r="BJ187" s="1060"/>
      <c r="BK187" s="1060"/>
      <c r="BL187" s="1060"/>
      <c r="BM187" s="1060"/>
      <c r="BN187" s="569"/>
    </row>
    <row r="188" spans="1:66" ht="15" customHeight="1">
      <c r="A188" s="588" t="s">
        <v>2914</v>
      </c>
      <c r="B188" s="85" t="s">
        <v>2249</v>
      </c>
      <c r="C188" s="588"/>
      <c r="D188" s="575" t="s">
        <v>1826</v>
      </c>
      <c r="E188" s="593"/>
      <c r="F188" s="575" t="s">
        <v>245</v>
      </c>
      <c r="G188" s="575" t="s">
        <v>1827</v>
      </c>
      <c r="H188" s="656">
        <v>44136</v>
      </c>
      <c r="I188" s="656">
        <v>45291</v>
      </c>
      <c r="J188" s="575" t="s">
        <v>1828</v>
      </c>
      <c r="K188" s="593" t="s">
        <v>1829</v>
      </c>
      <c r="L188" s="593" t="s">
        <v>295</v>
      </c>
      <c r="M188" s="575" t="s">
        <v>65</v>
      </c>
      <c r="N188" s="593">
        <v>1</v>
      </c>
      <c r="O188" s="593" t="s">
        <v>2915</v>
      </c>
      <c r="P188" s="593">
        <v>1</v>
      </c>
      <c r="Q188" s="593" t="s">
        <v>2916</v>
      </c>
      <c r="R188" s="593"/>
      <c r="S188" s="593"/>
      <c r="T188" s="593">
        <v>1</v>
      </c>
      <c r="U188" s="593" t="s">
        <v>2917</v>
      </c>
      <c r="V188" s="593"/>
      <c r="W188" s="593"/>
      <c r="X188" s="593">
        <v>3</v>
      </c>
      <c r="Y188" s="593" t="s">
        <v>2918</v>
      </c>
      <c r="Z188" s="659">
        <v>467000</v>
      </c>
      <c r="AA188" s="594">
        <v>1</v>
      </c>
      <c r="AB188" s="593">
        <v>1</v>
      </c>
      <c r="AC188" s="594">
        <v>1</v>
      </c>
      <c r="AD188" s="575" t="s">
        <v>1830</v>
      </c>
      <c r="AE188" s="593"/>
      <c r="AF188" s="593">
        <v>0</v>
      </c>
      <c r="AG188" s="594">
        <v>0</v>
      </c>
      <c r="AH188" s="593">
        <v>0.1</v>
      </c>
      <c r="AI188" s="594">
        <v>0.1</v>
      </c>
      <c r="AJ188" s="575" t="s">
        <v>1831</v>
      </c>
      <c r="AK188" s="593"/>
      <c r="AL188" s="593"/>
      <c r="AM188" s="593"/>
      <c r="AN188" s="593"/>
      <c r="AO188" s="593"/>
      <c r="AP188" s="593"/>
      <c r="AQ188" s="593"/>
      <c r="AR188" s="593"/>
      <c r="AS188" s="593"/>
      <c r="AT188" s="593"/>
      <c r="AU188" s="593"/>
      <c r="AV188" s="593"/>
      <c r="AW188" s="593"/>
      <c r="AX188" s="593"/>
      <c r="AY188" s="593"/>
      <c r="AZ188" s="593"/>
      <c r="BA188" s="593"/>
      <c r="BB188" s="593"/>
      <c r="BC188" s="593"/>
      <c r="BD188" s="593"/>
      <c r="BE188" s="575" t="s">
        <v>161</v>
      </c>
      <c r="BF188" s="575" t="s">
        <v>1832</v>
      </c>
      <c r="BG188" s="575" t="s">
        <v>1833</v>
      </c>
      <c r="BH188" s="575" t="s">
        <v>299</v>
      </c>
      <c r="BI188" s="85" t="s">
        <v>1792</v>
      </c>
      <c r="BJ188" s="588" t="s">
        <v>1834</v>
      </c>
      <c r="BK188" s="85" t="s">
        <v>1835</v>
      </c>
      <c r="BL188" s="588"/>
      <c r="BM188" s="602" t="s">
        <v>1836</v>
      </c>
      <c r="BN188" s="660"/>
    </row>
    <row r="189" spans="1:66" ht="15" customHeight="1">
      <c r="A189" s="588" t="s">
        <v>2919</v>
      </c>
      <c r="B189" s="85" t="s">
        <v>2249</v>
      </c>
      <c r="C189" s="588"/>
      <c r="D189" s="575" t="s">
        <v>1837</v>
      </c>
      <c r="E189" s="593"/>
      <c r="F189" s="575" t="s">
        <v>245</v>
      </c>
      <c r="G189" s="575" t="s">
        <v>1838</v>
      </c>
      <c r="H189" s="591">
        <v>44119</v>
      </c>
      <c r="I189" s="591">
        <v>44561</v>
      </c>
      <c r="J189" s="575" t="s">
        <v>1839</v>
      </c>
      <c r="K189" s="575" t="s">
        <v>1840</v>
      </c>
      <c r="L189" s="575" t="s">
        <v>1841</v>
      </c>
      <c r="M189" s="575" t="s">
        <v>65</v>
      </c>
      <c r="N189" s="593">
        <v>30</v>
      </c>
      <c r="O189" s="593" t="s">
        <v>2920</v>
      </c>
      <c r="P189" s="593">
        <v>70</v>
      </c>
      <c r="Q189" s="593" t="s">
        <v>2921</v>
      </c>
      <c r="R189" s="593"/>
      <c r="S189" s="593"/>
      <c r="T189" s="593"/>
      <c r="U189" s="593"/>
      <c r="V189" s="593"/>
      <c r="W189" s="593"/>
      <c r="X189" s="593">
        <v>100</v>
      </c>
      <c r="Y189" s="593" t="s">
        <v>2922</v>
      </c>
      <c r="Z189" s="593" t="s">
        <v>2920</v>
      </c>
      <c r="AA189" s="594">
        <v>1</v>
      </c>
      <c r="AB189" s="593">
        <v>30</v>
      </c>
      <c r="AC189" s="594">
        <v>1</v>
      </c>
      <c r="AD189" s="575" t="s">
        <v>2923</v>
      </c>
      <c r="AE189" s="575"/>
      <c r="AF189" s="593" t="s">
        <v>2245</v>
      </c>
      <c r="AG189" s="594">
        <v>0.05</v>
      </c>
      <c r="AH189" s="593">
        <v>10</v>
      </c>
      <c r="AI189" s="594">
        <v>0.14000000000000001</v>
      </c>
      <c r="AJ189" s="575" t="s">
        <v>1843</v>
      </c>
      <c r="AK189" s="593"/>
      <c r="AL189" s="593"/>
      <c r="AM189" s="593"/>
      <c r="AN189" s="593"/>
      <c r="AO189" s="593"/>
      <c r="AP189" s="593"/>
      <c r="AQ189" s="593"/>
      <c r="AR189" s="593"/>
      <c r="AS189" s="593"/>
      <c r="AT189" s="593"/>
      <c r="AU189" s="593"/>
      <c r="AV189" s="593"/>
      <c r="AW189" s="593"/>
      <c r="AX189" s="593"/>
      <c r="AY189" s="593"/>
      <c r="AZ189" s="593"/>
      <c r="BA189" s="593"/>
      <c r="BB189" s="593"/>
      <c r="BC189" s="593"/>
      <c r="BD189" s="593"/>
      <c r="BE189" s="575" t="s">
        <v>1845</v>
      </c>
      <c r="BF189" s="575" t="s">
        <v>1846</v>
      </c>
      <c r="BG189" s="575" t="s">
        <v>1847</v>
      </c>
      <c r="BH189" s="575" t="s">
        <v>299</v>
      </c>
      <c r="BI189" s="85" t="s">
        <v>1792</v>
      </c>
      <c r="BJ189" s="85" t="s">
        <v>1848</v>
      </c>
      <c r="BK189" s="85" t="s">
        <v>1849</v>
      </c>
      <c r="BL189" s="588" t="s">
        <v>1850</v>
      </c>
      <c r="BM189" s="602" t="s">
        <v>1851</v>
      </c>
      <c r="BN189" s="660"/>
    </row>
    <row r="190" spans="1:66" ht="15" customHeight="1">
      <c r="A190" s="588" t="s">
        <v>2924</v>
      </c>
      <c r="B190" s="85" t="s">
        <v>58</v>
      </c>
      <c r="C190" s="588"/>
      <c r="D190" s="575" t="s">
        <v>1852</v>
      </c>
      <c r="E190" s="593"/>
      <c r="F190" s="575" t="s">
        <v>245</v>
      </c>
      <c r="G190" s="575" t="s">
        <v>517</v>
      </c>
      <c r="H190" s="591">
        <v>44136</v>
      </c>
      <c r="I190" s="591">
        <v>45473</v>
      </c>
      <c r="J190" s="575" t="s">
        <v>1853</v>
      </c>
      <c r="K190" s="575" t="s">
        <v>1854</v>
      </c>
      <c r="L190" s="575" t="s">
        <v>1058</v>
      </c>
      <c r="M190" s="575" t="s">
        <v>65</v>
      </c>
      <c r="N190" s="593">
        <v>2</v>
      </c>
      <c r="O190" s="593" t="s">
        <v>252</v>
      </c>
      <c r="P190" s="593">
        <v>2</v>
      </c>
      <c r="Q190" s="593" t="s">
        <v>2925</v>
      </c>
      <c r="R190" s="593">
        <v>2</v>
      </c>
      <c r="S190" s="593" t="s">
        <v>2926</v>
      </c>
      <c r="T190" s="593">
        <v>2</v>
      </c>
      <c r="U190" s="593" t="s">
        <v>2927</v>
      </c>
      <c r="V190" s="593">
        <v>2</v>
      </c>
      <c r="W190" s="593" t="s">
        <v>2928</v>
      </c>
      <c r="X190" s="593">
        <v>10</v>
      </c>
      <c r="Y190" s="593" t="s">
        <v>2929</v>
      </c>
      <c r="Z190" s="593" t="s">
        <v>252</v>
      </c>
      <c r="AA190" s="594">
        <v>0</v>
      </c>
      <c r="AB190" s="575">
        <v>1</v>
      </c>
      <c r="AC190" s="581">
        <v>0.5</v>
      </c>
      <c r="AD190" s="575" t="s">
        <v>2930</v>
      </c>
      <c r="AE190" s="575" t="s">
        <v>1856</v>
      </c>
      <c r="AF190" s="593" t="s">
        <v>252</v>
      </c>
      <c r="AG190" s="594">
        <v>0</v>
      </c>
      <c r="AH190" s="575">
        <v>0</v>
      </c>
      <c r="AI190" s="581">
        <v>0</v>
      </c>
      <c r="AJ190" s="575" t="s">
        <v>2931</v>
      </c>
      <c r="AK190" s="575"/>
      <c r="AL190" s="593"/>
      <c r="AM190" s="594">
        <v>0</v>
      </c>
      <c r="AN190" s="575"/>
      <c r="AO190" s="581">
        <v>0</v>
      </c>
      <c r="AP190" s="575"/>
      <c r="AQ190" s="593"/>
      <c r="AR190" s="593"/>
      <c r="AS190" s="594">
        <v>0</v>
      </c>
      <c r="AT190" s="575"/>
      <c r="AU190" s="581">
        <v>0</v>
      </c>
      <c r="AV190" s="575"/>
      <c r="AW190" s="593"/>
      <c r="AX190" s="593"/>
      <c r="AY190" s="594">
        <v>0</v>
      </c>
      <c r="AZ190" s="575"/>
      <c r="BA190" s="581">
        <v>0</v>
      </c>
      <c r="BB190" s="575"/>
      <c r="BC190" s="593"/>
      <c r="BD190" s="593"/>
      <c r="BE190" s="575" t="s">
        <v>1859</v>
      </c>
      <c r="BF190" s="575" t="s">
        <v>1860</v>
      </c>
      <c r="BG190" s="575" t="s">
        <v>1861</v>
      </c>
      <c r="BH190" s="575" t="s">
        <v>299</v>
      </c>
      <c r="BI190" s="85" t="s">
        <v>1792</v>
      </c>
      <c r="BJ190" s="85" t="s">
        <v>1862</v>
      </c>
      <c r="BK190" s="85" t="s">
        <v>1863</v>
      </c>
      <c r="BL190" s="85">
        <v>3358000</v>
      </c>
      <c r="BM190" s="602" t="s">
        <v>1864</v>
      </c>
      <c r="BN190" s="626"/>
    </row>
    <row r="191" spans="1:66" ht="15" customHeight="1">
      <c r="A191" s="588" t="s">
        <v>2932</v>
      </c>
      <c r="B191" s="85" t="s">
        <v>2249</v>
      </c>
      <c r="C191" s="588"/>
      <c r="D191" s="575" t="s">
        <v>1865</v>
      </c>
      <c r="E191" s="593"/>
      <c r="F191" s="575" t="s">
        <v>245</v>
      </c>
      <c r="G191" s="575" t="s">
        <v>517</v>
      </c>
      <c r="H191" s="591">
        <v>44136</v>
      </c>
      <c r="I191" s="591">
        <v>45473</v>
      </c>
      <c r="J191" s="575" t="s">
        <v>1866</v>
      </c>
      <c r="K191" s="575" t="s">
        <v>1867</v>
      </c>
      <c r="L191" s="575" t="s">
        <v>1058</v>
      </c>
      <c r="M191" s="575" t="s">
        <v>65</v>
      </c>
      <c r="N191" s="593">
        <v>1</v>
      </c>
      <c r="O191" s="593" t="s">
        <v>252</v>
      </c>
      <c r="P191" s="593">
        <v>1</v>
      </c>
      <c r="Q191" s="593" t="s">
        <v>2933</v>
      </c>
      <c r="R191" s="593">
        <v>1</v>
      </c>
      <c r="S191" s="593" t="s">
        <v>2934</v>
      </c>
      <c r="T191" s="593">
        <v>1</v>
      </c>
      <c r="U191" s="593" t="s">
        <v>2935</v>
      </c>
      <c r="V191" s="593">
        <v>1</v>
      </c>
      <c r="W191" s="593" t="s">
        <v>2936</v>
      </c>
      <c r="X191" s="593">
        <v>5</v>
      </c>
      <c r="Y191" s="593" t="s">
        <v>2937</v>
      </c>
      <c r="Z191" s="593" t="s">
        <v>252</v>
      </c>
      <c r="AA191" s="594">
        <v>0</v>
      </c>
      <c r="AB191" s="575">
        <v>1</v>
      </c>
      <c r="AC191" s="581">
        <v>1</v>
      </c>
      <c r="AD191" s="575" t="s">
        <v>2938</v>
      </c>
      <c r="AE191" s="575" t="s">
        <v>1869</v>
      </c>
      <c r="AF191" s="593" t="s">
        <v>252</v>
      </c>
      <c r="AG191" s="594">
        <v>0</v>
      </c>
      <c r="AH191" s="575">
        <v>0</v>
      </c>
      <c r="AI191" s="581">
        <v>0</v>
      </c>
      <c r="AJ191" s="575" t="s">
        <v>1870</v>
      </c>
      <c r="AK191" s="575"/>
      <c r="AL191" s="593"/>
      <c r="AM191" s="594">
        <v>0</v>
      </c>
      <c r="AN191" s="575"/>
      <c r="AO191" s="581">
        <v>0</v>
      </c>
      <c r="AP191" s="575"/>
      <c r="AQ191" s="593"/>
      <c r="AR191" s="593"/>
      <c r="AS191" s="594">
        <v>0</v>
      </c>
      <c r="AT191" s="575"/>
      <c r="AU191" s="581">
        <v>0</v>
      </c>
      <c r="AV191" s="575"/>
      <c r="AW191" s="593"/>
      <c r="AX191" s="593"/>
      <c r="AY191" s="594">
        <v>0</v>
      </c>
      <c r="AZ191" s="575"/>
      <c r="BA191" s="581">
        <v>0</v>
      </c>
      <c r="BB191" s="575"/>
      <c r="BC191" s="593"/>
      <c r="BD191" s="593"/>
      <c r="BE191" s="575" t="s">
        <v>1859</v>
      </c>
      <c r="BF191" s="575" t="s">
        <v>1860</v>
      </c>
      <c r="BG191" s="575" t="s">
        <v>1861</v>
      </c>
      <c r="BH191" s="575" t="s">
        <v>299</v>
      </c>
      <c r="BI191" s="85" t="s">
        <v>1792</v>
      </c>
      <c r="BJ191" s="85" t="s">
        <v>1862</v>
      </c>
      <c r="BK191" s="85" t="s">
        <v>1863</v>
      </c>
      <c r="BL191" s="85">
        <v>3358000</v>
      </c>
      <c r="BM191" s="602" t="s">
        <v>1864</v>
      </c>
      <c r="BN191" s="626"/>
    </row>
    <row r="192" spans="1:66" customFormat="1" ht="409.6">
      <c r="A192" s="510" t="s">
        <v>2939</v>
      </c>
      <c r="B192" s="214" t="s">
        <v>58</v>
      </c>
      <c r="C192" s="214"/>
      <c r="D192" s="214" t="s">
        <v>1872</v>
      </c>
      <c r="E192" s="214"/>
      <c r="F192" s="510" t="s">
        <v>365</v>
      </c>
      <c r="G192" s="516" t="s">
        <v>1873</v>
      </c>
      <c r="H192" s="506">
        <v>44197</v>
      </c>
      <c r="I192" s="506">
        <v>45473</v>
      </c>
      <c r="J192" s="214" t="s">
        <v>1874</v>
      </c>
      <c r="K192" s="214" t="s">
        <v>1875</v>
      </c>
      <c r="L192" s="214" t="s">
        <v>1227</v>
      </c>
      <c r="M192" s="214" t="s">
        <v>65</v>
      </c>
      <c r="N192" s="214">
        <v>0</v>
      </c>
      <c r="O192" s="510" t="s">
        <v>252</v>
      </c>
      <c r="P192" s="214">
        <v>1</v>
      </c>
      <c r="Q192" s="510" t="s">
        <v>252</v>
      </c>
      <c r="R192" s="214">
        <v>1</v>
      </c>
      <c r="S192" s="510" t="s">
        <v>252</v>
      </c>
      <c r="T192" s="214">
        <v>1</v>
      </c>
      <c r="U192" s="510" t="s">
        <v>252</v>
      </c>
      <c r="V192" s="510">
        <v>1</v>
      </c>
      <c r="W192" s="510" t="s">
        <v>2492</v>
      </c>
      <c r="X192" s="510">
        <v>1</v>
      </c>
      <c r="Y192" s="510" t="s">
        <v>252</v>
      </c>
      <c r="Z192" s="510"/>
      <c r="AA192" s="510" t="s">
        <v>1816</v>
      </c>
      <c r="AB192" s="214"/>
      <c r="AC192" s="214"/>
      <c r="AD192" s="214"/>
      <c r="AE192" s="510"/>
      <c r="AF192" s="510" t="s">
        <v>252</v>
      </c>
      <c r="AG192" s="512">
        <v>0</v>
      </c>
      <c r="AH192" s="214">
        <v>0</v>
      </c>
      <c r="AI192" s="507">
        <v>0</v>
      </c>
      <c r="AJ192" s="214" t="s">
        <v>2940</v>
      </c>
      <c r="AK192" s="214" t="s">
        <v>1877</v>
      </c>
      <c r="AL192" s="510"/>
      <c r="AM192" s="510"/>
      <c r="AN192" s="214"/>
      <c r="AO192" s="214"/>
      <c r="AP192" s="214"/>
      <c r="AQ192" s="510"/>
      <c r="AR192" s="510"/>
      <c r="AS192" s="510"/>
      <c r="AT192" s="214"/>
      <c r="AU192" s="214"/>
      <c r="AV192" s="214"/>
      <c r="AW192" s="510"/>
      <c r="AX192" s="510"/>
      <c r="AY192" s="510"/>
      <c r="AZ192" s="214"/>
      <c r="BA192" s="507">
        <v>0</v>
      </c>
      <c r="BB192" s="214"/>
      <c r="BC192" s="510"/>
      <c r="BD192" s="214"/>
      <c r="BE192" s="214" t="s">
        <v>1880</v>
      </c>
      <c r="BF192" s="214" t="s">
        <v>1881</v>
      </c>
      <c r="BG192" s="510">
        <v>7822</v>
      </c>
      <c r="BH192" s="214" t="s">
        <v>1882</v>
      </c>
      <c r="BI192" s="214" t="s">
        <v>1883</v>
      </c>
      <c r="BJ192" s="214" t="s">
        <v>1884</v>
      </c>
      <c r="BK192" s="214" t="s">
        <v>1885</v>
      </c>
      <c r="BL192" s="214" t="s">
        <v>2941</v>
      </c>
      <c r="BM192" s="490" t="s">
        <v>1887</v>
      </c>
      <c r="BN192" s="214" t="s">
        <v>2942</v>
      </c>
    </row>
    <row r="193" spans="1:66" customFormat="1" ht="409.6">
      <c r="A193" s="70" t="s">
        <v>2943</v>
      </c>
      <c r="B193" s="84" t="s">
        <v>58</v>
      </c>
      <c r="C193" s="84"/>
      <c r="D193" s="84" t="s">
        <v>1889</v>
      </c>
      <c r="E193" s="84"/>
      <c r="F193" s="70" t="s">
        <v>245</v>
      </c>
      <c r="G193" s="515" t="s">
        <v>1890</v>
      </c>
      <c r="H193" s="489">
        <v>44211</v>
      </c>
      <c r="I193" s="489">
        <v>45473</v>
      </c>
      <c r="J193" s="84" t="s">
        <v>1891</v>
      </c>
      <c r="K193" s="84" t="s">
        <v>1892</v>
      </c>
      <c r="L193" s="84" t="s">
        <v>1227</v>
      </c>
      <c r="M193" s="84" t="s">
        <v>65</v>
      </c>
      <c r="N193" s="84">
        <v>0</v>
      </c>
      <c r="O193" s="70" t="s">
        <v>252</v>
      </c>
      <c r="P193" s="84">
        <v>1</v>
      </c>
      <c r="Q193" s="70" t="s">
        <v>1893</v>
      </c>
      <c r="R193" s="84">
        <v>1</v>
      </c>
      <c r="S193" s="70" t="s">
        <v>1893</v>
      </c>
      <c r="T193" s="84">
        <v>1</v>
      </c>
      <c r="U193" s="70" t="s">
        <v>1893</v>
      </c>
      <c r="V193" s="70">
        <v>1</v>
      </c>
      <c r="W193" s="70" t="s">
        <v>1893</v>
      </c>
      <c r="X193" s="70">
        <v>4</v>
      </c>
      <c r="Y193" s="511" t="s">
        <v>1894</v>
      </c>
      <c r="Z193" s="70"/>
      <c r="AA193" s="70" t="s">
        <v>1816</v>
      </c>
      <c r="AB193" s="84"/>
      <c r="AC193" s="84"/>
      <c r="AD193" s="84"/>
      <c r="AE193" s="70"/>
      <c r="AF193" s="70" t="s">
        <v>252</v>
      </c>
      <c r="AG193" s="513">
        <v>0</v>
      </c>
      <c r="AH193" s="84">
        <v>0</v>
      </c>
      <c r="AI193" s="491">
        <v>0</v>
      </c>
      <c r="AJ193" s="84" t="s">
        <v>2944</v>
      </c>
      <c r="AK193" s="70"/>
      <c r="AL193" s="70"/>
      <c r="AM193" s="70"/>
      <c r="AN193" s="84"/>
      <c r="AO193" s="84"/>
      <c r="AP193" s="84"/>
      <c r="AQ193" s="70"/>
      <c r="AR193" s="70"/>
      <c r="AS193" s="70"/>
      <c r="AT193" s="84"/>
      <c r="AU193" s="84"/>
      <c r="AV193" s="84"/>
      <c r="AW193" s="70"/>
      <c r="AX193" s="70"/>
      <c r="AY193" s="70"/>
      <c r="AZ193" s="84"/>
      <c r="BA193" s="491">
        <v>0</v>
      </c>
      <c r="BB193" s="84"/>
      <c r="BC193" s="70"/>
      <c r="BD193" s="70"/>
      <c r="BE193" s="84" t="s">
        <v>1898</v>
      </c>
      <c r="BF193" s="84" t="s">
        <v>1899</v>
      </c>
      <c r="BG193" s="70">
        <v>7750</v>
      </c>
      <c r="BH193" s="84" t="s">
        <v>1882</v>
      </c>
      <c r="BI193" s="84" t="s">
        <v>1900</v>
      </c>
      <c r="BJ193" s="84" t="s">
        <v>1901</v>
      </c>
      <c r="BK193" s="84" t="s">
        <v>2945</v>
      </c>
      <c r="BL193" s="84" t="s">
        <v>2946</v>
      </c>
      <c r="BM193" s="492" t="s">
        <v>2947</v>
      </c>
      <c r="BN193" s="84" t="s">
        <v>2948</v>
      </c>
    </row>
    <row r="194" spans="1:66" customFormat="1" ht="409.6">
      <c r="A194" s="70" t="s">
        <v>2949</v>
      </c>
      <c r="B194" s="84" t="s">
        <v>58</v>
      </c>
      <c r="C194" s="84"/>
      <c r="D194" s="84" t="s">
        <v>1906</v>
      </c>
      <c r="E194" s="84"/>
      <c r="F194" s="70" t="s">
        <v>245</v>
      </c>
      <c r="G194" s="515" t="s">
        <v>1907</v>
      </c>
      <c r="H194" s="489">
        <v>44197</v>
      </c>
      <c r="I194" s="489">
        <v>2023</v>
      </c>
      <c r="J194" s="84" t="s">
        <v>1908</v>
      </c>
      <c r="K194" s="84" t="s">
        <v>1909</v>
      </c>
      <c r="L194" s="84" t="s">
        <v>144</v>
      </c>
      <c r="M194" s="84" t="s">
        <v>65</v>
      </c>
      <c r="N194" s="84">
        <v>0</v>
      </c>
      <c r="O194" s="70" t="s">
        <v>252</v>
      </c>
      <c r="P194" s="84">
        <v>1</v>
      </c>
      <c r="Q194" s="70" t="s">
        <v>1910</v>
      </c>
      <c r="R194" s="84">
        <v>1</v>
      </c>
      <c r="S194" s="70" t="s">
        <v>1910</v>
      </c>
      <c r="T194" s="84">
        <v>1</v>
      </c>
      <c r="U194" s="70" t="s">
        <v>1911</v>
      </c>
      <c r="V194" s="70">
        <v>1</v>
      </c>
      <c r="W194" s="70" t="s">
        <v>1910</v>
      </c>
      <c r="X194" s="70">
        <v>4</v>
      </c>
      <c r="Y194" s="511" t="s">
        <v>1912</v>
      </c>
      <c r="Z194" s="70"/>
      <c r="AA194" s="70" t="s">
        <v>1816</v>
      </c>
      <c r="AB194" s="84"/>
      <c r="AC194" s="84"/>
      <c r="AD194" s="84"/>
      <c r="AE194" s="70"/>
      <c r="AF194" s="70" t="s">
        <v>252</v>
      </c>
      <c r="AG194" s="513">
        <v>0</v>
      </c>
      <c r="AH194" s="84">
        <v>0</v>
      </c>
      <c r="AI194" s="491">
        <v>0</v>
      </c>
      <c r="AJ194" s="84" t="s">
        <v>2950</v>
      </c>
      <c r="AK194" s="70"/>
      <c r="AL194" s="70"/>
      <c r="AM194" s="70"/>
      <c r="AN194" s="84"/>
      <c r="AO194" s="84"/>
      <c r="AP194" s="84"/>
      <c r="AQ194" s="70"/>
      <c r="AR194" s="70"/>
      <c r="AS194" s="70"/>
      <c r="AT194" s="84"/>
      <c r="AU194" s="84"/>
      <c r="AV194" s="84"/>
      <c r="AW194" s="70"/>
      <c r="AX194" s="70"/>
      <c r="AY194" s="70"/>
      <c r="AZ194" s="84"/>
      <c r="BA194" s="491">
        <v>0</v>
      </c>
      <c r="BB194" s="84"/>
      <c r="BC194" s="70"/>
      <c r="BD194" s="70"/>
      <c r="BE194" s="84" t="s">
        <v>1898</v>
      </c>
      <c r="BF194" s="84" t="s">
        <v>1899</v>
      </c>
      <c r="BG194" s="70">
        <v>7750</v>
      </c>
      <c r="BH194" s="84" t="s">
        <v>1882</v>
      </c>
      <c r="BI194" s="84" t="s">
        <v>1883</v>
      </c>
      <c r="BJ194" s="84" t="s">
        <v>1901</v>
      </c>
      <c r="BK194" s="84" t="s">
        <v>2951</v>
      </c>
      <c r="BL194" s="84" t="s">
        <v>2946</v>
      </c>
      <c r="BM194" s="492" t="s">
        <v>2947</v>
      </c>
      <c r="BN194" s="84" t="s">
        <v>2952</v>
      </c>
    </row>
    <row r="195" spans="1:66" customFormat="1" ht="409.6">
      <c r="A195" s="70" t="s">
        <v>2953</v>
      </c>
      <c r="B195" s="84" t="s">
        <v>58</v>
      </c>
      <c r="C195" s="84"/>
      <c r="D195" s="84" t="s">
        <v>2954</v>
      </c>
      <c r="E195" s="84"/>
      <c r="F195" s="70" t="s">
        <v>245</v>
      </c>
      <c r="G195" s="515" t="s">
        <v>1907</v>
      </c>
      <c r="H195" s="489">
        <v>44211</v>
      </c>
      <c r="I195" s="489">
        <v>44393</v>
      </c>
      <c r="J195" s="84" t="s">
        <v>1918</v>
      </c>
      <c r="K195" s="84" t="s">
        <v>1919</v>
      </c>
      <c r="L195" s="84" t="s">
        <v>1227</v>
      </c>
      <c r="M195" s="84" t="s">
        <v>65</v>
      </c>
      <c r="N195" s="84">
        <v>0</v>
      </c>
      <c r="O195" s="70" t="s">
        <v>252</v>
      </c>
      <c r="P195" s="84">
        <v>1</v>
      </c>
      <c r="Q195" s="70" t="s">
        <v>1920</v>
      </c>
      <c r="R195" s="84">
        <v>1</v>
      </c>
      <c r="S195" s="70" t="s">
        <v>252</v>
      </c>
      <c r="T195" s="84">
        <v>1</v>
      </c>
      <c r="U195" s="70" t="s">
        <v>252</v>
      </c>
      <c r="V195" s="70">
        <v>1</v>
      </c>
      <c r="W195" s="70" t="s">
        <v>2492</v>
      </c>
      <c r="X195" s="70">
        <v>1</v>
      </c>
      <c r="Y195" s="70" t="s">
        <v>1920</v>
      </c>
      <c r="Z195" s="70"/>
      <c r="AA195" s="70" t="s">
        <v>1816</v>
      </c>
      <c r="AB195" s="84"/>
      <c r="AC195" s="84"/>
      <c r="AD195" s="84"/>
      <c r="AE195" s="70"/>
      <c r="AF195" s="70" t="s">
        <v>252</v>
      </c>
      <c r="AG195" s="513">
        <v>0</v>
      </c>
      <c r="AH195" s="84">
        <v>0</v>
      </c>
      <c r="AI195" s="491">
        <v>0</v>
      </c>
      <c r="AJ195" s="84" t="s">
        <v>2955</v>
      </c>
      <c r="AK195" s="70"/>
      <c r="AL195" s="70"/>
      <c r="AM195" s="70"/>
      <c r="AN195" s="84"/>
      <c r="AO195" s="84"/>
      <c r="AP195" s="84"/>
      <c r="AQ195" s="70"/>
      <c r="AR195" s="70"/>
      <c r="AS195" s="70"/>
      <c r="AT195" s="84"/>
      <c r="AU195" s="84"/>
      <c r="AV195" s="84"/>
      <c r="AW195" s="70"/>
      <c r="AX195" s="70"/>
      <c r="AY195" s="70"/>
      <c r="AZ195" s="84"/>
      <c r="BA195" s="491">
        <v>0</v>
      </c>
      <c r="BB195" s="84"/>
      <c r="BC195" s="70"/>
      <c r="BD195" s="70"/>
      <c r="BE195" s="84" t="s">
        <v>1898</v>
      </c>
      <c r="BF195" s="84" t="s">
        <v>1899</v>
      </c>
      <c r="BG195" s="70">
        <v>7750</v>
      </c>
      <c r="BH195" s="84" t="s">
        <v>1882</v>
      </c>
      <c r="BI195" s="84" t="s">
        <v>1883</v>
      </c>
      <c r="BJ195" s="84" t="s">
        <v>1901</v>
      </c>
      <c r="BK195" s="84" t="s">
        <v>2951</v>
      </c>
      <c r="BL195" s="84" t="s">
        <v>2946</v>
      </c>
      <c r="BM195" s="492" t="s">
        <v>2947</v>
      </c>
      <c r="BN195" s="84" t="s">
        <v>2956</v>
      </c>
    </row>
    <row r="196" spans="1:66" customFormat="1" ht="409.6">
      <c r="A196" s="70" t="s">
        <v>2957</v>
      </c>
      <c r="B196" s="84" t="s">
        <v>58</v>
      </c>
      <c r="C196" s="84"/>
      <c r="D196" s="84" t="s">
        <v>2958</v>
      </c>
      <c r="E196" s="84"/>
      <c r="F196" s="70" t="s">
        <v>365</v>
      </c>
      <c r="G196" s="515" t="s">
        <v>1873</v>
      </c>
      <c r="H196" s="489">
        <v>44228</v>
      </c>
      <c r="I196" s="489">
        <v>45290</v>
      </c>
      <c r="J196" s="84" t="s">
        <v>1925</v>
      </c>
      <c r="K196" s="84" t="s">
        <v>1926</v>
      </c>
      <c r="L196" s="84" t="s">
        <v>1927</v>
      </c>
      <c r="M196" s="84" t="s">
        <v>65</v>
      </c>
      <c r="N196" s="84">
        <v>0</v>
      </c>
      <c r="O196" s="70" t="s">
        <v>252</v>
      </c>
      <c r="P196" s="517">
        <v>0.3</v>
      </c>
      <c r="Q196" s="514" t="s">
        <v>2959</v>
      </c>
      <c r="R196" s="517">
        <v>0.35</v>
      </c>
      <c r="S196" s="514" t="s">
        <v>2960</v>
      </c>
      <c r="T196" s="517">
        <v>0.35</v>
      </c>
      <c r="U196" s="70" t="s">
        <v>2961</v>
      </c>
      <c r="V196" s="70">
        <v>0</v>
      </c>
      <c r="W196" s="70" t="s">
        <v>2492</v>
      </c>
      <c r="X196" s="70">
        <v>1</v>
      </c>
      <c r="Y196" s="511" t="s">
        <v>2962</v>
      </c>
      <c r="Z196" s="70"/>
      <c r="AA196" s="70" t="s">
        <v>1816</v>
      </c>
      <c r="AB196" s="84"/>
      <c r="AC196" s="84"/>
      <c r="AD196" s="84"/>
      <c r="AE196" s="70"/>
      <c r="AF196" s="70" t="s">
        <v>252</v>
      </c>
      <c r="AG196" s="513">
        <v>0</v>
      </c>
      <c r="AH196" s="518">
        <v>7.4999999999999997E-2</v>
      </c>
      <c r="AI196" s="519">
        <v>0.25</v>
      </c>
      <c r="AJ196" s="84" t="s">
        <v>2963</v>
      </c>
      <c r="AK196" s="70" t="s">
        <v>685</v>
      </c>
      <c r="AL196" s="70"/>
      <c r="AM196" s="513">
        <v>0</v>
      </c>
      <c r="AN196" s="84"/>
      <c r="AO196" s="491">
        <v>0</v>
      </c>
      <c r="AP196" s="84"/>
      <c r="AQ196" s="70"/>
      <c r="AR196" s="70"/>
      <c r="AS196" s="513">
        <v>0</v>
      </c>
      <c r="AT196" s="84"/>
      <c r="AU196" s="491">
        <v>0</v>
      </c>
      <c r="AV196" s="84"/>
      <c r="AW196" s="70"/>
      <c r="AX196" s="70"/>
      <c r="AY196" s="513">
        <v>0</v>
      </c>
      <c r="AZ196" s="84"/>
      <c r="BA196" s="491">
        <v>0</v>
      </c>
      <c r="BB196" s="84"/>
      <c r="BC196" s="70"/>
      <c r="BD196" s="70"/>
      <c r="BE196" s="84" t="s">
        <v>1933</v>
      </c>
      <c r="BF196" s="84" t="s">
        <v>1934</v>
      </c>
      <c r="BG196" s="70">
        <v>7904</v>
      </c>
      <c r="BH196" s="84" t="s">
        <v>1882</v>
      </c>
      <c r="BI196" s="84" t="s">
        <v>1935</v>
      </c>
      <c r="BJ196" s="84" t="s">
        <v>1936</v>
      </c>
      <c r="BK196" s="84" t="s">
        <v>2964</v>
      </c>
      <c r="BL196" s="84" t="s">
        <v>1938</v>
      </c>
      <c r="BM196" s="492" t="s">
        <v>2965</v>
      </c>
      <c r="BN196" s="84" t="s">
        <v>2966</v>
      </c>
    </row>
    <row r="197" spans="1:66" customFormat="1" ht="409.6">
      <c r="A197" s="70" t="s">
        <v>2967</v>
      </c>
      <c r="B197" s="84" t="s">
        <v>58</v>
      </c>
      <c r="C197" s="84"/>
      <c r="D197" s="84" t="s">
        <v>1941</v>
      </c>
      <c r="E197" s="84"/>
      <c r="F197" s="70" t="s">
        <v>365</v>
      </c>
      <c r="G197" s="515" t="s">
        <v>1873</v>
      </c>
      <c r="H197" s="489">
        <v>44256</v>
      </c>
      <c r="I197" s="489">
        <v>45473</v>
      </c>
      <c r="J197" s="84" t="s">
        <v>2968</v>
      </c>
      <c r="K197" s="84" t="s">
        <v>2969</v>
      </c>
      <c r="L197" s="84" t="s">
        <v>144</v>
      </c>
      <c r="M197" s="84" t="s">
        <v>65</v>
      </c>
      <c r="N197" s="84">
        <v>0</v>
      </c>
      <c r="O197" s="70" t="s">
        <v>252</v>
      </c>
      <c r="P197" s="84">
        <v>1</v>
      </c>
      <c r="Q197" s="70" t="s">
        <v>2970</v>
      </c>
      <c r="R197" s="84">
        <v>1</v>
      </c>
      <c r="S197" s="70" t="s">
        <v>2971</v>
      </c>
      <c r="T197" s="84">
        <v>1</v>
      </c>
      <c r="U197" s="70" t="s">
        <v>2972</v>
      </c>
      <c r="V197" s="70">
        <v>1</v>
      </c>
      <c r="W197" s="70" t="s">
        <v>2973</v>
      </c>
      <c r="X197" s="70">
        <v>1</v>
      </c>
      <c r="Y197" s="511" t="s">
        <v>2974</v>
      </c>
      <c r="Z197" s="70"/>
      <c r="AA197" s="70" t="s">
        <v>1816</v>
      </c>
      <c r="AB197" s="84"/>
      <c r="AC197" s="84"/>
      <c r="AD197" s="84"/>
      <c r="AE197" s="70"/>
      <c r="AF197" s="70" t="s">
        <v>252</v>
      </c>
      <c r="AG197" s="513">
        <v>0</v>
      </c>
      <c r="AH197" s="508">
        <v>252</v>
      </c>
      <c r="AI197" s="509">
        <v>1</v>
      </c>
      <c r="AJ197" s="84" t="s">
        <v>2975</v>
      </c>
      <c r="AK197" s="84" t="s">
        <v>2976</v>
      </c>
      <c r="AL197" s="70"/>
      <c r="AM197" s="513">
        <v>0</v>
      </c>
      <c r="AN197" s="84"/>
      <c r="AO197" s="491">
        <v>0</v>
      </c>
      <c r="AP197" s="84"/>
      <c r="AQ197" s="70"/>
      <c r="AR197" s="70"/>
      <c r="AS197" s="513">
        <v>0</v>
      </c>
      <c r="AT197" s="84"/>
      <c r="AU197" s="491">
        <v>0</v>
      </c>
      <c r="AV197" s="84"/>
      <c r="AW197" s="70"/>
      <c r="AX197" s="70"/>
      <c r="AY197" s="513">
        <v>0</v>
      </c>
      <c r="AZ197" s="84"/>
      <c r="BA197" s="491">
        <v>0</v>
      </c>
      <c r="BB197" s="84"/>
      <c r="BC197" s="70"/>
      <c r="BD197" s="70"/>
      <c r="BE197" s="84" t="s">
        <v>1948</v>
      </c>
      <c r="BF197" s="84" t="s">
        <v>1949</v>
      </c>
      <c r="BG197" s="70">
        <v>7829</v>
      </c>
      <c r="BH197" s="84" t="s">
        <v>1882</v>
      </c>
      <c r="BI197" s="84" t="s">
        <v>1883</v>
      </c>
      <c r="BJ197" s="84" t="s">
        <v>1950</v>
      </c>
      <c r="BK197" s="84" t="s">
        <v>2977</v>
      </c>
      <c r="BL197" s="84" t="s">
        <v>1952</v>
      </c>
      <c r="BM197" s="492" t="s">
        <v>2978</v>
      </c>
      <c r="BN197" s="84" t="s">
        <v>2979</v>
      </c>
    </row>
    <row r="198" spans="1:66" customFormat="1" ht="409.6">
      <c r="A198" s="70" t="s">
        <v>2980</v>
      </c>
      <c r="B198" s="84" t="s">
        <v>58</v>
      </c>
      <c r="C198" s="84"/>
      <c r="D198" s="84" t="s">
        <v>1955</v>
      </c>
      <c r="E198" s="84"/>
      <c r="F198" s="70" t="s">
        <v>365</v>
      </c>
      <c r="G198" s="515" t="s">
        <v>1873</v>
      </c>
      <c r="H198" s="489">
        <v>44256</v>
      </c>
      <c r="I198" s="489">
        <v>45473</v>
      </c>
      <c r="J198" s="84" t="s">
        <v>1956</v>
      </c>
      <c r="K198" s="84" t="s">
        <v>1957</v>
      </c>
      <c r="L198" s="84" t="s">
        <v>1958</v>
      </c>
      <c r="M198" s="84" t="s">
        <v>65</v>
      </c>
      <c r="N198" s="84">
        <v>0</v>
      </c>
      <c r="O198" s="70" t="s">
        <v>252</v>
      </c>
      <c r="P198" s="84">
        <v>2</v>
      </c>
      <c r="Q198" s="84" t="s">
        <v>2981</v>
      </c>
      <c r="R198" s="84">
        <v>2</v>
      </c>
      <c r="S198" s="84" t="s">
        <v>2982</v>
      </c>
      <c r="T198" s="84">
        <v>2</v>
      </c>
      <c r="U198" s="70" t="s">
        <v>2983</v>
      </c>
      <c r="V198" s="70">
        <v>2</v>
      </c>
      <c r="W198" s="70" t="s">
        <v>2984</v>
      </c>
      <c r="X198" s="70">
        <v>2</v>
      </c>
      <c r="Y198" s="511" t="s">
        <v>2985</v>
      </c>
      <c r="Z198" s="70"/>
      <c r="AA198" s="70" t="s">
        <v>1816</v>
      </c>
      <c r="AB198" s="84"/>
      <c r="AC198" s="84"/>
      <c r="AD198" s="84"/>
      <c r="AE198" s="70"/>
      <c r="AF198" s="513">
        <v>0</v>
      </c>
      <c r="AG198" s="513">
        <v>0</v>
      </c>
      <c r="AH198" s="84">
        <v>2</v>
      </c>
      <c r="AI198" s="491">
        <v>1</v>
      </c>
      <c r="AJ198" s="84" t="s">
        <v>2986</v>
      </c>
      <c r="AK198" s="84" t="s">
        <v>1960</v>
      </c>
      <c r="AL198" s="70"/>
      <c r="AM198" s="70"/>
      <c r="AN198" s="84"/>
      <c r="AO198" s="491">
        <v>0</v>
      </c>
      <c r="AP198" s="84"/>
      <c r="AQ198" s="70"/>
      <c r="AR198" s="70"/>
      <c r="AS198" s="70"/>
      <c r="AT198" s="84"/>
      <c r="AU198" s="491">
        <v>0</v>
      </c>
      <c r="AV198" s="84"/>
      <c r="AW198" s="70"/>
      <c r="AX198" s="70"/>
      <c r="AY198" s="70"/>
      <c r="AZ198" s="84"/>
      <c r="BA198" s="491">
        <v>0</v>
      </c>
      <c r="BB198" s="84"/>
      <c r="BC198" s="70"/>
      <c r="BD198" s="70"/>
      <c r="BE198" s="84" t="s">
        <v>1948</v>
      </c>
      <c r="BF198" s="84" t="s">
        <v>1949</v>
      </c>
      <c r="BG198" s="70">
        <v>7829</v>
      </c>
      <c r="BH198" s="84" t="s">
        <v>1882</v>
      </c>
      <c r="BI198" s="84" t="s">
        <v>1883</v>
      </c>
      <c r="BJ198" s="84" t="s">
        <v>1950</v>
      </c>
      <c r="BK198" s="84" t="s">
        <v>2977</v>
      </c>
      <c r="BL198" s="84" t="s">
        <v>1952</v>
      </c>
      <c r="BM198" s="492" t="s">
        <v>2978</v>
      </c>
      <c r="BN198" s="84" t="s">
        <v>2979</v>
      </c>
    </row>
    <row r="199" spans="1:66" customFormat="1" ht="409.6">
      <c r="A199" s="70" t="s">
        <v>2987</v>
      </c>
      <c r="B199" s="84" t="s">
        <v>58</v>
      </c>
      <c r="C199" s="84"/>
      <c r="D199" s="84" t="s">
        <v>1962</v>
      </c>
      <c r="E199" s="84"/>
      <c r="F199" s="70" t="s">
        <v>245</v>
      </c>
      <c r="G199" s="515" t="s">
        <v>1873</v>
      </c>
      <c r="H199" s="489">
        <v>44136</v>
      </c>
      <c r="I199" s="489">
        <v>45473</v>
      </c>
      <c r="J199" s="84" t="s">
        <v>1963</v>
      </c>
      <c r="K199" s="84" t="s">
        <v>1964</v>
      </c>
      <c r="L199" s="84" t="s">
        <v>1965</v>
      </c>
      <c r="M199" s="84" t="s">
        <v>65</v>
      </c>
      <c r="N199" s="84">
        <v>1</v>
      </c>
      <c r="O199" s="70" t="s">
        <v>2988</v>
      </c>
      <c r="P199" s="84">
        <v>1</v>
      </c>
      <c r="Q199" s="70" t="s">
        <v>2989</v>
      </c>
      <c r="R199" s="84">
        <v>1</v>
      </c>
      <c r="S199" s="70" t="s">
        <v>2990</v>
      </c>
      <c r="T199" s="84">
        <v>1</v>
      </c>
      <c r="U199" s="70" t="s">
        <v>2991</v>
      </c>
      <c r="V199" s="70">
        <v>1</v>
      </c>
      <c r="W199" s="70" t="s">
        <v>2992</v>
      </c>
      <c r="X199" s="70">
        <v>1</v>
      </c>
      <c r="Y199" s="511" t="s">
        <v>2993</v>
      </c>
      <c r="Z199" s="70"/>
      <c r="AA199" s="513">
        <v>0</v>
      </c>
      <c r="AB199" s="84"/>
      <c r="AC199" s="491">
        <v>0</v>
      </c>
      <c r="AD199" s="84"/>
      <c r="AE199" s="70"/>
      <c r="AF199" s="70" t="s">
        <v>2994</v>
      </c>
      <c r="AG199" s="513">
        <v>0.24</v>
      </c>
      <c r="AH199" s="84">
        <v>1</v>
      </c>
      <c r="AI199" s="491">
        <v>1</v>
      </c>
      <c r="AJ199" s="84" t="s">
        <v>1966</v>
      </c>
      <c r="AK199" s="70"/>
      <c r="AL199" s="70"/>
      <c r="AM199" s="513">
        <v>0</v>
      </c>
      <c r="AN199" s="84"/>
      <c r="AO199" s="491">
        <v>0</v>
      </c>
      <c r="AP199" s="84"/>
      <c r="AQ199" s="70"/>
      <c r="AR199" s="70"/>
      <c r="AS199" s="513">
        <v>0</v>
      </c>
      <c r="AT199" s="84"/>
      <c r="AU199" s="491">
        <v>0</v>
      </c>
      <c r="AV199" s="84"/>
      <c r="AW199" s="70"/>
      <c r="AX199" s="70"/>
      <c r="AY199" s="513">
        <v>0</v>
      </c>
      <c r="AZ199" s="84"/>
      <c r="BA199" s="491">
        <v>0</v>
      </c>
      <c r="BB199" s="84"/>
      <c r="BC199" s="70"/>
      <c r="BD199" s="70"/>
      <c r="BE199" s="84" t="s">
        <v>1898</v>
      </c>
      <c r="BF199" s="84" t="s">
        <v>1899</v>
      </c>
      <c r="BG199" s="70">
        <v>7750</v>
      </c>
      <c r="BH199" s="84" t="s">
        <v>1882</v>
      </c>
      <c r="BI199" s="84" t="s">
        <v>1900</v>
      </c>
      <c r="BJ199" s="84" t="s">
        <v>1901</v>
      </c>
      <c r="BK199" s="84" t="s">
        <v>2995</v>
      </c>
      <c r="BL199" s="84" t="s">
        <v>2946</v>
      </c>
      <c r="BM199" s="492" t="s">
        <v>2947</v>
      </c>
      <c r="BN199" s="84" t="s">
        <v>2996</v>
      </c>
    </row>
    <row r="200" spans="1:66" customFormat="1" ht="409.6">
      <c r="A200" s="70" t="s">
        <v>2997</v>
      </c>
      <c r="B200" s="84" t="s">
        <v>58</v>
      </c>
      <c r="C200" s="84"/>
      <c r="D200" s="84" t="s">
        <v>1969</v>
      </c>
      <c r="E200" s="84"/>
      <c r="F200" s="70" t="s">
        <v>365</v>
      </c>
      <c r="G200" s="515" t="s">
        <v>1873</v>
      </c>
      <c r="H200" s="489">
        <v>44256</v>
      </c>
      <c r="I200" s="489">
        <v>45291</v>
      </c>
      <c r="J200" s="84" t="s">
        <v>2998</v>
      </c>
      <c r="K200" s="84" t="s">
        <v>1971</v>
      </c>
      <c r="L200" s="84" t="s">
        <v>1972</v>
      </c>
      <c r="M200" s="84" t="s">
        <v>65</v>
      </c>
      <c r="N200" s="84">
        <v>0</v>
      </c>
      <c r="O200" s="70" t="s">
        <v>252</v>
      </c>
      <c r="P200" s="84" t="s">
        <v>1973</v>
      </c>
      <c r="Q200" s="70" t="s">
        <v>252</v>
      </c>
      <c r="R200" s="84" t="s">
        <v>1973</v>
      </c>
      <c r="S200" s="70" t="s">
        <v>252</v>
      </c>
      <c r="T200" s="84">
        <v>1</v>
      </c>
      <c r="U200" s="70" t="s">
        <v>2999</v>
      </c>
      <c r="V200" s="70" t="s">
        <v>1973</v>
      </c>
      <c r="W200" s="70" t="s">
        <v>2492</v>
      </c>
      <c r="X200" s="70">
        <v>1</v>
      </c>
      <c r="Y200" s="511" t="s">
        <v>2999</v>
      </c>
      <c r="Z200" s="70"/>
      <c r="AA200" s="70" t="s">
        <v>1816</v>
      </c>
      <c r="AB200" s="84"/>
      <c r="AC200" s="84"/>
      <c r="AD200" s="84"/>
      <c r="AE200" s="70"/>
      <c r="AF200" s="70" t="s">
        <v>252</v>
      </c>
      <c r="AG200" s="513">
        <v>0</v>
      </c>
      <c r="AH200" s="84">
        <v>0</v>
      </c>
      <c r="AI200" s="491">
        <v>0</v>
      </c>
      <c r="AJ200" s="84" t="s">
        <v>3000</v>
      </c>
      <c r="AK200" s="84" t="s">
        <v>1975</v>
      </c>
      <c r="AL200" s="70"/>
      <c r="AM200" s="70" t="s">
        <v>1816</v>
      </c>
      <c r="AN200" s="84"/>
      <c r="AO200" s="84"/>
      <c r="AP200" s="84"/>
      <c r="AQ200" s="70"/>
      <c r="AR200" s="70"/>
      <c r="AS200" s="70" t="s">
        <v>1816</v>
      </c>
      <c r="AT200" s="84"/>
      <c r="AU200" s="84"/>
      <c r="AV200" s="84"/>
      <c r="AW200" s="70"/>
      <c r="AX200" s="70"/>
      <c r="AY200" s="70" t="s">
        <v>1816</v>
      </c>
      <c r="AZ200" s="84"/>
      <c r="BA200" s="84"/>
      <c r="BB200" s="84"/>
      <c r="BC200" s="70"/>
      <c r="BD200" s="70"/>
      <c r="BE200" s="84" t="s">
        <v>1948</v>
      </c>
      <c r="BF200" s="84" t="s">
        <v>1977</v>
      </c>
      <c r="BG200" s="70">
        <v>7829</v>
      </c>
      <c r="BH200" s="84" t="s">
        <v>1882</v>
      </c>
      <c r="BI200" s="84" t="s">
        <v>1883</v>
      </c>
      <c r="BJ200" s="84" t="s">
        <v>1950</v>
      </c>
      <c r="BK200" s="84" t="s">
        <v>3001</v>
      </c>
      <c r="BL200" s="84" t="s">
        <v>1952</v>
      </c>
      <c r="BM200" s="492" t="s">
        <v>3002</v>
      </c>
      <c r="BN200" s="84" t="s">
        <v>3003</v>
      </c>
    </row>
    <row r="201" spans="1:66" customFormat="1" ht="409.6">
      <c r="A201" s="70" t="s">
        <v>3004</v>
      </c>
      <c r="B201" s="84" t="s">
        <v>58</v>
      </c>
      <c r="C201" s="84"/>
      <c r="D201" s="84" t="s">
        <v>3005</v>
      </c>
      <c r="E201" s="84"/>
      <c r="F201" s="70" t="s">
        <v>245</v>
      </c>
      <c r="G201" s="515" t="s">
        <v>1907</v>
      </c>
      <c r="H201" s="489">
        <v>44211</v>
      </c>
      <c r="I201" s="489">
        <v>45442</v>
      </c>
      <c r="J201" s="84" t="s">
        <v>1980</v>
      </c>
      <c r="K201" s="84" t="s">
        <v>1981</v>
      </c>
      <c r="L201" s="84" t="s">
        <v>1982</v>
      </c>
      <c r="M201" s="84" t="s">
        <v>65</v>
      </c>
      <c r="N201" s="84">
        <v>0</v>
      </c>
      <c r="O201" s="70" t="s">
        <v>252</v>
      </c>
      <c r="P201" s="84">
        <v>1</v>
      </c>
      <c r="Q201" s="70" t="s">
        <v>1893</v>
      </c>
      <c r="R201" s="84">
        <v>1</v>
      </c>
      <c r="S201" s="70" t="s">
        <v>1893</v>
      </c>
      <c r="T201" s="84">
        <v>1</v>
      </c>
      <c r="U201" s="70" t="s">
        <v>1893</v>
      </c>
      <c r="V201" s="70">
        <v>1</v>
      </c>
      <c r="W201" s="70" t="s">
        <v>1893</v>
      </c>
      <c r="X201" s="70">
        <v>4</v>
      </c>
      <c r="Y201" s="511" t="s">
        <v>1894</v>
      </c>
      <c r="Z201" s="70"/>
      <c r="AA201" s="70" t="s">
        <v>1816</v>
      </c>
      <c r="AB201" s="84"/>
      <c r="AC201" s="84"/>
      <c r="AD201" s="84"/>
      <c r="AE201" s="70"/>
      <c r="AF201" s="70" t="s">
        <v>252</v>
      </c>
      <c r="AG201" s="513">
        <v>0</v>
      </c>
      <c r="AH201" s="84">
        <v>0</v>
      </c>
      <c r="AI201" s="491">
        <v>0</v>
      </c>
      <c r="AJ201" s="84" t="s">
        <v>3006</v>
      </c>
      <c r="AK201" s="70"/>
      <c r="AL201" s="70"/>
      <c r="AM201" s="513">
        <v>0</v>
      </c>
      <c r="AN201" s="84"/>
      <c r="AO201" s="491">
        <v>0</v>
      </c>
      <c r="AP201" s="84"/>
      <c r="AQ201" s="70"/>
      <c r="AR201" s="70"/>
      <c r="AS201" s="513">
        <v>0</v>
      </c>
      <c r="AT201" s="84"/>
      <c r="AU201" s="491">
        <v>0</v>
      </c>
      <c r="AV201" s="84"/>
      <c r="AW201" s="70"/>
      <c r="AX201" s="70"/>
      <c r="AY201" s="513">
        <v>0</v>
      </c>
      <c r="AZ201" s="84"/>
      <c r="BA201" s="491">
        <v>0</v>
      </c>
      <c r="BB201" s="84"/>
      <c r="BC201" s="70"/>
      <c r="BD201" s="70"/>
      <c r="BE201" s="84" t="s">
        <v>1898</v>
      </c>
      <c r="BF201" s="84" t="s">
        <v>1899</v>
      </c>
      <c r="BG201" s="70">
        <v>7750</v>
      </c>
      <c r="BH201" s="84" t="s">
        <v>1882</v>
      </c>
      <c r="BI201" s="84" t="s">
        <v>1900</v>
      </c>
      <c r="BJ201" s="84" t="s">
        <v>1901</v>
      </c>
      <c r="BK201" s="84" t="s">
        <v>2995</v>
      </c>
      <c r="BL201" s="84" t="s">
        <v>2946</v>
      </c>
      <c r="BM201" s="492" t="s">
        <v>2947</v>
      </c>
      <c r="BN201" s="84" t="s">
        <v>3007</v>
      </c>
    </row>
    <row r="202" spans="1:66" customFormat="1" ht="409.6">
      <c r="A202" s="70" t="s">
        <v>3008</v>
      </c>
      <c r="B202" s="84" t="s">
        <v>58</v>
      </c>
      <c r="C202" s="84"/>
      <c r="D202" s="84" t="s">
        <v>1986</v>
      </c>
      <c r="E202" s="84"/>
      <c r="F202" s="70" t="s">
        <v>365</v>
      </c>
      <c r="G202" s="515" t="s">
        <v>1873</v>
      </c>
      <c r="H202" s="489">
        <v>44256</v>
      </c>
      <c r="I202" s="489">
        <v>45473</v>
      </c>
      <c r="J202" s="84" t="s">
        <v>1987</v>
      </c>
      <c r="K202" s="84" t="s">
        <v>1987</v>
      </c>
      <c r="L202" s="84" t="s">
        <v>144</v>
      </c>
      <c r="M202" s="84" t="s">
        <v>65</v>
      </c>
      <c r="N202" s="84">
        <v>0</v>
      </c>
      <c r="O202" s="70" t="s">
        <v>252</v>
      </c>
      <c r="P202" s="84">
        <v>1</v>
      </c>
      <c r="Q202" s="70" t="s">
        <v>2665</v>
      </c>
      <c r="R202" s="84">
        <v>1</v>
      </c>
      <c r="S202" s="70" t="s">
        <v>2665</v>
      </c>
      <c r="T202" s="84">
        <v>1</v>
      </c>
      <c r="U202" s="70" t="s">
        <v>2665</v>
      </c>
      <c r="V202" s="70">
        <v>1</v>
      </c>
      <c r="W202" s="70" t="s">
        <v>3009</v>
      </c>
      <c r="X202" s="70">
        <v>4</v>
      </c>
      <c r="Y202" s="511" t="s">
        <v>2196</v>
      </c>
      <c r="Z202" s="70"/>
      <c r="AA202" s="70" t="s">
        <v>1816</v>
      </c>
      <c r="AB202" s="84"/>
      <c r="AC202" s="84"/>
      <c r="AD202" s="84"/>
      <c r="AE202" s="70"/>
      <c r="AF202" s="70" t="s">
        <v>252</v>
      </c>
      <c r="AG202" s="491">
        <v>0</v>
      </c>
      <c r="AH202" s="84">
        <v>0</v>
      </c>
      <c r="AI202" s="491">
        <v>0</v>
      </c>
      <c r="AJ202" s="84" t="s">
        <v>1988</v>
      </c>
      <c r="AK202" s="70" t="s">
        <v>685</v>
      </c>
      <c r="AL202" s="70"/>
      <c r="AM202" s="513">
        <v>0</v>
      </c>
      <c r="AN202" s="84"/>
      <c r="AO202" s="491">
        <v>0</v>
      </c>
      <c r="AP202" s="84"/>
      <c r="AQ202" s="70"/>
      <c r="AR202" s="70"/>
      <c r="AS202" s="513">
        <v>0</v>
      </c>
      <c r="AT202" s="84"/>
      <c r="AU202" s="491">
        <v>0</v>
      </c>
      <c r="AV202" s="84"/>
      <c r="AW202" s="70"/>
      <c r="AX202" s="70"/>
      <c r="AY202" s="513">
        <v>0</v>
      </c>
      <c r="AZ202" s="84"/>
      <c r="BA202" s="491">
        <v>0</v>
      </c>
      <c r="BB202" s="84"/>
      <c r="BC202" s="70"/>
      <c r="BD202" s="70"/>
      <c r="BE202" s="84" t="s">
        <v>1989</v>
      </c>
      <c r="BF202" s="84" t="s">
        <v>1990</v>
      </c>
      <c r="BG202" s="70">
        <v>7828</v>
      </c>
      <c r="BH202" s="84" t="s">
        <v>1882</v>
      </c>
      <c r="BI202" s="84" t="s">
        <v>1883</v>
      </c>
      <c r="BJ202" s="84" t="s">
        <v>1991</v>
      </c>
      <c r="BK202" s="84" t="s">
        <v>3010</v>
      </c>
      <c r="BL202" s="84" t="s">
        <v>3011</v>
      </c>
      <c r="BM202" s="492" t="s">
        <v>1994</v>
      </c>
      <c r="BN202" s="84" t="s">
        <v>3012</v>
      </c>
    </row>
  </sheetData>
  <autoFilter ref="A9:BN202" xr:uid="{00000000-0009-0000-0000-000002000000}">
    <filterColumn colId="13" showButton="0"/>
    <filterColumn colId="15" showButton="0"/>
    <filterColumn colId="17" showButton="0"/>
    <filterColumn colId="19" showButton="0"/>
    <filterColumn colId="21" showButton="0"/>
    <filterColumn colId="23" showButton="0"/>
  </autoFilter>
  <mergeCells count="100">
    <mergeCell ref="A1:A6"/>
    <mergeCell ref="B1:L1"/>
    <mergeCell ref="C2:L2"/>
    <mergeCell ref="C3:L3"/>
    <mergeCell ref="C4:L4"/>
    <mergeCell ref="C5:L5"/>
    <mergeCell ref="C6:L6"/>
    <mergeCell ref="BH8:BN8"/>
    <mergeCell ref="A8:C8"/>
    <mergeCell ref="D8:G8"/>
    <mergeCell ref="H8:I8"/>
    <mergeCell ref="J8:L8"/>
    <mergeCell ref="M8:Y8"/>
    <mergeCell ref="Z8:AE8"/>
    <mergeCell ref="AF8:AK8"/>
    <mergeCell ref="AL8:AQ8"/>
    <mergeCell ref="AR8:AW8"/>
    <mergeCell ref="AX8:BD8"/>
    <mergeCell ref="BE8:BG8"/>
    <mergeCell ref="L9:L10"/>
    <mergeCell ref="A9:A10"/>
    <mergeCell ref="B9:B10"/>
    <mergeCell ref="C9:C10"/>
    <mergeCell ref="D9:D10"/>
    <mergeCell ref="E9:E10"/>
    <mergeCell ref="F9:F10"/>
    <mergeCell ref="G9:G10"/>
    <mergeCell ref="H9:H10"/>
    <mergeCell ref="I9:I10"/>
    <mergeCell ref="J9:J10"/>
    <mergeCell ref="K9:K10"/>
    <mergeCell ref="AD9:AD10"/>
    <mergeCell ref="M9:M10"/>
    <mergeCell ref="N9:O9"/>
    <mergeCell ref="P9:Q9"/>
    <mergeCell ref="R9:S9"/>
    <mergeCell ref="T9:U9"/>
    <mergeCell ref="V9:W9"/>
    <mergeCell ref="X9:Y9"/>
    <mergeCell ref="Z9:Z10"/>
    <mergeCell ref="AA9:AA10"/>
    <mergeCell ref="AB9:AB10"/>
    <mergeCell ref="AC9:AC10"/>
    <mergeCell ref="AP9:AP10"/>
    <mergeCell ref="AE9:AE10"/>
    <mergeCell ref="AF9:AF10"/>
    <mergeCell ref="AG9:AG10"/>
    <mergeCell ref="AH9:AH10"/>
    <mergeCell ref="AI9:AI10"/>
    <mergeCell ref="AJ9:AJ10"/>
    <mergeCell ref="AK9:AK10"/>
    <mergeCell ref="AL9:AL10"/>
    <mergeCell ref="AM9:AM10"/>
    <mergeCell ref="AN9:AN10"/>
    <mergeCell ref="AO9:AO10"/>
    <mergeCell ref="BB9:BB10"/>
    <mergeCell ref="AQ9:AQ10"/>
    <mergeCell ref="AR9:AR10"/>
    <mergeCell ref="AS9:AS10"/>
    <mergeCell ref="AT9:AT10"/>
    <mergeCell ref="AU9:AU10"/>
    <mergeCell ref="AV9:AV10"/>
    <mergeCell ref="AW9:AW10"/>
    <mergeCell ref="AX9:AX10"/>
    <mergeCell ref="AY9:AY10"/>
    <mergeCell ref="AZ9:AZ10"/>
    <mergeCell ref="BA9:BA10"/>
    <mergeCell ref="BN9:BN10"/>
    <mergeCell ref="BC9:BC10"/>
    <mergeCell ref="BD9:BD10"/>
    <mergeCell ref="BE9:BE10"/>
    <mergeCell ref="BF9:BF10"/>
    <mergeCell ref="BG9:BG10"/>
    <mergeCell ref="BH9:BH10"/>
    <mergeCell ref="BI9:BI10"/>
    <mergeCell ref="BJ9:BJ10"/>
    <mergeCell ref="BK9:BK10"/>
    <mergeCell ref="BL9:BL10"/>
    <mergeCell ref="BM9:BM10"/>
    <mergeCell ref="L186:L187"/>
    <mergeCell ref="A186:A187"/>
    <mergeCell ref="B186:B187"/>
    <mergeCell ref="C186:C187"/>
    <mergeCell ref="D186:D187"/>
    <mergeCell ref="E186:E187"/>
    <mergeCell ref="F186:F187"/>
    <mergeCell ref="G186:G187"/>
    <mergeCell ref="H186:H187"/>
    <mergeCell ref="I186:I187"/>
    <mergeCell ref="J186:J187"/>
    <mergeCell ref="K186:K187"/>
    <mergeCell ref="BK186:BK187"/>
    <mergeCell ref="BL186:BL187"/>
    <mergeCell ref="BM186:BM187"/>
    <mergeCell ref="P186:P187"/>
    <mergeCell ref="R186:R187"/>
    <mergeCell ref="X186:X187"/>
    <mergeCell ref="BH186:BH187"/>
    <mergeCell ref="BI186:BI187"/>
    <mergeCell ref="BJ186:BJ187"/>
  </mergeCells>
  <hyperlinks>
    <hyperlink ref="BM26" r:id="rId1" xr:uid="{00000000-0004-0000-0200-000000000000}"/>
    <hyperlink ref="BM27" r:id="rId2" xr:uid="{00000000-0004-0000-0200-000001000000}"/>
    <hyperlink ref="BM30" r:id="rId3" xr:uid="{00000000-0004-0000-0200-000002000000}"/>
    <hyperlink ref="BM37" r:id="rId4" xr:uid="{00000000-0004-0000-0200-000003000000}"/>
    <hyperlink ref="BM48" r:id="rId5" xr:uid="{00000000-0004-0000-0200-000004000000}"/>
    <hyperlink ref="BM61" r:id="rId6" xr:uid="{00000000-0004-0000-0200-000005000000}"/>
    <hyperlink ref="BM62" r:id="rId7" xr:uid="{00000000-0004-0000-0200-000006000000}"/>
    <hyperlink ref="BM90" r:id="rId8" xr:uid="{00000000-0004-0000-0200-000007000000}"/>
    <hyperlink ref="BM91" r:id="rId9" xr:uid="{00000000-0004-0000-0200-000008000000}"/>
    <hyperlink ref="BM92" r:id="rId10" xr:uid="{00000000-0004-0000-0200-000009000000}"/>
    <hyperlink ref="BM93" r:id="rId11" xr:uid="{00000000-0004-0000-0200-00000A000000}"/>
    <hyperlink ref="BM94" r:id="rId12" xr:uid="{00000000-0004-0000-0200-00000B000000}"/>
    <hyperlink ref="BM95" r:id="rId13" xr:uid="{00000000-0004-0000-0200-00000C000000}"/>
    <hyperlink ref="BM96" r:id="rId14" xr:uid="{00000000-0004-0000-0200-00000D000000}"/>
    <hyperlink ref="BM97" r:id="rId15" xr:uid="{00000000-0004-0000-0200-00000E000000}"/>
    <hyperlink ref="BM98" r:id="rId16" xr:uid="{00000000-0004-0000-0200-00000F000000}"/>
    <hyperlink ref="BM103" r:id="rId17" xr:uid="{00000000-0004-0000-0200-000010000000}"/>
    <hyperlink ref="BM104" r:id="rId18" xr:uid="{00000000-0004-0000-0200-000011000000}"/>
    <hyperlink ref="BM105" r:id="rId19" xr:uid="{00000000-0004-0000-0200-000012000000}"/>
    <hyperlink ref="BM106" r:id="rId20" xr:uid="{00000000-0004-0000-0200-000013000000}"/>
    <hyperlink ref="BM107" r:id="rId21" xr:uid="{00000000-0004-0000-0200-000014000000}"/>
    <hyperlink ref="BM108" r:id="rId22" xr:uid="{00000000-0004-0000-0200-000015000000}"/>
    <hyperlink ref="BM109" r:id="rId23" xr:uid="{00000000-0004-0000-0200-000016000000}"/>
    <hyperlink ref="BM110" r:id="rId24" xr:uid="{00000000-0004-0000-0200-000017000000}"/>
    <hyperlink ref="BM116" r:id="rId25" xr:uid="{00000000-0004-0000-0200-000018000000}"/>
    <hyperlink ref="BM117" r:id="rId26" xr:uid="{00000000-0004-0000-0200-000019000000}"/>
    <hyperlink ref="BM118" r:id="rId27" xr:uid="{00000000-0004-0000-0200-00001A000000}"/>
    <hyperlink ref="BM120" r:id="rId28" xr:uid="{00000000-0004-0000-0200-00001B000000}"/>
    <hyperlink ref="BM121" r:id="rId29" xr:uid="{00000000-0004-0000-0200-00001C000000}"/>
    <hyperlink ref="BM122" r:id="rId30" xr:uid="{00000000-0004-0000-0200-00001D000000}"/>
    <hyperlink ref="BM123" r:id="rId31" xr:uid="{00000000-0004-0000-0200-00001E000000}"/>
    <hyperlink ref="BM124" r:id="rId32" xr:uid="{00000000-0004-0000-0200-00001F000000}"/>
    <hyperlink ref="BM135" r:id="rId33" xr:uid="{00000000-0004-0000-0200-000020000000}"/>
    <hyperlink ref="AJ136" r:id="rId34" display="Se ha avanzado en la construcción de la Estrategia para la Inclusión Social de las Personas que hacen parte de los sectores sociales de lesbianas, gays, bisexuales, transgeneristas e intersexuales y con otras identidades de género, expresiones de la identidad de género y orientaciones sexual con pertenencia étnica Afro en el Distrito Capital." xr:uid="{00000000-0004-0000-0200-000021000000}"/>
    <hyperlink ref="BM136" r:id="rId35" xr:uid="{00000000-0004-0000-0200-000022000000}"/>
    <hyperlink ref="BM183" r:id="rId36" xr:uid="{00000000-0004-0000-0200-000023000000}"/>
    <hyperlink ref="BM184" r:id="rId37" xr:uid="{00000000-0004-0000-0200-000024000000}"/>
    <hyperlink ref="BM185" r:id="rId38" xr:uid="{00000000-0004-0000-0200-000025000000}"/>
    <hyperlink ref="BM188" r:id="rId39" xr:uid="{00000000-0004-0000-0200-000026000000}"/>
    <hyperlink ref="BM189" r:id="rId40" xr:uid="{00000000-0004-0000-0200-000027000000}"/>
    <hyperlink ref="BM190" r:id="rId41" xr:uid="{00000000-0004-0000-0200-000028000000}"/>
    <hyperlink ref="BM191" r:id="rId42" xr:uid="{00000000-0004-0000-0200-000029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34" workbookViewId="0">
      <selection activeCell="N18" sqref="N18"/>
    </sheetView>
  </sheetViews>
  <sheetFormatPr defaultColWidth="9.140625"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Edwin Caicedo Marinez</dc:creator>
  <cp:keywords/>
  <dc:description/>
  <cp:lastModifiedBy>Jessica Paola Paramo Franco</cp:lastModifiedBy>
  <cp:revision/>
  <dcterms:created xsi:type="dcterms:W3CDTF">2021-05-18T14:35:57Z</dcterms:created>
  <dcterms:modified xsi:type="dcterms:W3CDTF">2022-05-02T16:13:09Z</dcterms:modified>
  <cp:category/>
  <cp:contentStatus/>
</cp:coreProperties>
</file>